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 windowWidth="22980" windowHeight="8736" activeTab="1"/>
  </bookViews>
  <sheets>
    <sheet name="M2020 BLS  SALARY CHART" sheetId="1" r:id="rId1"/>
    <sheet name="FALL CAF 2021" sheetId="2" r:id="rId2"/>
    <sheet name="Below the line" sheetId="3" r:id="rId3"/>
    <sheet name="Integrated Team (FY23)" sheetId="4" r:id="rId4"/>
    <sheet name="GLE (FY23)" sheetId="5" r:id="rId5"/>
    <sheet name="Med_Int_Spec (FY23) " sheetId="6" r:id="rId6"/>
    <sheet name="Int_Beh (FY23)" sheetId="7" r:id="rId7"/>
    <sheet name="Int_Fire_Safety (FY23)" sheetId="8" r:id="rId8"/>
    <sheet name="Clin_Int (FY23)" sheetId="9" r:id="rId9"/>
    <sheet name="Int_DBT(FY23)" sheetId="10" r:id="rId10"/>
    <sheet name="Occ. Modifiers" sheetId="13" r:id="rId11"/>
    <sheet name="Lease Mgmt Add-On" sheetId="11" r:id="rId12"/>
    <sheet name="Occ. Cost Index" sheetId="12" r:id="rId13"/>
    <sheet name="Food November 2021" sheetId="15"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lldata" localSheetId="8">#REF!</definedName>
    <definedName name="alldata" localSheetId="4">#REF!</definedName>
    <definedName name="alldata" localSheetId="6">#REF!</definedName>
    <definedName name="alldata" localSheetId="9">#REF!</definedName>
    <definedName name="alldata" localSheetId="7">#REF!</definedName>
    <definedName name="alldata" localSheetId="3">#REF!</definedName>
    <definedName name="alldata" localSheetId="0">#REF!</definedName>
    <definedName name="alldata" localSheetId="5">#REF!</definedName>
    <definedName name="alldata">#REF!</definedName>
    <definedName name="alled" localSheetId="8">#REF!</definedName>
    <definedName name="alled" localSheetId="4">#REF!</definedName>
    <definedName name="alled" localSheetId="6">#REF!</definedName>
    <definedName name="alled" localSheetId="9">#REF!</definedName>
    <definedName name="alled" localSheetId="7">#REF!</definedName>
    <definedName name="alled" localSheetId="3">#REF!</definedName>
    <definedName name="alled" localSheetId="0">#REF!</definedName>
    <definedName name="alled" localSheetId="5">#REF!</definedName>
    <definedName name="alled">#REF!</definedName>
    <definedName name="allstem" localSheetId="8">#REF!</definedName>
    <definedName name="allstem" localSheetId="4">#REF!</definedName>
    <definedName name="allstem" localSheetId="6">#REF!</definedName>
    <definedName name="allstem" localSheetId="9">#REF!</definedName>
    <definedName name="allstem" localSheetId="7">#REF!</definedName>
    <definedName name="allstem" localSheetId="3">#REF!</definedName>
    <definedName name="allstem" localSheetId="0">#REF!</definedName>
    <definedName name="allstem" localSheetId="5">#REF!</definedName>
    <definedName name="allstem">#REF!</definedName>
    <definedName name="asdfasd">'[1]Complete UFR List'!#REF!</definedName>
    <definedName name="asdfasdf" localSheetId="8">#REF!</definedName>
    <definedName name="asdfasdf" localSheetId="4">#REF!</definedName>
    <definedName name="asdfasdf" localSheetId="6">#REF!</definedName>
    <definedName name="asdfasdf" localSheetId="9">#REF!</definedName>
    <definedName name="asdfasdf" localSheetId="7">#REF!</definedName>
    <definedName name="asdfasdf" localSheetId="3">#REF!</definedName>
    <definedName name="asdfasdf" localSheetId="5">#REF!</definedName>
    <definedName name="asdfasdf" localSheetId="12">#REF!</definedName>
    <definedName name="asdfasdf" localSheetId="10">#REF!</definedName>
    <definedName name="asdfasdf">#REF!</definedName>
    <definedName name="autsupp2">#REF!</definedName>
    <definedName name="Average" localSheetId="8">#REF!</definedName>
    <definedName name="Average" localSheetId="4">#REF!</definedName>
    <definedName name="Average" localSheetId="6">#REF!</definedName>
    <definedName name="Average" localSheetId="9">#REF!</definedName>
    <definedName name="Average" localSheetId="7">#REF!</definedName>
    <definedName name="Average" localSheetId="3">#REF!</definedName>
    <definedName name="Average" localSheetId="5">#REF!</definedName>
    <definedName name="Average">#REF!</definedName>
    <definedName name="CAF_NEW">[2]RawDataCalcs!$L$70:$DB$70</definedName>
    <definedName name="Cap" localSheetId="0">[3]RawDataCalcs!$L$35:$DB$35</definedName>
    <definedName name="Cap">[4]RawDataCalcs!$L$13:$DB$13</definedName>
    <definedName name="Data" localSheetId="8">#REF!</definedName>
    <definedName name="Data" localSheetId="4">#REF!</definedName>
    <definedName name="Data" localSheetId="6">#REF!</definedName>
    <definedName name="Data" localSheetId="9">#REF!</definedName>
    <definedName name="Data" localSheetId="7">#REF!</definedName>
    <definedName name="Data" localSheetId="3">#REF!</definedName>
    <definedName name="Data" localSheetId="5">#REF!</definedName>
    <definedName name="Data">#REF!</definedName>
    <definedName name="Fisc">'[1]Complete UFR List'!#REF!</definedName>
    <definedName name="Floor" localSheetId="0">[3]RawDataCalcs!$L$34:$DB$34</definedName>
    <definedName name="Floor">[4]RawDataCalcs!$L$12:$DB$12</definedName>
    <definedName name="Funds">'[5]RawDataCalcs3386&amp;3401'!$L$68:$DB$68</definedName>
    <definedName name="gk" localSheetId="8">#REF!</definedName>
    <definedName name="gk" localSheetId="13">#REF!</definedName>
    <definedName name="gk" localSheetId="4">#REF!</definedName>
    <definedName name="gk" localSheetId="6">#REF!</definedName>
    <definedName name="gk" localSheetId="9">#REF!</definedName>
    <definedName name="gk" localSheetId="7">#REF!</definedName>
    <definedName name="gk" localSheetId="3">#REF!</definedName>
    <definedName name="gk" localSheetId="5">#REF!</definedName>
    <definedName name="gk" localSheetId="12">#REF!</definedName>
    <definedName name="gk" localSheetId="10">#REF!</definedName>
    <definedName name="gk">#REF!</definedName>
    <definedName name="hhh" localSheetId="8">#REF!</definedName>
    <definedName name="hhh" localSheetId="4">#REF!</definedName>
    <definedName name="hhh" localSheetId="6">#REF!</definedName>
    <definedName name="hhh" localSheetId="9">#REF!</definedName>
    <definedName name="hhh" localSheetId="7">#REF!</definedName>
    <definedName name="hhh" localSheetId="3">#REF!</definedName>
    <definedName name="hhh" localSheetId="5">#REF!</definedName>
    <definedName name="hhh">#REF!</definedName>
    <definedName name="JailDAverage" localSheetId="8">#REF!</definedName>
    <definedName name="JailDAverage" localSheetId="4">#REF!</definedName>
    <definedName name="JailDAverage" localSheetId="6">#REF!</definedName>
    <definedName name="JailDAverage" localSheetId="9">#REF!</definedName>
    <definedName name="JailDAverage" localSheetId="7">#REF!</definedName>
    <definedName name="JailDAverage" localSheetId="3">#REF!</definedName>
    <definedName name="JailDAverage" localSheetId="5">#REF!</definedName>
    <definedName name="JailDAverage">#REF!</definedName>
    <definedName name="JailDCap">[6]ALLRawDataCalcs!$L$80:$DB$80</definedName>
    <definedName name="JailDFloor">[6]ALLRawDataCalcs!$L$79:$DB$79</definedName>
    <definedName name="JailDgk" localSheetId="8">#REF!</definedName>
    <definedName name="JailDgk" localSheetId="4">#REF!</definedName>
    <definedName name="JailDgk" localSheetId="6">#REF!</definedName>
    <definedName name="JailDgk" localSheetId="9">#REF!</definedName>
    <definedName name="JailDgk" localSheetId="7">#REF!</definedName>
    <definedName name="JailDgk" localSheetId="3">#REF!</definedName>
    <definedName name="JailDgk" localSheetId="5">#REF!</definedName>
    <definedName name="JailDgk">#REF!</definedName>
    <definedName name="JailDMax" localSheetId="8">#REF!</definedName>
    <definedName name="JailDMax" localSheetId="4">#REF!</definedName>
    <definedName name="JailDMax" localSheetId="6">#REF!</definedName>
    <definedName name="JailDMax" localSheetId="9">#REF!</definedName>
    <definedName name="JailDMax" localSheetId="7">#REF!</definedName>
    <definedName name="JailDMax" localSheetId="3">#REF!</definedName>
    <definedName name="JailDMax" localSheetId="5">#REF!</definedName>
    <definedName name="JailDMax">#REF!</definedName>
    <definedName name="JailDMedian" localSheetId="8">#REF!</definedName>
    <definedName name="JailDMedian" localSheetId="4">#REF!</definedName>
    <definedName name="JailDMedian" localSheetId="6">#REF!</definedName>
    <definedName name="JailDMedian" localSheetId="9">#REF!</definedName>
    <definedName name="JailDMedian" localSheetId="7">#REF!</definedName>
    <definedName name="JailDMedian" localSheetId="3">#REF!</definedName>
    <definedName name="JailDMedian" localSheetId="5">#REF!</definedName>
    <definedName name="JailDMedian">#REF!</definedName>
    <definedName name="jm">'[1]Complete UFR List'!#REF!</definedName>
    <definedName name="kls" localSheetId="8">#REF!</definedName>
    <definedName name="kls" localSheetId="4">#REF!</definedName>
    <definedName name="kls" localSheetId="6">#REF!</definedName>
    <definedName name="kls" localSheetId="9">#REF!</definedName>
    <definedName name="kls" localSheetId="7">#REF!</definedName>
    <definedName name="kls" localSheetId="3">#REF!</definedName>
    <definedName name="kls" localSheetId="5">#REF!</definedName>
    <definedName name="kls">#REF!</definedName>
    <definedName name="ListProviders">'[7]List of Programs'!$A$24:$A$29</definedName>
    <definedName name="Max" localSheetId="8">#REF!</definedName>
    <definedName name="Max" localSheetId="4">#REF!</definedName>
    <definedName name="Max" localSheetId="6">#REF!</definedName>
    <definedName name="Max" localSheetId="9">#REF!</definedName>
    <definedName name="Max" localSheetId="7">#REF!</definedName>
    <definedName name="Max" localSheetId="3">#REF!</definedName>
    <definedName name="Max" localSheetId="5">#REF!</definedName>
    <definedName name="Max">#REF!</definedName>
    <definedName name="Median" localSheetId="8">#REF!</definedName>
    <definedName name="Median" localSheetId="4">#REF!</definedName>
    <definedName name="Median" localSheetId="6">#REF!</definedName>
    <definedName name="Median" localSheetId="9">#REF!</definedName>
    <definedName name="Median" localSheetId="7">#REF!</definedName>
    <definedName name="Median" localSheetId="3">#REF!</definedName>
    <definedName name="Median" localSheetId="5">#REF!</definedName>
    <definedName name="Median">#REF!</definedName>
    <definedName name="Min" localSheetId="8">#REF!</definedName>
    <definedName name="Min" localSheetId="4">#REF!</definedName>
    <definedName name="Min" localSheetId="6">#REF!</definedName>
    <definedName name="Min" localSheetId="9">#REF!</definedName>
    <definedName name="Min" localSheetId="7">#REF!</definedName>
    <definedName name="Min" localSheetId="3">#REF!</definedName>
    <definedName name="Min" localSheetId="5">#REF!</definedName>
    <definedName name="Min">#REF!</definedName>
    <definedName name="MT" localSheetId="8">#REF!</definedName>
    <definedName name="MT" localSheetId="13">#REF!</definedName>
    <definedName name="MT" localSheetId="4">#REF!</definedName>
    <definedName name="MT" localSheetId="6">#REF!</definedName>
    <definedName name="MT" localSheetId="9">#REF!</definedName>
    <definedName name="MT" localSheetId="7">#REF!</definedName>
    <definedName name="MT" localSheetId="3">#REF!</definedName>
    <definedName name="MT" localSheetId="5">#REF!</definedName>
    <definedName name="MT">#REF!</definedName>
    <definedName name="new" localSheetId="8">#REF!</definedName>
    <definedName name="new" localSheetId="4">#REF!</definedName>
    <definedName name="new" localSheetId="6">#REF!</definedName>
    <definedName name="new" localSheetId="9">#REF!</definedName>
    <definedName name="new" localSheetId="7">#REF!</definedName>
    <definedName name="new" localSheetId="3">#REF!</definedName>
    <definedName name="new" localSheetId="5">#REF!</definedName>
    <definedName name="new">#REF!</definedName>
    <definedName name="ok" localSheetId="8">#REF!</definedName>
    <definedName name="ok" localSheetId="4">#REF!</definedName>
    <definedName name="ok" localSheetId="6">#REF!</definedName>
    <definedName name="ok" localSheetId="9">#REF!</definedName>
    <definedName name="ok" localSheetId="7">#REF!</definedName>
    <definedName name="ok" localSheetId="3">#REF!</definedName>
    <definedName name="ok" localSheetId="5">#REF!</definedName>
    <definedName name="ok">#REF!</definedName>
    <definedName name="_xlnm.Print_Area" localSheetId="8">'Clin_Int (FY23)'!$B$1:$G$102</definedName>
    <definedName name="_xlnm.Print_Area" localSheetId="4">'GLE (FY23)'!$B$1:$K$94</definedName>
    <definedName name="_xlnm.Print_Area" localSheetId="6">'Int_Beh (FY23)'!$B$1:$H$64</definedName>
    <definedName name="_xlnm.Print_Area" localSheetId="9">'Int_DBT(FY23)'!$B$1:$N$92</definedName>
    <definedName name="_xlnm.Print_Area" localSheetId="7">'Int_Fire_Safety (FY23)'!$B$1:$G$45</definedName>
    <definedName name="_xlnm.Print_Area" localSheetId="3">'Integrated Team (FY23)'!$J$1:$O$96</definedName>
    <definedName name="_xlnm.Print_Area" localSheetId="0">'M2020 BLS  SALARY CHART'!$B$1:$G$44</definedName>
    <definedName name="_xlnm.Print_Area" localSheetId="5">'Med_Int_Spec (FY23) '!$B$1:$H$58</definedName>
    <definedName name="_xlnm.Print_Area" localSheetId="12">'Occ. Cost Index'!$A$1:$X$46</definedName>
    <definedName name="_xlnm.Print_Titles" localSheetId="1">'FALL CAF 2021'!$A:$A</definedName>
    <definedName name="_xlnm.Print_Titles" localSheetId="4">'GLE (FY23)'!$1:$1</definedName>
    <definedName name="_xlnm.Print_Titles" localSheetId="6">'Int_Beh (FY23)'!$1:$1</definedName>
    <definedName name="_xlnm.Print_Titles" localSheetId="9">'Int_DBT(FY23)'!$1:$1</definedName>
    <definedName name="_xlnm.Print_Titles" localSheetId="7">'Int_Fire_Safety (FY23)'!$1:$1</definedName>
    <definedName name="_xlnm.Print_Titles" localSheetId="5">'Med_Int_Spec (FY23) '!$1:$1</definedName>
    <definedName name="_xlnm.Print_Titles" localSheetId="12">'Occ. Cost Index'!$A:$C</definedName>
    <definedName name="Program_File" localSheetId="8">#REF!</definedName>
    <definedName name="Program_File" localSheetId="4">#REF!</definedName>
    <definedName name="Program_File" localSheetId="6">#REF!</definedName>
    <definedName name="Program_File" localSheetId="9">#REF!</definedName>
    <definedName name="Program_File" localSheetId="7">#REF!</definedName>
    <definedName name="Program_File" localSheetId="3">#REF!</definedName>
    <definedName name="Program_File" localSheetId="5">#REF!</definedName>
    <definedName name="Program_File">#REF!</definedName>
    <definedName name="Programs">'[7]List of Programs'!$B$3:$B$19</definedName>
    <definedName name="ProvFTE">'[8]FTE Data'!$A$3:$AW$56</definedName>
    <definedName name="PurchasedBy">'[8]FTE Data'!$C$263:$AZ$657</definedName>
    <definedName name="resmay2007" localSheetId="8">#REF!</definedName>
    <definedName name="resmay2007" localSheetId="4">#REF!</definedName>
    <definedName name="resmay2007" localSheetId="6">#REF!</definedName>
    <definedName name="resmay2007" localSheetId="9">#REF!</definedName>
    <definedName name="resmay2007" localSheetId="7">#REF!</definedName>
    <definedName name="resmay2007" localSheetId="3">#REF!</definedName>
    <definedName name="resmay2007" localSheetId="5">#REF!</definedName>
    <definedName name="resmay2007">#REF!</definedName>
    <definedName name="sheet1" localSheetId="8">#REF!</definedName>
    <definedName name="sheet1" localSheetId="4">#REF!</definedName>
    <definedName name="sheet1" localSheetId="6">#REF!</definedName>
    <definedName name="sheet1" localSheetId="9">#REF!</definedName>
    <definedName name="sheet1" localSheetId="7">#REF!</definedName>
    <definedName name="sheet1" localSheetId="3">#REF!</definedName>
    <definedName name="sheet1" localSheetId="0">#REF!</definedName>
    <definedName name="sheet1" localSheetId="5">#REF!</definedName>
    <definedName name="sheet1">#REF!</definedName>
    <definedName name="Site_list">[8]Lists!$A$2:$A$53</definedName>
    <definedName name="Source" localSheetId="8">#REF!</definedName>
    <definedName name="Source" localSheetId="4">#REF!</definedName>
    <definedName name="Source" localSheetId="6">#REF!</definedName>
    <definedName name="Source" localSheetId="9">#REF!</definedName>
    <definedName name="Source" localSheetId="7">#REF!</definedName>
    <definedName name="Source" localSheetId="3">#REF!</definedName>
    <definedName name="Source" localSheetId="5">#REF!</definedName>
    <definedName name="Source">#REF!</definedName>
    <definedName name="Source_2" localSheetId="8">#REF!</definedName>
    <definedName name="Source_2" localSheetId="4">#REF!</definedName>
    <definedName name="Source_2" localSheetId="6">#REF!</definedName>
    <definedName name="Source_2" localSheetId="9">#REF!</definedName>
    <definedName name="Source_2" localSheetId="7">#REF!</definedName>
    <definedName name="Source_2" localSheetId="3">#REF!</definedName>
    <definedName name="Source_2" localSheetId="5">#REF!</definedName>
    <definedName name="Source_2" localSheetId="12">#REF!</definedName>
    <definedName name="Source_2" localSheetId="10">#REF!</definedName>
    <definedName name="Source_2">#REF!</definedName>
    <definedName name="SourcePathAndFileName" localSheetId="8">#REF!</definedName>
    <definedName name="SourcePathAndFileName" localSheetId="4">#REF!</definedName>
    <definedName name="SourcePathAndFileName" localSheetId="6">#REF!</definedName>
    <definedName name="SourcePathAndFileName" localSheetId="9">#REF!</definedName>
    <definedName name="SourcePathAndFileName" localSheetId="7">#REF!</definedName>
    <definedName name="SourcePathAndFileName" localSheetId="3">#REF!</definedName>
    <definedName name="SourcePathAndFileName" localSheetId="5">#REF!</definedName>
    <definedName name="SourcePathAndFileName">#REF!</definedName>
    <definedName name="Total_UFR" localSheetId="8">#REF!</definedName>
    <definedName name="Total_UFR" localSheetId="13">#REF!</definedName>
    <definedName name="Total_UFR" localSheetId="4">#REF!</definedName>
    <definedName name="Total_UFR" localSheetId="6">#REF!</definedName>
    <definedName name="Total_UFR" localSheetId="9">#REF!</definedName>
    <definedName name="Total_UFR" localSheetId="7">#REF!</definedName>
    <definedName name="Total_UFR" localSheetId="3">#REF!</definedName>
    <definedName name="Total_UFR" localSheetId="5">#REF!</definedName>
    <definedName name="Total_UFR" localSheetId="12">#REF!</definedName>
    <definedName name="Total_UFR" localSheetId="10">#REF!</definedName>
    <definedName name="Total_UFR">#REF!</definedName>
    <definedName name="Total_UFRs" localSheetId="8">#REF!</definedName>
    <definedName name="Total_UFRs" localSheetId="4">#REF!</definedName>
    <definedName name="Total_UFRs" localSheetId="6">#REF!</definedName>
    <definedName name="Total_UFRs" localSheetId="9">#REF!</definedName>
    <definedName name="Total_UFRs" localSheetId="7">#REF!</definedName>
    <definedName name="Total_UFRs" localSheetId="3">#REF!</definedName>
    <definedName name="Total_UFRs" localSheetId="5">#REF!</definedName>
    <definedName name="Total_UFRs" localSheetId="12">#REF!</definedName>
    <definedName name="Total_UFRs" localSheetId="10">#REF!</definedName>
    <definedName name="Total_UFRs">#REF!</definedName>
    <definedName name="Total_UFRs_" localSheetId="8">#REF!</definedName>
    <definedName name="Total_UFRs_" localSheetId="4">#REF!</definedName>
    <definedName name="Total_UFRs_" localSheetId="6">#REF!</definedName>
    <definedName name="Total_UFRs_" localSheetId="9">#REF!</definedName>
    <definedName name="Total_UFRs_" localSheetId="7">#REF!</definedName>
    <definedName name="Total_UFRs_" localSheetId="3">#REF!</definedName>
    <definedName name="Total_UFRs_" localSheetId="5">#REF!</definedName>
    <definedName name="Total_UFRs_" localSheetId="12">#REF!</definedName>
    <definedName name="Total_UFRs_" localSheetId="10">#REF!</definedName>
    <definedName name="Total_UFRs_">#REF!</definedName>
    <definedName name="UFR" localSheetId="8">'[1]Complete UFR List'!#REF!</definedName>
    <definedName name="UFR" localSheetId="4">'[1]Complete UFR List'!#REF!</definedName>
    <definedName name="UFR" localSheetId="6">'[1]Complete UFR List'!#REF!</definedName>
    <definedName name="UFR" localSheetId="9">'[1]Complete UFR List'!#REF!</definedName>
    <definedName name="UFR" localSheetId="7">'[1]Complete UFR List'!#REF!</definedName>
    <definedName name="UFR" localSheetId="3">'[1]Complete UFR List'!#REF!</definedName>
    <definedName name="UFR" localSheetId="5">'[1]Complete UFR List'!#REF!</definedName>
    <definedName name="UFR">'[1]Complete UFR List'!#REF!</definedName>
    <definedName name="UFRS" localSheetId="8">'[1]Complete UFR List'!#REF!</definedName>
    <definedName name="UFRS" localSheetId="4">'[1]Complete UFR List'!#REF!</definedName>
    <definedName name="UFRS" localSheetId="6">'[1]Complete UFR List'!#REF!</definedName>
    <definedName name="UFRS" localSheetId="9">'[1]Complete UFR List'!#REF!</definedName>
    <definedName name="UFRS" localSheetId="7">'[1]Complete UFR List'!#REF!</definedName>
    <definedName name="UFRS" localSheetId="3">'[1]Complete UFR List'!#REF!</definedName>
    <definedName name="UFRS" localSheetId="5">'[1]Complete UFR List'!#REF!</definedName>
    <definedName name="UFRS">'[1]Complete UFR List'!#REF!</definedName>
    <definedName name="UPDATE">'[1]Complete UFR List'!#REF!</definedName>
    <definedName name="wefqwerqwe">'[1]Complete UFR List'!#REF!</definedName>
  </definedNames>
  <calcPr calcId="145621"/>
</workbook>
</file>

<file path=xl/calcChain.xml><?xml version="1.0" encoding="utf-8"?>
<calcChain xmlns="http://schemas.openxmlformats.org/spreadsheetml/2006/main">
  <c r="E17" i="4" l="1"/>
  <c r="L12" i="4" s="1"/>
  <c r="G31" i="10" l="1"/>
  <c r="H31" i="7"/>
  <c r="H29" i="6"/>
  <c r="L7" i="15"/>
  <c r="L8" i="15"/>
  <c r="L9" i="15"/>
  <c r="L10" i="15"/>
  <c r="L11" i="15"/>
  <c r="L12" i="15"/>
  <c r="L13" i="15"/>
  <c r="M7" i="15"/>
  <c r="M8" i="15"/>
  <c r="M9" i="15"/>
  <c r="M10" i="15"/>
  <c r="M11" i="15"/>
  <c r="M12" i="15"/>
  <c r="M13" i="15"/>
  <c r="K21" i="15"/>
  <c r="L21" i="15"/>
  <c r="K7" i="15"/>
  <c r="K8" i="15"/>
  <c r="K9" i="15"/>
  <c r="K10" i="15"/>
  <c r="K11" i="15"/>
  <c r="K12" i="15"/>
  <c r="K13" i="15"/>
  <c r="K20" i="15"/>
  <c r="L20" i="15"/>
  <c r="K19" i="15"/>
  <c r="L19" i="15"/>
  <c r="J7" i="15"/>
  <c r="J8" i="15"/>
  <c r="J9" i="15"/>
  <c r="J10" i="15"/>
  <c r="J11" i="15"/>
  <c r="J12" i="15"/>
  <c r="J13" i="15"/>
  <c r="K18" i="15"/>
  <c r="L18" i="15"/>
  <c r="C16" i="13"/>
  <c r="C15" i="13"/>
  <c r="C14" i="13"/>
  <c r="C13" i="13"/>
  <c r="C12" i="13"/>
  <c r="C11" i="13"/>
  <c r="C10" i="13"/>
  <c r="C9" i="13"/>
  <c r="C8" i="13"/>
  <c r="C7" i="13"/>
  <c r="C6" i="13"/>
  <c r="C5" i="13"/>
  <c r="C4" i="13"/>
  <c r="C3" i="13"/>
  <c r="D49" i="12"/>
  <c r="C7" i="1"/>
  <c r="C8" i="1"/>
  <c r="B5" i="11"/>
  <c r="D5" i="11"/>
  <c r="C5" i="1"/>
  <c r="C6" i="1"/>
  <c r="E23" i="4"/>
  <c r="B6" i="11"/>
  <c r="D6" i="11"/>
  <c r="D7" i="11"/>
  <c r="C40" i="1"/>
  <c r="E32" i="4"/>
  <c r="B9" i="11"/>
  <c r="D9" i="11"/>
  <c r="D10" i="11"/>
  <c r="B12" i="11"/>
  <c r="C7" i="11"/>
  <c r="D12" i="11"/>
  <c r="D13" i="11"/>
  <c r="D16" i="11"/>
  <c r="B18" i="11"/>
  <c r="D18" i="11"/>
  <c r="D20" i="11"/>
  <c r="BU22" i="2"/>
  <c r="BV22" i="2"/>
  <c r="BW22" i="2"/>
  <c r="BX22" i="2"/>
  <c r="BY22" i="2"/>
  <c r="BZ22" i="2"/>
  <c r="CA22" i="2"/>
  <c r="CB22" i="2"/>
  <c r="CD22" i="2"/>
  <c r="BU17" i="2"/>
  <c r="CD17" i="2"/>
  <c r="CD24" i="2"/>
  <c r="E47" i="4"/>
  <c r="B22" i="11"/>
  <c r="D22" i="11"/>
  <c r="D24" i="11"/>
  <c r="D26" i="11"/>
  <c r="D13" i="10"/>
  <c r="K55" i="10"/>
  <c r="L55" i="10"/>
  <c r="M55" i="10"/>
  <c r="C17" i="1"/>
  <c r="C18" i="1"/>
  <c r="E14" i="4"/>
  <c r="D14" i="10"/>
  <c r="K56" i="10"/>
  <c r="L56" i="10"/>
  <c r="M56" i="10"/>
  <c r="D17" i="7"/>
  <c r="D16" i="10"/>
  <c r="K58" i="10"/>
  <c r="L58" i="10"/>
  <c r="M58" i="10"/>
  <c r="C15" i="1"/>
  <c r="C16" i="1"/>
  <c r="D18" i="7"/>
  <c r="D17" i="10"/>
  <c r="K59" i="10"/>
  <c r="L59" i="10"/>
  <c r="M59" i="10"/>
  <c r="D21" i="7"/>
  <c r="D19" i="10"/>
  <c r="K61" i="10"/>
  <c r="L61" i="10"/>
  <c r="M61" i="10"/>
  <c r="D22" i="7"/>
  <c r="D20" i="10"/>
  <c r="K62" i="10"/>
  <c r="L62" i="10"/>
  <c r="M62" i="10"/>
  <c r="E26" i="4"/>
  <c r="D21" i="10"/>
  <c r="K63" i="10"/>
  <c r="L63" i="10"/>
  <c r="M63" i="10"/>
  <c r="D23" i="7"/>
  <c r="D22" i="10"/>
  <c r="K64" i="10"/>
  <c r="D4" i="10"/>
  <c r="D5" i="10"/>
  <c r="D6" i="10"/>
  <c r="D7" i="10"/>
  <c r="D8" i="10"/>
  <c r="D9" i="10"/>
  <c r="D50" i="10"/>
  <c r="L64" i="10"/>
  <c r="M64" i="10"/>
  <c r="M65" i="10"/>
  <c r="D26" i="10"/>
  <c r="K68" i="10"/>
  <c r="M68" i="10"/>
  <c r="M69" i="10"/>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B113" i="3"/>
  <c r="N113"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1" i="3"/>
  <c r="O2" i="3" s="1"/>
  <c r="L65" i="10"/>
  <c r="P113" i="3"/>
  <c r="T113" i="3"/>
  <c r="V113" i="3"/>
  <c r="X113" i="3"/>
  <c r="V130" i="3"/>
  <c r="T125" i="3"/>
  <c r="V131" i="3"/>
  <c r="C34" i="5"/>
  <c r="D30" i="10"/>
  <c r="L72" i="10"/>
  <c r="M52" i="10"/>
  <c r="M72" i="10"/>
  <c r="D32" i="10"/>
  <c r="L73" i="10"/>
  <c r="M73" i="10"/>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J113" i="3"/>
  <c r="AK113" i="3"/>
  <c r="AK114" i="3"/>
  <c r="AK115" i="3"/>
  <c r="AK116" i="3"/>
  <c r="AK117" i="3"/>
  <c r="AK118" i="3"/>
  <c r="AK119" i="3"/>
  <c r="AK120" i="3"/>
  <c r="AK121" i="3"/>
  <c r="AK122" i="3"/>
  <c r="AK123" i="3"/>
  <c r="AK124" i="3"/>
  <c r="AK125" i="3"/>
  <c r="AK126" i="3"/>
  <c r="AK127" i="3"/>
  <c r="AK128" i="3"/>
  <c r="AK129" i="3"/>
  <c r="AK130" i="3"/>
  <c r="AK131" i="3"/>
  <c r="AK132" i="3"/>
  <c r="AK133" i="3"/>
  <c r="AK134" i="3"/>
  <c r="AK135" i="3"/>
  <c r="AK136" i="3"/>
  <c r="AK137" i="3"/>
  <c r="AK138" i="3"/>
  <c r="AK139" i="3"/>
  <c r="AK140" i="3"/>
  <c r="AK141" i="3"/>
  <c r="AK142" i="3"/>
  <c r="AK143" i="3"/>
  <c r="AK144" i="3"/>
  <c r="AK145" i="3"/>
  <c r="AK146" i="3"/>
  <c r="AK147" i="3"/>
  <c r="AK148" i="3"/>
  <c r="AK149" i="3"/>
  <c r="AK150" i="3"/>
  <c r="AK151" i="3"/>
  <c r="AK152" i="3"/>
  <c r="AK153" i="3"/>
  <c r="AK154" i="3"/>
  <c r="AK155" i="3"/>
  <c r="AK156" i="3"/>
  <c r="AK157" i="3"/>
  <c r="AK158" i="3"/>
  <c r="AK159" i="3"/>
  <c r="AK160" i="3"/>
  <c r="AK161" i="3"/>
  <c r="AK162" i="3"/>
  <c r="AK163" i="3"/>
  <c r="AK164" i="3"/>
  <c r="AK165" i="3"/>
  <c r="AK166" i="3"/>
  <c r="AK167" i="3"/>
  <c r="AK168" i="3"/>
  <c r="AK169" i="3"/>
  <c r="AK170" i="3"/>
  <c r="AK171" i="3"/>
  <c r="AK172" i="3"/>
  <c r="AK173" i="3"/>
  <c r="AK174" i="3"/>
  <c r="AK175" i="3"/>
  <c r="AK176" i="3"/>
  <c r="AK177" i="3"/>
  <c r="AK178" i="3"/>
  <c r="AK179" i="3"/>
  <c r="AK180" i="3"/>
  <c r="AK181" i="3"/>
  <c r="AK182" i="3"/>
  <c r="AK183" i="3"/>
  <c r="AK184" i="3"/>
  <c r="AK185" i="3"/>
  <c r="AK186" i="3"/>
  <c r="AK187" i="3"/>
  <c r="AK188" i="3"/>
  <c r="AK189" i="3"/>
  <c r="AK190" i="3"/>
  <c r="AK191" i="3"/>
  <c r="AK192" i="3"/>
  <c r="AK193" i="3"/>
  <c r="AK194" i="3"/>
  <c r="AK195" i="3"/>
  <c r="AK196" i="3"/>
  <c r="AK197" i="3"/>
  <c r="AK198" i="3"/>
  <c r="AK199" i="3"/>
  <c r="AK200" i="3"/>
  <c r="AK201" i="3"/>
  <c r="AK202" i="3"/>
  <c r="AK203" i="3"/>
  <c r="AK204" i="3"/>
  <c r="AK205" i="3"/>
  <c r="AK206" i="3"/>
  <c r="AK207" i="3"/>
  <c r="AK208" i="3"/>
  <c r="AK209" i="3"/>
  <c r="AK210" i="3"/>
  <c r="AK211" i="3"/>
  <c r="AK212" i="3"/>
  <c r="AK213" i="3"/>
  <c r="AK214" i="3"/>
  <c r="AK215" i="3"/>
  <c r="AK216" i="3"/>
  <c r="AK217" i="3"/>
  <c r="AK218" i="3"/>
  <c r="AK219" i="3"/>
  <c r="AK220" i="3"/>
  <c r="AK221" i="3"/>
  <c r="AK222" i="3"/>
  <c r="AK223" i="3"/>
  <c r="AK224" i="3"/>
  <c r="AK225" i="3"/>
  <c r="AK226" i="3"/>
  <c r="AK227" i="3"/>
  <c r="AK228" i="3"/>
  <c r="AK229" i="3"/>
  <c r="AK230" i="3"/>
  <c r="AK231" i="3"/>
  <c r="AK232" i="3"/>
  <c r="AK233" i="3"/>
  <c r="AK234" i="3"/>
  <c r="AK235" i="3"/>
  <c r="AK236" i="3"/>
  <c r="AK237" i="3"/>
  <c r="AK238" i="3"/>
  <c r="AK239" i="3"/>
  <c r="AK240" i="3"/>
  <c r="AK241" i="3"/>
  <c r="AK242" i="3"/>
  <c r="AK243" i="3"/>
  <c r="AK244" i="3"/>
  <c r="AK245" i="3"/>
  <c r="AK246" i="3"/>
  <c r="AK247" i="3"/>
  <c r="AK248" i="3"/>
  <c r="AK249" i="3"/>
  <c r="AK250" i="3"/>
  <c r="AK251" i="3"/>
  <c r="AK252" i="3"/>
  <c r="AK253" i="3"/>
  <c r="AK254" i="3"/>
  <c r="AK255" i="3"/>
  <c r="AK256" i="3"/>
  <c r="AK257" i="3"/>
  <c r="AK258" i="3"/>
  <c r="AK259" i="3"/>
  <c r="AK260" i="3"/>
  <c r="AK261" i="3"/>
  <c r="AK262" i="3"/>
  <c r="AK263" i="3"/>
  <c r="AK264" i="3"/>
  <c r="AK265" i="3"/>
  <c r="AK266" i="3"/>
  <c r="AK267" i="3"/>
  <c r="AK268" i="3"/>
  <c r="AK269" i="3"/>
  <c r="AK270" i="3"/>
  <c r="AK271" i="3"/>
  <c r="AK272" i="3"/>
  <c r="AK273" i="3"/>
  <c r="AK274" i="3"/>
  <c r="AK275" i="3"/>
  <c r="AK276" i="3"/>
  <c r="AK277" i="3"/>
  <c r="AK278" i="3"/>
  <c r="AK279" i="3"/>
  <c r="AK280" i="3"/>
  <c r="AK281" i="3"/>
  <c r="AK282" i="3"/>
  <c r="AK283" i="3"/>
  <c r="AK284" i="3"/>
  <c r="AK285" i="3"/>
  <c r="AK286" i="3"/>
  <c r="AK287" i="3"/>
  <c r="AK288" i="3"/>
  <c r="AK289" i="3"/>
  <c r="AK290" i="3"/>
  <c r="AK291" i="3"/>
  <c r="AK292" i="3"/>
  <c r="AK293" i="3"/>
  <c r="AK294" i="3"/>
  <c r="AK295" i="3"/>
  <c r="AK296" i="3"/>
  <c r="AK297" i="3"/>
  <c r="AK298" i="3"/>
  <c r="AK299" i="3"/>
  <c r="AK300" i="3"/>
  <c r="AK1" i="3"/>
  <c r="AK2" i="3" s="1"/>
  <c r="D34" i="10"/>
  <c r="K79" i="10"/>
  <c r="D37" i="10"/>
  <c r="K41" i="10"/>
  <c r="K84" i="10"/>
  <c r="I41" i="10"/>
  <c r="I84" i="10"/>
  <c r="I79" i="10"/>
  <c r="I74" i="10"/>
  <c r="I73" i="10"/>
  <c r="I72" i="10"/>
  <c r="B29" i="10"/>
  <c r="I71" i="10"/>
  <c r="I68" i="10"/>
  <c r="I64" i="10"/>
  <c r="I63" i="10"/>
  <c r="I62" i="10"/>
  <c r="I61" i="10"/>
  <c r="I60" i="10"/>
  <c r="I59" i="10"/>
  <c r="I58" i="10"/>
  <c r="I57" i="10"/>
  <c r="I56" i="10"/>
  <c r="B14" i="6"/>
  <c r="B13" i="7"/>
  <c r="B13" i="8"/>
  <c r="B13" i="9"/>
  <c r="B13" i="10"/>
  <c r="I55" i="10"/>
  <c r="I54" i="10"/>
  <c r="C50" i="10"/>
  <c r="B50" i="10"/>
  <c r="K13" i="10"/>
  <c r="L13" i="10"/>
  <c r="M13" i="10"/>
  <c r="K14" i="10"/>
  <c r="L14" i="10"/>
  <c r="M14" i="10"/>
  <c r="K16" i="10"/>
  <c r="L16" i="10"/>
  <c r="M16" i="10"/>
  <c r="K17" i="10"/>
  <c r="L17" i="10"/>
  <c r="M17" i="10"/>
  <c r="K19" i="10"/>
  <c r="L19" i="10"/>
  <c r="M19" i="10"/>
  <c r="K20" i="10"/>
  <c r="L20" i="10"/>
  <c r="M20" i="10"/>
  <c r="K21" i="10"/>
  <c r="L21" i="10"/>
  <c r="M21" i="10"/>
  <c r="K22" i="10"/>
  <c r="L22" i="10"/>
  <c r="M22" i="10"/>
  <c r="M23" i="10"/>
  <c r="K26" i="10"/>
  <c r="M26" i="10"/>
  <c r="M27" i="10"/>
  <c r="L23" i="10"/>
  <c r="L31" i="10"/>
  <c r="M10" i="10"/>
  <c r="M31" i="10"/>
  <c r="K37" i="10"/>
  <c r="B49" i="10"/>
  <c r="B47" i="10"/>
  <c r="B46" i="10"/>
  <c r="B45" i="10"/>
  <c r="B44" i="10"/>
  <c r="B43" i="10"/>
  <c r="B42" i="10"/>
  <c r="B41" i="10"/>
  <c r="B40" i="10"/>
  <c r="I37" i="10"/>
  <c r="I32" i="10"/>
  <c r="G32" i="10"/>
  <c r="I31" i="10"/>
  <c r="L30" i="10"/>
  <c r="I30" i="10"/>
  <c r="I29" i="10"/>
  <c r="I26" i="10"/>
  <c r="I22" i="10"/>
  <c r="I21" i="10"/>
  <c r="I20" i="10"/>
  <c r="I19" i="10"/>
  <c r="I18" i="10"/>
  <c r="I17" i="10"/>
  <c r="I16" i="10"/>
  <c r="I15" i="10"/>
  <c r="I14" i="10"/>
  <c r="G14" i="10"/>
  <c r="I13" i="10"/>
  <c r="G13" i="9"/>
  <c r="G13" i="10"/>
  <c r="I12" i="10"/>
  <c r="D13" i="9"/>
  <c r="K63" i="9"/>
  <c r="L63" i="9"/>
  <c r="M63" i="9"/>
  <c r="D14" i="9"/>
  <c r="K64" i="9"/>
  <c r="L64" i="9"/>
  <c r="M64" i="9"/>
  <c r="E18" i="4"/>
  <c r="D16" i="9"/>
  <c r="K66" i="9"/>
  <c r="L66" i="9"/>
  <c r="M66" i="9"/>
  <c r="D18" i="6"/>
  <c r="D17" i="9"/>
  <c r="K67" i="9"/>
  <c r="L67" i="9"/>
  <c r="M67" i="9"/>
  <c r="D22" i="8"/>
  <c r="D19" i="9"/>
  <c r="K69" i="9"/>
  <c r="L69" i="9"/>
  <c r="M69" i="9"/>
  <c r="D23" i="8"/>
  <c r="D20" i="9"/>
  <c r="K70" i="9"/>
  <c r="L70" i="9"/>
  <c r="M70" i="9"/>
  <c r="D24" i="8"/>
  <c r="D21" i="9"/>
  <c r="K71" i="9"/>
  <c r="D4" i="9"/>
  <c r="D5" i="9"/>
  <c r="D6" i="9"/>
  <c r="D7" i="9"/>
  <c r="D8" i="9"/>
  <c r="D9" i="9"/>
  <c r="E53" i="9"/>
  <c r="L71" i="9"/>
  <c r="M71" i="9"/>
  <c r="M72" i="9"/>
  <c r="D26" i="6"/>
  <c r="D27" i="7"/>
  <c r="D28" i="8"/>
  <c r="D24" i="9"/>
  <c r="K75" i="9"/>
  <c r="M75" i="9"/>
  <c r="M76" i="9"/>
  <c r="D28" i="9"/>
  <c r="K79" i="9"/>
  <c r="L79" i="9"/>
  <c r="M79" i="9"/>
  <c r="M80" i="9"/>
  <c r="L72" i="9"/>
  <c r="D34" i="6"/>
  <c r="D33" i="9"/>
  <c r="L83" i="9"/>
  <c r="M59" i="9"/>
  <c r="M83" i="9"/>
  <c r="D36" i="6"/>
  <c r="D35" i="9"/>
  <c r="L84" i="9"/>
  <c r="M84" i="9"/>
  <c r="D37" i="9"/>
  <c r="K90" i="9"/>
  <c r="D41" i="9"/>
  <c r="K95" i="9"/>
  <c r="D63" i="9"/>
  <c r="E63" i="9"/>
  <c r="G63" i="9"/>
  <c r="D64" i="9"/>
  <c r="E64" i="9"/>
  <c r="G64" i="9"/>
  <c r="D66" i="9"/>
  <c r="E66" i="9"/>
  <c r="G66" i="9"/>
  <c r="D67" i="9"/>
  <c r="E67" i="9"/>
  <c r="G67" i="9"/>
  <c r="D69" i="9"/>
  <c r="E69" i="9"/>
  <c r="G69" i="9"/>
  <c r="D71" i="9"/>
  <c r="D53" i="9"/>
  <c r="E71" i="9"/>
  <c r="G71" i="9"/>
  <c r="G72" i="9"/>
  <c r="D75" i="9"/>
  <c r="G75" i="9"/>
  <c r="G76" i="9"/>
  <c r="D79" i="9"/>
  <c r="E79" i="9"/>
  <c r="G79" i="9"/>
  <c r="G80" i="9"/>
  <c r="E70" i="9"/>
  <c r="E72" i="9"/>
  <c r="E83" i="9"/>
  <c r="G59" i="9"/>
  <c r="G83" i="9"/>
  <c r="E84" i="9"/>
  <c r="G84" i="9"/>
  <c r="D90" i="9"/>
  <c r="D95" i="9"/>
  <c r="I95" i="9"/>
  <c r="B95" i="9"/>
  <c r="I90" i="9"/>
  <c r="B90" i="9"/>
  <c r="I85" i="9"/>
  <c r="B85" i="9"/>
  <c r="I84" i="9"/>
  <c r="B84" i="9"/>
  <c r="I83" i="9"/>
  <c r="B83" i="9"/>
  <c r="B32" i="9"/>
  <c r="B82" i="9"/>
  <c r="I82" i="9"/>
  <c r="B28" i="9"/>
  <c r="B55" i="9"/>
  <c r="I79" i="9"/>
  <c r="B79" i="9"/>
  <c r="I75" i="9"/>
  <c r="B75" i="9"/>
  <c r="I71" i="9"/>
  <c r="B71" i="9"/>
  <c r="I70" i="9"/>
  <c r="D70" i="9"/>
  <c r="B70" i="9"/>
  <c r="I69" i="9"/>
  <c r="B69" i="9"/>
  <c r="I68" i="9"/>
  <c r="B68" i="9"/>
  <c r="B17" i="9"/>
  <c r="I67" i="9"/>
  <c r="B67" i="9"/>
  <c r="I66" i="9"/>
  <c r="B66" i="9"/>
  <c r="I65" i="9"/>
  <c r="B65" i="9"/>
  <c r="I64" i="9"/>
  <c r="B64" i="9"/>
  <c r="I63" i="9"/>
  <c r="B63" i="9"/>
  <c r="I62" i="9"/>
  <c r="B62" i="9"/>
  <c r="C53" i="9"/>
  <c r="B53" i="9"/>
  <c r="B52" i="9"/>
  <c r="B51" i="9"/>
  <c r="B50" i="9"/>
  <c r="K13" i="9"/>
  <c r="L13" i="9"/>
  <c r="M13" i="9"/>
  <c r="K14" i="9"/>
  <c r="L14" i="9"/>
  <c r="M14" i="9"/>
  <c r="K16" i="9"/>
  <c r="L16" i="9"/>
  <c r="M16" i="9"/>
  <c r="K17" i="9"/>
  <c r="L17" i="9"/>
  <c r="M17" i="9"/>
  <c r="K19" i="9"/>
  <c r="L19" i="9"/>
  <c r="M19" i="9"/>
  <c r="K20" i="9"/>
  <c r="L20" i="9"/>
  <c r="M20" i="9"/>
  <c r="K21" i="9"/>
  <c r="L21" i="9"/>
  <c r="M21" i="9"/>
  <c r="M22" i="9"/>
  <c r="K24" i="9"/>
  <c r="M24" i="9"/>
  <c r="M25" i="9"/>
  <c r="K28" i="9"/>
  <c r="L28" i="9"/>
  <c r="M28" i="9"/>
  <c r="M29" i="9"/>
  <c r="L22" i="9"/>
  <c r="L32" i="9"/>
  <c r="M10" i="9"/>
  <c r="M32" i="9"/>
  <c r="L33" i="9"/>
  <c r="M33" i="9"/>
  <c r="K39" i="9"/>
  <c r="K42" i="9"/>
  <c r="B49" i="9"/>
  <c r="B48" i="9"/>
  <c r="B47" i="9"/>
  <c r="B46" i="9"/>
  <c r="B45" i="9"/>
  <c r="B44" i="9"/>
  <c r="I42" i="9"/>
  <c r="I39" i="9"/>
  <c r="I34" i="9"/>
  <c r="G34" i="9"/>
  <c r="I33" i="9"/>
  <c r="I32" i="9"/>
  <c r="I31" i="9"/>
  <c r="I28" i="9"/>
  <c r="G28" i="9"/>
  <c r="I24" i="9"/>
  <c r="I21" i="9"/>
  <c r="I20" i="9"/>
  <c r="I19" i="9"/>
  <c r="I18" i="9"/>
  <c r="I17" i="9"/>
  <c r="I16" i="9"/>
  <c r="I15" i="9"/>
  <c r="I14" i="9"/>
  <c r="I13" i="9"/>
  <c r="I12" i="9"/>
  <c r="D13" i="8"/>
  <c r="K13" i="8"/>
  <c r="L13" i="8"/>
  <c r="M13" i="8"/>
  <c r="D14" i="8"/>
  <c r="K14" i="8"/>
  <c r="L14" i="8"/>
  <c r="M14" i="8"/>
  <c r="D16" i="8"/>
  <c r="K16" i="8" s="1"/>
  <c r="M16" i="8" s="1"/>
  <c r="M25" i="8" s="1"/>
  <c r="L16" i="8"/>
  <c r="D17" i="8"/>
  <c r="K17" i="8"/>
  <c r="L17" i="8"/>
  <c r="M17" i="8"/>
  <c r="C23" i="1"/>
  <c r="C24" i="1"/>
  <c r="D18" i="8"/>
  <c r="K18" i="8"/>
  <c r="L18" i="8"/>
  <c r="M18" i="8"/>
  <c r="D19" i="8"/>
  <c r="K19" i="8"/>
  <c r="L19" i="8"/>
  <c r="M19" i="8"/>
  <c r="D20" i="7"/>
  <c r="D21" i="8"/>
  <c r="K21" i="8"/>
  <c r="L21" i="8"/>
  <c r="M21" i="8"/>
  <c r="K22" i="8"/>
  <c r="L22" i="8"/>
  <c r="M22" i="8"/>
  <c r="K23" i="8"/>
  <c r="L23" i="8"/>
  <c r="M23" i="8"/>
  <c r="K24" i="8"/>
  <c r="D4" i="8"/>
  <c r="D5" i="8"/>
  <c r="D6" i="8"/>
  <c r="D7" i="8"/>
  <c r="D8" i="8"/>
  <c r="D9" i="8"/>
  <c r="C24" i="8"/>
  <c r="L24" i="8"/>
  <c r="M24" i="8"/>
  <c r="K28" i="8"/>
  <c r="L25" i="8"/>
  <c r="M9" i="8"/>
  <c r="D33" i="8"/>
  <c r="K32" i="8"/>
  <c r="M32" i="8"/>
  <c r="D35" i="8"/>
  <c r="K33" i="8"/>
  <c r="M33" i="8"/>
  <c r="D37" i="8"/>
  <c r="K39" i="8"/>
  <c r="D40" i="6"/>
  <c r="D41" i="7"/>
  <c r="D40" i="8"/>
  <c r="K44" i="8"/>
  <c r="I44" i="8"/>
  <c r="I39" i="8"/>
  <c r="I34" i="8"/>
  <c r="I33" i="8"/>
  <c r="I32" i="8"/>
  <c r="B31" i="8"/>
  <c r="I31" i="8"/>
  <c r="B24" i="8"/>
  <c r="I24" i="8"/>
  <c r="B22" i="7"/>
  <c r="B23" i="8"/>
  <c r="I23" i="8"/>
  <c r="B22" i="8"/>
  <c r="I22" i="8"/>
  <c r="B21" i="8"/>
  <c r="I21" i="8"/>
  <c r="I20" i="8"/>
  <c r="I19" i="8"/>
  <c r="I18" i="8"/>
  <c r="I17" i="8"/>
  <c r="I16" i="8"/>
  <c r="I15" i="8"/>
  <c r="I14" i="8"/>
  <c r="I13" i="8"/>
  <c r="H14" i="5"/>
  <c r="H14" i="6"/>
  <c r="H13" i="7"/>
  <c r="G13" i="8"/>
  <c r="I12" i="8"/>
  <c r="C14" i="5"/>
  <c r="D14" i="6"/>
  <c r="D13" i="7"/>
  <c r="L123" i="7"/>
  <c r="L166" i="7"/>
  <c r="M166" i="7"/>
  <c r="N166" i="7"/>
  <c r="D15" i="6"/>
  <c r="D14" i="7"/>
  <c r="L124" i="7"/>
  <c r="L167" i="7"/>
  <c r="M167" i="7"/>
  <c r="N167" i="7"/>
  <c r="C27" i="1"/>
  <c r="C28" i="1"/>
  <c r="D16" i="7"/>
  <c r="L126" i="7"/>
  <c r="L169" i="7"/>
  <c r="M169" i="7"/>
  <c r="N169" i="7"/>
  <c r="L127" i="7"/>
  <c r="L170" i="7"/>
  <c r="M170" i="7"/>
  <c r="N170" i="7"/>
  <c r="L128" i="7"/>
  <c r="L171" i="7"/>
  <c r="M171" i="7"/>
  <c r="N171" i="7"/>
  <c r="L129" i="7"/>
  <c r="L172" i="7"/>
  <c r="M172" i="7"/>
  <c r="N172" i="7"/>
  <c r="L130" i="7"/>
  <c r="L173" i="7"/>
  <c r="M173" i="7"/>
  <c r="N173" i="7"/>
  <c r="L131" i="7"/>
  <c r="L174" i="7"/>
  <c r="D4" i="7"/>
  <c r="D5" i="7"/>
  <c r="D6" i="7"/>
  <c r="D7" i="7"/>
  <c r="D8" i="7"/>
  <c r="D9" i="7"/>
  <c r="H55" i="7"/>
  <c r="M174" i="7"/>
  <c r="N174" i="7"/>
  <c r="N175" i="7"/>
  <c r="L61" i="7"/>
  <c r="L97" i="7"/>
  <c r="L134" i="7"/>
  <c r="L177" i="7"/>
  <c r="N177" i="7"/>
  <c r="N178" i="7"/>
  <c r="D31" i="7"/>
  <c r="L181" i="7"/>
  <c r="M181" i="7"/>
  <c r="N181" i="7"/>
  <c r="N182" i="7"/>
  <c r="M175" i="7"/>
  <c r="D35" i="7"/>
  <c r="M31" i="7"/>
  <c r="M69" i="7"/>
  <c r="M105" i="7"/>
  <c r="M142" i="7"/>
  <c r="M185" i="7"/>
  <c r="N163" i="7"/>
  <c r="N185" i="7"/>
  <c r="N186" i="7"/>
  <c r="D39" i="7"/>
  <c r="L192" i="7"/>
  <c r="L196" i="7"/>
  <c r="J40" i="7"/>
  <c r="J76" i="7"/>
  <c r="J112" i="7"/>
  <c r="J153" i="7"/>
  <c r="J196" i="7"/>
  <c r="J192" i="7"/>
  <c r="J187" i="7"/>
  <c r="J185" i="7"/>
  <c r="B34" i="7"/>
  <c r="J141" i="7"/>
  <c r="J184" i="7"/>
  <c r="J181" i="7"/>
  <c r="J131" i="7"/>
  <c r="J174" i="7"/>
  <c r="J130" i="7"/>
  <c r="J173" i="7"/>
  <c r="J17" i="7"/>
  <c r="J56" i="7"/>
  <c r="J92" i="7"/>
  <c r="J129" i="7"/>
  <c r="J172" i="7"/>
  <c r="J128" i="7"/>
  <c r="J171" i="7"/>
  <c r="J127" i="7"/>
  <c r="J170" i="7"/>
  <c r="J126" i="7"/>
  <c r="J169" i="7"/>
  <c r="J125" i="7"/>
  <c r="J168" i="7"/>
  <c r="J124" i="7"/>
  <c r="J167" i="7"/>
  <c r="J123" i="7"/>
  <c r="J166" i="7"/>
  <c r="J122" i="7"/>
  <c r="J165" i="7"/>
  <c r="M123" i="7"/>
  <c r="N123" i="7"/>
  <c r="M124" i="7"/>
  <c r="N124" i="7"/>
  <c r="M126" i="7"/>
  <c r="N126" i="7"/>
  <c r="M127" i="7"/>
  <c r="N127" i="7"/>
  <c r="M128" i="7"/>
  <c r="N128" i="7"/>
  <c r="M129" i="7"/>
  <c r="N129" i="7"/>
  <c r="M130" i="7"/>
  <c r="N130" i="7"/>
  <c r="F55" i="7"/>
  <c r="M131" i="7"/>
  <c r="N131" i="7"/>
  <c r="N132" i="7"/>
  <c r="N134" i="7"/>
  <c r="N135" i="7"/>
  <c r="L138" i="7"/>
  <c r="M138" i="7"/>
  <c r="N138" i="7"/>
  <c r="N139" i="7"/>
  <c r="M132" i="7"/>
  <c r="N120" i="7"/>
  <c r="N142" i="7"/>
  <c r="D37" i="7"/>
  <c r="M143" i="7"/>
  <c r="N143" i="7"/>
  <c r="L149" i="7"/>
  <c r="L153" i="7"/>
  <c r="J149" i="7"/>
  <c r="J144" i="7"/>
  <c r="J143" i="7"/>
  <c r="J142" i="7"/>
  <c r="J138" i="7"/>
  <c r="J134" i="7"/>
  <c r="L88" i="7"/>
  <c r="M88" i="7"/>
  <c r="N88" i="7"/>
  <c r="L89" i="7"/>
  <c r="M89" i="7"/>
  <c r="N89" i="7"/>
  <c r="L91" i="7"/>
  <c r="M91" i="7"/>
  <c r="N91" i="7"/>
  <c r="M92" i="7"/>
  <c r="L92" i="7"/>
  <c r="N92" i="7"/>
  <c r="L93" i="7"/>
  <c r="M93" i="7"/>
  <c r="N93" i="7"/>
  <c r="L94" i="7"/>
  <c r="M94" i="7"/>
  <c r="N94" i="7"/>
  <c r="N95" i="7"/>
  <c r="N97" i="7"/>
  <c r="N98" i="7"/>
  <c r="L101" i="7"/>
  <c r="M101" i="7"/>
  <c r="N101" i="7"/>
  <c r="N102" i="7"/>
  <c r="M95" i="7"/>
  <c r="N85" i="7"/>
  <c r="N105" i="7"/>
  <c r="M106" i="7"/>
  <c r="N106" i="7"/>
  <c r="L110" i="7"/>
  <c r="L112" i="7"/>
  <c r="J110" i="7"/>
  <c r="J107" i="7"/>
  <c r="J106" i="7"/>
  <c r="J105" i="7"/>
  <c r="J104" i="7"/>
  <c r="J101" i="7"/>
  <c r="J97" i="7"/>
  <c r="J94" i="7"/>
  <c r="B54" i="7"/>
  <c r="J93" i="7"/>
  <c r="B52" i="7"/>
  <c r="J91" i="7"/>
  <c r="J90" i="7"/>
  <c r="J89" i="7"/>
  <c r="J88" i="7"/>
  <c r="J87" i="7"/>
  <c r="L52" i="7"/>
  <c r="M52" i="7"/>
  <c r="N52" i="7"/>
  <c r="L53" i="7"/>
  <c r="M53" i="7"/>
  <c r="N53" i="7"/>
  <c r="L55" i="7"/>
  <c r="M55" i="7"/>
  <c r="N55" i="7"/>
  <c r="M56" i="7"/>
  <c r="L56" i="7"/>
  <c r="N56" i="7"/>
  <c r="L57" i="7"/>
  <c r="M57" i="7"/>
  <c r="N57" i="7"/>
  <c r="L58" i="7"/>
  <c r="M58" i="7"/>
  <c r="N58" i="7"/>
  <c r="N59" i="7"/>
  <c r="N61" i="7"/>
  <c r="N62" i="7"/>
  <c r="L65" i="7"/>
  <c r="M65" i="7"/>
  <c r="N65" i="7"/>
  <c r="N66" i="7"/>
  <c r="M59" i="7"/>
  <c r="N49" i="7"/>
  <c r="N69" i="7"/>
  <c r="M70" i="7"/>
  <c r="N70" i="7"/>
  <c r="L74" i="7"/>
  <c r="L76" i="7"/>
  <c r="J74" i="7"/>
  <c r="J71" i="7"/>
  <c r="J70" i="7"/>
  <c r="J69" i="7"/>
  <c r="J68" i="7"/>
  <c r="J65" i="7"/>
  <c r="J61" i="7"/>
  <c r="J58" i="7"/>
  <c r="J57" i="7"/>
  <c r="J55" i="7"/>
  <c r="J54" i="7"/>
  <c r="J53" i="7"/>
  <c r="J52" i="7"/>
  <c r="J51" i="7"/>
  <c r="L13" i="7"/>
  <c r="M13" i="7"/>
  <c r="N13" i="7"/>
  <c r="L14" i="7"/>
  <c r="M14" i="7"/>
  <c r="N14" i="7"/>
  <c r="L16" i="7"/>
  <c r="M16" i="7"/>
  <c r="N16" i="7"/>
  <c r="M17" i="7"/>
  <c r="L17" i="7"/>
  <c r="N17" i="7"/>
  <c r="L18" i="7"/>
  <c r="M18" i="7"/>
  <c r="N18" i="7"/>
  <c r="L19" i="7"/>
  <c r="M19" i="7"/>
  <c r="N19" i="7"/>
  <c r="N20" i="7"/>
  <c r="L23" i="7"/>
  <c r="N23" i="7"/>
  <c r="N24" i="7"/>
  <c r="L27" i="7"/>
  <c r="M27" i="7"/>
  <c r="N27" i="7"/>
  <c r="N28" i="7"/>
  <c r="M20" i="7"/>
  <c r="N9" i="7"/>
  <c r="N31" i="7"/>
  <c r="M32" i="7"/>
  <c r="N32" i="7"/>
  <c r="L38" i="7"/>
  <c r="L40" i="7"/>
  <c r="J38" i="7"/>
  <c r="J33" i="7"/>
  <c r="J32" i="7"/>
  <c r="J30" i="7"/>
  <c r="J27" i="7"/>
  <c r="J23" i="7"/>
  <c r="J19" i="7"/>
  <c r="J18" i="7"/>
  <c r="J16" i="7"/>
  <c r="J14" i="7"/>
  <c r="J13" i="7"/>
  <c r="L94" i="6"/>
  <c r="M94" i="6"/>
  <c r="N94" i="6"/>
  <c r="L95" i="6"/>
  <c r="M95" i="6"/>
  <c r="N95" i="6"/>
  <c r="C31" i="1"/>
  <c r="C32" i="1"/>
  <c r="D17" i="6"/>
  <c r="L97" i="6"/>
  <c r="M97" i="6"/>
  <c r="N97" i="6"/>
  <c r="L98" i="6"/>
  <c r="M98" i="6"/>
  <c r="N98" i="6"/>
  <c r="D20" i="6"/>
  <c r="L100" i="6"/>
  <c r="M100" i="6"/>
  <c r="N100" i="6"/>
  <c r="D21" i="6"/>
  <c r="L101" i="6"/>
  <c r="M101" i="6"/>
  <c r="N101" i="6"/>
  <c r="D22" i="6"/>
  <c r="L102" i="6"/>
  <c r="D4" i="6"/>
  <c r="D5" i="6"/>
  <c r="D6" i="6"/>
  <c r="D7" i="6"/>
  <c r="D8" i="6"/>
  <c r="D9" i="6"/>
  <c r="E52" i="6"/>
  <c r="M102" i="6"/>
  <c r="N102" i="6"/>
  <c r="N103" i="6"/>
  <c r="L106" i="6"/>
  <c r="N106" i="6"/>
  <c r="N107" i="6"/>
  <c r="D29" i="6"/>
  <c r="L110" i="6"/>
  <c r="M110" i="6"/>
  <c r="N110" i="6"/>
  <c r="D30" i="6"/>
  <c r="L111" i="6"/>
  <c r="M111" i="6"/>
  <c r="N111" i="6"/>
  <c r="N112" i="6"/>
  <c r="M103" i="6"/>
  <c r="M35" i="6"/>
  <c r="M76" i="6"/>
  <c r="M115" i="6"/>
  <c r="N90" i="6"/>
  <c r="N115" i="6"/>
  <c r="M116" i="6"/>
  <c r="N116" i="6"/>
  <c r="D38" i="6"/>
  <c r="L120" i="6"/>
  <c r="L122" i="6"/>
  <c r="J117" i="6"/>
  <c r="J115" i="6"/>
  <c r="J114" i="6"/>
  <c r="J111" i="6"/>
  <c r="J110" i="6"/>
  <c r="J106" i="6"/>
  <c r="J102" i="6"/>
  <c r="J101" i="6"/>
  <c r="J100" i="6"/>
  <c r="B49" i="6"/>
  <c r="J99" i="6"/>
  <c r="B48" i="6"/>
  <c r="J98" i="6"/>
  <c r="B47" i="6"/>
  <c r="J97" i="6"/>
  <c r="B46" i="6"/>
  <c r="J96" i="6"/>
  <c r="B45" i="6"/>
  <c r="J95" i="6"/>
  <c r="B44" i="6"/>
  <c r="J94" i="6"/>
  <c r="L56" i="6"/>
  <c r="M56" i="6"/>
  <c r="N56" i="6"/>
  <c r="L57" i="6"/>
  <c r="M57" i="6"/>
  <c r="N57" i="6"/>
  <c r="L59" i="6"/>
  <c r="M59" i="6"/>
  <c r="N59" i="6"/>
  <c r="L60" i="6"/>
  <c r="M60" i="6"/>
  <c r="N60" i="6"/>
  <c r="L62" i="6"/>
  <c r="M62" i="6"/>
  <c r="N62" i="6"/>
  <c r="L63" i="6"/>
  <c r="M63" i="6"/>
  <c r="N63" i="6"/>
  <c r="L64" i="6"/>
  <c r="D52" i="6"/>
  <c r="M64" i="6"/>
  <c r="N64" i="6"/>
  <c r="N65" i="6"/>
  <c r="L67" i="6"/>
  <c r="N67" i="6"/>
  <c r="N68" i="6"/>
  <c r="L71" i="6"/>
  <c r="M71" i="6"/>
  <c r="N71" i="6"/>
  <c r="L72" i="6"/>
  <c r="M72" i="6"/>
  <c r="N72" i="6"/>
  <c r="N73" i="6"/>
  <c r="M65" i="6"/>
  <c r="N52" i="6"/>
  <c r="N76" i="6"/>
  <c r="M77" i="6"/>
  <c r="N77" i="6"/>
  <c r="L82" i="6"/>
  <c r="L84" i="6"/>
  <c r="J78" i="6"/>
  <c r="J76" i="6"/>
  <c r="J75" i="6"/>
  <c r="B55" i="6"/>
  <c r="J72" i="6"/>
  <c r="B54" i="6"/>
  <c r="J71" i="6"/>
  <c r="J67" i="6"/>
  <c r="J64" i="6"/>
  <c r="J63" i="6"/>
  <c r="J62" i="6"/>
  <c r="J60" i="6"/>
  <c r="J59" i="6"/>
  <c r="J57" i="6"/>
  <c r="J56" i="6"/>
  <c r="C52" i="6"/>
  <c r="B52" i="6"/>
  <c r="B51" i="6"/>
  <c r="B50" i="6"/>
  <c r="L14" i="6"/>
  <c r="M14" i="6"/>
  <c r="N14" i="6"/>
  <c r="L15" i="6"/>
  <c r="M15" i="6"/>
  <c r="N15" i="6"/>
  <c r="L17" i="6"/>
  <c r="M17" i="6"/>
  <c r="N17" i="6"/>
  <c r="L18" i="6"/>
  <c r="M18" i="6"/>
  <c r="N18" i="6"/>
  <c r="L20" i="6"/>
  <c r="M20" i="6"/>
  <c r="N20" i="6"/>
  <c r="L21" i="6"/>
  <c r="M21" i="6"/>
  <c r="N21" i="6"/>
  <c r="L22" i="6"/>
  <c r="M22" i="6"/>
  <c r="N22" i="6"/>
  <c r="N23" i="6"/>
  <c r="L26" i="6"/>
  <c r="N26" i="6"/>
  <c r="N27" i="6"/>
  <c r="L30" i="6"/>
  <c r="M30" i="6"/>
  <c r="N30" i="6"/>
  <c r="L31" i="6"/>
  <c r="M31" i="6"/>
  <c r="N31" i="6"/>
  <c r="N32" i="6"/>
  <c r="M23" i="6"/>
  <c r="N9" i="6"/>
  <c r="N35" i="6"/>
  <c r="M36" i="6"/>
  <c r="N36" i="6"/>
  <c r="L41" i="6"/>
  <c r="L44" i="6"/>
  <c r="B43" i="6"/>
  <c r="J41" i="6"/>
  <c r="J37" i="6"/>
  <c r="J36" i="6"/>
  <c r="H36" i="6"/>
  <c r="J35" i="6"/>
  <c r="H35" i="6"/>
  <c r="J34" i="6"/>
  <c r="J31" i="6"/>
  <c r="J30" i="6"/>
  <c r="J22" i="6"/>
  <c r="J21" i="6"/>
  <c r="J20" i="6"/>
  <c r="J18" i="6"/>
  <c r="J17" i="6"/>
  <c r="J15" i="6"/>
  <c r="J14" i="6"/>
  <c r="J93" i="5"/>
  <c r="I93" i="5"/>
  <c r="H93" i="5"/>
  <c r="G93" i="5"/>
  <c r="E93" i="5"/>
  <c r="D93" i="5"/>
  <c r="C93" i="5"/>
  <c r="B93" i="5"/>
  <c r="C39" i="5"/>
  <c r="C86" i="5"/>
  <c r="C37" i="5"/>
  <c r="C83" i="5"/>
  <c r="H78" i="5"/>
  <c r="C78" i="5"/>
  <c r="C58" i="5"/>
  <c r="AA58" i="5"/>
  <c r="AB58" i="5"/>
  <c r="AC58" i="5"/>
  <c r="C11" i="1"/>
  <c r="C12" i="1"/>
  <c r="C15" i="5"/>
  <c r="C59" i="5"/>
  <c r="AA59" i="5"/>
  <c r="AB59" i="5"/>
  <c r="AC59" i="5"/>
  <c r="C16" i="5"/>
  <c r="C60" i="5"/>
  <c r="O60" i="5"/>
  <c r="AA60" i="5"/>
  <c r="AB60" i="5"/>
  <c r="AC60" i="5"/>
  <c r="C17" i="5"/>
  <c r="C61" i="5"/>
  <c r="O61" i="5"/>
  <c r="AA61" i="5"/>
  <c r="AB61" i="5"/>
  <c r="AC61" i="5"/>
  <c r="AC62" i="5"/>
  <c r="C30" i="5"/>
  <c r="C74" i="5"/>
  <c r="O64" i="5"/>
  <c r="AA64" i="5"/>
  <c r="AC64" i="5"/>
  <c r="AC65" i="5"/>
  <c r="O67" i="5"/>
  <c r="AA67" i="5"/>
  <c r="AC54" i="5"/>
  <c r="AC67" i="5"/>
  <c r="C76" i="5"/>
  <c r="AA68" i="5"/>
  <c r="AC68" i="5"/>
  <c r="AC69" i="5"/>
  <c r="AA70" i="5"/>
  <c r="AC70" i="5"/>
  <c r="AC71" i="5"/>
  <c r="AA72" i="5"/>
  <c r="AC72" i="5"/>
  <c r="AC73" i="5"/>
  <c r="U58" i="5"/>
  <c r="V58" i="5"/>
  <c r="W58" i="5"/>
  <c r="U59" i="5"/>
  <c r="V59" i="5"/>
  <c r="W59" i="5"/>
  <c r="U60" i="5"/>
  <c r="V60" i="5"/>
  <c r="W60" i="5"/>
  <c r="U61" i="5"/>
  <c r="V61" i="5"/>
  <c r="W61" i="5"/>
  <c r="W62" i="5"/>
  <c r="U64" i="5"/>
  <c r="W64" i="5"/>
  <c r="W65" i="5"/>
  <c r="U67" i="5"/>
  <c r="W54" i="5"/>
  <c r="W67" i="5"/>
  <c r="U68" i="5"/>
  <c r="W68" i="5"/>
  <c r="W69" i="5"/>
  <c r="U70" i="5"/>
  <c r="W70" i="5"/>
  <c r="W71" i="5"/>
  <c r="U72" i="5"/>
  <c r="W72" i="5"/>
  <c r="W73" i="5"/>
  <c r="O58" i="5"/>
  <c r="P58" i="5"/>
  <c r="Q58" i="5"/>
  <c r="O59" i="5"/>
  <c r="P59" i="5"/>
  <c r="Q59" i="5"/>
  <c r="P60" i="5"/>
  <c r="Q60" i="5"/>
  <c r="P61" i="5"/>
  <c r="Q61" i="5"/>
  <c r="Q62" i="5"/>
  <c r="Q64" i="5"/>
  <c r="Q65" i="5"/>
  <c r="Q54" i="5"/>
  <c r="Q67" i="5"/>
  <c r="O68" i="5"/>
  <c r="Q68" i="5"/>
  <c r="Q69" i="5"/>
  <c r="O70" i="5"/>
  <c r="Q70" i="5"/>
  <c r="Q71" i="5"/>
  <c r="O72" i="5"/>
  <c r="Q72" i="5"/>
  <c r="Q73" i="5"/>
  <c r="B70" i="5"/>
  <c r="B69" i="5"/>
  <c r="Y68" i="5"/>
  <c r="S68" i="5"/>
  <c r="M68" i="5"/>
  <c r="B59" i="5"/>
  <c r="B68" i="5"/>
  <c r="B67" i="5"/>
  <c r="AB62" i="5"/>
  <c r="V62" i="5"/>
  <c r="P62" i="5"/>
  <c r="Y61" i="5"/>
  <c r="M61" i="5"/>
  <c r="S61" i="5"/>
  <c r="Y60" i="5"/>
  <c r="M60" i="5"/>
  <c r="S60" i="5"/>
  <c r="Y59" i="5"/>
  <c r="S59" i="5"/>
  <c r="M59" i="5"/>
  <c r="Y58" i="5"/>
  <c r="S58" i="5"/>
  <c r="M58" i="5"/>
  <c r="J49" i="5"/>
  <c r="I49" i="5"/>
  <c r="H49" i="5"/>
  <c r="G49" i="5"/>
  <c r="E49" i="5"/>
  <c r="D49" i="5"/>
  <c r="C49" i="5"/>
  <c r="B49" i="5"/>
  <c r="AA14" i="5"/>
  <c r="AB14" i="5"/>
  <c r="AC14" i="5"/>
  <c r="AA15" i="5"/>
  <c r="AC15" i="5"/>
  <c r="AA16" i="5"/>
  <c r="AB16" i="5"/>
  <c r="AC16" i="5"/>
  <c r="AA17" i="5"/>
  <c r="AB17" i="5"/>
  <c r="AC17" i="5"/>
  <c r="AC18" i="5"/>
  <c r="AA21" i="5"/>
  <c r="AC21" i="5"/>
  <c r="AC22" i="5"/>
  <c r="O24" i="5"/>
  <c r="U24" i="5"/>
  <c r="AA24" i="5"/>
  <c r="AC10" i="5"/>
  <c r="AC24" i="5"/>
  <c r="AA25" i="5"/>
  <c r="AC25" i="5"/>
  <c r="AC27" i="5"/>
  <c r="AA29" i="5"/>
  <c r="AC29" i="5"/>
  <c r="AC32" i="5"/>
  <c r="AA34" i="5"/>
  <c r="AC34" i="5"/>
  <c r="AC37" i="5"/>
  <c r="U14" i="5"/>
  <c r="V14" i="5"/>
  <c r="W14" i="5"/>
  <c r="U15" i="5"/>
  <c r="W15" i="5"/>
  <c r="U16" i="5"/>
  <c r="V16" i="5"/>
  <c r="W16" i="5"/>
  <c r="U17" i="5"/>
  <c r="V17" i="5"/>
  <c r="W17" i="5"/>
  <c r="W18" i="5"/>
  <c r="U21" i="5"/>
  <c r="W21" i="5"/>
  <c r="W22" i="5"/>
  <c r="W10" i="5"/>
  <c r="W24" i="5"/>
  <c r="U25" i="5"/>
  <c r="W25" i="5"/>
  <c r="W27" i="5"/>
  <c r="U29" i="5"/>
  <c r="W29" i="5"/>
  <c r="W32" i="5"/>
  <c r="U34" i="5"/>
  <c r="W34" i="5"/>
  <c r="W37" i="5"/>
  <c r="O14" i="5"/>
  <c r="P14" i="5"/>
  <c r="Q14" i="5"/>
  <c r="O15" i="5"/>
  <c r="Q15" i="5"/>
  <c r="O16" i="5"/>
  <c r="P16" i="5"/>
  <c r="Q16" i="5"/>
  <c r="O17" i="5"/>
  <c r="P17" i="5"/>
  <c r="Q17" i="5"/>
  <c r="Q18" i="5"/>
  <c r="O21" i="5"/>
  <c r="Q21" i="5"/>
  <c r="Q22" i="5"/>
  <c r="Q10" i="5"/>
  <c r="Q24" i="5"/>
  <c r="O25" i="5"/>
  <c r="Q25" i="5"/>
  <c r="Q27" i="5"/>
  <c r="O29" i="5"/>
  <c r="Q29" i="5"/>
  <c r="Q32" i="5"/>
  <c r="O34" i="5"/>
  <c r="Q34" i="5"/>
  <c r="Q37" i="5"/>
  <c r="B26" i="5"/>
  <c r="B25" i="5"/>
  <c r="B24" i="5"/>
  <c r="B14" i="5"/>
  <c r="B23" i="5"/>
  <c r="AB18" i="5"/>
  <c r="V18" i="5"/>
  <c r="P18" i="5"/>
  <c r="M17" i="5"/>
  <c r="M16" i="5"/>
  <c r="S16" i="5"/>
  <c r="Y16" i="5"/>
  <c r="M15" i="5"/>
  <c r="S15" i="5"/>
  <c r="Y15" i="5"/>
  <c r="M14" i="5"/>
  <c r="S14" i="5"/>
  <c r="Y14" i="5"/>
  <c r="D4" i="5"/>
  <c r="D5" i="5"/>
  <c r="D6" i="5"/>
  <c r="D7" i="5"/>
  <c r="D8" i="5"/>
  <c r="D9" i="5"/>
  <c r="C22" i="1"/>
  <c r="E13" i="4"/>
  <c r="L55" i="4"/>
  <c r="O55" i="4"/>
  <c r="L56" i="4"/>
  <c r="O56" i="4"/>
  <c r="L57" i="4"/>
  <c r="O57" i="4"/>
  <c r="L59" i="4"/>
  <c r="O59" i="4" s="1"/>
  <c r="O72" i="4" s="1"/>
  <c r="L60" i="4"/>
  <c r="O60" i="4"/>
  <c r="E19" i="4"/>
  <c r="L61" i="4"/>
  <c r="O61" i="4"/>
  <c r="C13" i="1"/>
  <c r="C14" i="1"/>
  <c r="E20" i="4"/>
  <c r="L62" i="4"/>
  <c r="O62" i="4"/>
  <c r="E22" i="4"/>
  <c r="L64" i="4"/>
  <c r="O64" i="4"/>
  <c r="L65" i="4"/>
  <c r="O65" i="4"/>
  <c r="E24" i="4"/>
  <c r="L66" i="4"/>
  <c r="O66" i="4"/>
  <c r="N67" i="4"/>
  <c r="E25" i="4"/>
  <c r="L67" i="4"/>
  <c r="O67" i="4"/>
  <c r="N68" i="4"/>
  <c r="L68" i="4"/>
  <c r="O68" i="4"/>
  <c r="D69" i="4"/>
  <c r="N71" i="4"/>
  <c r="E29" i="4"/>
  <c r="L71" i="4"/>
  <c r="O71" i="4"/>
  <c r="L74" i="4"/>
  <c r="L77" i="4"/>
  <c r="O77" i="4"/>
  <c r="L78" i="4"/>
  <c r="O78" i="4"/>
  <c r="O79" i="4"/>
  <c r="E40" i="4"/>
  <c r="L81" i="4"/>
  <c r="G53" i="4"/>
  <c r="G54" i="4"/>
  <c r="G55" i="4"/>
  <c r="G57" i="4"/>
  <c r="G58" i="4"/>
  <c r="G59" i="4"/>
  <c r="G60" i="4"/>
  <c r="G62" i="4"/>
  <c r="G63" i="4"/>
  <c r="G64" i="4"/>
  <c r="G65" i="4"/>
  <c r="G66" i="4"/>
  <c r="G67" i="4"/>
  <c r="G69" i="4"/>
  <c r="G70" i="4"/>
  <c r="O81" i="4"/>
  <c r="E41" i="4"/>
  <c r="M82" i="4"/>
  <c r="N72" i="4"/>
  <c r="O82" i="4"/>
  <c r="M84" i="4"/>
  <c r="O84" i="4"/>
  <c r="E39" i="4"/>
  <c r="O38" i="4"/>
  <c r="O86" i="4"/>
  <c r="L92" i="4"/>
  <c r="K52" i="4"/>
  <c r="J38" i="4"/>
  <c r="J86" i="4"/>
  <c r="D77" i="4"/>
  <c r="D64" i="4"/>
  <c r="D65" i="4"/>
  <c r="D76" i="4"/>
  <c r="D62" i="4"/>
  <c r="D63" i="4"/>
  <c r="D75" i="4"/>
  <c r="D60" i="4"/>
  <c r="D74" i="4"/>
  <c r="D58" i="4"/>
  <c r="D59" i="4"/>
  <c r="D73" i="4"/>
  <c r="F70" i="4"/>
  <c r="E70" i="4"/>
  <c r="D53" i="4"/>
  <c r="D54" i="4"/>
  <c r="D55" i="4"/>
  <c r="D57" i="4"/>
  <c r="D66" i="4"/>
  <c r="D67" i="4"/>
  <c r="D70" i="4"/>
  <c r="B69" i="4"/>
  <c r="J21" i="4"/>
  <c r="J68" i="4"/>
  <c r="B68" i="4"/>
  <c r="J67" i="4"/>
  <c r="B67" i="4"/>
  <c r="J19" i="4"/>
  <c r="J66" i="4"/>
  <c r="J18" i="4"/>
  <c r="J65" i="4"/>
  <c r="B65" i="4"/>
  <c r="B64" i="4"/>
  <c r="B63" i="4"/>
  <c r="B60" i="4"/>
  <c r="J62" i="4"/>
  <c r="B62" i="4"/>
  <c r="B61" i="4"/>
  <c r="B59" i="4"/>
  <c r="B58" i="4"/>
  <c r="B55" i="4"/>
  <c r="J57" i="4"/>
  <c r="B57" i="4"/>
  <c r="B56" i="4"/>
  <c r="B54" i="4"/>
  <c r="B53" i="4"/>
  <c r="B52" i="4"/>
  <c r="D51" i="4"/>
  <c r="L8" i="4"/>
  <c r="O8" i="4"/>
  <c r="L9" i="4"/>
  <c r="O9" i="4"/>
  <c r="L10" i="4"/>
  <c r="O10" i="4"/>
  <c r="O12" i="4"/>
  <c r="O25" i="4" s="1"/>
  <c r="L13" i="4"/>
  <c r="O13" i="4"/>
  <c r="L14" i="4"/>
  <c r="O14" i="4"/>
  <c r="L15" i="4"/>
  <c r="O15" i="4"/>
  <c r="L17" i="4"/>
  <c r="O17" i="4"/>
  <c r="L18" i="4"/>
  <c r="O18" i="4"/>
  <c r="L19" i="4"/>
  <c r="O19" i="4"/>
  <c r="N20" i="4"/>
  <c r="L20" i="4"/>
  <c r="O20" i="4"/>
  <c r="N21" i="4"/>
  <c r="L21" i="4"/>
  <c r="O21" i="4"/>
  <c r="N22" i="4"/>
  <c r="E27" i="4"/>
  <c r="L22" i="4"/>
  <c r="O22" i="4"/>
  <c r="L24" i="4"/>
  <c r="O24" i="4"/>
  <c r="L27" i="4"/>
  <c r="L30" i="4"/>
  <c r="O30" i="4"/>
  <c r="L31" i="4"/>
  <c r="O31" i="4"/>
  <c r="O32" i="4"/>
  <c r="L34" i="4"/>
  <c r="O34" i="4"/>
  <c r="M35" i="4"/>
  <c r="N25" i="4"/>
  <c r="O35" i="4"/>
  <c r="M36" i="4"/>
  <c r="O36" i="4"/>
  <c r="L45" i="4"/>
  <c r="K5" i="4"/>
  <c r="E45" i="4"/>
  <c r="F43" i="4"/>
  <c r="F36" i="4"/>
  <c r="D36" i="4"/>
  <c r="F35" i="4"/>
  <c r="D35" i="4"/>
  <c r="J20" i="4"/>
  <c r="J15" i="4"/>
  <c r="J10" i="4"/>
  <c r="E4" i="4"/>
  <c r="E5" i="4"/>
  <c r="E6" i="4"/>
  <c r="E7" i="4"/>
  <c r="E8" i="4"/>
  <c r="E9" i="4"/>
  <c r="AQ300" i="3"/>
  <c r="AO300" i="3"/>
  <c r="AM300" i="3"/>
  <c r="AI300" i="3"/>
  <c r="AG300" i="3"/>
  <c r="AE300" i="3"/>
  <c r="AC300" i="3"/>
  <c r="AA300" i="3"/>
  <c r="Y300" i="3"/>
  <c r="W300" i="3"/>
  <c r="U300" i="3"/>
  <c r="S300" i="3"/>
  <c r="Q300" i="3"/>
  <c r="M300" i="3"/>
  <c r="K300" i="3"/>
  <c r="I300" i="3"/>
  <c r="G300" i="3"/>
  <c r="E300" i="3"/>
  <c r="AQ299" i="3"/>
  <c r="AO299" i="3"/>
  <c r="AM299" i="3"/>
  <c r="AI299" i="3"/>
  <c r="AG299" i="3"/>
  <c r="AE299" i="3"/>
  <c r="AC299" i="3"/>
  <c r="AA299" i="3"/>
  <c r="Y299" i="3"/>
  <c r="W299" i="3"/>
  <c r="U299" i="3"/>
  <c r="S299" i="3"/>
  <c r="Q299" i="3"/>
  <c r="M299" i="3"/>
  <c r="K299" i="3"/>
  <c r="I299" i="3"/>
  <c r="G299" i="3"/>
  <c r="E299" i="3"/>
  <c r="AQ298" i="3"/>
  <c r="AO298" i="3"/>
  <c r="AM298" i="3"/>
  <c r="AI298" i="3"/>
  <c r="AG298" i="3"/>
  <c r="AE298" i="3"/>
  <c r="AC298" i="3"/>
  <c r="AA298" i="3"/>
  <c r="Y298" i="3"/>
  <c r="W298" i="3"/>
  <c r="U298" i="3"/>
  <c r="S298" i="3"/>
  <c r="Q298" i="3"/>
  <c r="M298" i="3"/>
  <c r="K298" i="3"/>
  <c r="I298" i="3"/>
  <c r="G298" i="3"/>
  <c r="E298" i="3"/>
  <c r="AQ297" i="3"/>
  <c r="AO297" i="3"/>
  <c r="AM297" i="3"/>
  <c r="AI297" i="3"/>
  <c r="AG297" i="3"/>
  <c r="AE297" i="3"/>
  <c r="AC297" i="3"/>
  <c r="AA297" i="3"/>
  <c r="Y297" i="3"/>
  <c r="W297" i="3"/>
  <c r="U297" i="3"/>
  <c r="S297" i="3"/>
  <c r="Q297" i="3"/>
  <c r="M297" i="3"/>
  <c r="K297" i="3"/>
  <c r="I297" i="3"/>
  <c r="G297" i="3"/>
  <c r="E297" i="3"/>
  <c r="AQ296" i="3"/>
  <c r="AO296" i="3"/>
  <c r="AM296" i="3"/>
  <c r="AI296" i="3"/>
  <c r="AG296" i="3"/>
  <c r="AE296" i="3"/>
  <c r="AC296" i="3"/>
  <c r="AA296" i="3"/>
  <c r="Y296" i="3"/>
  <c r="W296" i="3"/>
  <c r="U296" i="3"/>
  <c r="S296" i="3"/>
  <c r="Q296" i="3"/>
  <c r="M296" i="3"/>
  <c r="K296" i="3"/>
  <c r="I296" i="3"/>
  <c r="G296" i="3"/>
  <c r="E296" i="3"/>
  <c r="AQ295" i="3"/>
  <c r="AO295" i="3"/>
  <c r="AM295" i="3"/>
  <c r="AI295" i="3"/>
  <c r="AG295" i="3"/>
  <c r="AE295" i="3"/>
  <c r="AC295" i="3"/>
  <c r="AA295" i="3"/>
  <c r="Y295" i="3"/>
  <c r="W295" i="3"/>
  <c r="U295" i="3"/>
  <c r="S295" i="3"/>
  <c r="Q295" i="3"/>
  <c r="M295" i="3"/>
  <c r="K295" i="3"/>
  <c r="I295" i="3"/>
  <c r="G295" i="3"/>
  <c r="E295" i="3"/>
  <c r="AQ294" i="3"/>
  <c r="AO294" i="3"/>
  <c r="AM294" i="3"/>
  <c r="AI294" i="3"/>
  <c r="AG294" i="3"/>
  <c r="AE294" i="3"/>
  <c r="AC294" i="3"/>
  <c r="AA294" i="3"/>
  <c r="Y294" i="3"/>
  <c r="W294" i="3"/>
  <c r="U294" i="3"/>
  <c r="S294" i="3"/>
  <c r="Q294" i="3"/>
  <c r="M294" i="3"/>
  <c r="K294" i="3"/>
  <c r="I294" i="3"/>
  <c r="G294" i="3"/>
  <c r="E294" i="3"/>
  <c r="AQ293" i="3"/>
  <c r="AO293" i="3"/>
  <c r="AM293" i="3"/>
  <c r="AI293" i="3"/>
  <c r="AG293" i="3"/>
  <c r="AE293" i="3"/>
  <c r="AC293" i="3"/>
  <c r="AA293" i="3"/>
  <c r="Y293" i="3"/>
  <c r="W293" i="3"/>
  <c r="U293" i="3"/>
  <c r="S293" i="3"/>
  <c r="Q293" i="3"/>
  <c r="M293" i="3"/>
  <c r="K293" i="3"/>
  <c r="I293" i="3"/>
  <c r="G293" i="3"/>
  <c r="E293" i="3"/>
  <c r="AQ292" i="3"/>
  <c r="AO292" i="3"/>
  <c r="AM292" i="3"/>
  <c r="AI292" i="3"/>
  <c r="AG292" i="3"/>
  <c r="AE292" i="3"/>
  <c r="AC292" i="3"/>
  <c r="AA292" i="3"/>
  <c r="Y292" i="3"/>
  <c r="W292" i="3"/>
  <c r="U292" i="3"/>
  <c r="S292" i="3"/>
  <c r="Q292" i="3"/>
  <c r="M292" i="3"/>
  <c r="K292" i="3"/>
  <c r="I292" i="3"/>
  <c r="G292" i="3"/>
  <c r="E292" i="3"/>
  <c r="AQ291" i="3"/>
  <c r="AO291" i="3"/>
  <c r="AM291" i="3"/>
  <c r="AI291" i="3"/>
  <c r="AG291" i="3"/>
  <c r="AE291" i="3"/>
  <c r="AC291" i="3"/>
  <c r="AA291" i="3"/>
  <c r="Y291" i="3"/>
  <c r="W291" i="3"/>
  <c r="U291" i="3"/>
  <c r="S291" i="3"/>
  <c r="Q291" i="3"/>
  <c r="M291" i="3"/>
  <c r="K291" i="3"/>
  <c r="I291" i="3"/>
  <c r="G291" i="3"/>
  <c r="E291" i="3"/>
  <c r="AQ290" i="3"/>
  <c r="AO290" i="3"/>
  <c r="AM290" i="3"/>
  <c r="AI290" i="3"/>
  <c r="AG290" i="3"/>
  <c r="AE290" i="3"/>
  <c r="AC290" i="3"/>
  <c r="AA290" i="3"/>
  <c r="Y290" i="3"/>
  <c r="W290" i="3"/>
  <c r="U290" i="3"/>
  <c r="S290" i="3"/>
  <c r="Q290" i="3"/>
  <c r="M290" i="3"/>
  <c r="K290" i="3"/>
  <c r="I290" i="3"/>
  <c r="G290" i="3"/>
  <c r="E290" i="3"/>
  <c r="AQ289" i="3"/>
  <c r="AO289" i="3"/>
  <c r="AM289" i="3"/>
  <c r="AI289" i="3"/>
  <c r="AG289" i="3"/>
  <c r="AE289" i="3"/>
  <c r="AC289" i="3"/>
  <c r="AA289" i="3"/>
  <c r="Y289" i="3"/>
  <c r="W289" i="3"/>
  <c r="U289" i="3"/>
  <c r="S289" i="3"/>
  <c r="Q289" i="3"/>
  <c r="M289" i="3"/>
  <c r="K289" i="3"/>
  <c r="I289" i="3"/>
  <c r="G289" i="3"/>
  <c r="E289" i="3"/>
  <c r="AQ288" i="3"/>
  <c r="AO288" i="3"/>
  <c r="AM288" i="3"/>
  <c r="AI288" i="3"/>
  <c r="AG288" i="3"/>
  <c r="AE288" i="3"/>
  <c r="AC288" i="3"/>
  <c r="AA288" i="3"/>
  <c r="Y288" i="3"/>
  <c r="W288" i="3"/>
  <c r="U288" i="3"/>
  <c r="S288" i="3"/>
  <c r="Q288" i="3"/>
  <c r="M288" i="3"/>
  <c r="K288" i="3"/>
  <c r="I288" i="3"/>
  <c r="G288" i="3"/>
  <c r="E288" i="3"/>
  <c r="AQ287" i="3"/>
  <c r="AO287" i="3"/>
  <c r="AM287" i="3"/>
  <c r="AI287" i="3"/>
  <c r="AG287" i="3"/>
  <c r="AE287" i="3"/>
  <c r="AC287" i="3"/>
  <c r="AA287" i="3"/>
  <c r="Y287" i="3"/>
  <c r="W287" i="3"/>
  <c r="U287" i="3"/>
  <c r="S287" i="3"/>
  <c r="Q287" i="3"/>
  <c r="M287" i="3"/>
  <c r="K287" i="3"/>
  <c r="I287" i="3"/>
  <c r="G287" i="3"/>
  <c r="E287" i="3"/>
  <c r="AQ286" i="3"/>
  <c r="AO286" i="3"/>
  <c r="AM286" i="3"/>
  <c r="AI286" i="3"/>
  <c r="AG286" i="3"/>
  <c r="AE286" i="3"/>
  <c r="AC286" i="3"/>
  <c r="AA286" i="3"/>
  <c r="Y286" i="3"/>
  <c r="W286" i="3"/>
  <c r="U286" i="3"/>
  <c r="S286" i="3"/>
  <c r="Q286" i="3"/>
  <c r="M286" i="3"/>
  <c r="K286" i="3"/>
  <c r="I286" i="3"/>
  <c r="G286" i="3"/>
  <c r="E286" i="3"/>
  <c r="AQ285" i="3"/>
  <c r="AO285" i="3"/>
  <c r="AM285" i="3"/>
  <c r="AI285" i="3"/>
  <c r="AG285" i="3"/>
  <c r="AE285" i="3"/>
  <c r="AC285" i="3"/>
  <c r="AA285" i="3"/>
  <c r="Y285" i="3"/>
  <c r="W285" i="3"/>
  <c r="U285" i="3"/>
  <c r="S285" i="3"/>
  <c r="Q285" i="3"/>
  <c r="M285" i="3"/>
  <c r="K285" i="3"/>
  <c r="I285" i="3"/>
  <c r="G285" i="3"/>
  <c r="E285" i="3"/>
  <c r="AQ284" i="3"/>
  <c r="AO284" i="3"/>
  <c r="AM284" i="3"/>
  <c r="AI284" i="3"/>
  <c r="AG284" i="3"/>
  <c r="AE284" i="3"/>
  <c r="AC284" i="3"/>
  <c r="AA284" i="3"/>
  <c r="Y284" i="3"/>
  <c r="W284" i="3"/>
  <c r="U284" i="3"/>
  <c r="S284" i="3"/>
  <c r="Q284" i="3"/>
  <c r="M284" i="3"/>
  <c r="K284" i="3"/>
  <c r="I284" i="3"/>
  <c r="G284" i="3"/>
  <c r="E284" i="3"/>
  <c r="AQ283" i="3"/>
  <c r="AO283" i="3"/>
  <c r="AM283" i="3"/>
  <c r="AI283" i="3"/>
  <c r="AG283" i="3"/>
  <c r="AE283" i="3"/>
  <c r="AC283" i="3"/>
  <c r="AA283" i="3"/>
  <c r="Y283" i="3"/>
  <c r="W283" i="3"/>
  <c r="U283" i="3"/>
  <c r="S283" i="3"/>
  <c r="Q283" i="3"/>
  <c r="M283" i="3"/>
  <c r="K283" i="3"/>
  <c r="I283" i="3"/>
  <c r="G283" i="3"/>
  <c r="E283" i="3"/>
  <c r="AQ282" i="3"/>
  <c r="AO282" i="3"/>
  <c r="AM282" i="3"/>
  <c r="AI282" i="3"/>
  <c r="AG282" i="3"/>
  <c r="AE282" i="3"/>
  <c r="AC282" i="3"/>
  <c r="AA282" i="3"/>
  <c r="Y282" i="3"/>
  <c r="W282" i="3"/>
  <c r="U282" i="3"/>
  <c r="S282" i="3"/>
  <c r="Q282" i="3"/>
  <c r="M282" i="3"/>
  <c r="K282" i="3"/>
  <c r="I282" i="3"/>
  <c r="G282" i="3"/>
  <c r="E282" i="3"/>
  <c r="AQ281" i="3"/>
  <c r="AO281" i="3"/>
  <c r="AM281" i="3"/>
  <c r="AI281" i="3"/>
  <c r="AG281" i="3"/>
  <c r="AE281" i="3"/>
  <c r="AC281" i="3"/>
  <c r="AA281" i="3"/>
  <c r="Y281" i="3"/>
  <c r="W281" i="3"/>
  <c r="U281" i="3"/>
  <c r="S281" i="3"/>
  <c r="Q281" i="3"/>
  <c r="M281" i="3"/>
  <c r="K281" i="3"/>
  <c r="I281" i="3"/>
  <c r="G281" i="3"/>
  <c r="E281" i="3"/>
  <c r="AQ280" i="3"/>
  <c r="AO280" i="3"/>
  <c r="AM280" i="3"/>
  <c r="AI280" i="3"/>
  <c r="AG280" i="3"/>
  <c r="AE280" i="3"/>
  <c r="AC280" i="3"/>
  <c r="AA280" i="3"/>
  <c r="Y280" i="3"/>
  <c r="W280" i="3"/>
  <c r="U280" i="3"/>
  <c r="S280" i="3"/>
  <c r="Q280" i="3"/>
  <c r="M280" i="3"/>
  <c r="K280" i="3"/>
  <c r="I280" i="3"/>
  <c r="G280" i="3"/>
  <c r="E280" i="3"/>
  <c r="AQ279" i="3"/>
  <c r="AO279" i="3"/>
  <c r="AM279" i="3"/>
  <c r="AI279" i="3"/>
  <c r="AG279" i="3"/>
  <c r="AE279" i="3"/>
  <c r="AC279" i="3"/>
  <c r="AA279" i="3"/>
  <c r="Y279" i="3"/>
  <c r="W279" i="3"/>
  <c r="U279" i="3"/>
  <c r="S279" i="3"/>
  <c r="Q279" i="3"/>
  <c r="M279" i="3"/>
  <c r="K279" i="3"/>
  <c r="I279" i="3"/>
  <c r="G279" i="3"/>
  <c r="E279" i="3"/>
  <c r="AQ278" i="3"/>
  <c r="AO278" i="3"/>
  <c r="AM278" i="3"/>
  <c r="AI278" i="3"/>
  <c r="AG278" i="3"/>
  <c r="AE278" i="3"/>
  <c r="AC278" i="3"/>
  <c r="AA278" i="3"/>
  <c r="Y278" i="3"/>
  <c r="W278" i="3"/>
  <c r="U278" i="3"/>
  <c r="S278" i="3"/>
  <c r="Q278" i="3"/>
  <c r="M278" i="3"/>
  <c r="K278" i="3"/>
  <c r="I278" i="3"/>
  <c r="G278" i="3"/>
  <c r="E278" i="3"/>
  <c r="AQ277" i="3"/>
  <c r="AO277" i="3"/>
  <c r="AM277" i="3"/>
  <c r="AI277" i="3"/>
  <c r="AG277" i="3"/>
  <c r="AE277" i="3"/>
  <c r="AC277" i="3"/>
  <c r="AA277" i="3"/>
  <c r="Y277" i="3"/>
  <c r="W277" i="3"/>
  <c r="U277" i="3"/>
  <c r="S277" i="3"/>
  <c r="Q277" i="3"/>
  <c r="M277" i="3"/>
  <c r="K277" i="3"/>
  <c r="I277" i="3"/>
  <c r="G277" i="3"/>
  <c r="E277" i="3"/>
  <c r="AQ276" i="3"/>
  <c r="AO276" i="3"/>
  <c r="AM276" i="3"/>
  <c r="AI276" i="3"/>
  <c r="AG276" i="3"/>
  <c r="AE276" i="3"/>
  <c r="AC276" i="3"/>
  <c r="AA276" i="3"/>
  <c r="Y276" i="3"/>
  <c r="W276" i="3"/>
  <c r="U276" i="3"/>
  <c r="S276" i="3"/>
  <c r="Q276" i="3"/>
  <c r="M276" i="3"/>
  <c r="K276" i="3"/>
  <c r="I276" i="3"/>
  <c r="G276" i="3"/>
  <c r="E276" i="3"/>
  <c r="AQ275" i="3"/>
  <c r="AO275" i="3"/>
  <c r="AM275" i="3"/>
  <c r="AI275" i="3"/>
  <c r="AG275" i="3"/>
  <c r="AE275" i="3"/>
  <c r="AC275" i="3"/>
  <c r="AA275" i="3"/>
  <c r="Y275" i="3"/>
  <c r="W275" i="3"/>
  <c r="U275" i="3"/>
  <c r="S275" i="3"/>
  <c r="Q275" i="3"/>
  <c r="M275" i="3"/>
  <c r="K275" i="3"/>
  <c r="I275" i="3"/>
  <c r="G275" i="3"/>
  <c r="E275" i="3"/>
  <c r="AQ274" i="3"/>
  <c r="AO274" i="3"/>
  <c r="AM274" i="3"/>
  <c r="AI274" i="3"/>
  <c r="AG274" i="3"/>
  <c r="AE274" i="3"/>
  <c r="AC274" i="3"/>
  <c r="AA274" i="3"/>
  <c r="Y274" i="3"/>
  <c r="W274" i="3"/>
  <c r="U274" i="3"/>
  <c r="S274" i="3"/>
  <c r="Q274" i="3"/>
  <c r="M274" i="3"/>
  <c r="K274" i="3"/>
  <c r="I274" i="3"/>
  <c r="G274" i="3"/>
  <c r="E274" i="3"/>
  <c r="AQ273" i="3"/>
  <c r="AO273" i="3"/>
  <c r="AM273" i="3"/>
  <c r="AI273" i="3"/>
  <c r="AG273" i="3"/>
  <c r="AE273" i="3"/>
  <c r="AC273" i="3"/>
  <c r="AA273" i="3"/>
  <c r="Y273" i="3"/>
  <c r="W273" i="3"/>
  <c r="U273" i="3"/>
  <c r="S273" i="3"/>
  <c r="Q273" i="3"/>
  <c r="M273" i="3"/>
  <c r="K273" i="3"/>
  <c r="I273" i="3"/>
  <c r="G273" i="3"/>
  <c r="E273" i="3"/>
  <c r="AQ272" i="3"/>
  <c r="AO272" i="3"/>
  <c r="AM272" i="3"/>
  <c r="AI272" i="3"/>
  <c r="AG272" i="3"/>
  <c r="AE272" i="3"/>
  <c r="AC272" i="3"/>
  <c r="AA272" i="3"/>
  <c r="Y272" i="3"/>
  <c r="W272" i="3"/>
  <c r="U272" i="3"/>
  <c r="S272" i="3"/>
  <c r="Q272" i="3"/>
  <c r="M272" i="3"/>
  <c r="K272" i="3"/>
  <c r="I272" i="3"/>
  <c r="G272" i="3"/>
  <c r="E272" i="3"/>
  <c r="AQ271" i="3"/>
  <c r="AO271" i="3"/>
  <c r="AM271" i="3"/>
  <c r="AI271" i="3"/>
  <c r="AG271" i="3"/>
  <c r="AE271" i="3"/>
  <c r="AC271" i="3"/>
  <c r="AA271" i="3"/>
  <c r="Y271" i="3"/>
  <c r="W271" i="3"/>
  <c r="U271" i="3"/>
  <c r="S271" i="3"/>
  <c r="Q271" i="3"/>
  <c r="M271" i="3"/>
  <c r="K271" i="3"/>
  <c r="I271" i="3"/>
  <c r="G271" i="3"/>
  <c r="E271" i="3"/>
  <c r="AQ270" i="3"/>
  <c r="AO270" i="3"/>
  <c r="AM270" i="3"/>
  <c r="AI270" i="3"/>
  <c r="AG270" i="3"/>
  <c r="AE270" i="3"/>
  <c r="AC270" i="3"/>
  <c r="AA270" i="3"/>
  <c r="Y270" i="3"/>
  <c r="W270" i="3"/>
  <c r="U270" i="3"/>
  <c r="S270" i="3"/>
  <c r="Q270" i="3"/>
  <c r="M270" i="3"/>
  <c r="K270" i="3"/>
  <c r="I270" i="3"/>
  <c r="G270" i="3"/>
  <c r="E270" i="3"/>
  <c r="AQ269" i="3"/>
  <c r="AO269" i="3"/>
  <c r="AM269" i="3"/>
  <c r="AI269" i="3"/>
  <c r="AG269" i="3"/>
  <c r="AE269" i="3"/>
  <c r="AC269" i="3"/>
  <c r="AA269" i="3"/>
  <c r="Y269" i="3"/>
  <c r="W269" i="3"/>
  <c r="U269" i="3"/>
  <c r="S269" i="3"/>
  <c r="Q269" i="3"/>
  <c r="M269" i="3"/>
  <c r="K269" i="3"/>
  <c r="I269" i="3"/>
  <c r="G269" i="3"/>
  <c r="E269" i="3"/>
  <c r="AQ268" i="3"/>
  <c r="AO268" i="3"/>
  <c r="AM268" i="3"/>
  <c r="AI268" i="3"/>
  <c r="AG268" i="3"/>
  <c r="AE268" i="3"/>
  <c r="AC268" i="3"/>
  <c r="AA268" i="3"/>
  <c r="Y268" i="3"/>
  <c r="W268" i="3"/>
  <c r="U268" i="3"/>
  <c r="S268" i="3"/>
  <c r="Q268" i="3"/>
  <c r="M268" i="3"/>
  <c r="K268" i="3"/>
  <c r="I268" i="3"/>
  <c r="G268" i="3"/>
  <c r="E268" i="3"/>
  <c r="AQ267" i="3"/>
  <c r="AO267" i="3"/>
  <c r="AM267" i="3"/>
  <c r="AI267" i="3"/>
  <c r="AG267" i="3"/>
  <c r="AE267" i="3"/>
  <c r="AC267" i="3"/>
  <c r="AA267" i="3"/>
  <c r="Y267" i="3"/>
  <c r="W267" i="3"/>
  <c r="U267" i="3"/>
  <c r="S267" i="3"/>
  <c r="Q267" i="3"/>
  <c r="M267" i="3"/>
  <c r="K267" i="3"/>
  <c r="I267" i="3"/>
  <c r="G267" i="3"/>
  <c r="E267" i="3"/>
  <c r="AQ266" i="3"/>
  <c r="AO266" i="3"/>
  <c r="AM266" i="3"/>
  <c r="AI266" i="3"/>
  <c r="AG266" i="3"/>
  <c r="AE266" i="3"/>
  <c r="AC266" i="3"/>
  <c r="AA266" i="3"/>
  <c r="Y266" i="3"/>
  <c r="W266" i="3"/>
  <c r="U266" i="3"/>
  <c r="S266" i="3"/>
  <c r="Q266" i="3"/>
  <c r="M266" i="3"/>
  <c r="K266" i="3"/>
  <c r="I266" i="3"/>
  <c r="G266" i="3"/>
  <c r="E266" i="3"/>
  <c r="AQ265" i="3"/>
  <c r="AO265" i="3"/>
  <c r="AM265" i="3"/>
  <c r="AI265" i="3"/>
  <c r="AG265" i="3"/>
  <c r="AE265" i="3"/>
  <c r="AC265" i="3"/>
  <c r="AA265" i="3"/>
  <c r="Y265" i="3"/>
  <c r="W265" i="3"/>
  <c r="U265" i="3"/>
  <c r="S265" i="3"/>
  <c r="Q265" i="3"/>
  <c r="M265" i="3"/>
  <c r="K265" i="3"/>
  <c r="I265" i="3"/>
  <c r="G265" i="3"/>
  <c r="E265" i="3"/>
  <c r="AQ264" i="3"/>
  <c r="AO264" i="3"/>
  <c r="AM264" i="3"/>
  <c r="AI264" i="3"/>
  <c r="AG264" i="3"/>
  <c r="AE264" i="3"/>
  <c r="AC264" i="3"/>
  <c r="AA264" i="3"/>
  <c r="Y264" i="3"/>
  <c r="W264" i="3"/>
  <c r="U264" i="3"/>
  <c r="S264" i="3"/>
  <c r="Q264" i="3"/>
  <c r="M264" i="3"/>
  <c r="K264" i="3"/>
  <c r="I264" i="3"/>
  <c r="G264" i="3"/>
  <c r="E264" i="3"/>
  <c r="AQ263" i="3"/>
  <c r="AO263" i="3"/>
  <c r="AM263" i="3"/>
  <c r="AI263" i="3"/>
  <c r="AG263" i="3"/>
  <c r="AE263" i="3"/>
  <c r="AC263" i="3"/>
  <c r="AA263" i="3"/>
  <c r="Y263" i="3"/>
  <c r="W263" i="3"/>
  <c r="U263" i="3"/>
  <c r="S263" i="3"/>
  <c r="Q263" i="3"/>
  <c r="M263" i="3"/>
  <c r="K263" i="3"/>
  <c r="I263" i="3"/>
  <c r="G263" i="3"/>
  <c r="E263" i="3"/>
  <c r="AQ262" i="3"/>
  <c r="AO262" i="3"/>
  <c r="AM262" i="3"/>
  <c r="AI262" i="3"/>
  <c r="AG262" i="3"/>
  <c r="AE262" i="3"/>
  <c r="AC262" i="3"/>
  <c r="AA262" i="3"/>
  <c r="Y262" i="3"/>
  <c r="W262" i="3"/>
  <c r="U262" i="3"/>
  <c r="S262" i="3"/>
  <c r="Q262" i="3"/>
  <c r="M262" i="3"/>
  <c r="K262" i="3"/>
  <c r="I262" i="3"/>
  <c r="G262" i="3"/>
  <c r="E262" i="3"/>
  <c r="AQ261" i="3"/>
  <c r="AO261" i="3"/>
  <c r="AM261" i="3"/>
  <c r="AI261" i="3"/>
  <c r="AG261" i="3"/>
  <c r="AE261" i="3"/>
  <c r="AC261" i="3"/>
  <c r="AA261" i="3"/>
  <c r="Y261" i="3"/>
  <c r="W261" i="3"/>
  <c r="U261" i="3"/>
  <c r="S261" i="3"/>
  <c r="Q261" i="3"/>
  <c r="M261" i="3"/>
  <c r="K261" i="3"/>
  <c r="I261" i="3"/>
  <c r="G261" i="3"/>
  <c r="E261" i="3"/>
  <c r="AQ260" i="3"/>
  <c r="AO260" i="3"/>
  <c r="AM260" i="3"/>
  <c r="AI260" i="3"/>
  <c r="AG260" i="3"/>
  <c r="AE260" i="3"/>
  <c r="AC260" i="3"/>
  <c r="AA260" i="3"/>
  <c r="Y260" i="3"/>
  <c r="W260" i="3"/>
  <c r="U260" i="3"/>
  <c r="S260" i="3"/>
  <c r="Q260" i="3"/>
  <c r="M260" i="3"/>
  <c r="K260" i="3"/>
  <c r="I260" i="3"/>
  <c r="G260" i="3"/>
  <c r="E260" i="3"/>
  <c r="AQ259" i="3"/>
  <c r="AO259" i="3"/>
  <c r="AM259" i="3"/>
  <c r="AI259" i="3"/>
  <c r="AG259" i="3"/>
  <c r="AE259" i="3"/>
  <c r="AC259" i="3"/>
  <c r="AA259" i="3"/>
  <c r="Y259" i="3"/>
  <c r="W259" i="3"/>
  <c r="U259" i="3"/>
  <c r="S259" i="3"/>
  <c r="Q259" i="3"/>
  <c r="M259" i="3"/>
  <c r="K259" i="3"/>
  <c r="I259" i="3"/>
  <c r="G259" i="3"/>
  <c r="E259" i="3"/>
  <c r="AQ258" i="3"/>
  <c r="AO258" i="3"/>
  <c r="AM258" i="3"/>
  <c r="AI258" i="3"/>
  <c r="AG258" i="3"/>
  <c r="AE258" i="3"/>
  <c r="AC258" i="3"/>
  <c r="AA258" i="3"/>
  <c r="Y258" i="3"/>
  <c r="W258" i="3"/>
  <c r="U258" i="3"/>
  <c r="S258" i="3"/>
  <c r="Q258" i="3"/>
  <c r="M258" i="3"/>
  <c r="K258" i="3"/>
  <c r="I258" i="3"/>
  <c r="G258" i="3"/>
  <c r="E258" i="3"/>
  <c r="AQ257" i="3"/>
  <c r="AO257" i="3"/>
  <c r="AM257" i="3"/>
  <c r="AI257" i="3"/>
  <c r="AG257" i="3"/>
  <c r="AE257" i="3"/>
  <c r="AC257" i="3"/>
  <c r="AA257" i="3"/>
  <c r="Y257" i="3"/>
  <c r="W257" i="3"/>
  <c r="U257" i="3"/>
  <c r="S257" i="3"/>
  <c r="Q257" i="3"/>
  <c r="M257" i="3"/>
  <c r="K257" i="3"/>
  <c r="I257" i="3"/>
  <c r="G257" i="3"/>
  <c r="E257" i="3"/>
  <c r="AQ256" i="3"/>
  <c r="AO256" i="3"/>
  <c r="AM256" i="3"/>
  <c r="AI256" i="3"/>
  <c r="AG256" i="3"/>
  <c r="AE256" i="3"/>
  <c r="AC256" i="3"/>
  <c r="AA256" i="3"/>
  <c r="Y256" i="3"/>
  <c r="W256" i="3"/>
  <c r="U256" i="3"/>
  <c r="S256" i="3"/>
  <c r="Q256" i="3"/>
  <c r="M256" i="3"/>
  <c r="K256" i="3"/>
  <c r="I256" i="3"/>
  <c r="G256" i="3"/>
  <c r="E256" i="3"/>
  <c r="AQ255" i="3"/>
  <c r="AO255" i="3"/>
  <c r="AM255" i="3"/>
  <c r="AI255" i="3"/>
  <c r="AG255" i="3"/>
  <c r="AE255" i="3"/>
  <c r="AC255" i="3"/>
  <c r="AA255" i="3"/>
  <c r="Y255" i="3"/>
  <c r="W255" i="3"/>
  <c r="U255" i="3"/>
  <c r="S255" i="3"/>
  <c r="Q255" i="3"/>
  <c r="M255" i="3"/>
  <c r="K255" i="3"/>
  <c r="I255" i="3"/>
  <c r="G255" i="3"/>
  <c r="E255" i="3"/>
  <c r="AQ254" i="3"/>
  <c r="AO254" i="3"/>
  <c r="AM254" i="3"/>
  <c r="AI254" i="3"/>
  <c r="AG254" i="3"/>
  <c r="AE254" i="3"/>
  <c r="AC254" i="3"/>
  <c r="AA254" i="3"/>
  <c r="Y254" i="3"/>
  <c r="W254" i="3"/>
  <c r="U254" i="3"/>
  <c r="S254" i="3"/>
  <c r="Q254" i="3"/>
  <c r="M254" i="3"/>
  <c r="K254" i="3"/>
  <c r="I254" i="3"/>
  <c r="G254" i="3"/>
  <c r="E254" i="3"/>
  <c r="AQ253" i="3"/>
  <c r="AO253" i="3"/>
  <c r="AM253" i="3"/>
  <c r="AI253" i="3"/>
  <c r="AG253" i="3"/>
  <c r="AE253" i="3"/>
  <c r="AC253" i="3"/>
  <c r="AA253" i="3"/>
  <c r="Y253" i="3"/>
  <c r="W253" i="3"/>
  <c r="U253" i="3"/>
  <c r="S253" i="3"/>
  <c r="Q253" i="3"/>
  <c r="M253" i="3"/>
  <c r="K253" i="3"/>
  <c r="I253" i="3"/>
  <c r="G253" i="3"/>
  <c r="E253" i="3"/>
  <c r="AQ252" i="3"/>
  <c r="AO252" i="3"/>
  <c r="AM252" i="3"/>
  <c r="AI252" i="3"/>
  <c r="AG252" i="3"/>
  <c r="AE252" i="3"/>
  <c r="AC252" i="3"/>
  <c r="AA252" i="3"/>
  <c r="Y252" i="3"/>
  <c r="W252" i="3"/>
  <c r="U252" i="3"/>
  <c r="S252" i="3"/>
  <c r="Q252" i="3"/>
  <c r="M252" i="3"/>
  <c r="K252" i="3"/>
  <c r="I252" i="3"/>
  <c r="G252" i="3"/>
  <c r="E252" i="3"/>
  <c r="AQ251" i="3"/>
  <c r="AO251" i="3"/>
  <c r="AM251" i="3"/>
  <c r="AI251" i="3"/>
  <c r="AG251" i="3"/>
  <c r="AE251" i="3"/>
  <c r="AC251" i="3"/>
  <c r="AA251" i="3"/>
  <c r="Y251" i="3"/>
  <c r="W251" i="3"/>
  <c r="U251" i="3"/>
  <c r="S251" i="3"/>
  <c r="Q251" i="3"/>
  <c r="M251" i="3"/>
  <c r="K251" i="3"/>
  <c r="I251" i="3"/>
  <c r="G251" i="3"/>
  <c r="E251" i="3"/>
  <c r="AQ250" i="3"/>
  <c r="AO250" i="3"/>
  <c r="AM250" i="3"/>
  <c r="AI250" i="3"/>
  <c r="AG250" i="3"/>
  <c r="AE250" i="3"/>
  <c r="AC250" i="3"/>
  <c r="AA250" i="3"/>
  <c r="Y250" i="3"/>
  <c r="W250" i="3"/>
  <c r="U250" i="3"/>
  <c r="S250" i="3"/>
  <c r="Q250" i="3"/>
  <c r="M250" i="3"/>
  <c r="K250" i="3"/>
  <c r="I250" i="3"/>
  <c r="G250" i="3"/>
  <c r="E250" i="3"/>
  <c r="AQ249" i="3"/>
  <c r="AO249" i="3"/>
  <c r="AM249" i="3"/>
  <c r="AI249" i="3"/>
  <c r="AG249" i="3"/>
  <c r="AE249" i="3"/>
  <c r="AC249" i="3"/>
  <c r="AA249" i="3"/>
  <c r="Y249" i="3"/>
  <c r="W249" i="3"/>
  <c r="U249" i="3"/>
  <c r="S249" i="3"/>
  <c r="Q249" i="3"/>
  <c r="M249" i="3"/>
  <c r="K249" i="3"/>
  <c r="I249" i="3"/>
  <c r="G249" i="3"/>
  <c r="E249" i="3"/>
  <c r="AQ248" i="3"/>
  <c r="AO248" i="3"/>
  <c r="AM248" i="3"/>
  <c r="AI248" i="3"/>
  <c r="AG248" i="3"/>
  <c r="AE248" i="3"/>
  <c r="AC248" i="3"/>
  <c r="AA248" i="3"/>
  <c r="Y248" i="3"/>
  <c r="W248" i="3"/>
  <c r="U248" i="3"/>
  <c r="S248" i="3"/>
  <c r="Q248" i="3"/>
  <c r="M248" i="3"/>
  <c r="K248" i="3"/>
  <c r="I248" i="3"/>
  <c r="G248" i="3"/>
  <c r="E248" i="3"/>
  <c r="AQ247" i="3"/>
  <c r="AO247" i="3"/>
  <c r="AM247" i="3"/>
  <c r="AI247" i="3"/>
  <c r="AG247" i="3"/>
  <c r="AE247" i="3"/>
  <c r="AC247" i="3"/>
  <c r="AA247" i="3"/>
  <c r="Y247" i="3"/>
  <c r="W247" i="3"/>
  <c r="U247" i="3"/>
  <c r="S247" i="3"/>
  <c r="Q247" i="3"/>
  <c r="M247" i="3"/>
  <c r="K247" i="3"/>
  <c r="I247" i="3"/>
  <c r="G247" i="3"/>
  <c r="E247" i="3"/>
  <c r="AQ246" i="3"/>
  <c r="AO246" i="3"/>
  <c r="AM246" i="3"/>
  <c r="AI246" i="3"/>
  <c r="AG246" i="3"/>
  <c r="AE246" i="3"/>
  <c r="AC246" i="3"/>
  <c r="AA246" i="3"/>
  <c r="Y246" i="3"/>
  <c r="W246" i="3"/>
  <c r="U246" i="3"/>
  <c r="S246" i="3"/>
  <c r="Q246" i="3"/>
  <c r="M246" i="3"/>
  <c r="K246" i="3"/>
  <c r="I246" i="3"/>
  <c r="G246" i="3"/>
  <c r="E246" i="3"/>
  <c r="AQ245" i="3"/>
  <c r="AO245" i="3"/>
  <c r="AM245" i="3"/>
  <c r="AI245" i="3"/>
  <c r="AG245" i="3"/>
  <c r="AE245" i="3"/>
  <c r="AC245" i="3"/>
  <c r="AA245" i="3"/>
  <c r="Y245" i="3"/>
  <c r="W245" i="3"/>
  <c r="U245" i="3"/>
  <c r="S245" i="3"/>
  <c r="Q245" i="3"/>
  <c r="M245" i="3"/>
  <c r="K245" i="3"/>
  <c r="I245" i="3"/>
  <c r="G245" i="3"/>
  <c r="E245" i="3"/>
  <c r="AQ244" i="3"/>
  <c r="AO244" i="3"/>
  <c r="AM244" i="3"/>
  <c r="AI244" i="3"/>
  <c r="AG244" i="3"/>
  <c r="AE244" i="3"/>
  <c r="AC244" i="3"/>
  <c r="AA244" i="3"/>
  <c r="Y244" i="3"/>
  <c r="W244" i="3"/>
  <c r="U244" i="3"/>
  <c r="S244" i="3"/>
  <c r="Q244" i="3"/>
  <c r="M244" i="3"/>
  <c r="K244" i="3"/>
  <c r="I244" i="3"/>
  <c r="G244" i="3"/>
  <c r="E244" i="3"/>
  <c r="AQ243" i="3"/>
  <c r="AO243" i="3"/>
  <c r="AM243" i="3"/>
  <c r="AI243" i="3"/>
  <c r="AG243" i="3"/>
  <c r="AE243" i="3"/>
  <c r="AC243" i="3"/>
  <c r="AA243" i="3"/>
  <c r="Y243" i="3"/>
  <c r="W243" i="3"/>
  <c r="U243" i="3"/>
  <c r="S243" i="3"/>
  <c r="Q243" i="3"/>
  <c r="M243" i="3"/>
  <c r="K243" i="3"/>
  <c r="I243" i="3"/>
  <c r="G243" i="3"/>
  <c r="E243" i="3"/>
  <c r="AQ242" i="3"/>
  <c r="AO242" i="3"/>
  <c r="AM242" i="3"/>
  <c r="AI242" i="3"/>
  <c r="AG242" i="3"/>
  <c r="AE242" i="3"/>
  <c r="AC242" i="3"/>
  <c r="AA242" i="3"/>
  <c r="Y242" i="3"/>
  <c r="W242" i="3"/>
  <c r="U242" i="3"/>
  <c r="S242" i="3"/>
  <c r="Q242" i="3"/>
  <c r="M242" i="3"/>
  <c r="K242" i="3"/>
  <c r="I242" i="3"/>
  <c r="G242" i="3"/>
  <c r="E242" i="3"/>
  <c r="AQ241" i="3"/>
  <c r="AO241" i="3"/>
  <c r="AM241" i="3"/>
  <c r="AI241" i="3"/>
  <c r="AG241" i="3"/>
  <c r="AE241" i="3"/>
  <c r="AC241" i="3"/>
  <c r="AA241" i="3"/>
  <c r="Y241" i="3"/>
  <c r="W241" i="3"/>
  <c r="U241" i="3"/>
  <c r="S241" i="3"/>
  <c r="Q241" i="3"/>
  <c r="M241" i="3"/>
  <c r="K241" i="3"/>
  <c r="I241" i="3"/>
  <c r="G241" i="3"/>
  <c r="E241" i="3"/>
  <c r="AQ240" i="3"/>
  <c r="AO240" i="3"/>
  <c r="AM240" i="3"/>
  <c r="AI240" i="3"/>
  <c r="AG240" i="3"/>
  <c r="AE240" i="3"/>
  <c r="AC240" i="3"/>
  <c r="AA240" i="3"/>
  <c r="Y240" i="3"/>
  <c r="W240" i="3"/>
  <c r="U240" i="3"/>
  <c r="S240" i="3"/>
  <c r="Q240" i="3"/>
  <c r="M240" i="3"/>
  <c r="K240" i="3"/>
  <c r="I240" i="3"/>
  <c r="G240" i="3"/>
  <c r="E240" i="3"/>
  <c r="AQ239" i="3"/>
  <c r="AO239" i="3"/>
  <c r="AM239" i="3"/>
  <c r="AI239" i="3"/>
  <c r="AG239" i="3"/>
  <c r="AE239" i="3"/>
  <c r="AC239" i="3"/>
  <c r="AA239" i="3"/>
  <c r="Y239" i="3"/>
  <c r="W239" i="3"/>
  <c r="U239" i="3"/>
  <c r="S239" i="3"/>
  <c r="Q239" i="3"/>
  <c r="M239" i="3"/>
  <c r="K239" i="3"/>
  <c r="I239" i="3"/>
  <c r="G239" i="3"/>
  <c r="E239" i="3"/>
  <c r="AQ238" i="3"/>
  <c r="AO238" i="3"/>
  <c r="AM238" i="3"/>
  <c r="AI238" i="3"/>
  <c r="AG238" i="3"/>
  <c r="AE238" i="3"/>
  <c r="AC238" i="3"/>
  <c r="AA238" i="3"/>
  <c r="Y238" i="3"/>
  <c r="W238" i="3"/>
  <c r="U238" i="3"/>
  <c r="S238" i="3"/>
  <c r="Q238" i="3"/>
  <c r="M238" i="3"/>
  <c r="K238" i="3"/>
  <c r="I238" i="3"/>
  <c r="G238" i="3"/>
  <c r="E238" i="3"/>
  <c r="AQ237" i="3"/>
  <c r="AO237" i="3"/>
  <c r="AM237" i="3"/>
  <c r="AI237" i="3"/>
  <c r="AG237" i="3"/>
  <c r="AE237" i="3"/>
  <c r="AC237" i="3"/>
  <c r="AA237" i="3"/>
  <c r="Y237" i="3"/>
  <c r="W237" i="3"/>
  <c r="U237" i="3"/>
  <c r="S237" i="3"/>
  <c r="Q237" i="3"/>
  <c r="M237" i="3"/>
  <c r="K237" i="3"/>
  <c r="I237" i="3"/>
  <c r="G237" i="3"/>
  <c r="E237" i="3"/>
  <c r="AQ236" i="3"/>
  <c r="AO236" i="3"/>
  <c r="AM236" i="3"/>
  <c r="AI236" i="3"/>
  <c r="AG236" i="3"/>
  <c r="AE236" i="3"/>
  <c r="AC236" i="3"/>
  <c r="AA236" i="3"/>
  <c r="Y236" i="3"/>
  <c r="W236" i="3"/>
  <c r="U236" i="3"/>
  <c r="S236" i="3"/>
  <c r="Q236" i="3"/>
  <c r="M236" i="3"/>
  <c r="K236" i="3"/>
  <c r="I236" i="3"/>
  <c r="G236" i="3"/>
  <c r="E236" i="3"/>
  <c r="AQ235" i="3"/>
  <c r="AO235" i="3"/>
  <c r="AM235" i="3"/>
  <c r="AI235" i="3"/>
  <c r="AG235" i="3"/>
  <c r="AE235" i="3"/>
  <c r="AC235" i="3"/>
  <c r="AA235" i="3"/>
  <c r="Y235" i="3"/>
  <c r="W235" i="3"/>
  <c r="U235" i="3"/>
  <c r="S235" i="3"/>
  <c r="Q235" i="3"/>
  <c r="M235" i="3"/>
  <c r="K235" i="3"/>
  <c r="I235" i="3"/>
  <c r="G235" i="3"/>
  <c r="E235" i="3"/>
  <c r="AQ234" i="3"/>
  <c r="AO234" i="3"/>
  <c r="AM234" i="3"/>
  <c r="AI234" i="3"/>
  <c r="AG234" i="3"/>
  <c r="AE234" i="3"/>
  <c r="AC234" i="3"/>
  <c r="AA234" i="3"/>
  <c r="Y234" i="3"/>
  <c r="W234" i="3"/>
  <c r="U234" i="3"/>
  <c r="S234" i="3"/>
  <c r="Q234" i="3"/>
  <c r="M234" i="3"/>
  <c r="K234" i="3"/>
  <c r="I234" i="3"/>
  <c r="G234" i="3"/>
  <c r="E234" i="3"/>
  <c r="AQ233" i="3"/>
  <c r="AO233" i="3"/>
  <c r="AM233" i="3"/>
  <c r="AI233" i="3"/>
  <c r="AG233" i="3"/>
  <c r="AE233" i="3"/>
  <c r="AC233" i="3"/>
  <c r="AA233" i="3"/>
  <c r="Y233" i="3"/>
  <c r="W233" i="3"/>
  <c r="U233" i="3"/>
  <c r="S233" i="3"/>
  <c r="Q233" i="3"/>
  <c r="M233" i="3"/>
  <c r="K233" i="3"/>
  <c r="I233" i="3"/>
  <c r="G233" i="3"/>
  <c r="E233" i="3"/>
  <c r="AQ232" i="3"/>
  <c r="AO232" i="3"/>
  <c r="AM232" i="3"/>
  <c r="AI232" i="3"/>
  <c r="AG232" i="3"/>
  <c r="AE232" i="3"/>
  <c r="AC232" i="3"/>
  <c r="AA232" i="3"/>
  <c r="Y232" i="3"/>
  <c r="W232" i="3"/>
  <c r="U232" i="3"/>
  <c r="S232" i="3"/>
  <c r="Q232" i="3"/>
  <c r="M232" i="3"/>
  <c r="K232" i="3"/>
  <c r="I232" i="3"/>
  <c r="G232" i="3"/>
  <c r="E232" i="3"/>
  <c r="AQ231" i="3"/>
  <c r="AO231" i="3"/>
  <c r="AM231" i="3"/>
  <c r="AI231" i="3"/>
  <c r="AG231" i="3"/>
  <c r="AE231" i="3"/>
  <c r="AC231" i="3"/>
  <c r="AA231" i="3"/>
  <c r="Y231" i="3"/>
  <c r="W231" i="3"/>
  <c r="U231" i="3"/>
  <c r="S231" i="3"/>
  <c r="Q231" i="3"/>
  <c r="M231" i="3"/>
  <c r="K231" i="3"/>
  <c r="I231" i="3"/>
  <c r="G231" i="3"/>
  <c r="E231" i="3"/>
  <c r="AQ230" i="3"/>
  <c r="AO230" i="3"/>
  <c r="AM230" i="3"/>
  <c r="AI230" i="3"/>
  <c r="AG230" i="3"/>
  <c r="AE230" i="3"/>
  <c r="AC230" i="3"/>
  <c r="AA230" i="3"/>
  <c r="Y230" i="3"/>
  <c r="W230" i="3"/>
  <c r="U230" i="3"/>
  <c r="S230" i="3"/>
  <c r="Q230" i="3"/>
  <c r="M230" i="3"/>
  <c r="K230" i="3"/>
  <c r="I230" i="3"/>
  <c r="G230" i="3"/>
  <c r="E230" i="3"/>
  <c r="AQ229" i="3"/>
  <c r="AO229" i="3"/>
  <c r="AM229" i="3"/>
  <c r="AI229" i="3"/>
  <c r="AG229" i="3"/>
  <c r="AE229" i="3"/>
  <c r="AC229" i="3"/>
  <c r="AA229" i="3"/>
  <c r="Y229" i="3"/>
  <c r="W229" i="3"/>
  <c r="U229" i="3"/>
  <c r="S229" i="3"/>
  <c r="Q229" i="3"/>
  <c r="M229" i="3"/>
  <c r="K229" i="3"/>
  <c r="I229" i="3"/>
  <c r="G229" i="3"/>
  <c r="E229" i="3"/>
  <c r="AQ228" i="3"/>
  <c r="AO228" i="3"/>
  <c r="AM228" i="3"/>
  <c r="AI228" i="3"/>
  <c r="AG228" i="3"/>
  <c r="AE228" i="3"/>
  <c r="AC228" i="3"/>
  <c r="AA228" i="3"/>
  <c r="Y228" i="3"/>
  <c r="W228" i="3"/>
  <c r="U228" i="3"/>
  <c r="S228" i="3"/>
  <c r="Q228" i="3"/>
  <c r="M228" i="3"/>
  <c r="K228" i="3"/>
  <c r="I228" i="3"/>
  <c r="G228" i="3"/>
  <c r="E228" i="3"/>
  <c r="AQ227" i="3"/>
  <c r="AO227" i="3"/>
  <c r="AM227" i="3"/>
  <c r="AI227" i="3"/>
  <c r="AG227" i="3"/>
  <c r="AE227" i="3"/>
  <c r="AC227" i="3"/>
  <c r="AA227" i="3"/>
  <c r="Y227" i="3"/>
  <c r="W227" i="3"/>
  <c r="U227" i="3"/>
  <c r="S227" i="3"/>
  <c r="Q227" i="3"/>
  <c r="M227" i="3"/>
  <c r="K227" i="3"/>
  <c r="I227" i="3"/>
  <c r="G227" i="3"/>
  <c r="E227" i="3"/>
  <c r="AQ226" i="3"/>
  <c r="AO226" i="3"/>
  <c r="AM226" i="3"/>
  <c r="AI226" i="3"/>
  <c r="AG226" i="3"/>
  <c r="AE226" i="3"/>
  <c r="AC226" i="3"/>
  <c r="AA226" i="3"/>
  <c r="Y226" i="3"/>
  <c r="W226" i="3"/>
  <c r="U226" i="3"/>
  <c r="S226" i="3"/>
  <c r="Q226" i="3"/>
  <c r="M226" i="3"/>
  <c r="K226" i="3"/>
  <c r="I226" i="3"/>
  <c r="G226" i="3"/>
  <c r="E226" i="3"/>
  <c r="AQ225" i="3"/>
  <c r="AO225" i="3"/>
  <c r="AM225" i="3"/>
  <c r="AI225" i="3"/>
  <c r="AG225" i="3"/>
  <c r="AE225" i="3"/>
  <c r="AC225" i="3"/>
  <c r="AA225" i="3"/>
  <c r="Y225" i="3"/>
  <c r="W225" i="3"/>
  <c r="U225" i="3"/>
  <c r="S225" i="3"/>
  <c r="Q225" i="3"/>
  <c r="M225" i="3"/>
  <c r="K225" i="3"/>
  <c r="I225" i="3"/>
  <c r="G225" i="3"/>
  <c r="E225" i="3"/>
  <c r="AQ224" i="3"/>
  <c r="AO224" i="3"/>
  <c r="AM224" i="3"/>
  <c r="AI224" i="3"/>
  <c r="AG224" i="3"/>
  <c r="AE224" i="3"/>
  <c r="AC224" i="3"/>
  <c r="AA224" i="3"/>
  <c r="Y224" i="3"/>
  <c r="W224" i="3"/>
  <c r="U224" i="3"/>
  <c r="S224" i="3"/>
  <c r="Q224" i="3"/>
  <c r="M224" i="3"/>
  <c r="K224" i="3"/>
  <c r="I224" i="3"/>
  <c r="G224" i="3"/>
  <c r="E224" i="3"/>
  <c r="AQ223" i="3"/>
  <c r="AO223" i="3"/>
  <c r="AM223" i="3"/>
  <c r="AI223" i="3"/>
  <c r="AG223" i="3"/>
  <c r="AE223" i="3"/>
  <c r="AC223" i="3"/>
  <c r="AA223" i="3"/>
  <c r="Y223" i="3"/>
  <c r="W223" i="3"/>
  <c r="U223" i="3"/>
  <c r="S223" i="3"/>
  <c r="Q223" i="3"/>
  <c r="M223" i="3"/>
  <c r="K223" i="3"/>
  <c r="I223" i="3"/>
  <c r="G223" i="3"/>
  <c r="E223" i="3"/>
  <c r="AQ222" i="3"/>
  <c r="AO222" i="3"/>
  <c r="AM222" i="3"/>
  <c r="AI222" i="3"/>
  <c r="AG222" i="3"/>
  <c r="AE222" i="3"/>
  <c r="AC222" i="3"/>
  <c r="AA222" i="3"/>
  <c r="Y222" i="3"/>
  <c r="W222" i="3"/>
  <c r="U222" i="3"/>
  <c r="S222" i="3"/>
  <c r="Q222" i="3"/>
  <c r="M222" i="3"/>
  <c r="K222" i="3"/>
  <c r="I222" i="3"/>
  <c r="G222" i="3"/>
  <c r="E222" i="3"/>
  <c r="AQ221" i="3"/>
  <c r="AO221" i="3"/>
  <c r="AM221" i="3"/>
  <c r="AI221" i="3"/>
  <c r="AG221" i="3"/>
  <c r="AE221" i="3"/>
  <c r="AC221" i="3"/>
  <c r="AA221" i="3"/>
  <c r="Y221" i="3"/>
  <c r="W221" i="3"/>
  <c r="U221" i="3"/>
  <c r="S221" i="3"/>
  <c r="Q221" i="3"/>
  <c r="M221" i="3"/>
  <c r="K221" i="3"/>
  <c r="I221" i="3"/>
  <c r="G221" i="3"/>
  <c r="E221" i="3"/>
  <c r="AQ220" i="3"/>
  <c r="AO220" i="3"/>
  <c r="AM220" i="3"/>
  <c r="AI220" i="3"/>
  <c r="AG220" i="3"/>
  <c r="AE220" i="3"/>
  <c r="AC220" i="3"/>
  <c r="AA220" i="3"/>
  <c r="Y220" i="3"/>
  <c r="W220" i="3"/>
  <c r="U220" i="3"/>
  <c r="S220" i="3"/>
  <c r="Q220" i="3"/>
  <c r="M220" i="3"/>
  <c r="K220" i="3"/>
  <c r="I220" i="3"/>
  <c r="G220" i="3"/>
  <c r="E220" i="3"/>
  <c r="AQ219" i="3"/>
  <c r="AO219" i="3"/>
  <c r="AM219" i="3"/>
  <c r="AI219" i="3"/>
  <c r="AG219" i="3"/>
  <c r="AE219" i="3"/>
  <c r="AC219" i="3"/>
  <c r="AA219" i="3"/>
  <c r="Y219" i="3"/>
  <c r="W219" i="3"/>
  <c r="U219" i="3"/>
  <c r="S219" i="3"/>
  <c r="Q219" i="3"/>
  <c r="M219" i="3"/>
  <c r="K219" i="3"/>
  <c r="I219" i="3"/>
  <c r="G219" i="3"/>
  <c r="E219" i="3"/>
  <c r="AQ218" i="3"/>
  <c r="AO218" i="3"/>
  <c r="AM218" i="3"/>
  <c r="AI218" i="3"/>
  <c r="AG218" i="3"/>
  <c r="AE218" i="3"/>
  <c r="AC218" i="3"/>
  <c r="AA218" i="3"/>
  <c r="Y218" i="3"/>
  <c r="W218" i="3"/>
  <c r="U218" i="3"/>
  <c r="S218" i="3"/>
  <c r="Q218" i="3"/>
  <c r="M218" i="3"/>
  <c r="K218" i="3"/>
  <c r="I218" i="3"/>
  <c r="G218" i="3"/>
  <c r="E218" i="3"/>
  <c r="AQ217" i="3"/>
  <c r="AO217" i="3"/>
  <c r="AM217" i="3"/>
  <c r="AI217" i="3"/>
  <c r="AG217" i="3"/>
  <c r="AE217" i="3"/>
  <c r="AC217" i="3"/>
  <c r="AA217" i="3"/>
  <c r="Y217" i="3"/>
  <c r="W217" i="3"/>
  <c r="U217" i="3"/>
  <c r="S217" i="3"/>
  <c r="Q217" i="3"/>
  <c r="M217" i="3"/>
  <c r="K217" i="3"/>
  <c r="I217" i="3"/>
  <c r="G217" i="3"/>
  <c r="E217" i="3"/>
  <c r="AQ216" i="3"/>
  <c r="AO216" i="3"/>
  <c r="AM216" i="3"/>
  <c r="AI216" i="3"/>
  <c r="AG216" i="3"/>
  <c r="AE216" i="3"/>
  <c r="AC216" i="3"/>
  <c r="AA216" i="3"/>
  <c r="Y216" i="3"/>
  <c r="W216" i="3"/>
  <c r="U216" i="3"/>
  <c r="S216" i="3"/>
  <c r="Q216" i="3"/>
  <c r="M216" i="3"/>
  <c r="K216" i="3"/>
  <c r="I216" i="3"/>
  <c r="G216" i="3"/>
  <c r="E216" i="3"/>
  <c r="AQ215" i="3"/>
  <c r="AO215" i="3"/>
  <c r="AM215" i="3"/>
  <c r="AI215" i="3"/>
  <c r="AG215" i="3"/>
  <c r="AE215" i="3"/>
  <c r="AC215" i="3"/>
  <c r="AA215" i="3"/>
  <c r="Y215" i="3"/>
  <c r="W215" i="3"/>
  <c r="U215" i="3"/>
  <c r="S215" i="3"/>
  <c r="Q215" i="3"/>
  <c r="M215" i="3"/>
  <c r="K215" i="3"/>
  <c r="I215" i="3"/>
  <c r="G215" i="3"/>
  <c r="E215" i="3"/>
  <c r="AQ214" i="3"/>
  <c r="AO214" i="3"/>
  <c r="AM214" i="3"/>
  <c r="AI214" i="3"/>
  <c r="AG214" i="3"/>
  <c r="AE214" i="3"/>
  <c r="AC214" i="3"/>
  <c r="AA214" i="3"/>
  <c r="Y214" i="3"/>
  <c r="W214" i="3"/>
  <c r="U214" i="3"/>
  <c r="S214" i="3"/>
  <c r="Q214" i="3"/>
  <c r="M214" i="3"/>
  <c r="K214" i="3"/>
  <c r="I214" i="3"/>
  <c r="G214" i="3"/>
  <c r="E214" i="3"/>
  <c r="AQ213" i="3"/>
  <c r="AO213" i="3"/>
  <c r="AM213" i="3"/>
  <c r="AI213" i="3"/>
  <c r="AG213" i="3"/>
  <c r="AE213" i="3"/>
  <c r="AC213" i="3"/>
  <c r="AA213" i="3"/>
  <c r="Y213" i="3"/>
  <c r="W213" i="3"/>
  <c r="U213" i="3"/>
  <c r="S213" i="3"/>
  <c r="Q213" i="3"/>
  <c r="M213" i="3"/>
  <c r="K213" i="3"/>
  <c r="I213" i="3"/>
  <c r="G213" i="3"/>
  <c r="E213" i="3"/>
  <c r="AQ212" i="3"/>
  <c r="AO212" i="3"/>
  <c r="AM212" i="3"/>
  <c r="AI212" i="3"/>
  <c r="AG212" i="3"/>
  <c r="AE212" i="3"/>
  <c r="AC212" i="3"/>
  <c r="AA212" i="3"/>
  <c r="Y212" i="3"/>
  <c r="W212" i="3"/>
  <c r="U212" i="3"/>
  <c r="S212" i="3"/>
  <c r="Q212" i="3"/>
  <c r="M212" i="3"/>
  <c r="K212" i="3"/>
  <c r="I212" i="3"/>
  <c r="G212" i="3"/>
  <c r="E212" i="3"/>
  <c r="AQ211" i="3"/>
  <c r="AO211" i="3"/>
  <c r="AM211" i="3"/>
  <c r="AI211" i="3"/>
  <c r="AG211" i="3"/>
  <c r="AE211" i="3"/>
  <c r="AC211" i="3"/>
  <c r="AA211" i="3"/>
  <c r="Y211" i="3"/>
  <c r="W211" i="3"/>
  <c r="U211" i="3"/>
  <c r="S211" i="3"/>
  <c r="Q211" i="3"/>
  <c r="M211" i="3"/>
  <c r="K211" i="3"/>
  <c r="I211" i="3"/>
  <c r="G211" i="3"/>
  <c r="E211" i="3"/>
  <c r="AQ210" i="3"/>
  <c r="AO210" i="3"/>
  <c r="AM210" i="3"/>
  <c r="AI210" i="3"/>
  <c r="AG210" i="3"/>
  <c r="AE210" i="3"/>
  <c r="AC210" i="3"/>
  <c r="AA210" i="3"/>
  <c r="Y210" i="3"/>
  <c r="W210" i="3"/>
  <c r="U210" i="3"/>
  <c r="S210" i="3"/>
  <c r="Q210" i="3"/>
  <c r="M210" i="3"/>
  <c r="K210" i="3"/>
  <c r="I210" i="3"/>
  <c r="G210" i="3"/>
  <c r="E210" i="3"/>
  <c r="AQ209" i="3"/>
  <c r="AO209" i="3"/>
  <c r="AM209" i="3"/>
  <c r="AI209" i="3"/>
  <c r="AG209" i="3"/>
  <c r="AE209" i="3"/>
  <c r="AC209" i="3"/>
  <c r="AA209" i="3"/>
  <c r="Y209" i="3"/>
  <c r="W209" i="3"/>
  <c r="U209" i="3"/>
  <c r="S209" i="3"/>
  <c r="Q209" i="3"/>
  <c r="M209" i="3"/>
  <c r="K209" i="3"/>
  <c r="I209" i="3"/>
  <c r="G209" i="3"/>
  <c r="E209" i="3"/>
  <c r="AQ208" i="3"/>
  <c r="AO208" i="3"/>
  <c r="AM208" i="3"/>
  <c r="AI208" i="3"/>
  <c r="AG208" i="3"/>
  <c r="AE208" i="3"/>
  <c r="AC208" i="3"/>
  <c r="AA208" i="3"/>
  <c r="Y208" i="3"/>
  <c r="W208" i="3"/>
  <c r="U208" i="3"/>
  <c r="S208" i="3"/>
  <c r="Q208" i="3"/>
  <c r="M208" i="3"/>
  <c r="K208" i="3"/>
  <c r="I208" i="3"/>
  <c r="G208" i="3"/>
  <c r="E208" i="3"/>
  <c r="AQ207" i="3"/>
  <c r="AO207" i="3"/>
  <c r="AM207" i="3"/>
  <c r="AI207" i="3"/>
  <c r="AG207" i="3"/>
  <c r="AE207" i="3"/>
  <c r="AC207" i="3"/>
  <c r="AA207" i="3"/>
  <c r="Y207" i="3"/>
  <c r="W207" i="3"/>
  <c r="U207" i="3"/>
  <c r="S207" i="3"/>
  <c r="Q207" i="3"/>
  <c r="M207" i="3"/>
  <c r="K207" i="3"/>
  <c r="I207" i="3"/>
  <c r="G207" i="3"/>
  <c r="E207" i="3"/>
  <c r="AQ206" i="3"/>
  <c r="AO206" i="3"/>
  <c r="AM206" i="3"/>
  <c r="AI206" i="3"/>
  <c r="AG206" i="3"/>
  <c r="AE206" i="3"/>
  <c r="AC206" i="3"/>
  <c r="AA206" i="3"/>
  <c r="Y206" i="3"/>
  <c r="W206" i="3"/>
  <c r="U206" i="3"/>
  <c r="S206" i="3"/>
  <c r="Q206" i="3"/>
  <c r="M206" i="3"/>
  <c r="K206" i="3"/>
  <c r="I206" i="3"/>
  <c r="G206" i="3"/>
  <c r="E206" i="3"/>
  <c r="AQ205" i="3"/>
  <c r="AO205" i="3"/>
  <c r="AM205" i="3"/>
  <c r="AI205" i="3"/>
  <c r="AG205" i="3"/>
  <c r="AE205" i="3"/>
  <c r="AC205" i="3"/>
  <c r="AA205" i="3"/>
  <c r="Y205" i="3"/>
  <c r="W205" i="3"/>
  <c r="U205" i="3"/>
  <c r="S205" i="3"/>
  <c r="Q205" i="3"/>
  <c r="M205" i="3"/>
  <c r="K205" i="3"/>
  <c r="I205" i="3"/>
  <c r="G205" i="3"/>
  <c r="E205" i="3"/>
  <c r="AQ204" i="3"/>
  <c r="AO204" i="3"/>
  <c r="AM204" i="3"/>
  <c r="AI204" i="3"/>
  <c r="AG204" i="3"/>
  <c r="AE204" i="3"/>
  <c r="AC204" i="3"/>
  <c r="AA204" i="3"/>
  <c r="Y204" i="3"/>
  <c r="W204" i="3"/>
  <c r="U204" i="3"/>
  <c r="S204" i="3"/>
  <c r="Q204" i="3"/>
  <c r="M204" i="3"/>
  <c r="K204" i="3"/>
  <c r="I204" i="3"/>
  <c r="G204" i="3"/>
  <c r="E204" i="3"/>
  <c r="AQ203" i="3"/>
  <c r="AO203" i="3"/>
  <c r="AM203" i="3"/>
  <c r="AI203" i="3"/>
  <c r="AG203" i="3"/>
  <c r="AE203" i="3"/>
  <c r="AC203" i="3"/>
  <c r="AA203" i="3"/>
  <c r="Y203" i="3"/>
  <c r="W203" i="3"/>
  <c r="U203" i="3"/>
  <c r="S203" i="3"/>
  <c r="Q203" i="3"/>
  <c r="M203" i="3"/>
  <c r="K203" i="3"/>
  <c r="I203" i="3"/>
  <c r="G203" i="3"/>
  <c r="E203" i="3"/>
  <c r="AQ202" i="3"/>
  <c r="AO202" i="3"/>
  <c r="AM202" i="3"/>
  <c r="AI202" i="3"/>
  <c r="AG202" i="3"/>
  <c r="AE202" i="3"/>
  <c r="AC202" i="3"/>
  <c r="AA202" i="3"/>
  <c r="Y202" i="3"/>
  <c r="W202" i="3"/>
  <c r="U202" i="3"/>
  <c r="S202" i="3"/>
  <c r="Q202" i="3"/>
  <c r="M202" i="3"/>
  <c r="K202" i="3"/>
  <c r="I202" i="3"/>
  <c r="G202" i="3"/>
  <c r="E202" i="3"/>
  <c r="AQ201" i="3"/>
  <c r="AO201" i="3"/>
  <c r="AM201" i="3"/>
  <c r="AI201" i="3"/>
  <c r="AG201" i="3"/>
  <c r="AE201" i="3"/>
  <c r="AC201" i="3"/>
  <c r="AA201" i="3"/>
  <c r="Y201" i="3"/>
  <c r="W201" i="3"/>
  <c r="U201" i="3"/>
  <c r="S201" i="3"/>
  <c r="Q201" i="3"/>
  <c r="M201" i="3"/>
  <c r="K201" i="3"/>
  <c r="I201" i="3"/>
  <c r="G201" i="3"/>
  <c r="E201" i="3"/>
  <c r="AQ200" i="3"/>
  <c r="AO200" i="3"/>
  <c r="AM200" i="3"/>
  <c r="AI200" i="3"/>
  <c r="AG200" i="3"/>
  <c r="AE200" i="3"/>
  <c r="AC200" i="3"/>
  <c r="AA200" i="3"/>
  <c r="Y200" i="3"/>
  <c r="W200" i="3"/>
  <c r="U200" i="3"/>
  <c r="S200" i="3"/>
  <c r="Q200" i="3"/>
  <c r="M200" i="3"/>
  <c r="K200" i="3"/>
  <c r="I200" i="3"/>
  <c r="G200" i="3"/>
  <c r="E200" i="3"/>
  <c r="AQ199" i="3"/>
  <c r="AO199" i="3"/>
  <c r="AM199" i="3"/>
  <c r="AI199" i="3"/>
  <c r="AG199" i="3"/>
  <c r="AE199" i="3"/>
  <c r="AC199" i="3"/>
  <c r="AA199" i="3"/>
  <c r="Y199" i="3"/>
  <c r="W199" i="3"/>
  <c r="U199" i="3"/>
  <c r="S199" i="3"/>
  <c r="Q199" i="3"/>
  <c r="M199" i="3"/>
  <c r="K199" i="3"/>
  <c r="I199" i="3"/>
  <c r="G199" i="3"/>
  <c r="E199" i="3"/>
  <c r="AQ198" i="3"/>
  <c r="AO198" i="3"/>
  <c r="AM198" i="3"/>
  <c r="AI198" i="3"/>
  <c r="AG198" i="3"/>
  <c r="AE198" i="3"/>
  <c r="AC198" i="3"/>
  <c r="AA198" i="3"/>
  <c r="Y198" i="3"/>
  <c r="W198" i="3"/>
  <c r="U198" i="3"/>
  <c r="S198" i="3"/>
  <c r="Q198" i="3"/>
  <c r="M198" i="3"/>
  <c r="K198" i="3"/>
  <c r="I198" i="3"/>
  <c r="G198" i="3"/>
  <c r="E198" i="3"/>
  <c r="AQ197" i="3"/>
  <c r="AO197" i="3"/>
  <c r="AM197" i="3"/>
  <c r="AI197" i="3"/>
  <c r="AG197" i="3"/>
  <c r="AE197" i="3"/>
  <c r="AC197" i="3"/>
  <c r="AA197" i="3"/>
  <c r="Y197" i="3"/>
  <c r="W197" i="3"/>
  <c r="U197" i="3"/>
  <c r="S197" i="3"/>
  <c r="Q197" i="3"/>
  <c r="M197" i="3"/>
  <c r="K197" i="3"/>
  <c r="I197" i="3"/>
  <c r="G197" i="3"/>
  <c r="E197" i="3"/>
  <c r="AQ196" i="3"/>
  <c r="AO196" i="3"/>
  <c r="AM196" i="3"/>
  <c r="AI196" i="3"/>
  <c r="AG196" i="3"/>
  <c r="AE196" i="3"/>
  <c r="AC196" i="3"/>
  <c r="AA196" i="3"/>
  <c r="Y196" i="3"/>
  <c r="W196" i="3"/>
  <c r="U196" i="3"/>
  <c r="S196" i="3"/>
  <c r="Q196" i="3"/>
  <c r="M196" i="3"/>
  <c r="K196" i="3"/>
  <c r="I196" i="3"/>
  <c r="G196" i="3"/>
  <c r="E196" i="3"/>
  <c r="AQ195" i="3"/>
  <c r="AO195" i="3"/>
  <c r="AM195" i="3"/>
  <c r="AI195" i="3"/>
  <c r="AG195" i="3"/>
  <c r="AE195" i="3"/>
  <c r="AC195" i="3"/>
  <c r="AA195" i="3"/>
  <c r="Y195" i="3"/>
  <c r="W195" i="3"/>
  <c r="U195" i="3"/>
  <c r="S195" i="3"/>
  <c r="Q195" i="3"/>
  <c r="M195" i="3"/>
  <c r="K195" i="3"/>
  <c r="I195" i="3"/>
  <c r="G195" i="3"/>
  <c r="E195" i="3"/>
  <c r="AQ194" i="3"/>
  <c r="AO194" i="3"/>
  <c r="AM194" i="3"/>
  <c r="AI194" i="3"/>
  <c r="AG194" i="3"/>
  <c r="AE194" i="3"/>
  <c r="AC194" i="3"/>
  <c r="AA194" i="3"/>
  <c r="Y194" i="3"/>
  <c r="W194" i="3"/>
  <c r="U194" i="3"/>
  <c r="S194" i="3"/>
  <c r="Q194" i="3"/>
  <c r="M194" i="3"/>
  <c r="K194" i="3"/>
  <c r="I194" i="3"/>
  <c r="G194" i="3"/>
  <c r="E194" i="3"/>
  <c r="AQ193" i="3"/>
  <c r="AO193" i="3"/>
  <c r="AM193" i="3"/>
  <c r="AI193" i="3"/>
  <c r="AG193" i="3"/>
  <c r="AE193" i="3"/>
  <c r="AC193" i="3"/>
  <c r="AA193" i="3"/>
  <c r="Y193" i="3"/>
  <c r="W193" i="3"/>
  <c r="U193" i="3"/>
  <c r="S193" i="3"/>
  <c r="Q193" i="3"/>
  <c r="M193" i="3"/>
  <c r="K193" i="3"/>
  <c r="I193" i="3"/>
  <c r="G193" i="3"/>
  <c r="E193" i="3"/>
  <c r="AQ192" i="3"/>
  <c r="AO192" i="3"/>
  <c r="AM192" i="3"/>
  <c r="AI192" i="3"/>
  <c r="AG192" i="3"/>
  <c r="AE192" i="3"/>
  <c r="AC192" i="3"/>
  <c r="AA192" i="3"/>
  <c r="Y192" i="3"/>
  <c r="W192" i="3"/>
  <c r="U192" i="3"/>
  <c r="S192" i="3"/>
  <c r="Q192" i="3"/>
  <c r="M192" i="3"/>
  <c r="K192" i="3"/>
  <c r="I192" i="3"/>
  <c r="G192" i="3"/>
  <c r="E192" i="3"/>
  <c r="AQ191" i="3"/>
  <c r="AO191" i="3"/>
  <c r="AM191" i="3"/>
  <c r="AI191" i="3"/>
  <c r="AG191" i="3"/>
  <c r="AE191" i="3"/>
  <c r="AC191" i="3"/>
  <c r="AA191" i="3"/>
  <c r="Y191" i="3"/>
  <c r="W191" i="3"/>
  <c r="U191" i="3"/>
  <c r="S191" i="3"/>
  <c r="Q191" i="3"/>
  <c r="M191" i="3"/>
  <c r="K191" i="3"/>
  <c r="I191" i="3"/>
  <c r="G191" i="3"/>
  <c r="E191" i="3"/>
  <c r="AQ190" i="3"/>
  <c r="AO190" i="3"/>
  <c r="AM190" i="3"/>
  <c r="AI190" i="3"/>
  <c r="AG190" i="3"/>
  <c r="AE190" i="3"/>
  <c r="AC190" i="3"/>
  <c r="AA190" i="3"/>
  <c r="Y190" i="3"/>
  <c r="W190" i="3"/>
  <c r="U190" i="3"/>
  <c r="S190" i="3"/>
  <c r="Q190" i="3"/>
  <c r="M190" i="3"/>
  <c r="K190" i="3"/>
  <c r="I190" i="3"/>
  <c r="G190" i="3"/>
  <c r="E190" i="3"/>
  <c r="AQ189" i="3"/>
  <c r="AO189" i="3"/>
  <c r="AM189" i="3"/>
  <c r="AI189" i="3"/>
  <c r="AG189" i="3"/>
  <c r="AE189" i="3"/>
  <c r="AC189" i="3"/>
  <c r="AA189" i="3"/>
  <c r="Y189" i="3"/>
  <c r="W189" i="3"/>
  <c r="U189" i="3"/>
  <c r="S189" i="3"/>
  <c r="Q189" i="3"/>
  <c r="M189" i="3"/>
  <c r="K189" i="3"/>
  <c r="I189" i="3"/>
  <c r="G189" i="3"/>
  <c r="E189" i="3"/>
  <c r="AQ188" i="3"/>
  <c r="AO188" i="3"/>
  <c r="AM188" i="3"/>
  <c r="AI188" i="3"/>
  <c r="AG188" i="3"/>
  <c r="AE188" i="3"/>
  <c r="AC188" i="3"/>
  <c r="AA188" i="3"/>
  <c r="Y188" i="3"/>
  <c r="W188" i="3"/>
  <c r="U188" i="3"/>
  <c r="S188" i="3"/>
  <c r="Q188" i="3"/>
  <c r="M188" i="3"/>
  <c r="K188" i="3"/>
  <c r="I188" i="3"/>
  <c r="G188" i="3"/>
  <c r="E188" i="3"/>
  <c r="AQ187" i="3"/>
  <c r="AO187" i="3"/>
  <c r="AM187" i="3"/>
  <c r="AI187" i="3"/>
  <c r="AG187" i="3"/>
  <c r="AE187" i="3"/>
  <c r="AC187" i="3"/>
  <c r="AA187" i="3"/>
  <c r="Y187" i="3"/>
  <c r="W187" i="3"/>
  <c r="U187" i="3"/>
  <c r="S187" i="3"/>
  <c r="Q187" i="3"/>
  <c r="M187" i="3"/>
  <c r="K187" i="3"/>
  <c r="I187" i="3"/>
  <c r="G187" i="3"/>
  <c r="E187" i="3"/>
  <c r="AQ186" i="3"/>
  <c r="AO186" i="3"/>
  <c r="AM186" i="3"/>
  <c r="AI186" i="3"/>
  <c r="AG186" i="3"/>
  <c r="AE186" i="3"/>
  <c r="AC186" i="3"/>
  <c r="AA186" i="3"/>
  <c r="Y186" i="3"/>
  <c r="W186" i="3"/>
  <c r="U186" i="3"/>
  <c r="S186" i="3"/>
  <c r="Q186" i="3"/>
  <c r="M186" i="3"/>
  <c r="K186" i="3"/>
  <c r="I186" i="3"/>
  <c r="G186" i="3"/>
  <c r="E186" i="3"/>
  <c r="AQ185" i="3"/>
  <c r="AO185" i="3"/>
  <c r="AM185" i="3"/>
  <c r="AI185" i="3"/>
  <c r="AG185" i="3"/>
  <c r="AE185" i="3"/>
  <c r="AC185" i="3"/>
  <c r="AA185" i="3"/>
  <c r="Y185" i="3"/>
  <c r="W185" i="3"/>
  <c r="U185" i="3"/>
  <c r="S185" i="3"/>
  <c r="Q185" i="3"/>
  <c r="M185" i="3"/>
  <c r="K185" i="3"/>
  <c r="I185" i="3"/>
  <c r="G185" i="3"/>
  <c r="E185" i="3"/>
  <c r="AQ184" i="3"/>
  <c r="AO184" i="3"/>
  <c r="AM184" i="3"/>
  <c r="AI184" i="3"/>
  <c r="AG184" i="3"/>
  <c r="AE184" i="3"/>
  <c r="AC184" i="3"/>
  <c r="AA184" i="3"/>
  <c r="Y184" i="3"/>
  <c r="W184" i="3"/>
  <c r="U184" i="3"/>
  <c r="S184" i="3"/>
  <c r="Q184" i="3"/>
  <c r="M184" i="3"/>
  <c r="K184" i="3"/>
  <c r="I184" i="3"/>
  <c r="G184" i="3"/>
  <c r="E184" i="3"/>
  <c r="AQ183" i="3"/>
  <c r="AO183" i="3"/>
  <c r="AM183" i="3"/>
  <c r="AI183" i="3"/>
  <c r="AG183" i="3"/>
  <c r="AE183" i="3"/>
  <c r="AC183" i="3"/>
  <c r="AA183" i="3"/>
  <c r="Y183" i="3"/>
  <c r="W183" i="3"/>
  <c r="U183" i="3"/>
  <c r="S183" i="3"/>
  <c r="Q183" i="3"/>
  <c r="M183" i="3"/>
  <c r="K183" i="3"/>
  <c r="I183" i="3"/>
  <c r="G183" i="3"/>
  <c r="E183" i="3"/>
  <c r="AQ182" i="3"/>
  <c r="AO182" i="3"/>
  <c r="AM182" i="3"/>
  <c r="AI182" i="3"/>
  <c r="AG182" i="3"/>
  <c r="AE182" i="3"/>
  <c r="AC182" i="3"/>
  <c r="AA182" i="3"/>
  <c r="Y182" i="3"/>
  <c r="W182" i="3"/>
  <c r="U182" i="3"/>
  <c r="S182" i="3"/>
  <c r="Q182" i="3"/>
  <c r="M182" i="3"/>
  <c r="K182" i="3"/>
  <c r="I182" i="3"/>
  <c r="G182" i="3"/>
  <c r="E182" i="3"/>
  <c r="AQ181" i="3"/>
  <c r="AO181" i="3"/>
  <c r="AM181" i="3"/>
  <c r="AI181" i="3"/>
  <c r="AG181" i="3"/>
  <c r="AE181" i="3"/>
  <c r="AC181" i="3"/>
  <c r="AA181" i="3"/>
  <c r="Y181" i="3"/>
  <c r="W181" i="3"/>
  <c r="U181" i="3"/>
  <c r="S181" i="3"/>
  <c r="Q181" i="3"/>
  <c r="M181" i="3"/>
  <c r="K181" i="3"/>
  <c r="I181" i="3"/>
  <c r="G181" i="3"/>
  <c r="E181" i="3"/>
  <c r="AQ180" i="3"/>
  <c r="AO180" i="3"/>
  <c r="AM180" i="3"/>
  <c r="AI180" i="3"/>
  <c r="AG180" i="3"/>
  <c r="AE180" i="3"/>
  <c r="AC180" i="3"/>
  <c r="AA180" i="3"/>
  <c r="Y180" i="3"/>
  <c r="W180" i="3"/>
  <c r="U180" i="3"/>
  <c r="S180" i="3"/>
  <c r="Q180" i="3"/>
  <c r="M180" i="3"/>
  <c r="K180" i="3"/>
  <c r="I180" i="3"/>
  <c r="G180" i="3"/>
  <c r="E180" i="3"/>
  <c r="AQ179" i="3"/>
  <c r="AO179" i="3"/>
  <c r="AM179" i="3"/>
  <c r="AI179" i="3"/>
  <c r="AG179" i="3"/>
  <c r="AE179" i="3"/>
  <c r="AC179" i="3"/>
  <c r="AA179" i="3"/>
  <c r="Y179" i="3"/>
  <c r="W179" i="3"/>
  <c r="U179" i="3"/>
  <c r="S179" i="3"/>
  <c r="Q179" i="3"/>
  <c r="M179" i="3"/>
  <c r="K179" i="3"/>
  <c r="I179" i="3"/>
  <c r="G179" i="3"/>
  <c r="E179" i="3"/>
  <c r="AQ178" i="3"/>
  <c r="AO178" i="3"/>
  <c r="AM178" i="3"/>
  <c r="AI178" i="3"/>
  <c r="AG178" i="3"/>
  <c r="AE178" i="3"/>
  <c r="AC178" i="3"/>
  <c r="AA178" i="3"/>
  <c r="Y178" i="3"/>
  <c r="W178" i="3"/>
  <c r="U178" i="3"/>
  <c r="S178" i="3"/>
  <c r="Q178" i="3"/>
  <c r="M178" i="3"/>
  <c r="K178" i="3"/>
  <c r="I178" i="3"/>
  <c r="G178" i="3"/>
  <c r="E178" i="3"/>
  <c r="AQ177" i="3"/>
  <c r="AO177" i="3"/>
  <c r="AM177" i="3"/>
  <c r="AI177" i="3"/>
  <c r="AG177" i="3"/>
  <c r="AE177" i="3"/>
  <c r="AC177" i="3"/>
  <c r="AA177" i="3"/>
  <c r="Y177" i="3"/>
  <c r="W177" i="3"/>
  <c r="U177" i="3"/>
  <c r="S177" i="3"/>
  <c r="Q177" i="3"/>
  <c r="M177" i="3"/>
  <c r="K177" i="3"/>
  <c r="I177" i="3"/>
  <c r="G177" i="3"/>
  <c r="E177" i="3"/>
  <c r="AQ176" i="3"/>
  <c r="AO176" i="3"/>
  <c r="AM176" i="3"/>
  <c r="AI176" i="3"/>
  <c r="AG176" i="3"/>
  <c r="AE176" i="3"/>
  <c r="AC176" i="3"/>
  <c r="AA176" i="3"/>
  <c r="Y176" i="3"/>
  <c r="W176" i="3"/>
  <c r="U176" i="3"/>
  <c r="S176" i="3"/>
  <c r="Q176" i="3"/>
  <c r="M176" i="3"/>
  <c r="K176" i="3"/>
  <c r="I176" i="3"/>
  <c r="G176" i="3"/>
  <c r="E176" i="3"/>
  <c r="AQ175" i="3"/>
  <c r="AO175" i="3"/>
  <c r="AM175" i="3"/>
  <c r="AI175" i="3"/>
  <c r="AG175" i="3"/>
  <c r="AE175" i="3"/>
  <c r="AC175" i="3"/>
  <c r="AA175" i="3"/>
  <c r="Y175" i="3"/>
  <c r="W175" i="3"/>
  <c r="U175" i="3"/>
  <c r="S175" i="3"/>
  <c r="Q175" i="3"/>
  <c r="M175" i="3"/>
  <c r="K175" i="3"/>
  <c r="I175" i="3"/>
  <c r="G175" i="3"/>
  <c r="E175" i="3"/>
  <c r="AQ174" i="3"/>
  <c r="AO174" i="3"/>
  <c r="AM174" i="3"/>
  <c r="AI174" i="3"/>
  <c r="AG174" i="3"/>
  <c r="AE174" i="3"/>
  <c r="AC174" i="3"/>
  <c r="AA174" i="3"/>
  <c r="Y174" i="3"/>
  <c r="W174" i="3"/>
  <c r="U174" i="3"/>
  <c r="S174" i="3"/>
  <c r="Q174" i="3"/>
  <c r="M174" i="3"/>
  <c r="K174" i="3"/>
  <c r="I174" i="3"/>
  <c r="G174" i="3"/>
  <c r="E174" i="3"/>
  <c r="AQ173" i="3"/>
  <c r="AO173" i="3"/>
  <c r="AM173" i="3"/>
  <c r="AI173" i="3"/>
  <c r="AG173" i="3"/>
  <c r="AE173" i="3"/>
  <c r="AC173" i="3"/>
  <c r="AA173" i="3"/>
  <c r="Y173" i="3"/>
  <c r="W173" i="3"/>
  <c r="U173" i="3"/>
  <c r="S173" i="3"/>
  <c r="Q173" i="3"/>
  <c r="M173" i="3"/>
  <c r="K173" i="3"/>
  <c r="I173" i="3"/>
  <c r="G173" i="3"/>
  <c r="E173" i="3"/>
  <c r="AQ172" i="3"/>
  <c r="AO172" i="3"/>
  <c r="AM172" i="3"/>
  <c r="AI172" i="3"/>
  <c r="AG172" i="3"/>
  <c r="AE172" i="3"/>
  <c r="AC172" i="3"/>
  <c r="AA172" i="3"/>
  <c r="Y172" i="3"/>
  <c r="W172" i="3"/>
  <c r="U172" i="3"/>
  <c r="S172" i="3"/>
  <c r="Q172" i="3"/>
  <c r="M172" i="3"/>
  <c r="K172" i="3"/>
  <c r="I172" i="3"/>
  <c r="G172" i="3"/>
  <c r="E172" i="3"/>
  <c r="AQ171" i="3"/>
  <c r="AO171" i="3"/>
  <c r="AM171" i="3"/>
  <c r="AI171" i="3"/>
  <c r="AG171" i="3"/>
  <c r="AE171" i="3"/>
  <c r="AC171" i="3"/>
  <c r="AA171" i="3"/>
  <c r="Y171" i="3"/>
  <c r="W171" i="3"/>
  <c r="U171" i="3"/>
  <c r="S171" i="3"/>
  <c r="Q171" i="3"/>
  <c r="M171" i="3"/>
  <c r="K171" i="3"/>
  <c r="I171" i="3"/>
  <c r="G171" i="3"/>
  <c r="E171" i="3"/>
  <c r="AQ170" i="3"/>
  <c r="AO170" i="3"/>
  <c r="AM170" i="3"/>
  <c r="AI170" i="3"/>
  <c r="AG170" i="3"/>
  <c r="AE170" i="3"/>
  <c r="AC170" i="3"/>
  <c r="AA170" i="3"/>
  <c r="Y170" i="3"/>
  <c r="W170" i="3"/>
  <c r="U170" i="3"/>
  <c r="S170" i="3"/>
  <c r="Q170" i="3"/>
  <c r="M170" i="3"/>
  <c r="K170" i="3"/>
  <c r="I170" i="3"/>
  <c r="G170" i="3"/>
  <c r="E170" i="3"/>
  <c r="AQ169" i="3"/>
  <c r="AO169" i="3"/>
  <c r="AM169" i="3"/>
  <c r="AI169" i="3"/>
  <c r="AG169" i="3"/>
  <c r="AE169" i="3"/>
  <c r="AC169" i="3"/>
  <c r="AA169" i="3"/>
  <c r="Y169" i="3"/>
  <c r="W169" i="3"/>
  <c r="U169" i="3"/>
  <c r="S169" i="3"/>
  <c r="Q169" i="3"/>
  <c r="M169" i="3"/>
  <c r="K169" i="3"/>
  <c r="I169" i="3"/>
  <c r="G169" i="3"/>
  <c r="E169" i="3"/>
  <c r="AQ168" i="3"/>
  <c r="AO168" i="3"/>
  <c r="AM168" i="3"/>
  <c r="AI168" i="3"/>
  <c r="AG168" i="3"/>
  <c r="AE168" i="3"/>
  <c r="AC168" i="3"/>
  <c r="AA168" i="3"/>
  <c r="Y168" i="3"/>
  <c r="W168" i="3"/>
  <c r="U168" i="3"/>
  <c r="S168" i="3"/>
  <c r="Q168" i="3"/>
  <c r="M168" i="3"/>
  <c r="K168" i="3"/>
  <c r="I168" i="3"/>
  <c r="G168" i="3"/>
  <c r="E168" i="3"/>
  <c r="AQ167" i="3"/>
  <c r="AO167" i="3"/>
  <c r="AM167" i="3"/>
  <c r="AI167" i="3"/>
  <c r="AG167" i="3"/>
  <c r="AE167" i="3"/>
  <c r="AC167" i="3"/>
  <c r="AA167" i="3"/>
  <c r="Y167" i="3"/>
  <c r="W167" i="3"/>
  <c r="U167" i="3"/>
  <c r="S167" i="3"/>
  <c r="Q167" i="3"/>
  <c r="M167" i="3"/>
  <c r="K167" i="3"/>
  <c r="I167" i="3"/>
  <c r="G167" i="3"/>
  <c r="E167" i="3"/>
  <c r="AQ166" i="3"/>
  <c r="AO166" i="3"/>
  <c r="AM166" i="3"/>
  <c r="AI166" i="3"/>
  <c r="AG166" i="3"/>
  <c r="AE166" i="3"/>
  <c r="AC166" i="3"/>
  <c r="AA166" i="3"/>
  <c r="Y166" i="3"/>
  <c r="W166" i="3"/>
  <c r="U166" i="3"/>
  <c r="S166" i="3"/>
  <c r="Q166" i="3"/>
  <c r="M166" i="3"/>
  <c r="K166" i="3"/>
  <c r="I166" i="3"/>
  <c r="G166" i="3"/>
  <c r="E166" i="3"/>
  <c r="AQ165" i="3"/>
  <c r="AO165" i="3"/>
  <c r="AM165" i="3"/>
  <c r="AI165" i="3"/>
  <c r="AG165" i="3"/>
  <c r="AE165" i="3"/>
  <c r="AC165" i="3"/>
  <c r="AA165" i="3"/>
  <c r="Y165" i="3"/>
  <c r="W165" i="3"/>
  <c r="U165" i="3"/>
  <c r="S165" i="3"/>
  <c r="Q165" i="3"/>
  <c r="M165" i="3"/>
  <c r="K165" i="3"/>
  <c r="I165" i="3"/>
  <c r="G165" i="3"/>
  <c r="E165" i="3"/>
  <c r="AQ164" i="3"/>
  <c r="AO164" i="3"/>
  <c r="AM164" i="3"/>
  <c r="AI164" i="3"/>
  <c r="AG164" i="3"/>
  <c r="AE164" i="3"/>
  <c r="AC164" i="3"/>
  <c r="AA164" i="3"/>
  <c r="Y164" i="3"/>
  <c r="W164" i="3"/>
  <c r="U164" i="3"/>
  <c r="S164" i="3"/>
  <c r="Q164" i="3"/>
  <c r="M164" i="3"/>
  <c r="K164" i="3"/>
  <c r="I164" i="3"/>
  <c r="G164" i="3"/>
  <c r="E164" i="3"/>
  <c r="AQ163" i="3"/>
  <c r="AO163" i="3"/>
  <c r="AM163" i="3"/>
  <c r="AI163" i="3"/>
  <c r="AG163" i="3"/>
  <c r="AE163" i="3"/>
  <c r="AC163" i="3"/>
  <c r="AA163" i="3"/>
  <c r="Y163" i="3"/>
  <c r="W163" i="3"/>
  <c r="U163" i="3"/>
  <c r="S163" i="3"/>
  <c r="Q163" i="3"/>
  <c r="M163" i="3"/>
  <c r="K163" i="3"/>
  <c r="I163" i="3"/>
  <c r="G163" i="3"/>
  <c r="E163" i="3"/>
  <c r="AQ162" i="3"/>
  <c r="AO162" i="3"/>
  <c r="AM162" i="3"/>
  <c r="AI162" i="3"/>
  <c r="AG162" i="3"/>
  <c r="AE162" i="3"/>
  <c r="AC162" i="3"/>
  <c r="AA162" i="3"/>
  <c r="Y162" i="3"/>
  <c r="W162" i="3"/>
  <c r="U162" i="3"/>
  <c r="S162" i="3"/>
  <c r="Q162" i="3"/>
  <c r="M162" i="3"/>
  <c r="K162" i="3"/>
  <c r="I162" i="3"/>
  <c r="G162" i="3"/>
  <c r="E162" i="3"/>
  <c r="AQ161" i="3"/>
  <c r="AO161" i="3"/>
  <c r="AM161" i="3"/>
  <c r="AI161" i="3"/>
  <c r="AG161" i="3"/>
  <c r="AE161" i="3"/>
  <c r="AC161" i="3"/>
  <c r="AA161" i="3"/>
  <c r="Y161" i="3"/>
  <c r="W161" i="3"/>
  <c r="U161" i="3"/>
  <c r="S161" i="3"/>
  <c r="Q161" i="3"/>
  <c r="M161" i="3"/>
  <c r="K161" i="3"/>
  <c r="I161" i="3"/>
  <c r="G161" i="3"/>
  <c r="E161" i="3"/>
  <c r="AQ160" i="3"/>
  <c r="AO160" i="3"/>
  <c r="AM160" i="3"/>
  <c r="AI160" i="3"/>
  <c r="AG160" i="3"/>
  <c r="AE160" i="3"/>
  <c r="AC160" i="3"/>
  <c r="AA160" i="3"/>
  <c r="Y160" i="3"/>
  <c r="W160" i="3"/>
  <c r="U160" i="3"/>
  <c r="S160" i="3"/>
  <c r="Q160" i="3"/>
  <c r="M160" i="3"/>
  <c r="K160" i="3"/>
  <c r="I160" i="3"/>
  <c r="G160" i="3"/>
  <c r="E160" i="3"/>
  <c r="AQ159" i="3"/>
  <c r="AO159" i="3"/>
  <c r="AM159" i="3"/>
  <c r="AI159" i="3"/>
  <c r="AG159" i="3"/>
  <c r="AE159" i="3"/>
  <c r="AC159" i="3"/>
  <c r="AA159" i="3"/>
  <c r="Y159" i="3"/>
  <c r="W159" i="3"/>
  <c r="U159" i="3"/>
  <c r="S159" i="3"/>
  <c r="Q159" i="3"/>
  <c r="M159" i="3"/>
  <c r="K159" i="3"/>
  <c r="I159" i="3"/>
  <c r="G159" i="3"/>
  <c r="E159" i="3"/>
  <c r="AQ158" i="3"/>
  <c r="AO158" i="3"/>
  <c r="AM158" i="3"/>
  <c r="AI158" i="3"/>
  <c r="AG158" i="3"/>
  <c r="AE158" i="3"/>
  <c r="AC158" i="3"/>
  <c r="AA158" i="3"/>
  <c r="Y158" i="3"/>
  <c r="W158" i="3"/>
  <c r="U158" i="3"/>
  <c r="S158" i="3"/>
  <c r="Q158" i="3"/>
  <c r="M158" i="3"/>
  <c r="K158" i="3"/>
  <c r="I158" i="3"/>
  <c r="G158" i="3"/>
  <c r="E158" i="3"/>
  <c r="AQ157" i="3"/>
  <c r="AO157" i="3"/>
  <c r="AM157" i="3"/>
  <c r="AI157" i="3"/>
  <c r="AG157" i="3"/>
  <c r="AE157" i="3"/>
  <c r="AC157" i="3"/>
  <c r="AA157" i="3"/>
  <c r="Y157" i="3"/>
  <c r="W157" i="3"/>
  <c r="U157" i="3"/>
  <c r="S157" i="3"/>
  <c r="Q157" i="3"/>
  <c r="M157" i="3"/>
  <c r="K157" i="3"/>
  <c r="I157" i="3"/>
  <c r="G157" i="3"/>
  <c r="E157" i="3"/>
  <c r="AQ156" i="3"/>
  <c r="AO156" i="3"/>
  <c r="AM156" i="3"/>
  <c r="AI156" i="3"/>
  <c r="AG156" i="3"/>
  <c r="AE156" i="3"/>
  <c r="AC156" i="3"/>
  <c r="AA156" i="3"/>
  <c r="Y156" i="3"/>
  <c r="W156" i="3"/>
  <c r="U156" i="3"/>
  <c r="S156" i="3"/>
  <c r="Q156" i="3"/>
  <c r="M156" i="3"/>
  <c r="K156" i="3"/>
  <c r="I156" i="3"/>
  <c r="G156" i="3"/>
  <c r="E156" i="3"/>
  <c r="AQ155" i="3"/>
  <c r="AO155" i="3"/>
  <c r="AM155" i="3"/>
  <c r="AI155" i="3"/>
  <c r="AG155" i="3"/>
  <c r="AE155" i="3"/>
  <c r="AC155" i="3"/>
  <c r="AA155" i="3"/>
  <c r="Y155" i="3"/>
  <c r="W155" i="3"/>
  <c r="U155" i="3"/>
  <c r="S155" i="3"/>
  <c r="Q155" i="3"/>
  <c r="M155" i="3"/>
  <c r="K155" i="3"/>
  <c r="I155" i="3"/>
  <c r="G155" i="3"/>
  <c r="E155" i="3"/>
  <c r="AQ154" i="3"/>
  <c r="AO154" i="3"/>
  <c r="AM154" i="3"/>
  <c r="AI154" i="3"/>
  <c r="AG154" i="3"/>
  <c r="AE154" i="3"/>
  <c r="AC154" i="3"/>
  <c r="AA154" i="3"/>
  <c r="Y154" i="3"/>
  <c r="W154" i="3"/>
  <c r="U154" i="3"/>
  <c r="S154" i="3"/>
  <c r="Q154" i="3"/>
  <c r="M154" i="3"/>
  <c r="K154" i="3"/>
  <c r="I154" i="3"/>
  <c r="G154" i="3"/>
  <c r="E154" i="3"/>
  <c r="AQ153" i="3"/>
  <c r="AO153" i="3"/>
  <c r="AM153" i="3"/>
  <c r="AI153" i="3"/>
  <c r="AG153" i="3"/>
  <c r="AE153" i="3"/>
  <c r="AC153" i="3"/>
  <c r="AA153" i="3"/>
  <c r="Y153" i="3"/>
  <c r="W153" i="3"/>
  <c r="U153" i="3"/>
  <c r="S153" i="3"/>
  <c r="Q153" i="3"/>
  <c r="M153" i="3"/>
  <c r="K153" i="3"/>
  <c r="I153" i="3"/>
  <c r="G153" i="3"/>
  <c r="E153" i="3"/>
  <c r="AQ152" i="3"/>
  <c r="AO152" i="3"/>
  <c r="AM152" i="3"/>
  <c r="AI152" i="3"/>
  <c r="AG152" i="3"/>
  <c r="AE152" i="3"/>
  <c r="AC152" i="3"/>
  <c r="AA152" i="3"/>
  <c r="Y152" i="3"/>
  <c r="W152" i="3"/>
  <c r="U152" i="3"/>
  <c r="S152" i="3"/>
  <c r="Q152" i="3"/>
  <c r="M152" i="3"/>
  <c r="K152" i="3"/>
  <c r="I152" i="3"/>
  <c r="G152" i="3"/>
  <c r="E152" i="3"/>
  <c r="AQ151" i="3"/>
  <c r="AO151" i="3"/>
  <c r="AM151" i="3"/>
  <c r="AI151" i="3"/>
  <c r="AG151" i="3"/>
  <c r="AE151" i="3"/>
  <c r="AC151" i="3"/>
  <c r="AA151" i="3"/>
  <c r="Y151" i="3"/>
  <c r="W151" i="3"/>
  <c r="U151" i="3"/>
  <c r="S151" i="3"/>
  <c r="Q151" i="3"/>
  <c r="M151" i="3"/>
  <c r="K151" i="3"/>
  <c r="I151" i="3"/>
  <c r="G151" i="3"/>
  <c r="E151" i="3"/>
  <c r="AQ150" i="3"/>
  <c r="AO150" i="3"/>
  <c r="AM150" i="3"/>
  <c r="AI150" i="3"/>
  <c r="AG150" i="3"/>
  <c r="AE150" i="3"/>
  <c r="AC150" i="3"/>
  <c r="AA150" i="3"/>
  <c r="Y150" i="3"/>
  <c r="W150" i="3"/>
  <c r="U150" i="3"/>
  <c r="S150" i="3"/>
  <c r="Q150" i="3"/>
  <c r="M150" i="3"/>
  <c r="K150" i="3"/>
  <c r="I150" i="3"/>
  <c r="G150" i="3"/>
  <c r="E150" i="3"/>
  <c r="AQ149" i="3"/>
  <c r="AO149" i="3"/>
  <c r="AM149" i="3"/>
  <c r="AI149" i="3"/>
  <c r="AG149" i="3"/>
  <c r="AE149" i="3"/>
  <c r="AC149" i="3"/>
  <c r="AA149" i="3"/>
  <c r="Y149" i="3"/>
  <c r="W149" i="3"/>
  <c r="U149" i="3"/>
  <c r="S149" i="3"/>
  <c r="Q149" i="3"/>
  <c r="M149" i="3"/>
  <c r="K149" i="3"/>
  <c r="I149" i="3"/>
  <c r="G149" i="3"/>
  <c r="E149" i="3"/>
  <c r="AQ148" i="3"/>
  <c r="AO148" i="3"/>
  <c r="AM148" i="3"/>
  <c r="AI148" i="3"/>
  <c r="AG148" i="3"/>
  <c r="AE148" i="3"/>
  <c r="AC148" i="3"/>
  <c r="AA148" i="3"/>
  <c r="Y148" i="3"/>
  <c r="W148" i="3"/>
  <c r="U148" i="3"/>
  <c r="S148" i="3"/>
  <c r="Q148" i="3"/>
  <c r="M148" i="3"/>
  <c r="K148" i="3"/>
  <c r="I148" i="3"/>
  <c r="G148" i="3"/>
  <c r="E148" i="3"/>
  <c r="AQ147" i="3"/>
  <c r="AO147" i="3"/>
  <c r="AM147" i="3"/>
  <c r="AI147" i="3"/>
  <c r="AG147" i="3"/>
  <c r="AE147" i="3"/>
  <c r="AC147" i="3"/>
  <c r="AA147" i="3"/>
  <c r="Y147" i="3"/>
  <c r="W147" i="3"/>
  <c r="U147" i="3"/>
  <c r="S147" i="3"/>
  <c r="Q147" i="3"/>
  <c r="M147" i="3"/>
  <c r="K147" i="3"/>
  <c r="I147" i="3"/>
  <c r="G147" i="3"/>
  <c r="E147" i="3"/>
  <c r="AQ146" i="3"/>
  <c r="AO146" i="3"/>
  <c r="AM146" i="3"/>
  <c r="AI146" i="3"/>
  <c r="AG146" i="3"/>
  <c r="AE146" i="3"/>
  <c r="AC146" i="3"/>
  <c r="AA146" i="3"/>
  <c r="Y146" i="3"/>
  <c r="W146" i="3"/>
  <c r="U146" i="3"/>
  <c r="S146" i="3"/>
  <c r="Q146" i="3"/>
  <c r="M146" i="3"/>
  <c r="K146" i="3"/>
  <c r="I146" i="3"/>
  <c r="G146" i="3"/>
  <c r="E146" i="3"/>
  <c r="AQ145" i="3"/>
  <c r="AO145" i="3"/>
  <c r="AM145" i="3"/>
  <c r="AI145" i="3"/>
  <c r="AG145" i="3"/>
  <c r="AE145" i="3"/>
  <c r="AC145" i="3"/>
  <c r="AA145" i="3"/>
  <c r="Y145" i="3"/>
  <c r="W145" i="3"/>
  <c r="U145" i="3"/>
  <c r="S145" i="3"/>
  <c r="Q145" i="3"/>
  <c r="M145" i="3"/>
  <c r="K145" i="3"/>
  <c r="I145" i="3"/>
  <c r="G145" i="3"/>
  <c r="E145" i="3"/>
  <c r="AQ144" i="3"/>
  <c r="AO144" i="3"/>
  <c r="AM144" i="3"/>
  <c r="AI144" i="3"/>
  <c r="AG144" i="3"/>
  <c r="AE144" i="3"/>
  <c r="AC144" i="3"/>
  <c r="AA144" i="3"/>
  <c r="Y144" i="3"/>
  <c r="W144" i="3"/>
  <c r="U144" i="3"/>
  <c r="S144" i="3"/>
  <c r="Q144" i="3"/>
  <c r="M144" i="3"/>
  <c r="K144" i="3"/>
  <c r="I144" i="3"/>
  <c r="G144" i="3"/>
  <c r="E144" i="3"/>
  <c r="AQ143" i="3"/>
  <c r="AO143" i="3"/>
  <c r="AM143" i="3"/>
  <c r="AI143" i="3"/>
  <c r="AG143" i="3"/>
  <c r="AE143" i="3"/>
  <c r="AC143" i="3"/>
  <c r="AA143" i="3"/>
  <c r="Y143" i="3"/>
  <c r="W143" i="3"/>
  <c r="U143" i="3"/>
  <c r="S143" i="3"/>
  <c r="Q143" i="3"/>
  <c r="M143" i="3"/>
  <c r="K143" i="3"/>
  <c r="I143" i="3"/>
  <c r="G143" i="3"/>
  <c r="E143" i="3"/>
  <c r="AQ142" i="3"/>
  <c r="AO142" i="3"/>
  <c r="AM142" i="3"/>
  <c r="AI142" i="3"/>
  <c r="AG142" i="3"/>
  <c r="AE142" i="3"/>
  <c r="AC142" i="3"/>
  <c r="AA142" i="3"/>
  <c r="Y142" i="3"/>
  <c r="W142" i="3"/>
  <c r="U142" i="3"/>
  <c r="S142" i="3"/>
  <c r="Q142" i="3"/>
  <c r="M142" i="3"/>
  <c r="K142" i="3"/>
  <c r="I142" i="3"/>
  <c r="G142" i="3"/>
  <c r="E142" i="3"/>
  <c r="AQ141" i="3"/>
  <c r="AO141" i="3"/>
  <c r="AM141" i="3"/>
  <c r="AI141" i="3"/>
  <c r="AG141" i="3"/>
  <c r="AE141" i="3"/>
  <c r="AC141" i="3"/>
  <c r="AA141" i="3"/>
  <c r="Y141" i="3"/>
  <c r="W141" i="3"/>
  <c r="U141" i="3"/>
  <c r="S141" i="3"/>
  <c r="Q141" i="3"/>
  <c r="M141" i="3"/>
  <c r="K141" i="3"/>
  <c r="I141" i="3"/>
  <c r="G141" i="3"/>
  <c r="E141" i="3"/>
  <c r="AQ140" i="3"/>
  <c r="AO140" i="3"/>
  <c r="AM140" i="3"/>
  <c r="AI140" i="3"/>
  <c r="AG140" i="3"/>
  <c r="AE140" i="3"/>
  <c r="AC140" i="3"/>
  <c r="AA140" i="3"/>
  <c r="Y140" i="3"/>
  <c r="W140" i="3"/>
  <c r="U140" i="3"/>
  <c r="S140" i="3"/>
  <c r="Q140" i="3"/>
  <c r="M140" i="3"/>
  <c r="K140" i="3"/>
  <c r="I140" i="3"/>
  <c r="G140" i="3"/>
  <c r="E140" i="3"/>
  <c r="AQ139" i="3"/>
  <c r="AO139" i="3"/>
  <c r="AM139" i="3"/>
  <c r="AI139" i="3"/>
  <c r="AG139" i="3"/>
  <c r="AE139" i="3"/>
  <c r="AC139" i="3"/>
  <c r="AA139" i="3"/>
  <c r="Y139" i="3"/>
  <c r="W139" i="3"/>
  <c r="U139" i="3"/>
  <c r="S139" i="3"/>
  <c r="Q139" i="3"/>
  <c r="M139" i="3"/>
  <c r="K139" i="3"/>
  <c r="I139" i="3"/>
  <c r="G139" i="3"/>
  <c r="E139" i="3"/>
  <c r="AQ138" i="3"/>
  <c r="AO138" i="3"/>
  <c r="AM138" i="3"/>
  <c r="AI138" i="3"/>
  <c r="AG138" i="3"/>
  <c r="AE138" i="3"/>
  <c r="AC138" i="3"/>
  <c r="AA138" i="3"/>
  <c r="Y138" i="3"/>
  <c r="W138" i="3"/>
  <c r="U138" i="3"/>
  <c r="S138" i="3"/>
  <c r="Q138" i="3"/>
  <c r="M138" i="3"/>
  <c r="K138" i="3"/>
  <c r="I138" i="3"/>
  <c r="G138" i="3"/>
  <c r="E138" i="3"/>
  <c r="AQ137" i="3"/>
  <c r="AO137" i="3"/>
  <c r="AM137" i="3"/>
  <c r="AI137" i="3"/>
  <c r="AG137" i="3"/>
  <c r="AE137" i="3"/>
  <c r="AC137" i="3"/>
  <c r="AA137" i="3"/>
  <c r="Y137" i="3"/>
  <c r="W137" i="3"/>
  <c r="U137" i="3"/>
  <c r="S137" i="3"/>
  <c r="Q137" i="3"/>
  <c r="M137" i="3"/>
  <c r="K137" i="3"/>
  <c r="I137" i="3"/>
  <c r="G137" i="3"/>
  <c r="E137" i="3"/>
  <c r="AQ136" i="3"/>
  <c r="AO136" i="3"/>
  <c r="AM136" i="3"/>
  <c r="AI136" i="3"/>
  <c r="AG136" i="3"/>
  <c r="AE136" i="3"/>
  <c r="AC136" i="3"/>
  <c r="AA136" i="3"/>
  <c r="Y136" i="3"/>
  <c r="W136" i="3"/>
  <c r="U136" i="3"/>
  <c r="S136" i="3"/>
  <c r="Q136" i="3"/>
  <c r="M136" i="3"/>
  <c r="K136" i="3"/>
  <c r="I136" i="3"/>
  <c r="G136" i="3"/>
  <c r="E136" i="3"/>
  <c r="AQ135" i="3"/>
  <c r="AO135" i="3"/>
  <c r="AM135" i="3"/>
  <c r="AI135" i="3"/>
  <c r="AG135" i="3"/>
  <c r="AE135" i="3"/>
  <c r="AC135" i="3"/>
  <c r="AA135" i="3"/>
  <c r="Y135" i="3"/>
  <c r="U135" i="3"/>
  <c r="S135" i="3"/>
  <c r="Q135" i="3"/>
  <c r="M135" i="3"/>
  <c r="K135" i="3"/>
  <c r="I135" i="3"/>
  <c r="G135" i="3"/>
  <c r="E135" i="3"/>
  <c r="AQ134" i="3"/>
  <c r="AO134" i="3"/>
  <c r="AM134" i="3"/>
  <c r="AI134" i="3"/>
  <c r="AG134" i="3"/>
  <c r="AE134" i="3"/>
  <c r="AC134" i="3"/>
  <c r="AA134" i="3"/>
  <c r="Y134" i="3"/>
  <c r="U134" i="3"/>
  <c r="S134" i="3"/>
  <c r="Q134" i="3"/>
  <c r="M134" i="3"/>
  <c r="K134" i="3"/>
  <c r="I134" i="3"/>
  <c r="G134" i="3"/>
  <c r="E134" i="3"/>
  <c r="AQ133" i="3"/>
  <c r="AO133" i="3"/>
  <c r="AM133" i="3"/>
  <c r="AI133" i="3"/>
  <c r="AG133" i="3"/>
  <c r="AE133" i="3"/>
  <c r="AC133" i="3"/>
  <c r="AA133" i="3"/>
  <c r="Y133" i="3"/>
  <c r="U133" i="3"/>
  <c r="S133" i="3"/>
  <c r="Q133" i="3"/>
  <c r="M133" i="3"/>
  <c r="K133" i="3"/>
  <c r="I133" i="3"/>
  <c r="G133" i="3"/>
  <c r="E133" i="3"/>
  <c r="AQ132" i="3"/>
  <c r="AO132" i="3"/>
  <c r="AM132" i="3"/>
  <c r="AI132" i="3"/>
  <c r="AG132" i="3"/>
  <c r="AE132" i="3"/>
  <c r="AC132" i="3"/>
  <c r="AA132" i="3"/>
  <c r="Y132" i="3"/>
  <c r="U132" i="3"/>
  <c r="S132" i="3"/>
  <c r="Q132" i="3"/>
  <c r="M132" i="3"/>
  <c r="K132" i="3"/>
  <c r="I132" i="3"/>
  <c r="G132" i="3"/>
  <c r="E132" i="3"/>
  <c r="AQ131" i="3"/>
  <c r="AO131" i="3"/>
  <c r="AM131" i="3"/>
  <c r="AI131" i="3"/>
  <c r="AG131" i="3"/>
  <c r="AE131" i="3"/>
  <c r="AC131" i="3"/>
  <c r="AA131" i="3"/>
  <c r="Y131" i="3"/>
  <c r="U131" i="3"/>
  <c r="S131" i="3"/>
  <c r="Q131" i="3"/>
  <c r="M131" i="3"/>
  <c r="K131" i="3"/>
  <c r="I131" i="3"/>
  <c r="G131" i="3"/>
  <c r="E131" i="3"/>
  <c r="AQ130" i="3"/>
  <c r="AO130" i="3"/>
  <c r="AM130" i="3"/>
  <c r="AI130" i="3"/>
  <c r="AG130" i="3"/>
  <c r="AE130" i="3"/>
  <c r="AC130" i="3"/>
  <c r="AA130" i="3"/>
  <c r="Y130" i="3"/>
  <c r="U130" i="3"/>
  <c r="S130" i="3"/>
  <c r="Q130" i="3"/>
  <c r="M130" i="3"/>
  <c r="K130" i="3"/>
  <c r="I130" i="3"/>
  <c r="G130" i="3"/>
  <c r="E130" i="3"/>
  <c r="AQ129" i="3"/>
  <c r="AO129" i="3"/>
  <c r="AM129" i="3"/>
  <c r="AI129" i="3"/>
  <c r="AG129" i="3"/>
  <c r="AE129" i="3"/>
  <c r="AC129" i="3"/>
  <c r="AA129" i="3"/>
  <c r="Y129" i="3"/>
  <c r="W129" i="3"/>
  <c r="U129" i="3"/>
  <c r="S129" i="3"/>
  <c r="Q129" i="3"/>
  <c r="M129" i="3"/>
  <c r="K129" i="3"/>
  <c r="I129" i="3"/>
  <c r="G129" i="3"/>
  <c r="E129" i="3"/>
  <c r="AQ128" i="3"/>
  <c r="AO128" i="3"/>
  <c r="AM128" i="3"/>
  <c r="AI128" i="3"/>
  <c r="AG128" i="3"/>
  <c r="AE128" i="3"/>
  <c r="AC128" i="3"/>
  <c r="AA128" i="3"/>
  <c r="Y128" i="3"/>
  <c r="W128" i="3"/>
  <c r="U128" i="3"/>
  <c r="S128" i="3"/>
  <c r="Q128" i="3"/>
  <c r="M128" i="3"/>
  <c r="K128" i="3"/>
  <c r="I128" i="3"/>
  <c r="G128" i="3"/>
  <c r="E128" i="3"/>
  <c r="AQ127" i="3"/>
  <c r="AO127" i="3"/>
  <c r="AM127" i="3"/>
  <c r="AI127" i="3"/>
  <c r="AG127" i="3"/>
  <c r="AE127" i="3"/>
  <c r="AC127" i="3"/>
  <c r="AA127" i="3"/>
  <c r="Y127" i="3"/>
  <c r="V124" i="3"/>
  <c r="V127" i="3"/>
  <c r="U127" i="3"/>
  <c r="S127" i="3"/>
  <c r="Q127" i="3"/>
  <c r="M127" i="3"/>
  <c r="K127" i="3"/>
  <c r="I127" i="3"/>
  <c r="G127" i="3"/>
  <c r="E127" i="3"/>
  <c r="AQ126" i="3"/>
  <c r="AO126" i="3"/>
  <c r="AM126" i="3"/>
  <c r="AI126" i="3"/>
  <c r="AG126" i="3"/>
  <c r="AE126" i="3"/>
  <c r="AC126" i="3"/>
  <c r="AA126" i="3"/>
  <c r="Y126" i="3"/>
  <c r="T124" i="3"/>
  <c r="V126" i="3"/>
  <c r="U126" i="3"/>
  <c r="S126" i="3"/>
  <c r="Q126" i="3"/>
  <c r="M126" i="3"/>
  <c r="K126" i="3"/>
  <c r="I126" i="3"/>
  <c r="G126" i="3"/>
  <c r="E126" i="3"/>
  <c r="AQ125" i="3"/>
  <c r="AO125" i="3"/>
  <c r="AM125" i="3"/>
  <c r="AI125" i="3"/>
  <c r="AG125" i="3"/>
  <c r="AE125" i="3"/>
  <c r="AC125" i="3"/>
  <c r="AA125" i="3"/>
  <c r="Y125" i="3"/>
  <c r="W125" i="3"/>
  <c r="S125" i="3"/>
  <c r="Q125" i="3"/>
  <c r="M125" i="3"/>
  <c r="K125" i="3"/>
  <c r="I125" i="3"/>
  <c r="G125" i="3"/>
  <c r="E125" i="3"/>
  <c r="AQ124" i="3"/>
  <c r="AO124" i="3"/>
  <c r="AM124" i="3"/>
  <c r="AI124" i="3"/>
  <c r="AG124" i="3"/>
  <c r="AE124" i="3"/>
  <c r="AC124" i="3"/>
  <c r="AA124" i="3"/>
  <c r="Y124" i="3"/>
  <c r="W124" i="3"/>
  <c r="U124" i="3"/>
  <c r="S124" i="3"/>
  <c r="Q124" i="3"/>
  <c r="M124" i="3"/>
  <c r="K124" i="3"/>
  <c r="I124" i="3"/>
  <c r="G124" i="3"/>
  <c r="E124" i="3"/>
  <c r="AQ123" i="3"/>
  <c r="AO123" i="3"/>
  <c r="AM123" i="3"/>
  <c r="AI123" i="3"/>
  <c r="AG123" i="3"/>
  <c r="AE123" i="3"/>
  <c r="AC123" i="3"/>
  <c r="AA123" i="3"/>
  <c r="Y123" i="3"/>
  <c r="W123" i="3"/>
  <c r="U123" i="3"/>
  <c r="S123" i="3"/>
  <c r="Q123" i="3"/>
  <c r="M123" i="3"/>
  <c r="K123" i="3"/>
  <c r="I123" i="3"/>
  <c r="G123" i="3"/>
  <c r="E123" i="3"/>
  <c r="AQ122" i="3"/>
  <c r="AO122" i="3"/>
  <c r="AM122" i="3"/>
  <c r="AI122" i="3"/>
  <c r="AG122" i="3"/>
  <c r="AE122" i="3"/>
  <c r="AC122" i="3"/>
  <c r="AA122" i="3"/>
  <c r="Y122" i="3"/>
  <c r="W122" i="3"/>
  <c r="U122" i="3"/>
  <c r="S122" i="3"/>
  <c r="Q122" i="3"/>
  <c r="M122" i="3"/>
  <c r="K122" i="3"/>
  <c r="I122" i="3"/>
  <c r="G122" i="3"/>
  <c r="E122" i="3"/>
  <c r="AQ121" i="3"/>
  <c r="AO121" i="3"/>
  <c r="AM121" i="3"/>
  <c r="AI121" i="3"/>
  <c r="AG121" i="3"/>
  <c r="AE121" i="3"/>
  <c r="AC121" i="3"/>
  <c r="AA121" i="3"/>
  <c r="Y121" i="3"/>
  <c r="U121" i="3"/>
  <c r="S121" i="3"/>
  <c r="Q121" i="3"/>
  <c r="M121" i="3"/>
  <c r="K121" i="3"/>
  <c r="I121" i="3"/>
  <c r="G121" i="3"/>
  <c r="E121" i="3"/>
  <c r="AQ120" i="3"/>
  <c r="AO120" i="3"/>
  <c r="AM120" i="3"/>
  <c r="AI120" i="3"/>
  <c r="AG120" i="3"/>
  <c r="AE120" i="3"/>
  <c r="AC120" i="3"/>
  <c r="AA120" i="3"/>
  <c r="Y120" i="3"/>
  <c r="U120" i="3"/>
  <c r="S120" i="3"/>
  <c r="Q120" i="3"/>
  <c r="M120" i="3"/>
  <c r="K120" i="3"/>
  <c r="I120" i="3"/>
  <c r="G120" i="3"/>
  <c r="E120" i="3"/>
  <c r="AQ119" i="3"/>
  <c r="AO119" i="3"/>
  <c r="AM119" i="3"/>
  <c r="AI119" i="3"/>
  <c r="AG119" i="3"/>
  <c r="AE119" i="3"/>
  <c r="AC119" i="3"/>
  <c r="AA119" i="3"/>
  <c r="Y119" i="3"/>
  <c r="W119" i="3"/>
  <c r="U119" i="3"/>
  <c r="S119" i="3"/>
  <c r="Q119" i="3"/>
  <c r="M119" i="3"/>
  <c r="K119" i="3"/>
  <c r="I119" i="3"/>
  <c r="G119" i="3"/>
  <c r="E119" i="3"/>
  <c r="AQ118" i="3"/>
  <c r="AO118" i="3"/>
  <c r="AM118" i="3"/>
  <c r="AI118" i="3"/>
  <c r="AG118" i="3"/>
  <c r="AE118" i="3"/>
  <c r="AC118" i="3"/>
  <c r="AA118" i="3"/>
  <c r="Y118" i="3"/>
  <c r="W118" i="3"/>
  <c r="U118" i="3"/>
  <c r="S118" i="3"/>
  <c r="Q118" i="3"/>
  <c r="M118" i="3"/>
  <c r="K118" i="3"/>
  <c r="I118" i="3"/>
  <c r="G118" i="3"/>
  <c r="E118" i="3"/>
  <c r="AQ117" i="3"/>
  <c r="AO117" i="3"/>
  <c r="AM117" i="3"/>
  <c r="AI117" i="3"/>
  <c r="AG117" i="3"/>
  <c r="AE117" i="3"/>
  <c r="AC117" i="3"/>
  <c r="AA117" i="3"/>
  <c r="Y117" i="3"/>
  <c r="W117" i="3"/>
  <c r="U117" i="3"/>
  <c r="S117" i="3"/>
  <c r="Q113" i="3"/>
  <c r="U113" i="3"/>
  <c r="W113" i="3"/>
  <c r="Y113" i="3"/>
  <c r="Q117" i="3"/>
  <c r="M117" i="3"/>
  <c r="K117" i="3"/>
  <c r="I117" i="3"/>
  <c r="G117" i="3"/>
  <c r="E117" i="3"/>
  <c r="AQ116" i="3"/>
  <c r="AO116" i="3"/>
  <c r="AM116" i="3"/>
  <c r="AI116" i="3"/>
  <c r="AG116" i="3"/>
  <c r="AE116" i="3"/>
  <c r="AC116" i="3"/>
  <c r="AA116" i="3"/>
  <c r="Y116" i="3"/>
  <c r="W116" i="3"/>
  <c r="U116" i="3"/>
  <c r="S116" i="3"/>
  <c r="Q116" i="3"/>
  <c r="M116" i="3"/>
  <c r="K116" i="3"/>
  <c r="I116" i="3"/>
  <c r="G116" i="3"/>
  <c r="E116" i="3"/>
  <c r="AQ115" i="3"/>
  <c r="AO115" i="3"/>
  <c r="AM115" i="3"/>
  <c r="AI115" i="3"/>
  <c r="AG115" i="3"/>
  <c r="AE115" i="3"/>
  <c r="AC115" i="3"/>
  <c r="AA115" i="3"/>
  <c r="Y115" i="3"/>
  <c r="W115" i="3"/>
  <c r="U115" i="3"/>
  <c r="S115" i="3"/>
  <c r="Q115" i="3"/>
  <c r="M115" i="3"/>
  <c r="K115" i="3"/>
  <c r="I115" i="3"/>
  <c r="G115" i="3"/>
  <c r="E115" i="3"/>
  <c r="AQ114" i="3"/>
  <c r="AO114" i="3"/>
  <c r="AM114" i="3"/>
  <c r="AI114" i="3"/>
  <c r="AG114" i="3"/>
  <c r="AE114" i="3"/>
  <c r="AC114" i="3"/>
  <c r="AA114" i="3"/>
  <c r="Y114" i="3"/>
  <c r="W114" i="3"/>
  <c r="U114" i="3"/>
  <c r="S114" i="3"/>
  <c r="Q114" i="3"/>
  <c r="M114" i="3"/>
  <c r="K114" i="3"/>
  <c r="I114" i="3"/>
  <c r="G114" i="3"/>
  <c r="E114" i="3"/>
  <c r="AP113" i="3"/>
  <c r="AQ113" i="3"/>
  <c r="AN113" i="3"/>
  <c r="AO113" i="3"/>
  <c r="AM113" i="3"/>
  <c r="AI113" i="3"/>
  <c r="AF113" i="3"/>
  <c r="AG113" i="3"/>
  <c r="AD113" i="3"/>
  <c r="AE113" i="3"/>
  <c r="AB113" i="3"/>
  <c r="AC113" i="3"/>
  <c r="Z113" i="3"/>
  <c r="AA113" i="3"/>
  <c r="R113" i="3"/>
  <c r="S113" i="3"/>
  <c r="M113" i="3"/>
  <c r="K113" i="3"/>
  <c r="I113" i="3"/>
  <c r="G113" i="3"/>
  <c r="D113" i="3"/>
  <c r="E113" i="3"/>
  <c r="AQ112" i="3"/>
  <c r="AO112" i="3"/>
  <c r="AM112" i="3"/>
  <c r="AI112" i="3"/>
  <c r="AG112" i="3"/>
  <c r="AE112" i="3"/>
  <c r="AC112" i="3"/>
  <c r="AA112" i="3"/>
  <c r="Y112" i="3"/>
  <c r="W112" i="3"/>
  <c r="U112" i="3"/>
  <c r="S112" i="3"/>
  <c r="Q112" i="3"/>
  <c r="M112" i="3"/>
  <c r="K112" i="3"/>
  <c r="I112" i="3"/>
  <c r="G112" i="3"/>
  <c r="E112" i="3"/>
  <c r="AQ111" i="3"/>
  <c r="AO111" i="3"/>
  <c r="AM111" i="3"/>
  <c r="AI111" i="3"/>
  <c r="AG111" i="3"/>
  <c r="AE111" i="3"/>
  <c r="AC111" i="3"/>
  <c r="AA111" i="3"/>
  <c r="Y111" i="3"/>
  <c r="W111" i="3"/>
  <c r="U111" i="3"/>
  <c r="S111" i="3"/>
  <c r="Q111" i="3"/>
  <c r="M111" i="3"/>
  <c r="K111" i="3"/>
  <c r="I111" i="3"/>
  <c r="G111" i="3"/>
  <c r="E111" i="3"/>
  <c r="AQ110" i="3"/>
  <c r="AO110" i="3"/>
  <c r="AM110" i="3"/>
  <c r="AI110" i="3"/>
  <c r="AG110" i="3"/>
  <c r="AE110" i="3"/>
  <c r="AC110" i="3"/>
  <c r="AA110" i="3"/>
  <c r="Y110" i="3"/>
  <c r="W110" i="3"/>
  <c r="U110" i="3"/>
  <c r="S110" i="3"/>
  <c r="Q110" i="3"/>
  <c r="M110" i="3"/>
  <c r="K110" i="3"/>
  <c r="I110" i="3"/>
  <c r="G110" i="3"/>
  <c r="E110" i="3"/>
  <c r="AQ109" i="3"/>
  <c r="AO109" i="3"/>
  <c r="AM109" i="3"/>
  <c r="AI109" i="3"/>
  <c r="AG109" i="3"/>
  <c r="AE109" i="3"/>
  <c r="AC109" i="3"/>
  <c r="AA109" i="3"/>
  <c r="Y109" i="3"/>
  <c r="W109" i="3"/>
  <c r="U109" i="3"/>
  <c r="S109" i="3"/>
  <c r="Q109" i="3"/>
  <c r="M109" i="3"/>
  <c r="K109" i="3"/>
  <c r="I109" i="3"/>
  <c r="G109" i="3"/>
  <c r="E109" i="3"/>
  <c r="AQ108" i="3"/>
  <c r="AO108" i="3"/>
  <c r="AM108" i="3"/>
  <c r="AI108" i="3"/>
  <c r="AG108" i="3"/>
  <c r="AE108" i="3"/>
  <c r="AC108" i="3"/>
  <c r="AA108" i="3"/>
  <c r="Y108" i="3"/>
  <c r="W108" i="3"/>
  <c r="U108" i="3"/>
  <c r="S108" i="3"/>
  <c r="Q108" i="3"/>
  <c r="M108" i="3"/>
  <c r="K108" i="3"/>
  <c r="I108" i="3"/>
  <c r="G108" i="3"/>
  <c r="E108" i="3"/>
  <c r="AQ107" i="3"/>
  <c r="AO107" i="3"/>
  <c r="AM107" i="3"/>
  <c r="AI107" i="3"/>
  <c r="AG107" i="3"/>
  <c r="AE107" i="3"/>
  <c r="AC107" i="3"/>
  <c r="AA107" i="3"/>
  <c r="Y107" i="3"/>
  <c r="W107" i="3"/>
  <c r="U107" i="3"/>
  <c r="S107" i="3"/>
  <c r="Q107" i="3"/>
  <c r="M107" i="3"/>
  <c r="K107" i="3"/>
  <c r="I107" i="3"/>
  <c r="G107" i="3"/>
  <c r="E107" i="3"/>
  <c r="AQ106" i="3"/>
  <c r="AO106" i="3"/>
  <c r="AM106" i="3"/>
  <c r="AI106" i="3"/>
  <c r="AG106" i="3"/>
  <c r="AE106" i="3"/>
  <c r="AC106" i="3"/>
  <c r="AA106" i="3"/>
  <c r="Y106" i="3"/>
  <c r="W106" i="3"/>
  <c r="U106" i="3"/>
  <c r="S106" i="3"/>
  <c r="Q106" i="3"/>
  <c r="M106" i="3"/>
  <c r="K106" i="3"/>
  <c r="I106" i="3"/>
  <c r="G106" i="3"/>
  <c r="E106" i="3"/>
  <c r="AQ105" i="3"/>
  <c r="AO105" i="3"/>
  <c r="AM105" i="3"/>
  <c r="AI105" i="3"/>
  <c r="AG105" i="3"/>
  <c r="AE105" i="3"/>
  <c r="AC105" i="3"/>
  <c r="AA105" i="3"/>
  <c r="Y105" i="3"/>
  <c r="W105" i="3"/>
  <c r="U105" i="3"/>
  <c r="S105" i="3"/>
  <c r="Q105" i="3"/>
  <c r="M105" i="3"/>
  <c r="K105" i="3"/>
  <c r="I105" i="3"/>
  <c r="G105" i="3"/>
  <c r="E105" i="3"/>
  <c r="AQ104" i="3"/>
  <c r="AO104" i="3"/>
  <c r="AM104" i="3"/>
  <c r="AI104" i="3"/>
  <c r="AG104" i="3"/>
  <c r="AE104" i="3"/>
  <c r="AC104" i="3"/>
  <c r="AA104" i="3"/>
  <c r="Y104" i="3"/>
  <c r="W104" i="3"/>
  <c r="U104" i="3"/>
  <c r="S104" i="3"/>
  <c r="Q104" i="3"/>
  <c r="M104" i="3"/>
  <c r="K104" i="3"/>
  <c r="I104" i="3"/>
  <c r="G104" i="3"/>
  <c r="E104" i="3"/>
  <c r="AQ103" i="3"/>
  <c r="AO103" i="3"/>
  <c r="AM103" i="3"/>
  <c r="AI103" i="3"/>
  <c r="AG103" i="3"/>
  <c r="AE103" i="3"/>
  <c r="AC103" i="3"/>
  <c r="AA103" i="3"/>
  <c r="Y103" i="3"/>
  <c r="W103" i="3"/>
  <c r="U103" i="3"/>
  <c r="S103" i="3"/>
  <c r="Q103" i="3"/>
  <c r="M103" i="3"/>
  <c r="K103" i="3"/>
  <c r="I103" i="3"/>
  <c r="G103" i="3"/>
  <c r="E103" i="3"/>
  <c r="AQ102" i="3"/>
  <c r="AO102" i="3"/>
  <c r="AM102" i="3"/>
  <c r="AI102" i="3"/>
  <c r="AG102" i="3"/>
  <c r="AE102" i="3"/>
  <c r="AC102" i="3"/>
  <c r="AA102" i="3"/>
  <c r="Y102" i="3"/>
  <c r="W102" i="3"/>
  <c r="U102" i="3"/>
  <c r="S102" i="3"/>
  <c r="Q102" i="3"/>
  <c r="M102" i="3"/>
  <c r="K102" i="3"/>
  <c r="I102" i="3"/>
  <c r="G102" i="3"/>
  <c r="E102" i="3"/>
  <c r="AQ101" i="3"/>
  <c r="AO101" i="3"/>
  <c r="AM101" i="3"/>
  <c r="AI101" i="3"/>
  <c r="AG101" i="3"/>
  <c r="AE101" i="3"/>
  <c r="AC101" i="3"/>
  <c r="AA101" i="3"/>
  <c r="Y101" i="3"/>
  <c r="W101" i="3"/>
  <c r="U101" i="3"/>
  <c r="S101" i="3"/>
  <c r="Q101" i="3"/>
  <c r="M101" i="3"/>
  <c r="K101" i="3"/>
  <c r="I101" i="3"/>
  <c r="G101" i="3"/>
  <c r="E101" i="3"/>
  <c r="AQ100" i="3"/>
  <c r="AO100" i="3"/>
  <c r="AM100" i="3"/>
  <c r="AI100" i="3"/>
  <c r="AG100" i="3"/>
  <c r="AE100" i="3"/>
  <c r="AC100" i="3"/>
  <c r="AA100" i="3"/>
  <c r="Y100" i="3"/>
  <c r="W100" i="3"/>
  <c r="U100" i="3"/>
  <c r="S100" i="3"/>
  <c r="Q100" i="3"/>
  <c r="M100" i="3"/>
  <c r="K100" i="3"/>
  <c r="I100" i="3"/>
  <c r="G100" i="3"/>
  <c r="E100" i="3"/>
  <c r="AQ99" i="3"/>
  <c r="AO99" i="3"/>
  <c r="AM99" i="3"/>
  <c r="AI99" i="3"/>
  <c r="AG99" i="3"/>
  <c r="AE99" i="3"/>
  <c r="AC99" i="3"/>
  <c r="AA99" i="3"/>
  <c r="Y99" i="3"/>
  <c r="W99" i="3"/>
  <c r="U99" i="3"/>
  <c r="S99" i="3"/>
  <c r="Q99" i="3"/>
  <c r="M99" i="3"/>
  <c r="K99" i="3"/>
  <c r="I99" i="3"/>
  <c r="G99" i="3"/>
  <c r="E99" i="3"/>
  <c r="AQ98" i="3"/>
  <c r="AO98" i="3"/>
  <c r="AM98" i="3"/>
  <c r="AI98" i="3"/>
  <c r="AG98" i="3"/>
  <c r="AE98" i="3"/>
  <c r="AC98" i="3"/>
  <c r="AA98" i="3"/>
  <c r="Y98" i="3"/>
  <c r="W98" i="3"/>
  <c r="U98" i="3"/>
  <c r="S98" i="3"/>
  <c r="Q98" i="3"/>
  <c r="M98" i="3"/>
  <c r="K98" i="3"/>
  <c r="I98" i="3"/>
  <c r="G98" i="3"/>
  <c r="E98" i="3"/>
  <c r="AQ97" i="3"/>
  <c r="AO97" i="3"/>
  <c r="AM97" i="3"/>
  <c r="AI97" i="3"/>
  <c r="AG97" i="3"/>
  <c r="AE97" i="3"/>
  <c r="AC97" i="3"/>
  <c r="AA97" i="3"/>
  <c r="Y97" i="3"/>
  <c r="W97" i="3"/>
  <c r="U97" i="3"/>
  <c r="S97" i="3"/>
  <c r="Q97" i="3"/>
  <c r="M97" i="3"/>
  <c r="K97" i="3"/>
  <c r="I97" i="3"/>
  <c r="G97" i="3"/>
  <c r="E97" i="3"/>
  <c r="AQ96" i="3"/>
  <c r="AO96" i="3"/>
  <c r="AM96" i="3"/>
  <c r="AI96" i="3"/>
  <c r="AG96" i="3"/>
  <c r="AE96" i="3"/>
  <c r="AC96" i="3"/>
  <c r="AA96" i="3"/>
  <c r="Y96" i="3"/>
  <c r="W96" i="3"/>
  <c r="U96" i="3"/>
  <c r="S96" i="3"/>
  <c r="Q96" i="3"/>
  <c r="M96" i="3"/>
  <c r="K96" i="3"/>
  <c r="I96" i="3"/>
  <c r="G96" i="3"/>
  <c r="E96" i="3"/>
  <c r="AQ95" i="3"/>
  <c r="AO95" i="3"/>
  <c r="AM95" i="3"/>
  <c r="AI95" i="3"/>
  <c r="AG95" i="3"/>
  <c r="AE95" i="3"/>
  <c r="AC95" i="3"/>
  <c r="AA95" i="3"/>
  <c r="Y95" i="3"/>
  <c r="W95" i="3"/>
  <c r="U95" i="3"/>
  <c r="S95" i="3"/>
  <c r="Q95" i="3"/>
  <c r="M95" i="3"/>
  <c r="K95" i="3"/>
  <c r="I95" i="3"/>
  <c r="G95" i="3"/>
  <c r="E95" i="3"/>
  <c r="AQ94" i="3"/>
  <c r="AO94" i="3"/>
  <c r="AM94" i="3"/>
  <c r="AI94" i="3"/>
  <c r="AG94" i="3"/>
  <c r="AE94" i="3"/>
  <c r="AC94" i="3"/>
  <c r="AA94" i="3"/>
  <c r="Y94" i="3"/>
  <c r="W94" i="3"/>
  <c r="U94" i="3"/>
  <c r="S94" i="3"/>
  <c r="Q94" i="3"/>
  <c r="M94" i="3"/>
  <c r="K94" i="3"/>
  <c r="I94" i="3"/>
  <c r="G94" i="3"/>
  <c r="E94" i="3"/>
  <c r="AQ93" i="3"/>
  <c r="AO93" i="3"/>
  <c r="AM93" i="3"/>
  <c r="AI93" i="3"/>
  <c r="AG93" i="3"/>
  <c r="AE93" i="3"/>
  <c r="AC93" i="3"/>
  <c r="AA93" i="3"/>
  <c r="Y93" i="3"/>
  <c r="W93" i="3"/>
  <c r="U93" i="3"/>
  <c r="S93" i="3"/>
  <c r="Q93" i="3"/>
  <c r="M93" i="3"/>
  <c r="K93" i="3"/>
  <c r="I93" i="3"/>
  <c r="G93" i="3"/>
  <c r="E93" i="3"/>
  <c r="AQ92" i="3"/>
  <c r="AO92" i="3"/>
  <c r="AM92" i="3"/>
  <c r="AI92" i="3"/>
  <c r="AG92" i="3"/>
  <c r="AE92" i="3"/>
  <c r="AC92" i="3"/>
  <c r="AA92" i="3"/>
  <c r="Y92" i="3"/>
  <c r="W92" i="3"/>
  <c r="U92" i="3"/>
  <c r="S92" i="3"/>
  <c r="Q92" i="3"/>
  <c r="M92" i="3"/>
  <c r="K92" i="3"/>
  <c r="I92" i="3"/>
  <c r="G92" i="3"/>
  <c r="E92" i="3"/>
  <c r="AQ91" i="3"/>
  <c r="AO91" i="3"/>
  <c r="AM91" i="3"/>
  <c r="AI91" i="3"/>
  <c r="AG91" i="3"/>
  <c r="AE91" i="3"/>
  <c r="AC91" i="3"/>
  <c r="AA91" i="3"/>
  <c r="Y91" i="3"/>
  <c r="W91" i="3"/>
  <c r="U91" i="3"/>
  <c r="S91" i="3"/>
  <c r="Q91" i="3"/>
  <c r="M91" i="3"/>
  <c r="K91" i="3"/>
  <c r="I91" i="3"/>
  <c r="G91" i="3"/>
  <c r="E91" i="3"/>
  <c r="AQ90" i="3"/>
  <c r="AO90" i="3"/>
  <c r="AM90" i="3"/>
  <c r="AI90" i="3"/>
  <c r="AG90" i="3"/>
  <c r="AE90" i="3"/>
  <c r="AC90" i="3"/>
  <c r="AA90" i="3"/>
  <c r="Y90" i="3"/>
  <c r="W90" i="3"/>
  <c r="U90" i="3"/>
  <c r="S90" i="3"/>
  <c r="Q90" i="3"/>
  <c r="M90" i="3"/>
  <c r="K90" i="3"/>
  <c r="I90" i="3"/>
  <c r="G90" i="3"/>
  <c r="E90" i="3"/>
  <c r="AQ89" i="3"/>
  <c r="AO89" i="3"/>
  <c r="AM89" i="3"/>
  <c r="AI89" i="3"/>
  <c r="AG89" i="3"/>
  <c r="AE89" i="3"/>
  <c r="AC89" i="3"/>
  <c r="AA89" i="3"/>
  <c r="Y89" i="3"/>
  <c r="W89" i="3"/>
  <c r="U89" i="3"/>
  <c r="S89" i="3"/>
  <c r="Q89" i="3"/>
  <c r="M89" i="3"/>
  <c r="K89" i="3"/>
  <c r="I89" i="3"/>
  <c r="G89" i="3"/>
  <c r="E89" i="3"/>
  <c r="AQ88" i="3"/>
  <c r="AO88" i="3"/>
  <c r="AM88" i="3"/>
  <c r="AI88" i="3"/>
  <c r="AG88" i="3"/>
  <c r="AE88" i="3"/>
  <c r="AC88" i="3"/>
  <c r="AA88" i="3"/>
  <c r="Y88" i="3"/>
  <c r="W88" i="3"/>
  <c r="U88" i="3"/>
  <c r="S88" i="3"/>
  <c r="Q88" i="3"/>
  <c r="M88" i="3"/>
  <c r="K88" i="3"/>
  <c r="I88" i="3"/>
  <c r="G88" i="3"/>
  <c r="E88" i="3"/>
  <c r="AQ87" i="3"/>
  <c r="AO87" i="3"/>
  <c r="AM87" i="3"/>
  <c r="AI87" i="3"/>
  <c r="AG87" i="3"/>
  <c r="AE87" i="3"/>
  <c r="AC87" i="3"/>
  <c r="AA87" i="3"/>
  <c r="Y87" i="3"/>
  <c r="W87" i="3"/>
  <c r="U87" i="3"/>
  <c r="S87" i="3"/>
  <c r="Q87" i="3"/>
  <c r="M87" i="3"/>
  <c r="K87" i="3"/>
  <c r="I87" i="3"/>
  <c r="G87" i="3"/>
  <c r="E87" i="3"/>
  <c r="AQ86" i="3"/>
  <c r="AO86" i="3"/>
  <c r="AM86" i="3"/>
  <c r="AI86" i="3"/>
  <c r="AG86" i="3"/>
  <c r="AE86" i="3"/>
  <c r="AC86" i="3"/>
  <c r="AA86" i="3"/>
  <c r="Y86" i="3"/>
  <c r="W86" i="3"/>
  <c r="U86" i="3"/>
  <c r="S86" i="3"/>
  <c r="Q86" i="3"/>
  <c r="M86" i="3"/>
  <c r="K86" i="3"/>
  <c r="I86" i="3"/>
  <c r="G86" i="3"/>
  <c r="E86" i="3"/>
  <c r="AQ85" i="3"/>
  <c r="AO85" i="3"/>
  <c r="AM85" i="3"/>
  <c r="AI85" i="3"/>
  <c r="AG85" i="3"/>
  <c r="AE85" i="3"/>
  <c r="AC85" i="3"/>
  <c r="AA85" i="3"/>
  <c r="Y85" i="3"/>
  <c r="W85" i="3"/>
  <c r="U85" i="3"/>
  <c r="S85" i="3"/>
  <c r="Q85" i="3"/>
  <c r="M85" i="3"/>
  <c r="K85" i="3"/>
  <c r="I85" i="3"/>
  <c r="G85" i="3"/>
  <c r="E85" i="3"/>
  <c r="AQ84" i="3"/>
  <c r="AO84" i="3"/>
  <c r="AM84" i="3"/>
  <c r="AI84" i="3"/>
  <c r="AG84" i="3"/>
  <c r="AE84" i="3"/>
  <c r="AC84" i="3"/>
  <c r="AA84" i="3"/>
  <c r="Y84" i="3"/>
  <c r="W84" i="3"/>
  <c r="U84" i="3"/>
  <c r="S84" i="3"/>
  <c r="Q84" i="3"/>
  <c r="M84" i="3"/>
  <c r="K84" i="3"/>
  <c r="I84" i="3"/>
  <c r="G84" i="3"/>
  <c r="E84" i="3"/>
  <c r="AQ83" i="3"/>
  <c r="AO83" i="3"/>
  <c r="AM83" i="3"/>
  <c r="AI83" i="3"/>
  <c r="AG83" i="3"/>
  <c r="AE83" i="3"/>
  <c r="AC83" i="3"/>
  <c r="AA83" i="3"/>
  <c r="Y83" i="3"/>
  <c r="W83" i="3"/>
  <c r="U83" i="3"/>
  <c r="S83" i="3"/>
  <c r="Q83" i="3"/>
  <c r="M83" i="3"/>
  <c r="K83" i="3"/>
  <c r="I83" i="3"/>
  <c r="G83" i="3"/>
  <c r="E83" i="3"/>
  <c r="AQ82" i="3"/>
  <c r="AO82" i="3"/>
  <c r="AM82" i="3"/>
  <c r="AI82" i="3"/>
  <c r="AG82" i="3"/>
  <c r="AE82" i="3"/>
  <c r="AC82" i="3"/>
  <c r="AA82" i="3"/>
  <c r="Y82" i="3"/>
  <c r="W82" i="3"/>
  <c r="U82" i="3"/>
  <c r="S82" i="3"/>
  <c r="Q82" i="3"/>
  <c r="M82" i="3"/>
  <c r="K82" i="3"/>
  <c r="I82" i="3"/>
  <c r="G82" i="3"/>
  <c r="E82" i="3"/>
  <c r="AQ81" i="3"/>
  <c r="AO81" i="3"/>
  <c r="AM81" i="3"/>
  <c r="AI81" i="3"/>
  <c r="AG81" i="3"/>
  <c r="AE81" i="3"/>
  <c r="AC81" i="3"/>
  <c r="AA81" i="3"/>
  <c r="Y81" i="3"/>
  <c r="W81" i="3"/>
  <c r="U81" i="3"/>
  <c r="S81" i="3"/>
  <c r="Q81" i="3"/>
  <c r="M81" i="3"/>
  <c r="K81" i="3"/>
  <c r="I81" i="3"/>
  <c r="G81" i="3"/>
  <c r="E81" i="3"/>
  <c r="AQ80" i="3"/>
  <c r="AO80" i="3"/>
  <c r="AM80" i="3"/>
  <c r="AI80" i="3"/>
  <c r="AG80" i="3"/>
  <c r="AE80" i="3"/>
  <c r="AC80" i="3"/>
  <c r="AA80" i="3"/>
  <c r="Y80" i="3"/>
  <c r="W80" i="3"/>
  <c r="U80" i="3"/>
  <c r="S80" i="3"/>
  <c r="Q80" i="3"/>
  <c r="M80" i="3"/>
  <c r="K80" i="3"/>
  <c r="I80" i="3"/>
  <c r="G80" i="3"/>
  <c r="E80" i="3"/>
  <c r="AQ79" i="3"/>
  <c r="AO79" i="3"/>
  <c r="AM79" i="3"/>
  <c r="AI79" i="3"/>
  <c r="AG79" i="3"/>
  <c r="AE79" i="3"/>
  <c r="AC79" i="3"/>
  <c r="AA79" i="3"/>
  <c r="Y79" i="3"/>
  <c r="W79" i="3"/>
  <c r="U79" i="3"/>
  <c r="S79" i="3"/>
  <c r="Q79" i="3"/>
  <c r="M79" i="3"/>
  <c r="K79" i="3"/>
  <c r="I79" i="3"/>
  <c r="G79" i="3"/>
  <c r="E79" i="3"/>
  <c r="AQ78" i="3"/>
  <c r="AO78" i="3"/>
  <c r="AM78" i="3"/>
  <c r="AI78" i="3"/>
  <c r="AG78" i="3"/>
  <c r="AE78" i="3"/>
  <c r="AC78" i="3"/>
  <c r="AA78" i="3"/>
  <c r="Y78" i="3"/>
  <c r="W78" i="3"/>
  <c r="U78" i="3"/>
  <c r="S78" i="3"/>
  <c r="Q78" i="3"/>
  <c r="M78" i="3"/>
  <c r="K78" i="3"/>
  <c r="I78" i="3"/>
  <c r="G78" i="3"/>
  <c r="E78" i="3"/>
  <c r="AQ77" i="3"/>
  <c r="AO77" i="3"/>
  <c r="AM77" i="3"/>
  <c r="AI77" i="3"/>
  <c r="AG77" i="3"/>
  <c r="AE77" i="3"/>
  <c r="AC77" i="3"/>
  <c r="AA77" i="3"/>
  <c r="Y77" i="3"/>
  <c r="W77" i="3"/>
  <c r="U77" i="3"/>
  <c r="S77" i="3"/>
  <c r="Q77" i="3"/>
  <c r="M77" i="3"/>
  <c r="K77" i="3"/>
  <c r="I77" i="3"/>
  <c r="G77" i="3"/>
  <c r="E77" i="3"/>
  <c r="AQ76" i="3"/>
  <c r="AO76" i="3"/>
  <c r="AM76" i="3"/>
  <c r="AI76" i="3"/>
  <c r="AG76" i="3"/>
  <c r="AE76" i="3"/>
  <c r="AC76" i="3"/>
  <c r="AA76" i="3"/>
  <c r="Y76" i="3"/>
  <c r="W76" i="3"/>
  <c r="U76" i="3"/>
  <c r="S76" i="3"/>
  <c r="Q76" i="3"/>
  <c r="M76" i="3"/>
  <c r="K76" i="3"/>
  <c r="I76" i="3"/>
  <c r="G76" i="3"/>
  <c r="E76" i="3"/>
  <c r="AQ75" i="3"/>
  <c r="AO75" i="3"/>
  <c r="AM75" i="3"/>
  <c r="AI75" i="3"/>
  <c r="AG75" i="3"/>
  <c r="AE75" i="3"/>
  <c r="AC75" i="3"/>
  <c r="AA75" i="3"/>
  <c r="Y75" i="3"/>
  <c r="W75" i="3"/>
  <c r="U75" i="3"/>
  <c r="S75" i="3"/>
  <c r="Q75" i="3"/>
  <c r="M75" i="3"/>
  <c r="K75" i="3"/>
  <c r="I75" i="3"/>
  <c r="G75" i="3"/>
  <c r="E75" i="3"/>
  <c r="AQ74" i="3"/>
  <c r="AO74" i="3"/>
  <c r="AM74" i="3"/>
  <c r="AI74" i="3"/>
  <c r="AG74" i="3"/>
  <c r="AE74" i="3"/>
  <c r="AC74" i="3"/>
  <c r="AA74" i="3"/>
  <c r="Y74" i="3"/>
  <c r="W74" i="3"/>
  <c r="U74" i="3"/>
  <c r="S74" i="3"/>
  <c r="Q74" i="3"/>
  <c r="M74" i="3"/>
  <c r="K74" i="3"/>
  <c r="I74" i="3"/>
  <c r="G74" i="3"/>
  <c r="E74" i="3"/>
  <c r="AQ73" i="3"/>
  <c r="AO73" i="3"/>
  <c r="AM73" i="3"/>
  <c r="AI73" i="3"/>
  <c r="AG73" i="3"/>
  <c r="AE73" i="3"/>
  <c r="AC73" i="3"/>
  <c r="AA73" i="3"/>
  <c r="Y73" i="3"/>
  <c r="W73" i="3"/>
  <c r="U73" i="3"/>
  <c r="S73" i="3"/>
  <c r="Q73" i="3"/>
  <c r="M73" i="3"/>
  <c r="K73" i="3"/>
  <c r="I73" i="3"/>
  <c r="G73" i="3"/>
  <c r="E73" i="3"/>
  <c r="AQ72" i="3"/>
  <c r="AO72" i="3"/>
  <c r="AM72" i="3"/>
  <c r="AI72" i="3"/>
  <c r="AG72" i="3"/>
  <c r="AE72" i="3"/>
  <c r="AC72" i="3"/>
  <c r="AA72" i="3"/>
  <c r="Y72" i="3"/>
  <c r="W72" i="3"/>
  <c r="U72" i="3"/>
  <c r="S72" i="3"/>
  <c r="Q72" i="3"/>
  <c r="M72" i="3"/>
  <c r="K72" i="3"/>
  <c r="I72" i="3"/>
  <c r="G72" i="3"/>
  <c r="E72" i="3"/>
  <c r="AQ71" i="3"/>
  <c r="AO71" i="3"/>
  <c r="AM71" i="3"/>
  <c r="AI71" i="3"/>
  <c r="AG71" i="3"/>
  <c r="AE71" i="3"/>
  <c r="AC71" i="3"/>
  <c r="AA71" i="3"/>
  <c r="Y71" i="3"/>
  <c r="W71" i="3"/>
  <c r="U71" i="3"/>
  <c r="S71" i="3"/>
  <c r="Q71" i="3"/>
  <c r="M71" i="3"/>
  <c r="K71" i="3"/>
  <c r="I71" i="3"/>
  <c r="G71" i="3"/>
  <c r="E71" i="3"/>
  <c r="AQ70" i="3"/>
  <c r="AO70" i="3"/>
  <c r="AM70" i="3"/>
  <c r="AI70" i="3"/>
  <c r="AG70" i="3"/>
  <c r="AE70" i="3"/>
  <c r="AC70" i="3"/>
  <c r="AA70" i="3"/>
  <c r="Y70" i="3"/>
  <c r="W70" i="3"/>
  <c r="U70" i="3"/>
  <c r="S70" i="3"/>
  <c r="Q70" i="3"/>
  <c r="M70" i="3"/>
  <c r="K70" i="3"/>
  <c r="I70" i="3"/>
  <c r="G70" i="3"/>
  <c r="E70" i="3"/>
  <c r="AQ69" i="3"/>
  <c r="AO69" i="3"/>
  <c r="AM69" i="3"/>
  <c r="AI69" i="3"/>
  <c r="AG69" i="3"/>
  <c r="AE69" i="3"/>
  <c r="AC69" i="3"/>
  <c r="AA69" i="3"/>
  <c r="Y69" i="3"/>
  <c r="W69" i="3"/>
  <c r="U69" i="3"/>
  <c r="S69" i="3"/>
  <c r="Q69" i="3"/>
  <c r="M69" i="3"/>
  <c r="K69" i="3"/>
  <c r="I69" i="3"/>
  <c r="G69" i="3"/>
  <c r="E69" i="3"/>
  <c r="AQ68" i="3"/>
  <c r="AO68" i="3"/>
  <c r="AM68" i="3"/>
  <c r="AI68" i="3"/>
  <c r="AG68" i="3"/>
  <c r="AE68" i="3"/>
  <c r="AC68" i="3"/>
  <c r="AA68" i="3"/>
  <c r="Y68" i="3"/>
  <c r="W68" i="3"/>
  <c r="U68" i="3"/>
  <c r="S68" i="3"/>
  <c r="Q68" i="3"/>
  <c r="M68" i="3"/>
  <c r="K68" i="3"/>
  <c r="I68" i="3"/>
  <c r="G68" i="3"/>
  <c r="E68" i="3"/>
  <c r="AQ67" i="3"/>
  <c r="AO67" i="3"/>
  <c r="AM67" i="3"/>
  <c r="AI67" i="3"/>
  <c r="AG67" i="3"/>
  <c r="AE67" i="3"/>
  <c r="AC67" i="3"/>
  <c r="AA67" i="3"/>
  <c r="Y67" i="3"/>
  <c r="W67" i="3"/>
  <c r="U67" i="3"/>
  <c r="S67" i="3"/>
  <c r="Q67" i="3"/>
  <c r="M67" i="3"/>
  <c r="K67" i="3"/>
  <c r="I67" i="3"/>
  <c r="G67" i="3"/>
  <c r="E67" i="3"/>
  <c r="AQ66" i="3"/>
  <c r="AO66" i="3"/>
  <c r="AM66" i="3"/>
  <c r="AI66" i="3"/>
  <c r="AG66" i="3"/>
  <c r="AE66" i="3"/>
  <c r="AC66" i="3"/>
  <c r="AA66" i="3"/>
  <c r="Y66" i="3"/>
  <c r="W66" i="3"/>
  <c r="U66" i="3"/>
  <c r="S66" i="3"/>
  <c r="Q66" i="3"/>
  <c r="M66" i="3"/>
  <c r="K66" i="3"/>
  <c r="I66" i="3"/>
  <c r="G66" i="3"/>
  <c r="E66" i="3"/>
  <c r="AQ65" i="3"/>
  <c r="AO65" i="3"/>
  <c r="AM65" i="3"/>
  <c r="AI65" i="3"/>
  <c r="AG65" i="3"/>
  <c r="AE65" i="3"/>
  <c r="AC65" i="3"/>
  <c r="AA65" i="3"/>
  <c r="Y65" i="3"/>
  <c r="W65" i="3"/>
  <c r="U65" i="3"/>
  <c r="S65" i="3"/>
  <c r="Q65" i="3"/>
  <c r="M65" i="3"/>
  <c r="K65" i="3"/>
  <c r="I65" i="3"/>
  <c r="G65" i="3"/>
  <c r="E65" i="3"/>
  <c r="AQ64" i="3"/>
  <c r="AO64" i="3"/>
  <c r="AM64" i="3"/>
  <c r="AI64" i="3"/>
  <c r="AG64" i="3"/>
  <c r="AE64" i="3"/>
  <c r="AC64" i="3"/>
  <c r="AA64" i="3"/>
  <c r="Y64" i="3"/>
  <c r="W64" i="3"/>
  <c r="U64" i="3"/>
  <c r="S64" i="3"/>
  <c r="Q64" i="3"/>
  <c r="M64" i="3"/>
  <c r="K64" i="3"/>
  <c r="I64" i="3"/>
  <c r="G64" i="3"/>
  <c r="E64" i="3"/>
  <c r="AQ63" i="3"/>
  <c r="AO63" i="3"/>
  <c r="AM63" i="3"/>
  <c r="AI63" i="3"/>
  <c r="AG63" i="3"/>
  <c r="AE63" i="3"/>
  <c r="AC63" i="3"/>
  <c r="AA63" i="3"/>
  <c r="Y63" i="3"/>
  <c r="W63" i="3"/>
  <c r="U63" i="3"/>
  <c r="S63" i="3"/>
  <c r="Q63" i="3"/>
  <c r="M63" i="3"/>
  <c r="K63" i="3"/>
  <c r="I63" i="3"/>
  <c r="G63" i="3"/>
  <c r="E63" i="3"/>
  <c r="AQ62" i="3"/>
  <c r="AO62" i="3"/>
  <c r="AM62" i="3"/>
  <c r="AI62" i="3"/>
  <c r="AG62" i="3"/>
  <c r="AE62" i="3"/>
  <c r="AC62" i="3"/>
  <c r="AA62" i="3"/>
  <c r="Y62" i="3"/>
  <c r="W62" i="3"/>
  <c r="U62" i="3"/>
  <c r="S62" i="3"/>
  <c r="Q62" i="3"/>
  <c r="M62" i="3"/>
  <c r="K62" i="3"/>
  <c r="I62" i="3"/>
  <c r="G62" i="3"/>
  <c r="E62" i="3"/>
  <c r="AQ61" i="3"/>
  <c r="AO61" i="3"/>
  <c r="AM61" i="3"/>
  <c r="AI61" i="3"/>
  <c r="AG61" i="3"/>
  <c r="AE61" i="3"/>
  <c r="AC61" i="3"/>
  <c r="AA61" i="3"/>
  <c r="Y61" i="3"/>
  <c r="W61" i="3"/>
  <c r="U61" i="3"/>
  <c r="S61" i="3"/>
  <c r="Q61" i="3"/>
  <c r="M61" i="3"/>
  <c r="K61" i="3"/>
  <c r="I61" i="3"/>
  <c r="G61" i="3"/>
  <c r="E61" i="3"/>
  <c r="AQ60" i="3"/>
  <c r="AO60" i="3"/>
  <c r="AM60" i="3"/>
  <c r="AI60" i="3"/>
  <c r="AG60" i="3"/>
  <c r="AE60" i="3"/>
  <c r="AC60" i="3"/>
  <c r="AA60" i="3"/>
  <c r="Y60" i="3"/>
  <c r="W60" i="3"/>
  <c r="U60" i="3"/>
  <c r="S60" i="3"/>
  <c r="Q60" i="3"/>
  <c r="M60" i="3"/>
  <c r="K60" i="3"/>
  <c r="I60" i="3"/>
  <c r="G60" i="3"/>
  <c r="E60" i="3"/>
  <c r="AQ59" i="3"/>
  <c r="AO59" i="3"/>
  <c r="AM59" i="3"/>
  <c r="AI59" i="3"/>
  <c r="AG59" i="3"/>
  <c r="AE59" i="3"/>
  <c r="AC59" i="3"/>
  <c r="AA59" i="3"/>
  <c r="Y59" i="3"/>
  <c r="W59" i="3"/>
  <c r="U59" i="3"/>
  <c r="S59" i="3"/>
  <c r="Q59" i="3"/>
  <c r="M59" i="3"/>
  <c r="K59" i="3"/>
  <c r="I59" i="3"/>
  <c r="G59" i="3"/>
  <c r="E59" i="3"/>
  <c r="AQ58" i="3"/>
  <c r="AO58" i="3"/>
  <c r="AM58" i="3"/>
  <c r="AI58" i="3"/>
  <c r="AG58" i="3"/>
  <c r="AE58" i="3"/>
  <c r="AC58" i="3"/>
  <c r="AA58" i="3"/>
  <c r="Y58" i="3"/>
  <c r="W58" i="3"/>
  <c r="U58" i="3"/>
  <c r="S58" i="3"/>
  <c r="Q58" i="3"/>
  <c r="M58" i="3"/>
  <c r="K58" i="3"/>
  <c r="I58" i="3"/>
  <c r="G58" i="3"/>
  <c r="E58" i="3"/>
  <c r="AQ57" i="3"/>
  <c r="AO57" i="3"/>
  <c r="AM57" i="3"/>
  <c r="AI57" i="3"/>
  <c r="AG57" i="3"/>
  <c r="AE57" i="3"/>
  <c r="AC57" i="3"/>
  <c r="AA57" i="3"/>
  <c r="Y57" i="3"/>
  <c r="W57" i="3"/>
  <c r="U57" i="3"/>
  <c r="S57" i="3"/>
  <c r="Q57" i="3"/>
  <c r="M57" i="3"/>
  <c r="K57" i="3"/>
  <c r="I57" i="3"/>
  <c r="G57" i="3"/>
  <c r="E57" i="3"/>
  <c r="AQ56" i="3"/>
  <c r="AO56" i="3"/>
  <c r="AM56" i="3"/>
  <c r="AI56" i="3"/>
  <c r="AG56" i="3"/>
  <c r="AE56" i="3"/>
  <c r="AC56" i="3"/>
  <c r="AA56" i="3"/>
  <c r="Y56" i="3"/>
  <c r="W56" i="3"/>
  <c r="U56" i="3"/>
  <c r="S56" i="3"/>
  <c r="Q56" i="3"/>
  <c r="M56" i="3"/>
  <c r="K56" i="3"/>
  <c r="I56" i="3"/>
  <c r="G56" i="3"/>
  <c r="E56" i="3"/>
  <c r="AQ55" i="3"/>
  <c r="AO55" i="3"/>
  <c r="AM55" i="3"/>
  <c r="AI55" i="3"/>
  <c r="AG55" i="3"/>
  <c r="AE55" i="3"/>
  <c r="AC55" i="3"/>
  <c r="AA55" i="3"/>
  <c r="Y55" i="3"/>
  <c r="W55" i="3"/>
  <c r="U55" i="3"/>
  <c r="S55" i="3"/>
  <c r="Q55" i="3"/>
  <c r="M55" i="3"/>
  <c r="K55" i="3"/>
  <c r="I55" i="3"/>
  <c r="G55" i="3"/>
  <c r="E55" i="3"/>
  <c r="AQ54" i="3"/>
  <c r="AO54" i="3"/>
  <c r="AM54" i="3"/>
  <c r="AI54" i="3"/>
  <c r="AG54" i="3"/>
  <c r="AE54" i="3"/>
  <c r="AC54" i="3"/>
  <c r="AA54" i="3"/>
  <c r="Y54" i="3"/>
  <c r="W54" i="3"/>
  <c r="U54" i="3"/>
  <c r="S54" i="3"/>
  <c r="Q54" i="3"/>
  <c r="M54" i="3"/>
  <c r="K54" i="3"/>
  <c r="I54" i="3"/>
  <c r="G54" i="3"/>
  <c r="E54" i="3"/>
  <c r="AQ53" i="3"/>
  <c r="AO53" i="3"/>
  <c r="AM53" i="3"/>
  <c r="AI53" i="3"/>
  <c r="AG53" i="3"/>
  <c r="AE53" i="3"/>
  <c r="AC53" i="3"/>
  <c r="AA53" i="3"/>
  <c r="Y53" i="3"/>
  <c r="W53" i="3"/>
  <c r="U53" i="3"/>
  <c r="S53" i="3"/>
  <c r="Q53" i="3"/>
  <c r="M53" i="3"/>
  <c r="K53" i="3"/>
  <c r="I53" i="3"/>
  <c r="G53" i="3"/>
  <c r="E53" i="3"/>
  <c r="AQ52" i="3"/>
  <c r="AO52" i="3"/>
  <c r="AM52" i="3"/>
  <c r="AI52" i="3"/>
  <c r="AG52" i="3"/>
  <c r="AE52" i="3"/>
  <c r="AC52" i="3"/>
  <c r="AA52" i="3"/>
  <c r="Y52" i="3"/>
  <c r="W52" i="3"/>
  <c r="U52" i="3"/>
  <c r="S52" i="3"/>
  <c r="Q52" i="3"/>
  <c r="M52" i="3"/>
  <c r="K52" i="3"/>
  <c r="I52" i="3"/>
  <c r="G52" i="3"/>
  <c r="E52" i="3"/>
  <c r="AQ51" i="3"/>
  <c r="AO51" i="3"/>
  <c r="AM51" i="3"/>
  <c r="AI51" i="3"/>
  <c r="AG51" i="3"/>
  <c r="AE51" i="3"/>
  <c r="AC51" i="3"/>
  <c r="AA51" i="3"/>
  <c r="Y51" i="3"/>
  <c r="W51" i="3"/>
  <c r="U51" i="3"/>
  <c r="S51" i="3"/>
  <c r="Q51" i="3"/>
  <c r="M51" i="3"/>
  <c r="K51" i="3"/>
  <c r="I51" i="3"/>
  <c r="G51" i="3"/>
  <c r="E51" i="3"/>
  <c r="AQ50" i="3"/>
  <c r="AO50" i="3"/>
  <c r="AM50" i="3"/>
  <c r="AI50" i="3"/>
  <c r="AG50" i="3"/>
  <c r="AE50" i="3"/>
  <c r="AC50" i="3"/>
  <c r="AA50" i="3"/>
  <c r="Y50" i="3"/>
  <c r="W50" i="3"/>
  <c r="U50" i="3"/>
  <c r="S50" i="3"/>
  <c r="Q50" i="3"/>
  <c r="M50" i="3"/>
  <c r="K50" i="3"/>
  <c r="I50" i="3"/>
  <c r="G50" i="3"/>
  <c r="E50" i="3"/>
  <c r="AQ49" i="3"/>
  <c r="AO49" i="3"/>
  <c r="AM49" i="3"/>
  <c r="AI49" i="3"/>
  <c r="AG49" i="3"/>
  <c r="AE49" i="3"/>
  <c r="AC49" i="3"/>
  <c r="AA49" i="3"/>
  <c r="Y49" i="3"/>
  <c r="W49" i="3"/>
  <c r="U49" i="3"/>
  <c r="S49" i="3"/>
  <c r="Q49" i="3"/>
  <c r="M49" i="3"/>
  <c r="K49" i="3"/>
  <c r="I49" i="3"/>
  <c r="G49" i="3"/>
  <c r="E49" i="3"/>
  <c r="AQ48" i="3"/>
  <c r="AO48" i="3"/>
  <c r="AM48" i="3"/>
  <c r="AI48" i="3"/>
  <c r="AG48" i="3"/>
  <c r="AE48" i="3"/>
  <c r="AC48" i="3"/>
  <c r="AA48" i="3"/>
  <c r="Y48" i="3"/>
  <c r="W48" i="3"/>
  <c r="U48" i="3"/>
  <c r="S48" i="3"/>
  <c r="Q48" i="3"/>
  <c r="M48" i="3"/>
  <c r="K48" i="3"/>
  <c r="I48" i="3"/>
  <c r="G48" i="3"/>
  <c r="E48" i="3"/>
  <c r="AQ47" i="3"/>
  <c r="AO47" i="3"/>
  <c r="AM47" i="3"/>
  <c r="AI47" i="3"/>
  <c r="AG47" i="3"/>
  <c r="AE47" i="3"/>
  <c r="AC47" i="3"/>
  <c r="AA47" i="3"/>
  <c r="Y47" i="3"/>
  <c r="W47" i="3"/>
  <c r="U47" i="3"/>
  <c r="S47" i="3"/>
  <c r="Q47" i="3"/>
  <c r="M47" i="3"/>
  <c r="K47" i="3"/>
  <c r="I47" i="3"/>
  <c r="G47" i="3"/>
  <c r="E47" i="3"/>
  <c r="AQ46" i="3"/>
  <c r="AO46" i="3"/>
  <c r="AM46" i="3"/>
  <c r="AI46" i="3"/>
  <c r="AG46" i="3"/>
  <c r="AE46" i="3"/>
  <c r="AC46" i="3"/>
  <c r="AA46" i="3"/>
  <c r="Y46" i="3"/>
  <c r="W46" i="3"/>
  <c r="U46" i="3"/>
  <c r="S46" i="3"/>
  <c r="Q46" i="3"/>
  <c r="M46" i="3"/>
  <c r="K46" i="3"/>
  <c r="I46" i="3"/>
  <c r="G46" i="3"/>
  <c r="E46" i="3"/>
  <c r="AQ45" i="3"/>
  <c r="AO45" i="3"/>
  <c r="AM45" i="3"/>
  <c r="AI45" i="3"/>
  <c r="AG45" i="3"/>
  <c r="AE45" i="3"/>
  <c r="AC45" i="3"/>
  <c r="AA45" i="3"/>
  <c r="Y45" i="3"/>
  <c r="W45" i="3"/>
  <c r="U45" i="3"/>
  <c r="S45" i="3"/>
  <c r="Q45" i="3"/>
  <c r="M45" i="3"/>
  <c r="K45" i="3"/>
  <c r="I45" i="3"/>
  <c r="G45" i="3"/>
  <c r="E45" i="3"/>
  <c r="AQ44" i="3"/>
  <c r="AO44" i="3"/>
  <c r="AM44" i="3"/>
  <c r="AI44" i="3"/>
  <c r="AG44" i="3"/>
  <c r="AE44" i="3"/>
  <c r="AC44" i="3"/>
  <c r="AA44" i="3"/>
  <c r="Y44" i="3"/>
  <c r="W44" i="3"/>
  <c r="U44" i="3"/>
  <c r="S44" i="3"/>
  <c r="Q44" i="3"/>
  <c r="M44" i="3"/>
  <c r="K44" i="3"/>
  <c r="I44" i="3"/>
  <c r="G44" i="3"/>
  <c r="E44" i="3"/>
  <c r="AQ43" i="3"/>
  <c r="AO43" i="3"/>
  <c r="AM43" i="3"/>
  <c r="AI43" i="3"/>
  <c r="AG43" i="3"/>
  <c r="AE43" i="3"/>
  <c r="AC43" i="3"/>
  <c r="AA43" i="3"/>
  <c r="Y43" i="3"/>
  <c r="W43" i="3"/>
  <c r="U43" i="3"/>
  <c r="S43" i="3"/>
  <c r="Q43" i="3"/>
  <c r="M43" i="3"/>
  <c r="K43" i="3"/>
  <c r="I43" i="3"/>
  <c r="G43" i="3"/>
  <c r="E43" i="3"/>
  <c r="AQ42" i="3"/>
  <c r="AO42" i="3"/>
  <c r="AM42" i="3"/>
  <c r="AI42" i="3"/>
  <c r="AG42" i="3"/>
  <c r="AE42" i="3"/>
  <c r="AC42" i="3"/>
  <c r="AA42" i="3"/>
  <c r="Y42" i="3"/>
  <c r="W42" i="3"/>
  <c r="U42" i="3"/>
  <c r="S42" i="3"/>
  <c r="Q42" i="3"/>
  <c r="M42" i="3"/>
  <c r="K42" i="3"/>
  <c r="I42" i="3"/>
  <c r="G42" i="3"/>
  <c r="E42" i="3"/>
  <c r="AQ41" i="3"/>
  <c r="AO41" i="3"/>
  <c r="AM41" i="3"/>
  <c r="AI41" i="3"/>
  <c r="AG41" i="3"/>
  <c r="AE41" i="3"/>
  <c r="AC41" i="3"/>
  <c r="AA41" i="3"/>
  <c r="Y41" i="3"/>
  <c r="W41" i="3"/>
  <c r="U41" i="3"/>
  <c r="S41" i="3"/>
  <c r="Q41" i="3"/>
  <c r="M41" i="3"/>
  <c r="K41" i="3"/>
  <c r="I41" i="3"/>
  <c r="G41" i="3"/>
  <c r="E41" i="3"/>
  <c r="AQ40" i="3"/>
  <c r="AO40" i="3"/>
  <c r="AM40" i="3"/>
  <c r="AI40" i="3"/>
  <c r="AG40" i="3"/>
  <c r="AE40" i="3"/>
  <c r="AC40" i="3"/>
  <c r="AA40" i="3"/>
  <c r="Y40" i="3"/>
  <c r="W40" i="3"/>
  <c r="U40" i="3"/>
  <c r="S40" i="3"/>
  <c r="Q40" i="3"/>
  <c r="M40" i="3"/>
  <c r="K40" i="3"/>
  <c r="I40" i="3"/>
  <c r="G40" i="3"/>
  <c r="E40" i="3"/>
  <c r="AQ39" i="3"/>
  <c r="AO39" i="3"/>
  <c r="AM39" i="3"/>
  <c r="AI39" i="3"/>
  <c r="AG39" i="3"/>
  <c r="AE39" i="3"/>
  <c r="AC39" i="3"/>
  <c r="AA39" i="3"/>
  <c r="Y39" i="3"/>
  <c r="W39" i="3"/>
  <c r="U39" i="3"/>
  <c r="S39" i="3"/>
  <c r="Q39" i="3"/>
  <c r="M39" i="3"/>
  <c r="K39" i="3"/>
  <c r="I39" i="3"/>
  <c r="G39" i="3"/>
  <c r="E39" i="3"/>
  <c r="AQ38" i="3"/>
  <c r="AO38" i="3"/>
  <c r="AM38" i="3"/>
  <c r="AI38" i="3"/>
  <c r="AG38" i="3"/>
  <c r="AE38" i="3"/>
  <c r="AC38" i="3"/>
  <c r="AA38" i="3"/>
  <c r="Y38" i="3"/>
  <c r="W38" i="3"/>
  <c r="U38" i="3"/>
  <c r="S38" i="3"/>
  <c r="Q38" i="3"/>
  <c r="M38" i="3"/>
  <c r="K38" i="3"/>
  <c r="I38" i="3"/>
  <c r="G38" i="3"/>
  <c r="E38" i="3"/>
  <c r="AQ37" i="3"/>
  <c r="AO37" i="3"/>
  <c r="AM37" i="3"/>
  <c r="AI37" i="3"/>
  <c r="AG37" i="3"/>
  <c r="AE37" i="3"/>
  <c r="AC37" i="3"/>
  <c r="AA37" i="3"/>
  <c r="Y37" i="3"/>
  <c r="W37" i="3"/>
  <c r="U37" i="3"/>
  <c r="S37" i="3"/>
  <c r="Q37" i="3"/>
  <c r="M37" i="3"/>
  <c r="K37" i="3"/>
  <c r="I37" i="3"/>
  <c r="G37" i="3"/>
  <c r="E37" i="3"/>
  <c r="AQ36" i="3"/>
  <c r="AO36" i="3"/>
  <c r="AM36" i="3"/>
  <c r="AI36" i="3"/>
  <c r="AG36" i="3"/>
  <c r="AE36" i="3"/>
  <c r="AC36" i="3"/>
  <c r="AA36" i="3"/>
  <c r="Y36" i="3"/>
  <c r="W36" i="3"/>
  <c r="U36" i="3"/>
  <c r="S36" i="3"/>
  <c r="Q36" i="3"/>
  <c r="M36" i="3"/>
  <c r="K36" i="3"/>
  <c r="I36" i="3"/>
  <c r="G36" i="3"/>
  <c r="E36" i="3"/>
  <c r="AQ35" i="3"/>
  <c r="AO35" i="3"/>
  <c r="AM35" i="3"/>
  <c r="AI35" i="3"/>
  <c r="AG35" i="3"/>
  <c r="AE35" i="3"/>
  <c r="AC35" i="3"/>
  <c r="AA35" i="3"/>
  <c r="Y35" i="3"/>
  <c r="W35" i="3"/>
  <c r="U35" i="3"/>
  <c r="S35" i="3"/>
  <c r="Q35" i="3"/>
  <c r="M35" i="3"/>
  <c r="K35" i="3"/>
  <c r="I35" i="3"/>
  <c r="G35" i="3"/>
  <c r="E35" i="3"/>
  <c r="AQ34" i="3"/>
  <c r="AO34" i="3"/>
  <c r="AM34" i="3"/>
  <c r="AI34" i="3"/>
  <c r="AG34" i="3"/>
  <c r="AE34" i="3"/>
  <c r="AC34" i="3"/>
  <c r="AA34" i="3"/>
  <c r="Y34" i="3"/>
  <c r="W34" i="3"/>
  <c r="U34" i="3"/>
  <c r="S34" i="3"/>
  <c r="Q34" i="3"/>
  <c r="M34" i="3"/>
  <c r="K34" i="3"/>
  <c r="I34" i="3"/>
  <c r="G34" i="3"/>
  <c r="E34" i="3"/>
  <c r="AQ33" i="3"/>
  <c r="AO33" i="3"/>
  <c r="AM33" i="3"/>
  <c r="AI33" i="3"/>
  <c r="AG33" i="3"/>
  <c r="AE33" i="3"/>
  <c r="AC33" i="3"/>
  <c r="AA33" i="3"/>
  <c r="Y33" i="3"/>
  <c r="W33" i="3"/>
  <c r="U33" i="3"/>
  <c r="S33" i="3"/>
  <c r="Q33" i="3"/>
  <c r="M33" i="3"/>
  <c r="K33" i="3"/>
  <c r="I33" i="3"/>
  <c r="G33" i="3"/>
  <c r="E33" i="3"/>
  <c r="AQ32" i="3"/>
  <c r="AO32" i="3"/>
  <c r="AM32" i="3"/>
  <c r="AI32" i="3"/>
  <c r="AG32" i="3"/>
  <c r="AE32" i="3"/>
  <c r="AC32" i="3"/>
  <c r="AA32" i="3"/>
  <c r="Y32" i="3"/>
  <c r="W32" i="3"/>
  <c r="U32" i="3"/>
  <c r="S32" i="3"/>
  <c r="Q32" i="3"/>
  <c r="M32" i="3"/>
  <c r="K32" i="3"/>
  <c r="I32" i="3"/>
  <c r="G32" i="3"/>
  <c r="E32" i="3"/>
  <c r="AQ31" i="3"/>
  <c r="AO31" i="3"/>
  <c r="AM31" i="3"/>
  <c r="AI31" i="3"/>
  <c r="AG31" i="3"/>
  <c r="AE31" i="3"/>
  <c r="AC31" i="3"/>
  <c r="AA31" i="3"/>
  <c r="Y31" i="3"/>
  <c r="W31" i="3"/>
  <c r="U31" i="3"/>
  <c r="S31" i="3"/>
  <c r="Q31" i="3"/>
  <c r="M31" i="3"/>
  <c r="K31" i="3"/>
  <c r="I31" i="3"/>
  <c r="G31" i="3"/>
  <c r="E31" i="3"/>
  <c r="AQ30" i="3"/>
  <c r="AO30" i="3"/>
  <c r="AM30" i="3"/>
  <c r="AI30" i="3"/>
  <c r="AG30" i="3"/>
  <c r="AE30" i="3"/>
  <c r="AC30" i="3"/>
  <c r="AA30" i="3"/>
  <c r="Y30" i="3"/>
  <c r="W30" i="3"/>
  <c r="U30" i="3"/>
  <c r="S30" i="3"/>
  <c r="Q30" i="3"/>
  <c r="M30" i="3"/>
  <c r="K30" i="3"/>
  <c r="I30" i="3"/>
  <c r="G30" i="3"/>
  <c r="E30" i="3"/>
  <c r="AQ29" i="3"/>
  <c r="AO29" i="3"/>
  <c r="AM29" i="3"/>
  <c r="AI29" i="3"/>
  <c r="AG29" i="3"/>
  <c r="AE29" i="3"/>
  <c r="AC29" i="3"/>
  <c r="AA29" i="3"/>
  <c r="Y29" i="3"/>
  <c r="W29" i="3"/>
  <c r="U29" i="3"/>
  <c r="S29" i="3"/>
  <c r="Q29" i="3"/>
  <c r="M29" i="3"/>
  <c r="K29" i="3"/>
  <c r="I29" i="3"/>
  <c r="G29" i="3"/>
  <c r="E29" i="3"/>
  <c r="AQ28" i="3"/>
  <c r="AO28" i="3"/>
  <c r="AM28" i="3"/>
  <c r="AI28" i="3"/>
  <c r="AG28" i="3"/>
  <c r="AE28" i="3"/>
  <c r="AC28" i="3"/>
  <c r="AA28" i="3"/>
  <c r="Y28" i="3"/>
  <c r="W28" i="3"/>
  <c r="U28" i="3"/>
  <c r="S28" i="3"/>
  <c r="Q28" i="3"/>
  <c r="M28" i="3"/>
  <c r="K28" i="3"/>
  <c r="I28" i="3"/>
  <c r="G28" i="3"/>
  <c r="E28" i="3"/>
  <c r="AQ27" i="3"/>
  <c r="AO27" i="3"/>
  <c r="AM27" i="3"/>
  <c r="AI27" i="3"/>
  <c r="AG27" i="3"/>
  <c r="AE27" i="3"/>
  <c r="AC27" i="3"/>
  <c r="AA27" i="3"/>
  <c r="Y27" i="3"/>
  <c r="W27" i="3"/>
  <c r="U27" i="3"/>
  <c r="S27" i="3"/>
  <c r="Q27" i="3"/>
  <c r="M27" i="3"/>
  <c r="K27" i="3"/>
  <c r="I27" i="3"/>
  <c r="G27" i="3"/>
  <c r="E27" i="3"/>
  <c r="AQ26" i="3"/>
  <c r="AO26" i="3"/>
  <c r="AM26" i="3"/>
  <c r="AI26" i="3"/>
  <c r="AG26" i="3"/>
  <c r="AE26" i="3"/>
  <c r="AC26" i="3"/>
  <c r="AA26" i="3"/>
  <c r="Y26" i="3"/>
  <c r="W26" i="3"/>
  <c r="U26" i="3"/>
  <c r="S26" i="3"/>
  <c r="Q26" i="3"/>
  <c r="M26" i="3"/>
  <c r="K26" i="3"/>
  <c r="I26" i="3"/>
  <c r="G26" i="3"/>
  <c r="E26" i="3"/>
  <c r="AQ25" i="3"/>
  <c r="AO25" i="3"/>
  <c r="AM25" i="3"/>
  <c r="AI25" i="3"/>
  <c r="AG25" i="3"/>
  <c r="AE25" i="3"/>
  <c r="AC25" i="3"/>
  <c r="AA25" i="3"/>
  <c r="Y25" i="3"/>
  <c r="W25" i="3"/>
  <c r="U25" i="3"/>
  <c r="S25" i="3"/>
  <c r="Q25" i="3"/>
  <c r="M25" i="3"/>
  <c r="K25" i="3"/>
  <c r="I25" i="3"/>
  <c r="G25" i="3"/>
  <c r="E25" i="3"/>
  <c r="AQ24" i="3"/>
  <c r="AO24" i="3"/>
  <c r="AM24" i="3"/>
  <c r="AI24" i="3"/>
  <c r="AG24" i="3"/>
  <c r="AE24" i="3"/>
  <c r="AC24" i="3"/>
  <c r="AA24" i="3"/>
  <c r="Y24" i="3"/>
  <c r="W24" i="3"/>
  <c r="U24" i="3"/>
  <c r="S24" i="3"/>
  <c r="Q24" i="3"/>
  <c r="M24" i="3"/>
  <c r="K24" i="3"/>
  <c r="I24" i="3"/>
  <c r="G24" i="3"/>
  <c r="E24" i="3"/>
  <c r="AQ23" i="3"/>
  <c r="AO23" i="3"/>
  <c r="AM23" i="3"/>
  <c r="AI23" i="3"/>
  <c r="AG23" i="3"/>
  <c r="AE23" i="3"/>
  <c r="AC23" i="3"/>
  <c r="AA23" i="3"/>
  <c r="Y23" i="3"/>
  <c r="W23" i="3"/>
  <c r="U23" i="3"/>
  <c r="S23" i="3"/>
  <c r="Q23" i="3"/>
  <c r="M23" i="3"/>
  <c r="K23" i="3"/>
  <c r="I23" i="3"/>
  <c r="G23" i="3"/>
  <c r="E23" i="3"/>
  <c r="AQ22" i="3"/>
  <c r="AO22" i="3"/>
  <c r="AM22" i="3"/>
  <c r="AI22" i="3"/>
  <c r="AG22" i="3"/>
  <c r="AE22" i="3"/>
  <c r="AC22" i="3"/>
  <c r="AA22" i="3"/>
  <c r="Y22" i="3"/>
  <c r="W22" i="3"/>
  <c r="U22" i="3"/>
  <c r="S22" i="3"/>
  <c r="Q22" i="3"/>
  <c r="M22" i="3"/>
  <c r="K22" i="3"/>
  <c r="I22" i="3"/>
  <c r="G22" i="3"/>
  <c r="E22" i="3"/>
  <c r="AQ21" i="3"/>
  <c r="AO21" i="3"/>
  <c r="AM21" i="3"/>
  <c r="AI21" i="3"/>
  <c r="AG21" i="3"/>
  <c r="AE21" i="3"/>
  <c r="AC21" i="3"/>
  <c r="AA21" i="3"/>
  <c r="Y21" i="3"/>
  <c r="W21" i="3"/>
  <c r="U21" i="3"/>
  <c r="S21" i="3"/>
  <c r="Q21" i="3"/>
  <c r="M21" i="3"/>
  <c r="K21" i="3"/>
  <c r="I21" i="3"/>
  <c r="G21" i="3"/>
  <c r="E21" i="3"/>
  <c r="AQ20" i="3"/>
  <c r="AO20" i="3"/>
  <c r="AM20" i="3"/>
  <c r="AI20" i="3"/>
  <c r="AG20" i="3"/>
  <c r="AE20" i="3"/>
  <c r="AC20" i="3"/>
  <c r="AA20" i="3"/>
  <c r="Y20" i="3"/>
  <c r="W20" i="3"/>
  <c r="U20" i="3"/>
  <c r="S20" i="3"/>
  <c r="Q20" i="3"/>
  <c r="M20" i="3"/>
  <c r="K20" i="3"/>
  <c r="I20" i="3"/>
  <c r="G20" i="3"/>
  <c r="E20" i="3"/>
  <c r="AQ19" i="3"/>
  <c r="AO19" i="3"/>
  <c r="AM19" i="3"/>
  <c r="AI19" i="3"/>
  <c r="AG19" i="3"/>
  <c r="AE19" i="3"/>
  <c r="AC19" i="3"/>
  <c r="AA19" i="3"/>
  <c r="Y19" i="3"/>
  <c r="W19" i="3"/>
  <c r="U19" i="3"/>
  <c r="S19" i="3"/>
  <c r="Q19" i="3"/>
  <c r="M19" i="3"/>
  <c r="K19" i="3"/>
  <c r="I19" i="3"/>
  <c r="G19" i="3"/>
  <c r="E19" i="3"/>
  <c r="AQ18" i="3"/>
  <c r="AO18" i="3"/>
  <c r="AM18" i="3"/>
  <c r="AI18" i="3"/>
  <c r="AG18" i="3"/>
  <c r="AE18" i="3"/>
  <c r="AC18" i="3"/>
  <c r="AA18" i="3"/>
  <c r="Y18" i="3"/>
  <c r="W18" i="3"/>
  <c r="U18" i="3"/>
  <c r="S18" i="3"/>
  <c r="Q18" i="3"/>
  <c r="M18" i="3"/>
  <c r="K18" i="3"/>
  <c r="I18" i="3"/>
  <c r="G18" i="3"/>
  <c r="E18" i="3"/>
  <c r="AQ17" i="3"/>
  <c r="AO17" i="3"/>
  <c r="AM17" i="3"/>
  <c r="AI17" i="3"/>
  <c r="AG17" i="3"/>
  <c r="AE17" i="3"/>
  <c r="AC17" i="3"/>
  <c r="AA17" i="3"/>
  <c r="Y17" i="3"/>
  <c r="W17" i="3"/>
  <c r="U17" i="3"/>
  <c r="S17" i="3"/>
  <c r="Q17" i="3"/>
  <c r="M17" i="3"/>
  <c r="K17" i="3"/>
  <c r="I17" i="3"/>
  <c r="G17" i="3"/>
  <c r="E17" i="3"/>
  <c r="AQ16" i="3"/>
  <c r="AO16" i="3"/>
  <c r="AM16" i="3"/>
  <c r="AI16" i="3"/>
  <c r="AG16" i="3"/>
  <c r="AE16" i="3"/>
  <c r="AC16" i="3"/>
  <c r="AA16" i="3"/>
  <c r="Y16" i="3"/>
  <c r="W16" i="3"/>
  <c r="U16" i="3"/>
  <c r="S16" i="3"/>
  <c r="Q16" i="3"/>
  <c r="M16" i="3"/>
  <c r="K16" i="3"/>
  <c r="I16" i="3"/>
  <c r="G16" i="3"/>
  <c r="E16" i="3"/>
  <c r="AQ15" i="3"/>
  <c r="AO15" i="3"/>
  <c r="AM15" i="3"/>
  <c r="AI15" i="3"/>
  <c r="AG15" i="3"/>
  <c r="AE15" i="3"/>
  <c r="AC15" i="3"/>
  <c r="AA15" i="3"/>
  <c r="Y15" i="3"/>
  <c r="W15" i="3"/>
  <c r="U15" i="3"/>
  <c r="S15" i="3"/>
  <c r="Q15" i="3"/>
  <c r="M15" i="3"/>
  <c r="K15" i="3"/>
  <c r="I15" i="3"/>
  <c r="G15" i="3"/>
  <c r="E15" i="3"/>
  <c r="AQ14" i="3"/>
  <c r="AO14" i="3"/>
  <c r="AM14" i="3"/>
  <c r="AI14" i="3"/>
  <c r="AG14" i="3"/>
  <c r="AE14" i="3"/>
  <c r="AC14" i="3"/>
  <c r="AA14" i="3"/>
  <c r="Y14" i="3"/>
  <c r="W14" i="3"/>
  <c r="U14" i="3"/>
  <c r="S14" i="3"/>
  <c r="Q14" i="3"/>
  <c r="M14" i="3"/>
  <c r="K14" i="3"/>
  <c r="I14" i="3"/>
  <c r="G14" i="3"/>
  <c r="E14" i="3"/>
  <c r="AQ13" i="3"/>
  <c r="AO13" i="3"/>
  <c r="AM13" i="3"/>
  <c r="AI13" i="3"/>
  <c r="AG13" i="3"/>
  <c r="AE13" i="3"/>
  <c r="AC13" i="3"/>
  <c r="AA13" i="3"/>
  <c r="Y13" i="3"/>
  <c r="W13" i="3"/>
  <c r="U13" i="3"/>
  <c r="S13" i="3"/>
  <c r="Q13" i="3"/>
  <c r="M13" i="3"/>
  <c r="K13" i="3"/>
  <c r="I13" i="3"/>
  <c r="G13" i="3"/>
  <c r="E13" i="3"/>
  <c r="AQ12" i="3"/>
  <c r="AO12" i="3"/>
  <c r="AM12" i="3"/>
  <c r="AI12" i="3"/>
  <c r="AG12" i="3"/>
  <c r="AE12" i="3"/>
  <c r="AC12" i="3"/>
  <c r="AA12" i="3"/>
  <c r="Y12" i="3"/>
  <c r="W12" i="3"/>
  <c r="U12" i="3"/>
  <c r="S12" i="3"/>
  <c r="Q12" i="3"/>
  <c r="M12" i="3"/>
  <c r="K12" i="3"/>
  <c r="I12" i="3"/>
  <c r="G12" i="3"/>
  <c r="E12" i="3"/>
  <c r="AQ10" i="3"/>
  <c r="AO10" i="3"/>
  <c r="AM10" i="3"/>
  <c r="AK10" i="3"/>
  <c r="AI10" i="3"/>
  <c r="AG10" i="3"/>
  <c r="AE10" i="3"/>
  <c r="AC10" i="3"/>
  <c r="AA10" i="3"/>
  <c r="Y10" i="3"/>
  <c r="W10" i="3"/>
  <c r="U10" i="3"/>
  <c r="S10" i="3"/>
  <c r="Q10" i="3"/>
  <c r="O10" i="3"/>
  <c r="M10" i="3"/>
  <c r="K10" i="3"/>
  <c r="I10" i="3"/>
  <c r="G10" i="3"/>
  <c r="E10" i="3"/>
  <c r="AQ1" i="3"/>
  <c r="AQ2" i="3" s="1"/>
  <c r="AO1" i="3"/>
  <c r="AO2" i="3" s="1"/>
  <c r="AM6" i="3"/>
  <c r="AI6" i="3"/>
  <c r="AG1" i="3"/>
  <c r="AG2" i="3" s="1"/>
  <c r="AE1" i="3"/>
  <c r="AE2" i="3" s="1"/>
  <c r="AC1" i="3"/>
  <c r="AC2" i="3" s="1"/>
  <c r="AA1" i="3"/>
  <c r="AA2" i="3" s="1"/>
  <c r="Y1" i="3"/>
  <c r="Y2" i="3" s="1"/>
  <c r="W1" i="3"/>
  <c r="W2" i="3" s="1"/>
  <c r="U1" i="3"/>
  <c r="U2" i="3" s="1"/>
  <c r="S1" i="3"/>
  <c r="S2" i="3" s="1"/>
  <c r="Q1" i="3"/>
  <c r="Q2" i="3" s="1"/>
  <c r="M1" i="3"/>
  <c r="M2" i="3" s="1"/>
  <c r="K1" i="3"/>
  <c r="K2" i="3" s="1"/>
  <c r="I1" i="3"/>
  <c r="I2" i="3" s="1"/>
  <c r="G1" i="3"/>
  <c r="G2" i="3" s="1"/>
  <c r="E1" i="3"/>
  <c r="E3" i="3" s="1"/>
  <c r="AM5" i="3"/>
  <c r="AI5" i="3"/>
  <c r="AM4" i="3"/>
  <c r="AI4" i="3"/>
  <c r="AM3" i="3"/>
  <c r="AI3" i="3"/>
  <c r="AM2" i="3"/>
  <c r="AI2" i="3"/>
  <c r="AM1" i="3"/>
  <c r="AI1" i="3"/>
  <c r="CB21" i="2"/>
  <c r="CA21" i="2"/>
  <c r="BZ21" i="2"/>
  <c r="BY21" i="2"/>
  <c r="BX21" i="2"/>
  <c r="BW21" i="2"/>
  <c r="BV21" i="2"/>
  <c r="BU21" i="2"/>
  <c r="CB20" i="2"/>
  <c r="CA20" i="2"/>
  <c r="BZ20" i="2"/>
  <c r="BY20" i="2"/>
  <c r="BX20" i="2"/>
  <c r="BW20" i="2"/>
  <c r="BV20" i="2"/>
  <c r="BU20" i="2"/>
  <c r="BU15" i="2"/>
  <c r="C36" i="1"/>
  <c r="C33" i="1"/>
  <c r="C34" i="1"/>
  <c r="D34" i="1"/>
  <c r="E34" i="1"/>
  <c r="H33" i="1"/>
  <c r="J33" i="1"/>
  <c r="D32" i="1"/>
  <c r="E32" i="1"/>
  <c r="H31" i="1"/>
  <c r="J31" i="1"/>
  <c r="C29" i="1"/>
  <c r="C30" i="1"/>
  <c r="H29" i="1"/>
  <c r="J29" i="1"/>
  <c r="D28" i="1"/>
  <c r="E28" i="1"/>
  <c r="H27" i="1"/>
  <c r="J27" i="1"/>
  <c r="C25" i="1"/>
  <c r="C26" i="1"/>
  <c r="C21" i="1"/>
  <c r="C19" i="1"/>
  <c r="C20" i="1"/>
  <c r="D18" i="1"/>
  <c r="E18" i="1"/>
  <c r="H17" i="1"/>
  <c r="J17" i="1"/>
  <c r="D16" i="1"/>
  <c r="E16" i="1"/>
  <c r="D14" i="1"/>
  <c r="E14" i="1"/>
  <c r="H13" i="1"/>
  <c r="J13" i="1"/>
  <c r="D12" i="1"/>
  <c r="E12" i="1"/>
  <c r="C9" i="1"/>
  <c r="C10" i="1"/>
  <c r="D10" i="1"/>
  <c r="E10" i="1"/>
  <c r="H9" i="1"/>
  <c r="J9" i="1"/>
  <c r="D8" i="1"/>
  <c r="E8" i="1"/>
  <c r="H7" i="1"/>
  <c r="J7" i="1"/>
  <c r="D6" i="1"/>
  <c r="E6" i="1"/>
  <c r="H5" i="1"/>
  <c r="J5" i="1"/>
  <c r="O27" i="4" l="1"/>
  <c r="O28" i="4" s="1"/>
  <c r="O74" i="4"/>
  <c r="O75" i="4" s="1"/>
  <c r="M28" i="8"/>
  <c r="M29" i="8" s="1"/>
  <c r="I3" i="3"/>
  <c r="K3" i="3"/>
  <c r="M3" i="3"/>
  <c r="Q3" i="3"/>
  <c r="Q4" i="3" s="1"/>
  <c r="S3" i="3"/>
  <c r="S4" i="3" s="1"/>
  <c r="U3" i="3"/>
  <c r="U4" i="3" s="1"/>
  <c r="W3" i="3"/>
  <c r="W5" i="3" s="1"/>
  <c r="Y3" i="3"/>
  <c r="Y4" i="3" s="1"/>
  <c r="AA3" i="3"/>
  <c r="AA6" i="3" s="1"/>
  <c r="AC3" i="3"/>
  <c r="AE3" i="3"/>
  <c r="AE6" i="3" s="1"/>
  <c r="AG3" i="3"/>
  <c r="S5" i="3"/>
  <c r="S6" i="3"/>
  <c r="W6" i="3"/>
  <c r="AA5" i="3"/>
  <c r="AA4" i="3"/>
  <c r="AC4" i="3"/>
  <c r="AC6" i="3"/>
  <c r="AC5" i="3"/>
  <c r="AE5" i="3"/>
  <c r="AE4" i="3"/>
  <c r="AG4" i="3"/>
  <c r="AG6" i="3"/>
  <c r="AG5" i="3"/>
  <c r="AO3" i="3"/>
  <c r="AO6" i="3" s="1"/>
  <c r="AQ3" i="3"/>
  <c r="AK3" i="3"/>
  <c r="AK4" i="3" s="1"/>
  <c r="O3" i="3"/>
  <c r="AK5" i="3"/>
  <c r="D35" i="6" s="1"/>
  <c r="O5" i="3"/>
  <c r="D33" i="6" s="1"/>
  <c r="I6" i="3"/>
  <c r="I5" i="3"/>
  <c r="I4" i="3"/>
  <c r="K5" i="3"/>
  <c r="K6" i="3"/>
  <c r="K4" i="3"/>
  <c r="M6" i="3"/>
  <c r="M5" i="3"/>
  <c r="M4" i="3"/>
  <c r="AO5" i="3"/>
  <c r="AQ5" i="3"/>
  <c r="AQ4" i="3"/>
  <c r="AQ6" i="3"/>
  <c r="G3" i="3"/>
  <c r="G5" i="3" s="1"/>
  <c r="E2" i="3"/>
  <c r="E43" i="4"/>
  <c r="D31" i="8"/>
  <c r="K31" i="8" s="1"/>
  <c r="M31" i="8" s="1"/>
  <c r="D34" i="7"/>
  <c r="M75" i="6"/>
  <c r="N75" i="6" s="1"/>
  <c r="M34" i="6"/>
  <c r="N34" i="6" s="1"/>
  <c r="D32" i="9"/>
  <c r="M114" i="6"/>
  <c r="N114" i="6" s="1"/>
  <c r="AK6" i="3" l="1"/>
  <c r="AO4" i="3"/>
  <c r="W4" i="3"/>
  <c r="U6" i="3"/>
  <c r="Y5" i="3"/>
  <c r="U5" i="3"/>
  <c r="Y6" i="3"/>
  <c r="Q5" i="3"/>
  <c r="Q6" i="3"/>
  <c r="O6" i="3"/>
  <c r="O4" i="3"/>
  <c r="D29" i="10"/>
  <c r="E82" i="9"/>
  <c r="L31" i="9"/>
  <c r="M31" i="9" s="1"/>
  <c r="D31" i="10"/>
  <c r="D36" i="7"/>
  <c r="M37" i="4"/>
  <c r="O37" i="4" s="1"/>
  <c r="O39" i="4" s="1"/>
  <c r="O40" i="4" s="1"/>
  <c r="D34" i="8"/>
  <c r="K34" i="8" s="1"/>
  <c r="M34" i="8" s="1"/>
  <c r="M35" i="8" s="1"/>
  <c r="M37" i="8" s="1"/>
  <c r="M85" i="4"/>
  <c r="O85" i="4" s="1"/>
  <c r="O87" i="4" s="1"/>
  <c r="O88" i="4" s="1"/>
  <c r="E6" i="3"/>
  <c r="E5" i="3"/>
  <c r="E4" i="3"/>
  <c r="G6" i="3"/>
  <c r="M30" i="7"/>
  <c r="N30" i="7" s="1"/>
  <c r="M141" i="7"/>
  <c r="M104" i="7"/>
  <c r="N104" i="7" s="1"/>
  <c r="M68" i="7"/>
  <c r="N68" i="7" s="1"/>
  <c r="D34" i="9"/>
  <c r="M117" i="6"/>
  <c r="N117" i="6" s="1"/>
  <c r="N118" i="6" s="1"/>
  <c r="N119" i="6" s="1"/>
  <c r="M78" i="6"/>
  <c r="N78" i="6" s="1"/>
  <c r="N79" i="6" s="1"/>
  <c r="N81" i="6" s="1"/>
  <c r="M37" i="6"/>
  <c r="N37" i="6" s="1"/>
  <c r="N38" i="6" s="1"/>
  <c r="N40" i="6" s="1"/>
  <c r="G4" i="3"/>
  <c r="N82" i="6" l="1"/>
  <c r="N83" i="6" s="1"/>
  <c r="N84" i="6" s="1"/>
  <c r="N85" i="6" s="1"/>
  <c r="N41" i="6"/>
  <c r="N42" i="6" s="1"/>
  <c r="N44" i="6" s="1"/>
  <c r="N45" i="6" s="1"/>
  <c r="N120" i="6"/>
  <c r="N121" i="6" s="1"/>
  <c r="N122" i="6" s="1"/>
  <c r="N123" i="6" s="1"/>
  <c r="M39" i="8"/>
  <c r="M42" i="8" s="1"/>
  <c r="M44" i="8" s="1"/>
  <c r="M48" i="8" s="1"/>
  <c r="E85" i="9"/>
  <c r="G85" i="9" s="1"/>
  <c r="L34" i="9"/>
  <c r="M34" i="9" s="1"/>
  <c r="L85" i="9"/>
  <c r="O90" i="4"/>
  <c r="O91" i="4" s="1"/>
  <c r="O92" i="4" s="1"/>
  <c r="O93" i="4" s="1"/>
  <c r="O43" i="4"/>
  <c r="O44" i="4" s="1"/>
  <c r="O45" i="4" s="1"/>
  <c r="O46" i="4" s="1"/>
  <c r="L32" i="10"/>
  <c r="M32" i="10" s="1"/>
  <c r="L74" i="10"/>
  <c r="G82" i="9"/>
  <c r="L82" i="9"/>
  <c r="M82" i="9" s="1"/>
  <c r="M184" i="7"/>
  <c r="N184" i="7" s="1"/>
  <c r="N141" i="7"/>
  <c r="M144" i="7"/>
  <c r="N144" i="7" s="1"/>
  <c r="M107" i="7"/>
  <c r="N107" i="7" s="1"/>
  <c r="N108" i="7" s="1"/>
  <c r="N109" i="7" s="1"/>
  <c r="M71" i="7"/>
  <c r="N71" i="7" s="1"/>
  <c r="N72" i="7" s="1"/>
  <c r="N73" i="7" s="1"/>
  <c r="M187" i="7"/>
  <c r="N187" i="7" s="1"/>
  <c r="M33" i="7"/>
  <c r="N33" i="7" s="1"/>
  <c r="N34" i="7" s="1"/>
  <c r="N36" i="7" s="1"/>
  <c r="M35" i="9"/>
  <c r="M37" i="9" s="1"/>
  <c r="L29" i="10"/>
  <c r="M29" i="10" s="1"/>
  <c r="L71" i="10"/>
  <c r="M71" i="10" s="1"/>
  <c r="N145" i="7" l="1"/>
  <c r="N147" i="7" s="1"/>
  <c r="G86" i="9"/>
  <c r="G88" i="9" s="1"/>
  <c r="M33" i="10"/>
  <c r="M35" i="10" s="1"/>
  <c r="M37" i="10" s="1"/>
  <c r="M39" i="10" s="1"/>
  <c r="M41" i="10" s="1"/>
  <c r="M43" i="10" s="1"/>
  <c r="M47" i="10" s="1"/>
  <c r="N38" i="7"/>
  <c r="N39" i="7" s="1"/>
  <c r="N40" i="7" s="1"/>
  <c r="N42" i="7" s="1"/>
  <c r="N110" i="7"/>
  <c r="N111" i="7" s="1"/>
  <c r="N112" i="7" s="1"/>
  <c r="N113" i="7" s="1"/>
  <c r="M39" i="9"/>
  <c r="M40" i="9" s="1"/>
  <c r="M42" i="9" s="1"/>
  <c r="M45" i="9" s="1"/>
  <c r="N74" i="7"/>
  <c r="N75" i="7" s="1"/>
  <c r="N76" i="7" s="1"/>
  <c r="N77" i="7" s="1"/>
  <c r="G90" i="9"/>
  <c r="G93" i="9" s="1"/>
  <c r="G95" i="9" s="1"/>
  <c r="G99" i="9" s="1"/>
  <c r="N149" i="7"/>
  <c r="N151" i="7" s="1"/>
  <c r="N153" i="7" s="1"/>
  <c r="N156" i="7" s="1"/>
  <c r="N188" i="7"/>
  <c r="N190" i="7" s="1"/>
  <c r="M74" i="10"/>
  <c r="M75" i="10" s="1"/>
  <c r="M77" i="10" s="1"/>
  <c r="L75" i="10"/>
  <c r="M85" i="9"/>
  <c r="M86" i="9" s="1"/>
  <c r="M88" i="9" s="1"/>
  <c r="L86" i="9"/>
  <c r="M90" i="9" l="1"/>
  <c r="M93" i="9" s="1"/>
  <c r="M95" i="9" s="1"/>
  <c r="M99" i="9" s="1"/>
  <c r="N192" i="7"/>
  <c r="N194" i="7" s="1"/>
  <c r="N196" i="7" s="1"/>
  <c r="N198" i="7" s="1"/>
  <c r="M79" i="10"/>
  <c r="M82" i="10" s="1"/>
  <c r="M84" i="10" s="1"/>
  <c r="M90" i="10" s="1"/>
</calcChain>
</file>

<file path=xl/sharedStrings.xml><?xml version="1.0" encoding="utf-8"?>
<sst xmlns="http://schemas.openxmlformats.org/spreadsheetml/2006/main" count="1383" uniqueCount="570">
  <si>
    <t>Source:</t>
  </si>
  <si>
    <t>2017/2018</t>
  </si>
  <si>
    <t>BLS / OES</t>
  </si>
  <si>
    <t>Position</t>
  </si>
  <si>
    <r>
      <t>Median</t>
    </r>
    <r>
      <rPr>
        <b/>
        <sz val="16"/>
        <color indexed="10"/>
        <rFont val="Calibri"/>
        <family val="2"/>
      </rPr>
      <t xml:space="preserve"> </t>
    </r>
  </si>
  <si>
    <t>Median</t>
  </si>
  <si>
    <t>Change</t>
  </si>
  <si>
    <t>Common model titles (not all inclusive)</t>
  </si>
  <si>
    <t>Minimum Education and/or certification/Training/Experience</t>
  </si>
  <si>
    <t>C.257 Average</t>
  </si>
  <si>
    <t>Hourly Difference b/w Avg &amp; C.257</t>
  </si>
  <si>
    <t>BLS Occupational Code(s)</t>
  </si>
  <si>
    <t>Direct Care (hourly)</t>
  </si>
  <si>
    <t>Direct Care, Direct Care Blend, Non Specialized DC, Peer mentor, Family Specialist/ Partner</t>
  </si>
  <si>
    <t>High School diploma / GED / State Training</t>
  </si>
  <si>
    <t>21-1093, 31-1120, 31-2022, 31-9099, 39-9032</t>
  </si>
  <si>
    <t>Direct Care  (annual)</t>
  </si>
  <si>
    <t>Direct Care III (hourly)</t>
  </si>
  <si>
    <t>Direct Care Supervisor, Direct Care Bachelors</t>
  </si>
  <si>
    <t>Bachelors Level or 5+ years related experience</t>
  </si>
  <si>
    <t>21-1094, 21-1015, 21-1018, 21-1023, 39-1098</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</si>
  <si>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</si>
  <si>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</si>
  <si>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</si>
  <si>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</si>
  <si>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</si>
  <si>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</si>
  <si>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</si>
  <si>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</si>
  <si>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</si>
  <si>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N/A</t>
  </si>
  <si>
    <t>21-1021, 21-1099</t>
  </si>
  <si>
    <t>Case / Social Worker (annual)</t>
  </si>
  <si>
    <t>LDAC1</t>
  </si>
  <si>
    <t>Case Manager / Social Worker / Clinical w/o independent License (hourly)</t>
  </si>
  <si>
    <t>LDAC2,  LMSW, LCSW</t>
  </si>
  <si>
    <t>Masters Level</t>
  </si>
  <si>
    <t>21-1021, 21-1019, 21-1022</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</si>
  <si>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</si>
  <si>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</si>
  <si>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</si>
  <si>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</si>
  <si>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</si>
  <si>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</si>
  <si>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</si>
  <si>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</si>
  <si>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</si>
  <si>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19-3031, 21-1021, 21-1022</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</si>
  <si>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</si>
  <si>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</si>
  <si>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</si>
  <si>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</si>
  <si>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</si>
  <si>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</si>
  <si>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</si>
  <si>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</si>
  <si>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</si>
  <si>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</si>
  <si>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</si>
  <si>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</si>
  <si>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</si>
  <si>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</si>
  <si>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</si>
  <si>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</si>
  <si>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</si>
  <si>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</si>
  <si>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</si>
  <si>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</si>
  <si>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Clinical Manager, Clinical Director, Clinical  Psychologist</t>
  </si>
  <si>
    <t>Masters with Licensure in Related Discipline and supervising/managerial related experience</t>
  </si>
  <si>
    <t>19-3031</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</si>
  <si>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</si>
  <si>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</si>
  <si>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</si>
  <si>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</si>
  <si>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</si>
  <si>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</si>
  <si>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</si>
  <si>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</si>
  <si>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</si>
  <si>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</si>
  <si>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</si>
  <si>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</si>
  <si>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</si>
  <si>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 xml:space="preserve">Tax and Fringe  =  </t>
  </si>
  <si>
    <t>Admin Allocation</t>
  </si>
  <si>
    <t>C.257 Benchmark</t>
  </si>
  <si>
    <t>Massachusetts Economic Indicators</t>
  </si>
  <si>
    <t>IHS Markit, Fall 2021 Forecast Update (12/2021)</t>
  </si>
  <si>
    <t>Prepared by Michael Lynch, 781-301-9129</t>
  </si>
  <si>
    <t>FY20</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</si>
  <si>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</si>
  <si>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</si>
  <si>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</si>
  <si>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</si>
  <si>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</si>
  <si>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</si>
  <si>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</si>
  <si>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</si>
  <si>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</si>
  <si>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</si>
  <si>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</si>
  <si>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</si>
  <si>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</si>
  <si>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</si>
  <si>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</si>
  <si>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</si>
  <si>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</si>
  <si>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</si>
  <si>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</si>
  <si>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</si>
  <si>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</si>
  <si>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</si>
  <si>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</si>
  <si>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</si>
  <si>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</si>
  <si>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</si>
  <si>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</si>
  <si>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</si>
  <si>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</si>
  <si>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</si>
  <si>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</si>
  <si>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</si>
  <si>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</si>
  <si>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</si>
  <si>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</si>
  <si>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</si>
  <si>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</si>
  <si>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</si>
  <si>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</si>
  <si>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</si>
  <si>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</si>
  <si>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</si>
  <si>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</si>
  <si>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</si>
  <si>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</si>
  <si>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</si>
  <si>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</si>
  <si>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</si>
  <si>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</si>
  <si>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</si>
  <si>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</si>
  <si>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</si>
  <si>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</si>
  <si>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</si>
  <si>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</si>
  <si>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</si>
  <si>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</si>
  <si>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</si>
  <si>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</si>
  <si>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</si>
  <si>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</si>
  <si>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</si>
  <si>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</si>
  <si>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</si>
  <si>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</si>
  <si>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</si>
  <si>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</si>
  <si>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</si>
  <si>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</si>
  <si>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</si>
  <si>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</si>
  <si>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</si>
  <si>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</si>
  <si>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</si>
  <si>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</si>
  <si>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</si>
  <si>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</si>
  <si>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</si>
  <si>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</si>
  <si>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</si>
  <si>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</si>
  <si>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</si>
  <si>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</si>
  <si>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</si>
  <si>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</si>
  <si>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</si>
  <si>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</si>
  <si>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</si>
  <si>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</si>
  <si>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</si>
  <si>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</si>
  <si>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</si>
  <si>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</si>
  <si>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</si>
  <si>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</si>
  <si>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</si>
  <si>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</si>
  <si>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</si>
  <si>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</si>
  <si>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</si>
  <si>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</si>
  <si>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July 1, 2022</t>
  </si>
  <si>
    <t xml:space="preserve">Base period: </t>
  </si>
  <si>
    <t>FY22Q4</t>
  </si>
  <si>
    <t>Average</t>
  </si>
  <si>
    <t xml:space="preserve">Prospective rate period: </t>
  </si>
  <si>
    <t>July 1, 2022 - June 30, 2024</t>
  </si>
  <si>
    <t>CAF:</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</si>
  <si>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</si>
  <si>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</si>
  <si>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</si>
  <si>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</si>
  <si>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</si>
  <si>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</si>
  <si>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</si>
  <si>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</si>
  <si>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</si>
  <si>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</si>
  <si>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</si>
  <si>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</si>
  <si>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</si>
  <si>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</si>
  <si>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</si>
  <si>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</si>
  <si>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</si>
  <si>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</si>
  <si>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</si>
  <si>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</si>
  <si>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</si>
  <si>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</si>
  <si>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</si>
  <si>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</si>
  <si>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</si>
  <si>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</si>
  <si>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</si>
  <si>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</si>
  <si>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</si>
  <si>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</si>
  <si>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</si>
  <si>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</si>
  <si>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</si>
  <si>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</si>
  <si>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</si>
  <si>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</si>
  <si>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</si>
  <si>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</si>
  <si>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</si>
  <si>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</si>
  <si>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</si>
  <si>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</si>
  <si>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</si>
  <si>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</si>
  <si>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</si>
  <si>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</si>
  <si>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</si>
  <si>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Sum of FTE</t>
  </si>
  <si>
    <t>Sum of Actual</t>
  </si>
  <si>
    <t>TRANSPORTATION</t>
  </si>
  <si>
    <t>inc int team</t>
  </si>
  <si>
    <t>transportation per bed day not incl int team</t>
  </si>
  <si>
    <t>transportation per bed day inc int team</t>
  </si>
  <si>
    <t>incl all staff mileage</t>
  </si>
  <si>
    <t>MASTER LOOKUP DATA</t>
  </si>
  <si>
    <t xml:space="preserve">Integrated Team </t>
  </si>
  <si>
    <t>Relief Assumptions:</t>
  </si>
  <si>
    <t>Days</t>
  </si>
  <si>
    <t>Hours</t>
  </si>
  <si>
    <t>Integrated Team Model</t>
  </si>
  <si>
    <t>Vacation</t>
  </si>
  <si>
    <t xml:space="preserve">Capacity: </t>
  </si>
  <si>
    <t>Sick/ Personal</t>
  </si>
  <si>
    <t>Enrollment Days:</t>
  </si>
  <si>
    <t>Holidays</t>
  </si>
  <si>
    <t>Salary</t>
  </si>
  <si>
    <t>FTE</t>
  </si>
  <si>
    <t>Expense</t>
  </si>
  <si>
    <t>Training (not OJT)</t>
  </si>
  <si>
    <t>Management</t>
  </si>
  <si>
    <t>Total Hours per FTE:</t>
  </si>
  <si>
    <t xml:space="preserve">  Program Director</t>
  </si>
  <si>
    <t>% of FTE</t>
  </si>
  <si>
    <t xml:space="preserve">  Assistant Director (LICSW Level)</t>
  </si>
  <si>
    <t>Integrated Team Benchmark FTEs</t>
  </si>
  <si>
    <t>Integrated Team with GLE/SIE Benchmark FTEs</t>
  </si>
  <si>
    <t>Benchmark Salaries</t>
  </si>
  <si>
    <t>Current salaries</t>
  </si>
  <si>
    <t>Comments</t>
  </si>
  <si>
    <t>Medical and Clinical</t>
  </si>
  <si>
    <t xml:space="preserve">    Psychiatrist</t>
  </si>
  <si>
    <t xml:space="preserve"> BLS /OES Massachusetts Median 2020</t>
  </si>
  <si>
    <t xml:space="preserve">    LPHA</t>
  </si>
  <si>
    <t xml:space="preserve">    RN</t>
  </si>
  <si>
    <t xml:space="preserve">Program Functional Oversight </t>
  </si>
  <si>
    <t>FY20 UFR Average for Line 101 Prg Functional Mgr</t>
  </si>
  <si>
    <t>Direct Care</t>
  </si>
  <si>
    <t xml:space="preserve">    DC III</t>
  </si>
  <si>
    <t xml:space="preserve">    Substance Abuse Counselor/ LCSW</t>
  </si>
  <si>
    <t xml:space="preserve">    Relief</t>
  </si>
  <si>
    <t xml:space="preserve">    Direct Care</t>
  </si>
  <si>
    <t>Support</t>
  </si>
  <si>
    <t xml:space="preserve">    Housing Coordinator/DC III</t>
  </si>
  <si>
    <t xml:space="preserve">    Prog Secretarial / Clerical</t>
  </si>
  <si>
    <t xml:space="preserve">    Peer &amp; Family Specialist-DCIII</t>
  </si>
  <si>
    <t>Total Program Staff</t>
  </si>
  <si>
    <t xml:space="preserve">    Peer &amp; Family Specialist</t>
  </si>
  <si>
    <t>Tax and Fringe Expenses</t>
  </si>
  <si>
    <t>Unit Cost</t>
  </si>
  <si>
    <t>Tax and Fringe</t>
  </si>
  <si>
    <t>Total Compensation</t>
  </si>
  <si>
    <t>[Consulting Services]</t>
  </si>
  <si>
    <t>Hourly Rate</t>
  </si>
  <si>
    <t>Psychological Consults</t>
  </si>
  <si>
    <t>Benchmark Expenses</t>
  </si>
  <si>
    <t>Occupational Therapist</t>
  </si>
  <si>
    <t xml:space="preserve">  Tax and Fringe</t>
  </si>
  <si>
    <t>C.257 Benchmark FY23 &amp; FY24 includes PFMLA &amp; 2% Benefit /retirement compensation</t>
  </si>
  <si>
    <t>Total Consulting Services</t>
  </si>
  <si>
    <t>Operating Expenses</t>
  </si>
  <si>
    <t>Unit Cost/Sqft</t>
  </si>
  <si>
    <t>Unit Cost/FTE</t>
  </si>
  <si>
    <t>Consulting Services</t>
  </si>
  <si>
    <t xml:space="preserve">  Office Space</t>
  </si>
  <si>
    <t xml:space="preserve">  Psychologist</t>
  </si>
  <si>
    <t>Benchmark to 101 CMR 413: Yits</t>
  </si>
  <si>
    <t xml:space="preserve">  Staff Training</t>
  </si>
  <si>
    <t xml:space="preserve">  Occupational Therapist</t>
  </si>
  <si>
    <t xml:space="preserve">  Transportation </t>
  </si>
  <si>
    <t xml:space="preserve">  Program Supplies &amp; Materials</t>
  </si>
  <si>
    <t xml:space="preserve">  Cultural Facilitator</t>
  </si>
  <si>
    <t xml:space="preserve"> BLS /OES Massachusetts Median 2020 *.82 FTE</t>
  </si>
  <si>
    <t>Total Operating Expenses</t>
  </si>
  <si>
    <t>Avg FY15 DTA Office Space Lease PPSF + compounding CAFs</t>
  </si>
  <si>
    <t>Total Reim. Expenses (excluding M&amp;G)</t>
  </si>
  <si>
    <t>Provider recommendation set to $360 for Int Team only in 2020 + CAF</t>
  </si>
  <si>
    <t>FY20 UFR Staff Mileage/Travel 205 (23E) per FTE.</t>
  </si>
  <si>
    <t>% of Reim. Expenses</t>
  </si>
  <si>
    <t>FY20 UFR Program Supplies &amp; Materials (33E) per FTE.</t>
  </si>
  <si>
    <t>Admin. Allocation</t>
  </si>
  <si>
    <t>TOTAL</t>
  </si>
  <si>
    <t xml:space="preserve">  Admin. Allocation</t>
  </si>
  <si>
    <t>Proposed RATE:</t>
  </si>
  <si>
    <t xml:space="preserve">  CAF</t>
  </si>
  <si>
    <t>CY2022Q2; Prospective period FY23 &amp; FY24</t>
  </si>
  <si>
    <t>Integrated Team with GLE / SIE</t>
  </si>
  <si>
    <t>Office Space Allocation Benchmarks</t>
  </si>
  <si>
    <t>CBFS Integrated Team Model (Integrated Team Model and GLE)</t>
  </si>
  <si>
    <t># Shared Spaces Needed</t>
  </si>
  <si>
    <t>Benchmark USF</t>
  </si>
  <si>
    <t>Total SF</t>
  </si>
  <si>
    <t xml:space="preserve">    Interpreter Services</t>
  </si>
  <si>
    <t>Total</t>
  </si>
  <si>
    <r>
      <rPr>
        <i/>
        <u/>
        <sz val="10"/>
        <rFont val="Arial"/>
        <family val="2"/>
      </rPr>
      <t>Note</t>
    </r>
    <r>
      <rPr>
        <i/>
        <sz val="10"/>
        <rFont val="Arial"/>
        <family val="2"/>
      </rPr>
      <t>:</t>
    </r>
    <r>
      <rPr>
        <sz val="10"/>
        <rFont val="Arial"/>
        <family val="2"/>
      </rPr>
      <t xml:space="preserve"> The shared space figures used above and summarized below were used because services are mostly not performed in the office and not all of the staff will be on at the same time. As a result, the shared space model below was applied.</t>
    </r>
  </si>
  <si>
    <t>Shared Space Estimate by Category</t>
  </si>
  <si>
    <t>LPHA &amp; RN</t>
  </si>
  <si>
    <t>Includes space for locked records and meds storage.</t>
  </si>
  <si>
    <t>SA Counselor</t>
  </si>
  <si>
    <t>1 cubicle spaces needed for SA counselors</t>
  </si>
  <si>
    <t>3 cubicle spaces needed for 10.5 FTEs. Coverage allows 5 DC on at a time.</t>
  </si>
  <si>
    <t xml:space="preserve">Housing Coord, Peer&amp;Family Spec., Interpreter </t>
  </si>
  <si>
    <t>3 cubicle spaces needed for 5 FTEs.</t>
  </si>
  <si>
    <t>Secretarial/Clerical</t>
  </si>
  <si>
    <t>1 cubicle space needed.</t>
  </si>
  <si>
    <t>Psychologist</t>
  </si>
  <si>
    <t>Source of Usable Square Foot (USF) Benchmarks:</t>
  </si>
  <si>
    <t xml:space="preserve">Workspace Utilization and Allocation Benchmark, U.S. General Services Administration Office of Government wide Policy Office of Real Property Management Performance Measurement Division, July 1, 2012 (Still Referenced by GSA as of 6/19/2016): http://www.gsa.gov/graphics/ogp/Workspace_Utilization_Banchmark_July_2012.pdf. </t>
  </si>
  <si>
    <t>Administrative Allocation</t>
  </si>
  <si>
    <t>GLE MODELS</t>
  </si>
  <si>
    <t>Sick/Personal</t>
  </si>
  <si>
    <t>GLE Models</t>
  </si>
  <si>
    <t xml:space="preserve"> GLE (Capacity 4 to 6)</t>
  </si>
  <si>
    <t>GLE (Capacity 7 to 9)</t>
  </si>
  <si>
    <t xml:space="preserve"> GLE (Capacity 10 to 12)</t>
  </si>
  <si>
    <t>Capacity:</t>
  </si>
  <si>
    <t xml:space="preserve"> GLEModel Benchmarks</t>
  </si>
  <si>
    <t>`</t>
  </si>
  <si>
    <t>Current Salary</t>
  </si>
  <si>
    <t xml:space="preserve">  Site Supervisor </t>
  </si>
  <si>
    <t>BLS /OES Massachusetts Median 2020 - Bachelors, # years, BSW</t>
  </si>
  <si>
    <t xml:space="preserve">  Direct Care</t>
  </si>
  <si>
    <t>BLS /OES Massachusetts Median 2020</t>
  </si>
  <si>
    <t xml:space="preserve">  Relief</t>
  </si>
  <si>
    <t>Benchmark FTEs</t>
  </si>
  <si>
    <t>Expenses</t>
  </si>
  <si>
    <t>4 to 6</t>
  </si>
  <si>
    <t>7 to 9</t>
  </si>
  <si>
    <t>10 to 12</t>
  </si>
  <si>
    <t>Transportation</t>
  </si>
  <si>
    <t>Meals / Food</t>
  </si>
  <si>
    <t>Total Reimb excl M&amp;G</t>
  </si>
  <si>
    <t>Benchmark: USDA FY22</t>
  </si>
  <si>
    <t>FY20 UFR Transportation</t>
  </si>
  <si>
    <t>RATE:</t>
  </si>
  <si>
    <t>CAF rate</t>
  </si>
  <si>
    <t>GLE (4-6 Model) Direct Care Coverage Summary (Hours Per Shift)</t>
  </si>
  <si>
    <t>Shift</t>
  </si>
  <si>
    <t>Sunday</t>
  </si>
  <si>
    <t>Monday</t>
  </si>
  <si>
    <t>Tuesday</t>
  </si>
  <si>
    <t>Wednesday</t>
  </si>
  <si>
    <t>Thursday</t>
  </si>
  <si>
    <t>Friday</t>
  </si>
  <si>
    <t>Saturday</t>
  </si>
  <si>
    <t>Day</t>
  </si>
  <si>
    <t>Evening</t>
  </si>
  <si>
    <t>Overnight</t>
  </si>
  <si>
    <r>
      <rPr>
        <i/>
        <u/>
        <sz val="10"/>
        <rFont val="Arial"/>
        <family val="2"/>
      </rPr>
      <t>Note</t>
    </r>
    <r>
      <rPr>
        <i/>
        <sz val="10"/>
        <rFont val="Arial"/>
        <family val="2"/>
      </rPr>
      <t>: Increments of 40 more hours of coverage for 7-9 and 80 more hours for 10-12 would be applied to the 4-6 model coverage model above.</t>
    </r>
  </si>
  <si>
    <t>Supported Independent Environments (SIEs)</t>
  </si>
  <si>
    <t xml:space="preserve"> SIE Model A (Capacity 13 to 16) </t>
  </si>
  <si>
    <t xml:space="preserve">SIE Model B (Capacity 17 to 24) </t>
  </si>
  <si>
    <t xml:space="preserve">SIE Model C (Capacity 25 to 35) </t>
  </si>
  <si>
    <t>SIE Model Benchmarks</t>
  </si>
  <si>
    <t xml:space="preserve">  Management Supervision</t>
  </si>
  <si>
    <t>Benchmark 101 CMR 420</t>
  </si>
  <si>
    <t xml:space="preserve">  Direct Care I &amp; II</t>
  </si>
  <si>
    <r>
      <t xml:space="preserve">  </t>
    </r>
    <r>
      <rPr>
        <i/>
        <sz val="10"/>
        <rFont val="Arial"/>
        <family val="2"/>
      </rPr>
      <t>Relief</t>
    </r>
  </si>
  <si>
    <t>A</t>
  </si>
  <si>
    <t>B</t>
  </si>
  <si>
    <t>C</t>
  </si>
  <si>
    <t>Model and Capacity:</t>
  </si>
  <si>
    <t xml:space="preserve">(13 to 16) </t>
  </si>
  <si>
    <t>(17 to 25)</t>
  </si>
  <si>
    <t>(26 to 35)</t>
  </si>
  <si>
    <t>Meals / Food***</t>
  </si>
  <si>
    <t>Benchmark: 101 CMR 420: ALTR for FY21 &amp; FY22</t>
  </si>
  <si>
    <t>SIE Direct Care Coverage Summary (Hours Per Shift)</t>
  </si>
  <si>
    <t>MEDICALLY INTENSIVE MODELS</t>
  </si>
  <si>
    <t>Medically Intensive Group Living Environment (Capacity 4-6)</t>
  </si>
  <si>
    <t xml:space="preserve">  Specialty Site Manager</t>
  </si>
  <si>
    <t xml:space="preserve">BLS /OES Massachusetts Median 2020 - Assistant Director (LICSW Level) </t>
  </si>
  <si>
    <t xml:space="preserve">  RN</t>
  </si>
  <si>
    <t xml:space="preserve">  Certified Nursing Assistant (CNA)</t>
  </si>
  <si>
    <t xml:space="preserve">  Direct Care III</t>
  </si>
  <si>
    <t>Hour</t>
  </si>
  <si>
    <t xml:space="preserve">  LPHA</t>
  </si>
  <si>
    <t>FY21 Add-on hourly rate</t>
  </si>
  <si>
    <t>FY20 UFR data</t>
  </si>
  <si>
    <t xml:space="preserve">  Transportation</t>
  </si>
  <si>
    <t>FY20 UFR data- Transportation</t>
  </si>
  <si>
    <t xml:space="preserve">  Meals / Food</t>
  </si>
  <si>
    <t>4-6</t>
  </si>
  <si>
    <t>7-9</t>
  </si>
  <si>
    <t>10-12</t>
  </si>
  <si>
    <t xml:space="preserve">RATE: </t>
  </si>
  <si>
    <t>Medically Intensive Group Living Environment (Capacity 7-9)</t>
  </si>
  <si>
    <t>RATE</t>
  </si>
  <si>
    <t>Medically Intensive Group Living Environment (Capacity 10-12)</t>
  </si>
  <si>
    <t>INTENSIVE BEHAVIORAL MODELS</t>
  </si>
  <si>
    <t>Intensive Behavioral Group Living Environment (Capacity 4-6)</t>
  </si>
  <si>
    <t xml:space="preserve">** To be used for Int Beh Assessment and Int Beh </t>
  </si>
  <si>
    <t>BLS /OES Massachusetts Median 2020-(Doctorate)</t>
  </si>
  <si>
    <t xml:space="preserve">  LPN</t>
  </si>
  <si>
    <t xml:space="preserve">  DC Evening Supervisor (DC III)</t>
  </si>
  <si>
    <t xml:space="preserve">CAF </t>
  </si>
  <si>
    <t xml:space="preserve">Assessment </t>
  </si>
  <si>
    <t>Intensive Behavioral Group Living Environment (Capacity 7-9)</t>
  </si>
  <si>
    <t xml:space="preserve">   Direct Care III</t>
  </si>
  <si>
    <t>Intensive Behavioral Group Living Environment (Capacity 10-12)</t>
  </si>
  <si>
    <t>Assessment</t>
  </si>
  <si>
    <t>Intensive Behavioral Assessment Group Living Environment (Capacity 4-6)</t>
  </si>
  <si>
    <t>Intensive Behavioral Assessment Group Living Environment (Capacity 10-12)</t>
  </si>
  <si>
    <t xml:space="preserve">  Meals / Food***</t>
  </si>
  <si>
    <t>FIRE SAFETY MODEL</t>
  </si>
  <si>
    <t>Intensive Fire Safety GLE (Capacity 4-6)</t>
  </si>
  <si>
    <t xml:space="preserve">  Psychiatrist</t>
  </si>
  <si>
    <t>CLINICALLY INTENSIVE GLE MODELS</t>
  </si>
  <si>
    <t>Clinically Intensive Group Living Environment (Capacity 4-6)</t>
  </si>
  <si>
    <t xml:space="preserve">   LPHA</t>
  </si>
  <si>
    <t xml:space="preserve">    Direct Care III</t>
  </si>
  <si>
    <t xml:space="preserve">    Direct Care </t>
  </si>
  <si>
    <t>CY2020Q2; Prospective period FY21 &amp; FY23</t>
  </si>
  <si>
    <t>Clinically Intensive Group Living Environment (Capacity 7-9)</t>
  </si>
  <si>
    <t>Clinically Intensive Group Living Environment (Capacity 10-12)</t>
  </si>
  <si>
    <t>INTENSIVE DIALECTICAL BEHAVIOR THERAPY (DBT) MODELS</t>
  </si>
  <si>
    <t>Intensive DBTGLE (Capacity 4-6)</t>
  </si>
  <si>
    <t xml:space="preserve">  Peer &amp; Family Specialist</t>
  </si>
  <si>
    <t>Intensive DBT GLE (Capacity 7-9)</t>
  </si>
  <si>
    <t xml:space="preserve">Lease Management </t>
  </si>
  <si>
    <t>Add- On</t>
  </si>
  <si>
    <t xml:space="preserve">Clients: </t>
  </si>
  <si>
    <t>Lease / Contract oversight</t>
  </si>
  <si>
    <t>Total program staff</t>
  </si>
  <si>
    <t>Tax &amp; fringe</t>
  </si>
  <si>
    <t>Other  Program Expenses per FTE</t>
  </si>
  <si>
    <t>Occupancy - 150 ft2 / FTE</t>
  </si>
  <si>
    <t>Subtotal program costs</t>
  </si>
  <si>
    <t>CAF</t>
  </si>
  <si>
    <t>Total with CAF</t>
  </si>
  <si>
    <t>RATE per client / month</t>
  </si>
  <si>
    <r>
      <rPr>
        <b/>
        <sz val="6"/>
        <color rgb="FF231F20"/>
        <rFont val="Verdana"/>
        <family val="2"/>
      </rPr>
      <t>DIVISION</t>
    </r>
  </si>
  <si>
    <r>
      <rPr>
        <b/>
        <sz val="6"/>
        <color rgb="FF231F20"/>
        <rFont val="Verdana"/>
        <family val="2"/>
      </rPr>
      <t>MASSACHUSETTS</t>
    </r>
  </si>
  <si>
    <r>
      <rPr>
        <b/>
        <sz val="6"/>
        <color rgb="FF231F20"/>
        <rFont val="Verdana"/>
        <family val="2"/>
      </rPr>
      <t>BOSTON</t>
    </r>
  </si>
  <si>
    <r>
      <rPr>
        <b/>
        <sz val="6"/>
        <color rgb="FF231F20"/>
        <rFont val="Verdana"/>
        <family val="2"/>
      </rPr>
      <t>BROCKTON</t>
    </r>
  </si>
  <si>
    <r>
      <rPr>
        <b/>
        <sz val="6"/>
        <color rgb="FF231F20"/>
        <rFont val="Verdana"/>
        <family val="2"/>
      </rPr>
      <t>BUZZARDS BAY</t>
    </r>
  </si>
  <si>
    <r>
      <rPr>
        <b/>
        <sz val="6"/>
        <color rgb="FF231F20"/>
        <rFont val="Verdana"/>
        <family val="2"/>
      </rPr>
      <t>FALL RIVER</t>
    </r>
  </si>
  <si>
    <r>
      <rPr>
        <b/>
        <sz val="6"/>
        <color rgb="FF231F20"/>
        <rFont val="Verdana"/>
        <family val="2"/>
      </rPr>
      <t>FITCHBURG</t>
    </r>
  </si>
  <si>
    <r>
      <rPr>
        <b/>
        <sz val="6"/>
        <color rgb="FF231F20"/>
        <rFont val="Verdana"/>
        <family val="2"/>
      </rPr>
      <t>FRAMINGHAM</t>
    </r>
  </si>
  <si>
    <r>
      <rPr>
        <b/>
        <sz val="6"/>
        <color rgb="FF231F20"/>
        <rFont val="Verdana"/>
        <family val="2"/>
      </rPr>
      <t>GREENFIELD</t>
    </r>
  </si>
  <si>
    <r>
      <rPr>
        <b/>
        <sz val="6"/>
        <color rgb="FF231F20"/>
        <rFont val="Verdana"/>
        <family val="2"/>
      </rPr>
      <t>MAT.</t>
    </r>
  </si>
  <si>
    <r>
      <rPr>
        <b/>
        <sz val="6"/>
        <color rgb="FF231F20"/>
        <rFont val="Verdana"/>
        <family val="2"/>
      </rPr>
      <t>INST.</t>
    </r>
  </si>
  <si>
    <r>
      <rPr>
        <b/>
        <sz val="6"/>
        <color rgb="FF231F20"/>
        <rFont val="Verdana"/>
        <family val="2"/>
      </rPr>
      <t>TOTAL</t>
    </r>
  </si>
  <si>
    <r>
      <rPr>
        <b/>
        <sz val="6"/>
        <color rgb="FF231F20"/>
        <rFont val="Verdana"/>
        <family val="2"/>
      </rPr>
      <t>MAT.      INST.</t>
    </r>
  </si>
  <si>
    <r>
      <rPr>
        <b/>
        <sz val="6"/>
        <color rgb="FF231F20"/>
        <rFont val="Verdana"/>
        <family val="2"/>
      </rPr>
      <t>CONTRACTOR EQUIPMENT</t>
    </r>
  </si>
  <si>
    <r>
      <rPr>
        <b/>
        <sz val="6"/>
        <color rgb="FF231F20"/>
        <rFont val="Verdana"/>
        <family val="2"/>
      </rPr>
      <t>0241, 31 - 34</t>
    </r>
  </si>
  <si>
    <r>
      <rPr>
        <b/>
        <sz val="6"/>
        <color rgb="FF231F20"/>
        <rFont val="Verdana"/>
        <family val="2"/>
      </rPr>
      <t>SITE &amp; INFRASTRUCTURE, DEMOLITION</t>
    </r>
  </si>
  <si>
    <r>
      <rPr>
        <sz val="6"/>
        <color rgb="FF231F20"/>
        <rFont val="Calibri"/>
        <family val="2"/>
      </rPr>
      <t>Concrete Forming &amp; Accessories</t>
    </r>
  </si>
  <si>
    <r>
      <rPr>
        <sz val="6"/>
        <color rgb="FF231F20"/>
        <rFont val="Calibri"/>
        <family val="2"/>
      </rPr>
      <t>Concrete Reinforcing</t>
    </r>
  </si>
  <si>
    <r>
      <rPr>
        <sz val="6"/>
        <color rgb="FF231F20"/>
        <rFont val="Calibri"/>
        <family val="2"/>
      </rPr>
      <t>Cast-in-Place Concrete</t>
    </r>
  </si>
  <si>
    <r>
      <rPr>
        <b/>
        <sz val="6"/>
        <color rgb="FF231F20"/>
        <rFont val="Verdana"/>
        <family val="2"/>
      </rPr>
      <t>CONCRETE</t>
    </r>
  </si>
  <si>
    <r>
      <rPr>
        <b/>
        <sz val="6"/>
        <color rgb="FF231F20"/>
        <rFont val="Verdana"/>
        <family val="2"/>
      </rPr>
      <t>MASONRY</t>
    </r>
  </si>
  <si>
    <r>
      <rPr>
        <b/>
        <sz val="6"/>
        <color rgb="FF231F20"/>
        <rFont val="Verdana"/>
        <family val="2"/>
      </rPr>
      <t>METALS</t>
    </r>
  </si>
  <si>
    <r>
      <rPr>
        <b/>
        <sz val="6"/>
        <color rgb="FF231F20"/>
        <rFont val="Verdana"/>
        <family val="2"/>
      </rPr>
      <t>WOOD, PLASTICS &amp; COMPOSITES</t>
    </r>
  </si>
  <si>
    <r>
      <rPr>
        <b/>
        <sz val="6"/>
        <color rgb="FF231F20"/>
        <rFont val="Verdana"/>
        <family val="2"/>
      </rPr>
      <t>THERMAL &amp; MOISTURE PROTECTION</t>
    </r>
  </si>
  <si>
    <r>
      <rPr>
        <b/>
        <sz val="6"/>
        <color rgb="FF231F20"/>
        <rFont val="Verdana"/>
        <family val="2"/>
      </rPr>
      <t>OPENINGS</t>
    </r>
  </si>
  <si>
    <r>
      <rPr>
        <sz val="6"/>
        <color rgb="FF231F20"/>
        <rFont val="Calibri"/>
        <family val="2"/>
      </rPr>
      <t>Plaster &amp; Gypsum Board</t>
    </r>
  </si>
  <si>
    <r>
      <rPr>
        <sz val="6"/>
        <color rgb="FF231F20"/>
        <rFont val="Calibri"/>
        <family val="2"/>
      </rPr>
      <t>0950, 0980</t>
    </r>
  </si>
  <si>
    <r>
      <rPr>
        <sz val="6"/>
        <color rgb="FF231F20"/>
        <rFont val="Calibri"/>
        <family val="2"/>
      </rPr>
      <t>Ceilings &amp; Acoustic Treatment</t>
    </r>
  </si>
  <si>
    <r>
      <rPr>
        <sz val="6"/>
        <color rgb="FF231F20"/>
        <rFont val="Calibri"/>
        <family val="2"/>
      </rPr>
      <t>Flooring</t>
    </r>
  </si>
  <si>
    <r>
      <rPr>
        <sz val="6"/>
        <color rgb="FF231F20"/>
        <rFont val="Calibri"/>
        <family val="2"/>
      </rPr>
      <t>0970, 0990</t>
    </r>
  </si>
  <si>
    <r>
      <rPr>
        <sz val="6"/>
        <color rgb="FF231F20"/>
        <rFont val="Calibri"/>
        <family val="2"/>
      </rPr>
      <t>Wall Finishes &amp; Painting/Coating</t>
    </r>
  </si>
  <si>
    <r>
      <rPr>
        <b/>
        <sz val="6"/>
        <color rgb="FF231F20"/>
        <rFont val="Verdana"/>
        <family val="2"/>
      </rPr>
      <t>FINISHES</t>
    </r>
  </si>
  <si>
    <r>
      <rPr>
        <b/>
        <sz val="6"/>
        <color rgb="FF231F20"/>
        <rFont val="Verdana"/>
        <family val="2"/>
      </rPr>
      <t>COVERS</t>
    </r>
  </si>
  <si>
    <r>
      <rPr>
        <b/>
        <sz val="6"/>
        <color rgb="FF231F20"/>
        <rFont val="Verdana"/>
        <family val="2"/>
      </rPr>
      <t>DIVS. 10 - 14, 25, 28, 41, 43, 44, 46</t>
    </r>
  </si>
  <si>
    <r>
      <rPr>
        <b/>
        <sz val="6"/>
        <color rgb="FF231F20"/>
        <rFont val="Verdana"/>
        <family val="2"/>
      </rPr>
      <t>21, 22, 23</t>
    </r>
  </si>
  <si>
    <r>
      <rPr>
        <b/>
        <sz val="6"/>
        <color rgb="FF231F20"/>
        <rFont val="Verdana"/>
        <family val="2"/>
      </rPr>
      <t>FIRE SUPPRESSION, PLUMBING &amp; HVAC</t>
    </r>
  </si>
  <si>
    <r>
      <rPr>
        <b/>
        <sz val="6"/>
        <color rgb="FF231F20"/>
        <rFont val="Verdana"/>
        <family val="2"/>
      </rPr>
      <t>26, 27, 3370</t>
    </r>
  </si>
  <si>
    <r>
      <rPr>
        <b/>
        <sz val="6"/>
        <color rgb="FF231F20"/>
        <rFont val="Verdana"/>
        <family val="2"/>
      </rPr>
      <t>ELECTRICAL, COMMUNICATIONS &amp; UTIL.</t>
    </r>
  </si>
  <si>
    <r>
      <rPr>
        <b/>
        <sz val="6"/>
        <color rgb="FF231F20"/>
        <rFont val="Verdana"/>
        <family val="2"/>
      </rPr>
      <t>MF2014</t>
    </r>
  </si>
  <si>
    <r>
      <rPr>
        <b/>
        <sz val="6"/>
        <color rgb="FF231F20"/>
        <rFont val="Verdana"/>
        <family val="2"/>
      </rPr>
      <t>WEIGHTED AVERAGE</t>
    </r>
  </si>
  <si>
    <r>
      <rPr>
        <b/>
        <sz val="6"/>
        <color rgb="FF231F20"/>
        <rFont val="Verdana"/>
        <family val="2"/>
      </rPr>
      <t>HYANNIS</t>
    </r>
  </si>
  <si>
    <r>
      <rPr>
        <b/>
        <sz val="6"/>
        <color rgb="FF231F20"/>
        <rFont val="Verdana"/>
        <family val="2"/>
      </rPr>
      <t>LAWRENCE</t>
    </r>
  </si>
  <si>
    <r>
      <rPr>
        <b/>
        <sz val="6"/>
        <color rgb="FF231F20"/>
        <rFont val="Verdana"/>
        <family val="2"/>
      </rPr>
      <t>LOWELL</t>
    </r>
  </si>
  <si>
    <r>
      <rPr>
        <b/>
        <sz val="6"/>
        <color rgb="FF231F20"/>
        <rFont val="Verdana"/>
        <family val="2"/>
      </rPr>
      <t>NEW BEDFORD</t>
    </r>
  </si>
  <si>
    <r>
      <rPr>
        <b/>
        <sz val="6"/>
        <color rgb="FF231F20"/>
        <rFont val="Verdana"/>
        <family val="2"/>
      </rPr>
      <t>PITTSFIELD</t>
    </r>
  </si>
  <si>
    <r>
      <rPr>
        <b/>
        <sz val="6"/>
        <color rgb="FF231F20"/>
        <rFont val="Verdana"/>
        <family val="2"/>
      </rPr>
      <t>SPRINGFIELD</t>
    </r>
  </si>
  <si>
    <r>
      <rPr>
        <b/>
        <sz val="6"/>
        <color rgb="FF231F20"/>
        <rFont val="Verdana"/>
        <family val="2"/>
      </rPr>
      <t>WORCESTER</t>
    </r>
  </si>
  <si>
    <t>2017 RS Masterformat City Cost Indexes</t>
  </si>
  <si>
    <t>RS Means Region</t>
  </si>
  <si>
    <t>RS Means Index</t>
  </si>
  <si>
    <t>Modifier</t>
  </si>
  <si>
    <t>Boston</t>
  </si>
  <si>
    <t>Brockton</t>
  </si>
  <si>
    <t>Buzzards Bay</t>
  </si>
  <si>
    <t>Fall River</t>
  </si>
  <si>
    <t>Fitchburg</t>
  </si>
  <si>
    <t>Framingham</t>
  </si>
  <si>
    <t>Greenfield</t>
  </si>
  <si>
    <t>Hyannis</t>
  </si>
  <si>
    <t>Lawrence</t>
  </si>
  <si>
    <t>Lowell</t>
  </si>
  <si>
    <t>New Bedford</t>
  </si>
  <si>
    <t>Pittsfield</t>
  </si>
  <si>
    <t>Springfield</t>
  </si>
  <si>
    <t>Worcester</t>
  </si>
  <si>
    <t>Statewide Average</t>
  </si>
  <si>
    <t>DAILY FOOD CALCULATION - ALLOWANCE PER PERSON</t>
  </si>
  <si>
    <t>https://www.fns.usda.gov/cnpp/usda-food-plans-cost-food-reports-monthly-reports</t>
  </si>
  <si>
    <r>
      <t xml:space="preserve">GOVERNMENT ESTIMATES OF COST PER </t>
    </r>
    <r>
      <rPr>
        <b/>
        <i/>
        <u/>
        <sz val="11"/>
        <color rgb="FF222222"/>
        <rFont val="Calibri"/>
        <family val="2"/>
        <scheme val="minor"/>
      </rPr>
      <t>WEEK</t>
    </r>
    <r>
      <rPr>
        <b/>
        <sz val="11"/>
        <color rgb="FF222222"/>
        <rFont val="Calibri"/>
        <family val="2"/>
        <scheme val="minor"/>
      </rPr>
      <t xml:space="preserve"> (USDA)</t>
    </r>
  </si>
  <si>
    <t>DAILY COST CALCULATION (WEEKLY DIVIDED BY 7)</t>
  </si>
  <si>
    <t>Thrifty plan</t>
  </si>
  <si>
    <t>Low-cost plan</t>
  </si>
  <si>
    <t>Moderate cost plan</t>
  </si>
  <si>
    <t>Liberal plan</t>
  </si>
  <si>
    <t>MALE</t>
  </si>
  <si>
    <t>19-50 years</t>
  </si>
  <si>
    <t>51-70 years</t>
  </si>
  <si>
    <t>71+ years</t>
  </si>
  <si>
    <t>FEMALE</t>
  </si>
  <si>
    <t>Straight Average</t>
  </si>
  <si>
    <t>Current Rate</t>
  </si>
  <si>
    <t>Variance</t>
  </si>
  <si>
    <t>Straight Average All Plans</t>
  </si>
  <si>
    <t>Average of Low/Mod</t>
  </si>
  <si>
    <t>Average of Low/Mod/Lib</t>
  </si>
  <si>
    <t>Average of Mod/Lib</t>
  </si>
  <si>
    <t>Food costs for one week - Prices from USDA November 2021 (most recent government figures available)</t>
  </si>
  <si>
    <t>Psychiatrist</t>
  </si>
  <si>
    <t>M2020 BLS  Occ Code 29-1223</t>
  </si>
  <si>
    <t xml:space="preserve">Benchmarked to FY22 actual Commonwealth (office of the Comptroller) T&amp;F rate, less </t>
  </si>
  <si>
    <t>Terminal leave, and  retirement.  Does include Paid Family Medical Leave tax.
Includes and additional 2% to be used at providers descretion for retirement and/or other benefits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</si>
</sst>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quot;$&quot;#,##0.00"/>
    <numFmt numFmtId="166" formatCode="&quot;$&quot;#,##0"/>
    <numFmt numFmtId="167" formatCode="0.000"/>
    <numFmt numFmtId="168" formatCode="0.0"/>
    <numFmt numFmtId="169" formatCode="\$#,##0"/>
    <numFmt numFmtId="170" formatCode="0.0%"/>
    <numFmt numFmtId="171" formatCode="_(* #,##0_);_(* \(#,##0\);_(* &quot;-&quot;??_);_(@_)"/>
    <numFmt numFmtId="172" formatCode="_(&quot;$&quot;* #,##0_);_(&quot;$&quot;* \(#,##0\);_(&quot;$&quot;* &quot;-&quot;??_);_(@_)"/>
    <numFmt numFmtId="173" formatCode="0.0000%"/>
    <numFmt numFmtId="174" formatCode="_(&quot;$&quot;* #,##0.00_);_(&quot;$&quot;* \(#,##0.00\);_(&quot;$&quot;* &quot;-&quot;_);_(@_)"/>
    <numFmt numFmtId="175" formatCode="_(&quot;$&quot;* #,##0.0_);_(&quot;$&quot;* \(#,##0.0\);_(&quot;$&quot;* &quot;-&quot;_);_(@_)"/>
    <numFmt numFmtId="176" formatCode="_(&quot;$&quot;* #,##0.0_);_(&quot;$&quot;* \(#,##0.0\);_(&quot;$&quot;* &quot;-&quot;??_);_(@_)"/>
    <numFmt numFmtId="177" formatCode="\$#,##0.00"/>
    <numFmt numFmtId="178" formatCode="_(&quot;$&quot;* #,##0.000_);_(&quot;$&quot;* \(#,##0.000\);_(&quot;$&quot;* &quot;-&quot;??_);_(@_)"/>
    <numFmt numFmtId="179" formatCode="#,##0.000"/>
    <numFmt numFmtId="180" formatCode="_(* #,##0.00000_);_(* \(#,##0.00000\);_(* &quot;-&quot;??_);_(@_)"/>
    <numFmt numFmtId="181" formatCode="&quot;$&quot;#,##0.00000"/>
    <numFmt numFmtId="182" formatCode="000000"/>
    <numFmt numFmtId="183" formatCode="0000"/>
    <numFmt numFmtId="184" formatCode="00"/>
  </numFmts>
  <fonts count="10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6"/>
      <name val="Calibri"/>
      <family val="2"/>
      <scheme val="minor"/>
    </font>
    <font>
      <b/>
      <sz val="11"/>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b/>
      <sz val="16"/>
      <color indexed="10"/>
      <name val="Calibri"/>
      <family val="2"/>
    </font>
    <font>
      <sz val="10"/>
      <name val="Arial"/>
      <family val="2"/>
    </font>
    <font>
      <sz val="14"/>
      <color theme="1"/>
      <name val="Calibri"/>
      <family val="2"/>
      <scheme val="minor"/>
    </font>
    <font>
      <sz val="10"/>
      <name val="Arial"/>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0"/>
      <color theme="1"/>
      <name val="Calibri"/>
      <family val="2"/>
      <scheme val="minor"/>
    </font>
    <font>
      <i/>
      <sz val="11"/>
      <color rgb="FFFF0000"/>
      <name val="Calibri"/>
      <family val="2"/>
      <scheme val="minor"/>
    </font>
    <font>
      <sz val="11"/>
      <color theme="1"/>
      <name val="Calibri"/>
      <family val="2"/>
    </font>
    <font>
      <sz val="11"/>
      <name val="Arial"/>
      <family val="2"/>
    </font>
    <font>
      <sz val="11"/>
      <name val="Gill Sans MT"/>
      <family val="2"/>
    </font>
    <font>
      <b/>
      <sz val="10"/>
      <color theme="0"/>
      <name val="Arial"/>
      <family val="2"/>
    </font>
    <font>
      <b/>
      <u/>
      <sz val="10"/>
      <color rgb="FFFF0000"/>
      <name val="Arial"/>
      <family val="2"/>
    </font>
    <font>
      <b/>
      <i/>
      <sz val="10"/>
      <name val="Arial"/>
      <family val="2"/>
    </font>
    <font>
      <i/>
      <sz val="10"/>
      <name val="Arial"/>
      <family val="2"/>
    </font>
    <font>
      <sz val="12"/>
      <name val="Calibri"/>
      <family val="2"/>
      <scheme val="minor"/>
    </font>
    <font>
      <b/>
      <i/>
      <sz val="10"/>
      <color rgb="FFFF0000"/>
      <name val="Arial"/>
      <family val="2"/>
    </font>
    <font>
      <sz val="11"/>
      <color theme="1"/>
      <name val="Calibri"/>
      <family val="2"/>
      <charset val="129"/>
      <scheme val="minor"/>
    </font>
    <font>
      <sz val="11"/>
      <name val="Calibri"/>
      <family val="2"/>
      <scheme val="minor"/>
    </font>
    <font>
      <i/>
      <u/>
      <sz val="10"/>
      <name val="Arial"/>
      <family val="2"/>
    </font>
    <font>
      <sz val="16"/>
      <color theme="1"/>
      <name val="Calibri"/>
      <family val="2"/>
    </font>
    <font>
      <u/>
      <sz val="10"/>
      <name val="Arial"/>
      <family val="2"/>
    </font>
    <font>
      <sz val="12"/>
      <name val="Calibri"/>
      <family val="2"/>
    </font>
    <font>
      <sz val="12"/>
      <name val="Arial"/>
      <family val="2"/>
    </font>
    <font>
      <sz val="10"/>
      <color theme="1"/>
      <name val="Arial"/>
      <family val="2"/>
    </font>
    <font>
      <b/>
      <sz val="10"/>
      <color theme="1"/>
      <name val="Arial"/>
      <family val="2"/>
    </font>
    <font>
      <b/>
      <u/>
      <sz val="10"/>
      <color theme="1"/>
      <name val="Arial"/>
      <family val="2"/>
    </font>
    <font>
      <sz val="10"/>
      <color theme="3" tint="0.39997558519241921"/>
      <name val="Arial"/>
      <family val="2"/>
    </font>
    <font>
      <b/>
      <sz val="10"/>
      <color indexed="8"/>
      <name val="Arial"/>
      <family val="2"/>
    </font>
    <font>
      <sz val="10"/>
      <color indexed="8"/>
      <name val="Arial"/>
      <family val="2"/>
    </font>
    <font>
      <b/>
      <u/>
      <sz val="10"/>
      <color indexed="8"/>
      <name val="Arial"/>
      <family val="2"/>
    </font>
    <font>
      <sz val="10"/>
      <color indexed="10"/>
      <name val="Arial"/>
      <family val="2"/>
    </font>
    <font>
      <sz val="10"/>
      <color indexed="17"/>
      <name val="Arial"/>
      <family val="2"/>
    </font>
    <font>
      <sz val="10"/>
      <color theme="5"/>
      <name val="Arial"/>
      <family val="2"/>
    </font>
    <font>
      <i/>
      <sz val="10"/>
      <color theme="1"/>
      <name val="Arial"/>
      <family val="2"/>
    </font>
    <font>
      <sz val="10"/>
      <color indexed="30"/>
      <name val="Arial"/>
      <family val="2"/>
    </font>
    <font>
      <b/>
      <u/>
      <sz val="12"/>
      <color theme="1"/>
      <name val="Arial"/>
      <family val="2"/>
    </font>
    <font>
      <b/>
      <sz val="11"/>
      <color theme="0"/>
      <name val="Arial"/>
      <family val="2"/>
    </font>
    <font>
      <b/>
      <u/>
      <sz val="11"/>
      <color theme="1"/>
      <name val="Calibri"/>
      <family val="2"/>
      <scheme val="minor"/>
    </font>
    <font>
      <sz val="10"/>
      <color rgb="FF538ED5"/>
      <name val="Arial"/>
      <family val="2"/>
    </font>
    <font>
      <sz val="10"/>
      <name val="Calibri"/>
      <family val="2"/>
    </font>
    <font>
      <sz val="12"/>
      <color theme="1"/>
      <name val="Calibri"/>
      <family val="2"/>
      <scheme val="minor"/>
    </font>
    <font>
      <b/>
      <sz val="12"/>
      <color theme="1"/>
      <name val="Calibri"/>
      <family val="2"/>
      <scheme val="minor"/>
    </font>
    <font>
      <sz val="12"/>
      <color rgb="FFFF0000"/>
      <name val="Calibri"/>
      <family val="2"/>
      <scheme val="minor"/>
    </font>
    <font>
      <sz val="11"/>
      <color indexed="8"/>
      <name val="Calibri"/>
      <family val="2"/>
    </font>
    <font>
      <b/>
      <sz val="6"/>
      <name val="Verdana"/>
      <family val="2"/>
    </font>
    <font>
      <b/>
      <sz val="6"/>
      <color rgb="FF231F20"/>
      <name val="Verdana"/>
      <family val="2"/>
    </font>
    <font>
      <sz val="6"/>
      <color rgb="FF231F20"/>
      <name val="Calibri"/>
      <family val="2"/>
    </font>
    <font>
      <sz val="6"/>
      <name val="Calibri"/>
      <family val="2"/>
    </font>
    <font>
      <b/>
      <sz val="12"/>
      <name val="Calibri"/>
      <family val="2"/>
      <scheme val="minor"/>
    </font>
    <font>
      <u/>
      <sz val="11"/>
      <color theme="10"/>
      <name val="Calibri"/>
      <family val="2"/>
    </font>
    <font>
      <b/>
      <sz val="11"/>
      <color rgb="FF222222"/>
      <name val="Calibri"/>
      <family val="2"/>
      <scheme val="minor"/>
    </font>
    <font>
      <b/>
      <i/>
      <u/>
      <sz val="11"/>
      <color rgb="FF222222"/>
      <name val="Calibri"/>
      <family val="2"/>
      <scheme val="minor"/>
    </font>
    <font>
      <b/>
      <sz val="14"/>
      <color rgb="FF222222"/>
      <name val="Calibri"/>
      <family val="2"/>
      <scheme val="minor"/>
    </font>
    <font>
      <sz val="11"/>
      <color rgb="FF222222"/>
      <name val="Calibri"/>
      <family val="2"/>
      <scheme val="minor"/>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10"/>
      <name val="Verdana"/>
      <family val="2"/>
    </font>
    <font>
      <sz val="10"/>
      <color theme="1"/>
      <name val="Tahoma"/>
      <family val="2"/>
    </font>
    <font>
      <sz val="10"/>
      <name val="MS Sans Serif"/>
      <family val="2"/>
    </font>
    <font>
      <b/>
      <sz val="11"/>
      <color indexed="63"/>
      <name val="Calibri"/>
      <family val="2"/>
    </font>
    <font>
      <b/>
      <sz val="12"/>
      <color indexed="30"/>
      <name val="Calibri"/>
      <family val="2"/>
    </font>
    <font>
      <b/>
      <sz val="18"/>
      <color indexed="56"/>
      <name val="Cambria"/>
      <family val="2"/>
    </font>
    <font>
      <b/>
      <sz val="11"/>
      <color indexed="8"/>
      <name val="Calibri"/>
      <family val="2"/>
    </font>
    <font>
      <sz val="11"/>
      <color indexed="10"/>
      <name val="Calibri"/>
      <family val="2"/>
    </font>
  </fonts>
  <fills count="44">
    <fill>
      <patternFill patternType="none"/>
    </fill>
    <fill>
      <patternFill patternType="gray125"/>
    </fill>
    <fill>
      <patternFill patternType="solid">
        <fgColor rgb="FFFFC7CE"/>
      </patternFill>
    </fill>
    <fill>
      <patternFill patternType="solid">
        <fgColor rgb="FFFFFFCC"/>
      </patternFill>
    </fill>
    <fill>
      <patternFill patternType="solid">
        <fgColor rgb="FFFFFF00"/>
        <bgColor indexed="64"/>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7999511703848384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AEECE5"/>
        <bgColor indexed="64"/>
      </patternFill>
    </fill>
    <fill>
      <patternFill patternType="solid">
        <fgColor theme="3"/>
        <bgColor indexed="64"/>
      </patternFill>
    </fill>
    <fill>
      <patternFill patternType="solid">
        <fgColor rgb="FFFFB7DB"/>
        <bgColor indexed="64"/>
      </patternFill>
    </fill>
    <fill>
      <patternFill patternType="solid">
        <fgColor rgb="FF0070C0"/>
        <bgColor indexed="64"/>
      </patternFill>
    </fill>
    <fill>
      <patternFill patternType="solid">
        <fgColor rgb="FFFFFF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0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theme="5" tint="-0.249977111117893"/>
      </left>
      <right/>
      <top style="thin">
        <color theme="5" tint="-0.249977111117893"/>
      </top>
      <bottom style="thin">
        <color theme="5" tint="-0.24997711111789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rgb="FF231F20"/>
      </left>
      <right/>
      <top style="thin">
        <color rgb="FF231F20"/>
      </top>
      <bottom/>
      <diagonal/>
    </border>
    <border>
      <left/>
      <right/>
      <top style="thin">
        <color rgb="FF231F20"/>
      </top>
      <bottom/>
      <diagonal/>
    </border>
    <border>
      <left/>
      <right style="thin">
        <color rgb="FF231F20"/>
      </right>
      <top style="thin">
        <color rgb="FF231F20"/>
      </top>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rgb="FF231F20"/>
      </left>
      <right/>
      <top/>
      <bottom/>
      <diagonal/>
    </border>
    <border>
      <left/>
      <right style="thin">
        <color rgb="FF231F20"/>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medium">
        <color indexed="64"/>
      </left>
      <right style="medium">
        <color rgb="FFC3CCB7"/>
      </right>
      <top/>
      <bottom/>
      <diagonal/>
    </border>
    <border>
      <left style="medium">
        <color rgb="FFC3CCB7"/>
      </left>
      <right style="medium">
        <color rgb="FFC3CCB7"/>
      </right>
      <top style="medium">
        <color rgb="FFC3CCB7"/>
      </top>
      <bottom style="medium">
        <color rgb="FFC3CCB7"/>
      </bottom>
      <diagonal/>
    </border>
    <border>
      <left style="medium">
        <color rgb="FFC3CCB7"/>
      </left>
      <right/>
      <top style="medium">
        <color rgb="FFC3CCB7"/>
      </top>
      <bottom style="medium">
        <color rgb="FFC3CCB7"/>
      </bottom>
      <diagonal/>
    </border>
    <border>
      <left style="medium">
        <color indexed="64"/>
      </left>
      <right style="medium">
        <color rgb="FFC3CCB7"/>
      </right>
      <top style="medium">
        <color rgb="FFC3CCB7"/>
      </top>
      <bottom style="medium">
        <color rgb="FFC3CCB7"/>
      </bottom>
      <diagonal/>
    </border>
    <border>
      <left style="medium">
        <color rgb="FFC3CCB7"/>
      </left>
      <right style="medium">
        <color rgb="FFC3CCB7"/>
      </right>
      <top style="medium">
        <color rgb="FFC3CCB7"/>
      </top>
      <bottom/>
      <diagonal/>
    </border>
    <border>
      <left style="medium">
        <color rgb="FFC3CCB7"/>
      </left>
      <right style="medium">
        <color indexed="64"/>
      </right>
      <top style="medium">
        <color rgb="FFC3CCB7"/>
      </top>
      <bottom style="medium">
        <color rgb="FFC3CCB7"/>
      </bottom>
      <diagonal/>
    </border>
    <border>
      <left style="medium">
        <color indexed="64"/>
      </left>
      <right/>
      <top style="medium">
        <color rgb="FFC3CCB7"/>
      </top>
      <bottom style="medium">
        <color rgb="FFC3CCB7"/>
      </bottom>
      <diagonal/>
    </border>
    <border>
      <left style="medium">
        <color indexed="64"/>
      </left>
      <right style="medium">
        <color rgb="FFC3CCB7"/>
      </right>
      <top style="medium">
        <color indexed="64"/>
      </top>
      <bottom style="medium">
        <color rgb="FFC3CCB7"/>
      </bottom>
      <diagonal/>
    </border>
    <border>
      <left style="medium">
        <color rgb="FFC3CCB7"/>
      </left>
      <right style="medium">
        <color indexed="64"/>
      </right>
      <top style="medium">
        <color indexed="64"/>
      </top>
      <bottom style="medium">
        <color rgb="FFC3CCB7"/>
      </bottom>
      <diagonal/>
    </border>
    <border>
      <left/>
      <right style="medium">
        <color indexed="64"/>
      </right>
      <top style="medium">
        <color rgb="FFC3CCB7"/>
      </top>
      <bottom style="medium">
        <color rgb="FFC3CCB7"/>
      </bottom>
      <diagonal/>
    </border>
    <border>
      <left style="medium">
        <color indexed="64"/>
      </left>
      <right style="medium">
        <color rgb="FFC3CCB7"/>
      </right>
      <top style="medium">
        <color rgb="FFC3CCB7"/>
      </top>
      <bottom style="medium">
        <color indexed="64"/>
      </bottom>
      <diagonal/>
    </border>
    <border>
      <left style="medium">
        <color rgb="FFC3CCB7"/>
      </left>
      <right style="medium">
        <color rgb="FFC3CCB7"/>
      </right>
      <top style="medium">
        <color rgb="FFC3CCB7"/>
      </top>
      <bottom style="medium">
        <color indexed="64"/>
      </bottom>
      <diagonal/>
    </border>
    <border>
      <left style="medium">
        <color rgb="FFC3CCB7"/>
      </left>
      <right/>
      <top style="medium">
        <color rgb="FFC3CCB7"/>
      </top>
      <bottom style="medium">
        <color indexed="64"/>
      </bottom>
      <diagonal/>
    </border>
    <border>
      <left style="medium">
        <color indexed="64"/>
      </left>
      <right/>
      <top style="medium">
        <color rgb="FFC3CCB7"/>
      </top>
      <bottom style="medium">
        <color indexed="64"/>
      </bottom>
      <diagonal/>
    </border>
    <border>
      <left style="medium">
        <color rgb="FFC3CCB7"/>
      </left>
      <right style="medium">
        <color indexed="64"/>
      </right>
      <top style="medium">
        <color rgb="FFC3CCB7"/>
      </top>
      <bottom style="medium">
        <color indexed="64"/>
      </bottom>
      <diagonal/>
    </border>
    <border>
      <left/>
      <right style="medium">
        <color indexed="64"/>
      </right>
      <top style="medium">
        <color rgb="FFC3CCB7"/>
      </top>
      <bottom style="medium">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3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16" fillId="0" borderId="0" applyFont="0" applyFill="0" applyBorder="0" applyAlignment="0" applyProtection="0"/>
    <xf numFmtId="0" fontId="18" fillId="0" borderId="0"/>
    <xf numFmtId="0" fontId="16" fillId="0" borderId="0"/>
    <xf numFmtId="0" fontId="16" fillId="0" borderId="0"/>
    <xf numFmtId="0" fontId="29" fillId="0" borderId="0"/>
    <xf numFmtId="0" fontId="29" fillId="0" borderId="0"/>
    <xf numFmtId="0" fontId="1" fillId="0" borderId="0"/>
    <xf numFmtId="9" fontId="30" fillId="0" borderId="0" applyFont="0" applyFill="0" applyBorder="0" applyAlignment="0" applyProtection="0"/>
    <xf numFmtId="0" fontId="29" fillId="0" borderId="0"/>
    <xf numFmtId="0" fontId="29" fillId="0" borderId="0"/>
    <xf numFmtId="44" fontId="1" fillId="0" borderId="0" applyFont="0" applyFill="0" applyBorder="0" applyAlignment="0" applyProtection="0"/>
    <xf numFmtId="9" fontId="38" fillId="0" borderId="0" applyFont="0" applyFill="0" applyBorder="0" applyAlignment="0" applyProtection="0"/>
    <xf numFmtId="44" fontId="29"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16" fillId="0" borderId="0"/>
    <xf numFmtId="43" fontId="16" fillId="0" borderId="0" applyFont="0" applyFill="0" applyBorder="0" applyAlignment="0" applyProtection="0"/>
    <xf numFmtId="44" fontId="16" fillId="0" borderId="0" applyFont="0" applyFill="0" applyBorder="0" applyAlignment="0" applyProtection="0"/>
    <xf numFmtId="0" fontId="1" fillId="0" borderId="0"/>
    <xf numFmtId="0" fontId="1" fillId="0" borderId="0"/>
    <xf numFmtId="0" fontId="71" fillId="0" borderId="0" applyNumberFormat="0" applyFill="0" applyBorder="0" applyAlignment="0" applyProtection="0"/>
    <xf numFmtId="9" fontId="1" fillId="0" borderId="0" applyFont="0" applyFill="0" applyBorder="0" applyAlignment="0" applyProtection="0"/>
    <xf numFmtId="0" fontId="65" fillId="22" borderId="0" applyNumberFormat="0" applyBorder="0" applyAlignment="0" applyProtection="0"/>
    <xf numFmtId="0" fontId="65" fillId="23" borderId="0" applyNumberFormat="0" applyBorder="0" applyAlignment="0" applyProtection="0"/>
    <xf numFmtId="0" fontId="65" fillId="24" borderId="0" applyNumberFormat="0" applyBorder="0" applyAlignment="0" applyProtection="0"/>
    <xf numFmtId="0" fontId="65" fillId="25" borderId="0" applyNumberFormat="0" applyBorder="0" applyAlignment="0" applyProtection="0"/>
    <xf numFmtId="0" fontId="65" fillId="26" borderId="0" applyNumberFormat="0" applyBorder="0" applyAlignment="0" applyProtection="0"/>
    <xf numFmtId="0" fontId="65" fillId="27"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65" fillId="30"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31" borderId="0" applyNumberFormat="0" applyBorder="0" applyAlignment="0" applyProtection="0"/>
    <xf numFmtId="0" fontId="76" fillId="32"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6" fillId="35" borderId="0" applyNumberFormat="0" applyBorder="0" applyAlignment="0" applyProtection="0"/>
    <xf numFmtId="0" fontId="76" fillId="36" borderId="0" applyNumberFormat="0" applyBorder="0" applyAlignment="0" applyProtection="0"/>
    <xf numFmtId="0" fontId="76" fillId="37" borderId="0" applyNumberFormat="0" applyBorder="0" applyAlignment="0" applyProtection="0"/>
    <xf numFmtId="0" fontId="76" fillId="38" borderId="0" applyNumberFormat="0" applyBorder="0" applyAlignment="0" applyProtection="0"/>
    <xf numFmtId="0" fontId="76" fillId="33" borderId="0" applyNumberFormat="0" applyBorder="0" applyAlignment="0" applyProtection="0"/>
    <xf numFmtId="0" fontId="76" fillId="34" borderId="0" applyNumberFormat="0" applyBorder="0" applyAlignment="0" applyProtection="0"/>
    <xf numFmtId="0" fontId="76" fillId="39" borderId="0" applyNumberFormat="0" applyBorder="0" applyAlignment="0" applyProtection="0"/>
    <xf numFmtId="0" fontId="77" fillId="23" borderId="0" applyNumberFormat="0" applyBorder="0" applyAlignment="0" applyProtection="0"/>
    <xf numFmtId="0" fontId="78" fillId="2" borderId="0" applyNumberFormat="0" applyBorder="0" applyAlignment="0" applyProtection="0"/>
    <xf numFmtId="0" fontId="79" fillId="0" borderId="87" applyNumberFormat="0" applyFont="0" applyProtection="0">
      <alignment wrapText="1"/>
    </xf>
    <xf numFmtId="0" fontId="80" fillId="40" borderId="88" applyNumberFormat="0" applyAlignment="0" applyProtection="0"/>
    <xf numFmtId="0" fontId="80" fillId="40" borderId="88" applyNumberFormat="0" applyAlignment="0" applyProtection="0"/>
    <xf numFmtId="0" fontId="80" fillId="40" borderId="88" applyNumberFormat="0" applyAlignment="0" applyProtection="0"/>
    <xf numFmtId="0" fontId="81" fillId="41" borderId="89" applyNumberFormat="0" applyAlignment="0" applyProtection="0"/>
    <xf numFmtId="41" fontId="16"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5"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2" fontId="16"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65"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6" fillId="0" borderId="0" applyFont="0" applyFill="0" applyBorder="0" applyAlignment="0" applyProtection="0"/>
    <xf numFmtId="44" fontId="29" fillId="0" borderId="0" applyFont="0" applyFill="0" applyBorder="0" applyAlignment="0" applyProtection="0"/>
    <xf numFmtId="44" fontId="30"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9" fillId="0" borderId="0" applyFont="0" applyFill="0" applyBorder="0" applyAlignment="0" applyProtection="0"/>
    <xf numFmtId="44" fontId="65" fillId="0" borderId="0" applyFont="0" applyFill="0" applyBorder="0" applyAlignment="0" applyProtection="0"/>
    <xf numFmtId="0" fontId="82" fillId="0" borderId="0" applyNumberFormat="0" applyFill="0" applyBorder="0" applyAlignment="0" applyProtection="0"/>
    <xf numFmtId="0" fontId="8" fillId="0" borderId="0" applyNumberFormat="0" applyFill="0" applyBorder="0" applyAlignment="0" applyProtection="0"/>
    <xf numFmtId="0" fontId="82" fillId="0" borderId="0" applyNumberFormat="0" applyFill="0" applyBorder="0" applyAlignment="0" applyProtection="0"/>
    <xf numFmtId="0" fontId="79" fillId="0" borderId="0" applyNumberFormat="0" applyFill="0" applyBorder="0" applyAlignment="0" applyProtection="0"/>
    <xf numFmtId="0" fontId="79" fillId="0" borderId="90" applyNumberFormat="0" applyProtection="0">
      <alignment wrapText="1"/>
    </xf>
    <xf numFmtId="0" fontId="83" fillId="24" borderId="0" applyNumberFormat="0" applyBorder="0" applyAlignment="0" applyProtection="0"/>
    <xf numFmtId="0" fontId="84" fillId="0" borderId="91" applyNumberFormat="0" applyProtection="0">
      <alignment wrapText="1"/>
    </xf>
    <xf numFmtId="0" fontId="85" fillId="0" borderId="92" applyNumberFormat="0" applyFill="0" applyAlignment="0" applyProtection="0"/>
    <xf numFmtId="0" fontId="3" fillId="0" borderId="1" applyNumberFormat="0" applyFill="0" applyAlignment="0" applyProtection="0"/>
    <xf numFmtId="0" fontId="85" fillId="0" borderId="92" applyNumberFormat="0" applyFill="0" applyAlignment="0" applyProtection="0"/>
    <xf numFmtId="0" fontId="86" fillId="0" borderId="93" applyNumberFormat="0" applyFill="0" applyAlignment="0" applyProtection="0"/>
    <xf numFmtId="0" fontId="4" fillId="0" borderId="2" applyNumberFormat="0" applyFill="0" applyAlignment="0" applyProtection="0"/>
    <xf numFmtId="0" fontId="86" fillId="0" borderId="93" applyNumberFormat="0" applyFill="0" applyAlignment="0" applyProtection="0"/>
    <xf numFmtId="0" fontId="87" fillId="0" borderId="94" applyNumberFormat="0" applyFill="0" applyAlignment="0" applyProtection="0"/>
    <xf numFmtId="0" fontId="5" fillId="0" borderId="3" applyNumberFormat="0" applyFill="0" applyAlignment="0" applyProtection="0"/>
    <xf numFmtId="0" fontId="87" fillId="0" borderId="94" applyNumberFormat="0" applyFill="0" applyAlignment="0" applyProtection="0"/>
    <xf numFmtId="0" fontId="87" fillId="0" borderId="0" applyNumberFormat="0" applyFill="0" applyBorder="0" applyAlignment="0" applyProtection="0"/>
    <xf numFmtId="0" fontId="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27" borderId="88" applyNumberFormat="0" applyAlignment="0" applyProtection="0"/>
    <xf numFmtId="0" fontId="89" fillId="27" borderId="88" applyNumberFormat="0" applyAlignment="0" applyProtection="0"/>
    <xf numFmtId="0" fontId="89" fillId="27" borderId="88" applyNumberFormat="0" applyAlignment="0" applyProtection="0"/>
    <xf numFmtId="0" fontId="90" fillId="0" borderId="95" applyNumberFormat="0" applyFill="0" applyAlignment="0" applyProtection="0"/>
    <xf numFmtId="0" fontId="6" fillId="0" borderId="4" applyNumberFormat="0" applyFill="0" applyAlignment="0" applyProtection="0"/>
    <xf numFmtId="0" fontId="90" fillId="0" borderId="95" applyNumberFormat="0" applyFill="0" applyAlignment="0" applyProtection="0"/>
    <xf numFmtId="0" fontId="91" fillId="42" borderId="0" applyNumberFormat="0" applyBorder="0" applyAlignment="0" applyProtection="0"/>
    <xf numFmtId="0" fontId="1" fillId="0" borderId="0"/>
    <xf numFmtId="0" fontId="1" fillId="0" borderId="0"/>
    <xf numFmtId="0" fontId="50" fillId="0" borderId="0"/>
    <xf numFmtId="0" fontId="1" fillId="0" borderId="0"/>
    <xf numFmtId="0" fontId="16" fillId="0" borderId="0"/>
    <xf numFmtId="0" fontId="16" fillId="0" borderId="0"/>
    <xf numFmtId="0" fontId="16" fillId="0" borderId="0"/>
    <xf numFmtId="0" fontId="1" fillId="0" borderId="0"/>
    <xf numFmtId="0" fontId="16" fillId="0" borderId="0"/>
    <xf numFmtId="0" fontId="1" fillId="0" borderId="0"/>
    <xf numFmtId="0" fontId="1" fillId="0" borderId="0"/>
    <xf numFmtId="0" fontId="30" fillId="0" borderId="0"/>
    <xf numFmtId="0" fontId="30" fillId="0" borderId="0"/>
    <xf numFmtId="0" fontId="1" fillId="0" borderId="0"/>
    <xf numFmtId="0" fontId="1" fillId="0" borderId="0"/>
    <xf numFmtId="0" fontId="16" fillId="0" borderId="0"/>
    <xf numFmtId="0" fontId="16" fillId="0" borderId="0"/>
    <xf numFmtId="0" fontId="92" fillId="0" borderId="0"/>
    <xf numFmtId="0" fontId="65" fillId="0" borderId="0"/>
    <xf numFmtId="0" fontId="16" fillId="0" borderId="0"/>
    <xf numFmtId="0" fontId="16" fillId="0" borderId="0"/>
    <xf numFmtId="0" fontId="29" fillId="0" borderId="0"/>
    <xf numFmtId="0" fontId="65" fillId="0" borderId="0"/>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3" fillId="0" borderId="0"/>
    <xf numFmtId="0" fontId="93" fillId="0" borderId="0"/>
    <xf numFmtId="0" fontId="1" fillId="0" borderId="0"/>
    <xf numFmtId="0" fontId="16" fillId="0" borderId="0"/>
    <xf numFmtId="0" fontId="1" fillId="0" borderId="0"/>
    <xf numFmtId="0" fontId="16" fillId="0" borderId="0"/>
    <xf numFmtId="0" fontId="50" fillId="0" borderId="0">
      <alignment vertical="top"/>
    </xf>
    <xf numFmtId="0" fontId="93" fillId="0" borderId="0"/>
    <xf numFmtId="0" fontId="1" fillId="0" borderId="0"/>
    <xf numFmtId="0" fontId="1" fillId="0" borderId="0"/>
    <xf numFmtId="0" fontId="16" fillId="0" borderId="0"/>
    <xf numFmtId="0" fontId="29" fillId="0" borderId="0"/>
    <xf numFmtId="0" fontId="29" fillId="0" borderId="0"/>
    <xf numFmtId="0" fontId="1" fillId="0" borderId="0"/>
    <xf numFmtId="0" fontId="16" fillId="0" borderId="0"/>
    <xf numFmtId="0" fontId="29" fillId="0" borderId="0"/>
    <xf numFmtId="0" fontId="1" fillId="0" borderId="0"/>
    <xf numFmtId="0" fontId="1" fillId="0" borderId="0"/>
    <xf numFmtId="0" fontId="16" fillId="0" borderId="0"/>
    <xf numFmtId="0" fontId="16" fillId="0" borderId="0"/>
    <xf numFmtId="0" fontId="94"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6"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3" borderId="5" applyNumberFormat="0" applyFont="0" applyAlignment="0" applyProtection="0"/>
    <xf numFmtId="0" fontId="16" fillId="43" borderId="96" applyNumberFormat="0" applyFont="0" applyAlignment="0" applyProtection="0"/>
    <xf numFmtId="0" fontId="16" fillId="43" borderId="96" applyNumberFormat="0" applyFont="0" applyAlignment="0" applyProtection="0"/>
    <xf numFmtId="0" fontId="95" fillId="40" borderId="97" applyNumberFormat="0" applyAlignment="0" applyProtection="0"/>
    <xf numFmtId="0" fontId="95" fillId="40" borderId="97" applyNumberFormat="0" applyAlignment="0" applyProtection="0"/>
    <xf numFmtId="0" fontId="95" fillId="40" borderId="97" applyNumberFormat="0" applyAlignment="0" applyProtection="0"/>
    <xf numFmtId="0" fontId="84" fillId="0" borderId="98" applyNumberFormat="0" applyProtection="0">
      <alignment wrapText="1"/>
    </xf>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5" fillId="0" borderId="0" applyFont="0" applyFill="0" applyBorder="0" applyAlignment="0" applyProtection="0"/>
    <xf numFmtId="9" fontId="16" fillId="0" borderId="0" applyFont="0" applyFill="0" applyBorder="0" applyAlignment="0" applyProtection="0"/>
    <xf numFmtId="9" fontId="94"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65"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96" fillId="0" borderId="0" applyNumberFormat="0" applyProtection="0">
      <alignment horizontal="left"/>
    </xf>
    <xf numFmtId="0" fontId="2"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0" borderId="99" applyNumberFormat="0" applyFill="0" applyAlignment="0" applyProtection="0"/>
    <xf numFmtId="0" fontId="9" fillId="0" borderId="6" applyNumberFormat="0" applyFill="0" applyAlignment="0" applyProtection="0"/>
    <xf numFmtId="0" fontId="98" fillId="0" borderId="99" applyNumberFormat="0" applyFill="0" applyAlignment="0" applyProtection="0"/>
    <xf numFmtId="0" fontId="99" fillId="0" borderId="0" applyNumberFormat="0" applyFill="0" applyBorder="0" applyAlignment="0" applyProtection="0"/>
    <xf numFmtId="0" fontId="7" fillId="0" borderId="0" applyNumberFormat="0" applyFill="0" applyBorder="0" applyAlignment="0" applyProtection="0"/>
    <xf numFmtId="0" fontId="99" fillId="0" borderId="0" applyNumberFormat="0" applyFill="0" applyBorder="0" applyAlignment="0" applyProtection="0"/>
  </cellStyleXfs>
  <cellXfs count="1215">
    <xf numFmtId="0" fontId="0" fillId="0" borderId="0" xfId="0"/>
    <xf numFmtId="0" fontId="0" fillId="0" borderId="0" xfId="4" applyFont="1"/>
    <xf numFmtId="0" fontId="10" fillId="0" borderId="0" xfId="4" applyFont="1" applyAlignment="1">
      <alignment horizontal="center"/>
    </xf>
    <xf numFmtId="0" fontId="11" fillId="0" borderId="0" xfId="4" applyFont="1" applyAlignment="1">
      <alignment horizontal="center"/>
    </xf>
    <xf numFmtId="0" fontId="1" fillId="0" borderId="0" xfId="4"/>
    <xf numFmtId="0" fontId="1" fillId="0" borderId="0" xfId="4" applyAlignment="1">
      <alignment wrapText="1"/>
    </xf>
    <xf numFmtId="17" fontId="12" fillId="0" borderId="0" xfId="4" applyNumberFormat="1" applyFont="1" applyAlignment="1">
      <alignment horizontal="center"/>
    </xf>
    <xf numFmtId="0" fontId="13" fillId="0" borderId="0" xfId="4" applyFont="1" applyAlignment="1">
      <alignment horizontal="center"/>
    </xf>
    <xf numFmtId="0" fontId="9" fillId="0" borderId="0" xfId="4" applyFont="1" applyAlignment="1">
      <alignment horizontal="center"/>
    </xf>
    <xf numFmtId="164" fontId="13" fillId="0" borderId="0" xfId="4" applyNumberFormat="1" applyFont="1" applyAlignment="1">
      <alignment horizontal="left" vertical="top"/>
    </xf>
    <xf numFmtId="0" fontId="14" fillId="0" borderId="0" xfId="4" applyFont="1"/>
    <xf numFmtId="0" fontId="14" fillId="0" borderId="0" xfId="4" applyFont="1" applyAlignment="1">
      <alignment wrapText="1"/>
    </xf>
    <xf numFmtId="0" fontId="13" fillId="0" borderId="0" xfId="4" applyFont="1"/>
    <xf numFmtId="9" fontId="13" fillId="0" borderId="0" xfId="4" applyNumberFormat="1" applyFont="1" applyAlignment="1">
      <alignment horizontal="center" wrapText="1"/>
    </xf>
    <xf numFmtId="9" fontId="13" fillId="0" borderId="0" xfId="4" applyNumberFormat="1" applyFont="1" applyAlignment="1">
      <alignment horizontal="center"/>
    </xf>
    <xf numFmtId="0" fontId="13" fillId="0" borderId="0" xfId="4" applyFont="1" applyAlignment="1">
      <alignment horizontal="left" wrapText="1"/>
    </xf>
    <xf numFmtId="0" fontId="14" fillId="0" borderId="7" xfId="4" applyFont="1" applyBorder="1"/>
    <xf numFmtId="165" fontId="14" fillId="0" borderId="8" xfId="4" applyNumberFormat="1" applyFont="1" applyBorder="1" applyAlignment="1">
      <alignment horizontal="center"/>
    </xf>
    <xf numFmtId="9" fontId="14" fillId="0" borderId="8" xfId="5" applyFont="1" applyBorder="1" applyAlignment="1">
      <alignment horizontal="center"/>
    </xf>
    <xf numFmtId="165" fontId="1" fillId="0" borderId="11" xfId="4" applyNumberFormat="1" applyBorder="1"/>
    <xf numFmtId="165" fontId="1" fillId="0" borderId="0" xfId="4" applyNumberFormat="1"/>
    <xf numFmtId="0" fontId="14" fillId="0" borderId="12" xfId="4" applyFont="1" applyBorder="1"/>
    <xf numFmtId="166" fontId="14" fillId="0" borderId="13" xfId="4" applyNumberFormat="1" applyFont="1" applyBorder="1" applyAlignment="1">
      <alignment horizontal="center"/>
    </xf>
    <xf numFmtId="9" fontId="14" fillId="0" borderId="14" xfId="5" applyFont="1" applyBorder="1" applyAlignment="1">
      <alignment horizontal="center"/>
    </xf>
    <xf numFmtId="166" fontId="1" fillId="0" borderId="16" xfId="4" applyNumberFormat="1" applyBorder="1"/>
    <xf numFmtId="0" fontId="14" fillId="0" borderId="9" xfId="4" applyFont="1" applyBorder="1"/>
    <xf numFmtId="0" fontId="14" fillId="0" borderId="17" xfId="4" applyFont="1" applyBorder="1"/>
    <xf numFmtId="166" fontId="14" fillId="0" borderId="0" xfId="4" applyNumberFormat="1" applyFont="1" applyAlignment="1">
      <alignment horizontal="center"/>
    </xf>
    <xf numFmtId="9" fontId="14" fillId="0" borderId="18" xfId="5" applyFont="1" applyBorder="1" applyAlignment="1">
      <alignment horizontal="center"/>
    </xf>
    <xf numFmtId="165" fontId="7" fillId="0" borderId="0" xfId="4" applyNumberFormat="1" applyFont="1"/>
    <xf numFmtId="0" fontId="14" fillId="0" borderId="13" xfId="4" applyFont="1" applyBorder="1"/>
    <xf numFmtId="0" fontId="14" fillId="0" borderId="7" xfId="4" applyFont="1" applyBorder="1" applyAlignment="1">
      <alignment wrapText="1"/>
    </xf>
    <xf numFmtId="0" fontId="14" fillId="0" borderId="12" xfId="4" applyFont="1" applyBorder="1" applyAlignment="1">
      <alignment wrapText="1"/>
    </xf>
    <xf numFmtId="166" fontId="1" fillId="0" borderId="20" xfId="4" applyNumberFormat="1" applyBorder="1"/>
    <xf numFmtId="165" fontId="14" fillId="0" borderId="9" xfId="4" applyNumberFormat="1" applyFont="1" applyBorder="1" applyAlignment="1">
      <alignment horizontal="center"/>
    </xf>
    <xf numFmtId="166" fontId="14" fillId="0" borderId="9" xfId="4" applyNumberFormat="1" applyFont="1" applyBorder="1" applyAlignment="1">
      <alignment horizontal="center"/>
    </xf>
    <xf numFmtId="9" fontId="14" fillId="0" borderId="9" xfId="5" applyFont="1" applyBorder="1" applyAlignment="1">
      <alignment horizontal="center"/>
    </xf>
    <xf numFmtId="9" fontId="14" fillId="0" borderId="13" xfId="5" applyFont="1" applyBorder="1" applyAlignment="1">
      <alignment horizontal="center"/>
    </xf>
    <xf numFmtId="165" fontId="14" fillId="0" borderId="0" xfId="4" applyNumberFormat="1" applyFont="1" applyAlignment="1">
      <alignment horizontal="center"/>
    </xf>
    <xf numFmtId="9" fontId="14" fillId="0" borderId="0" xfId="5" applyFont="1" applyFill="1" applyBorder="1" applyAlignment="1">
      <alignment horizontal="center"/>
    </xf>
    <xf numFmtId="9" fontId="14" fillId="0" borderId="13" xfId="5" applyFont="1" applyFill="1" applyBorder="1" applyAlignment="1">
      <alignment horizontal="center"/>
    </xf>
    <xf numFmtId="9" fontId="14" fillId="0" borderId="0" xfId="5" applyFont="1" applyBorder="1" applyAlignment="1">
      <alignment horizontal="center"/>
    </xf>
    <xf numFmtId="165" fontId="1" fillId="0" borderId="20" xfId="4" applyNumberFormat="1" applyBorder="1"/>
    <xf numFmtId="165" fontId="14" fillId="0" borderId="0" xfId="4" applyNumberFormat="1" applyFont="1"/>
    <xf numFmtId="0" fontId="17" fillId="0" borderId="0" xfId="4" applyFont="1" applyAlignment="1">
      <alignment horizontal="right" wrapText="1"/>
    </xf>
    <xf numFmtId="166" fontId="17" fillId="0" borderId="0" xfId="4" applyNumberFormat="1" applyFont="1"/>
    <xf numFmtId="0" fontId="17" fillId="0" borderId="0" xfId="4" applyFont="1"/>
    <xf numFmtId="0" fontId="17" fillId="0" borderId="0" xfId="4" applyFont="1" applyAlignment="1">
      <alignment wrapText="1"/>
    </xf>
    <xf numFmtId="0" fontId="17" fillId="0" borderId="0" xfId="4" applyFont="1" applyAlignment="1">
      <alignment horizontal="right"/>
    </xf>
    <xf numFmtId="10" fontId="17" fillId="0" borderId="0" xfId="3" applyNumberFormat="1" applyFont="1"/>
    <xf numFmtId="9" fontId="17" fillId="0" borderId="0" xfId="3" applyFont="1"/>
    <xf numFmtId="0" fontId="19" fillId="5" borderId="9" xfId="6" applyFont="1" applyFill="1" applyBorder="1"/>
    <xf numFmtId="0" fontId="20" fillId="5" borderId="10" xfId="6" applyFont="1" applyFill="1" applyBorder="1"/>
    <xf numFmtId="0" fontId="18" fillId="0" borderId="0" xfId="6"/>
    <xf numFmtId="0" fontId="20" fillId="5" borderId="0" xfId="6" applyFont="1" applyFill="1"/>
    <xf numFmtId="0" fontId="21" fillId="5" borderId="19" xfId="6" applyFont="1" applyFill="1" applyBorder="1"/>
    <xf numFmtId="0" fontId="22" fillId="5" borderId="13" xfId="6" applyFont="1" applyFill="1" applyBorder="1"/>
    <xf numFmtId="0" fontId="21" fillId="5" borderId="15" xfId="6" applyFont="1" applyFill="1" applyBorder="1"/>
    <xf numFmtId="0" fontId="21" fillId="0" borderId="0" xfId="6" applyFont="1"/>
    <xf numFmtId="0" fontId="23" fillId="6" borderId="0" xfId="7" applyFont="1" applyFill="1"/>
    <xf numFmtId="0" fontId="23" fillId="7" borderId="0" xfId="7" applyFont="1" applyFill="1"/>
    <xf numFmtId="0" fontId="23" fillId="8" borderId="0" xfId="7" applyFont="1" applyFill="1"/>
    <xf numFmtId="0" fontId="23" fillId="9" borderId="0" xfId="7" applyFont="1" applyFill="1"/>
    <xf numFmtId="0" fontId="23" fillId="10" borderId="0" xfId="6" applyFont="1" applyFill="1" applyAlignment="1">
      <alignment horizontal="center"/>
    </xf>
    <xf numFmtId="0" fontId="23" fillId="11" borderId="0" xfId="6" applyFont="1" applyFill="1" applyAlignment="1">
      <alignment horizontal="center"/>
    </xf>
    <xf numFmtId="14" fontId="21" fillId="0" borderId="0" xfId="6" applyNumberFormat="1" applyFont="1"/>
    <xf numFmtId="167" fontId="18" fillId="0" borderId="0" xfId="6" applyNumberFormat="1"/>
    <xf numFmtId="2" fontId="18" fillId="0" borderId="0" xfId="6" applyNumberFormat="1"/>
    <xf numFmtId="0" fontId="21" fillId="0" borderId="0" xfId="8" applyFont="1"/>
    <xf numFmtId="0" fontId="16" fillId="0" borderId="0" xfId="8"/>
    <xf numFmtId="0" fontId="24" fillId="0" borderId="0" xfId="8" applyFont="1"/>
    <xf numFmtId="0" fontId="25" fillId="0" borderId="0" xfId="8" applyFont="1"/>
    <xf numFmtId="0" fontId="16" fillId="0" borderId="21" xfId="8" applyBorder="1"/>
    <xf numFmtId="0" fontId="16" fillId="0" borderId="18" xfId="8" applyBorder="1"/>
    <xf numFmtId="0" fontId="16" fillId="0" borderId="22" xfId="8" applyBorder="1"/>
    <xf numFmtId="0" fontId="16" fillId="0" borderId="23" xfId="8" applyBorder="1"/>
    <xf numFmtId="0" fontId="16" fillId="0" borderId="0" xfId="8" applyAlignment="1">
      <alignment horizontal="right"/>
    </xf>
    <xf numFmtId="0" fontId="21" fillId="0" borderId="0" xfId="8" applyFont="1" applyAlignment="1">
      <alignment horizontal="center"/>
    </xf>
    <xf numFmtId="0" fontId="16" fillId="0" borderId="24" xfId="8" applyBorder="1"/>
    <xf numFmtId="14" fontId="21" fillId="0" borderId="0" xfId="6" applyNumberFormat="1" applyFont="1" applyAlignment="1">
      <alignment horizontal="center"/>
    </xf>
    <xf numFmtId="0" fontId="26" fillId="0" borderId="24" xfId="8" applyFont="1" applyBorder="1" applyAlignment="1">
      <alignment horizontal="center"/>
    </xf>
    <xf numFmtId="168" fontId="18" fillId="0" borderId="0" xfId="6" applyNumberFormat="1"/>
    <xf numFmtId="167" fontId="18" fillId="0" borderId="25" xfId="6" applyNumberFormat="1" applyBorder="1"/>
    <xf numFmtId="0" fontId="16" fillId="0" borderId="26" xfId="8" applyBorder="1"/>
    <xf numFmtId="167" fontId="16" fillId="0" borderId="24" xfId="8" applyNumberFormat="1" applyBorder="1" applyAlignment="1">
      <alignment horizontal="center"/>
    </xf>
    <xf numFmtId="0" fontId="16" fillId="0" borderId="24" xfId="8" applyBorder="1" applyAlignment="1">
      <alignment horizontal="center"/>
    </xf>
    <xf numFmtId="0" fontId="16" fillId="0" borderId="23" xfId="8" applyBorder="1" applyAlignment="1">
      <alignment horizontal="right"/>
    </xf>
    <xf numFmtId="167" fontId="21" fillId="0" borderId="0" xfId="6" applyNumberFormat="1" applyFont="1" applyAlignment="1">
      <alignment horizontal="center"/>
    </xf>
    <xf numFmtId="167" fontId="18" fillId="0" borderId="27" xfId="6" applyNumberFormat="1" applyBorder="1"/>
    <xf numFmtId="0" fontId="21" fillId="4" borderId="0" xfId="8" applyFont="1" applyFill="1" applyAlignment="1">
      <alignment horizontal="right"/>
    </xf>
    <xf numFmtId="10" fontId="21" fillId="4" borderId="24" xfId="5" applyNumberFormat="1" applyFont="1" applyFill="1" applyBorder="1" applyAlignment="1">
      <alignment horizontal="center"/>
    </xf>
    <xf numFmtId="0" fontId="16" fillId="0" borderId="28" xfId="8" applyBorder="1"/>
    <xf numFmtId="0" fontId="16" fillId="0" borderId="29" xfId="8" applyBorder="1"/>
    <xf numFmtId="0" fontId="16" fillId="0" borderId="30" xfId="8" applyBorder="1"/>
    <xf numFmtId="0" fontId="27" fillId="0" borderId="0" xfId="0" applyFont="1"/>
    <xf numFmtId="0" fontId="27" fillId="0" borderId="0" xfId="0" applyFont="1" applyAlignment="1">
      <alignment horizontal="right"/>
    </xf>
    <xf numFmtId="44" fontId="0" fillId="0" borderId="0" xfId="0" applyNumberFormat="1"/>
    <xf numFmtId="44" fontId="0" fillId="0" borderId="31" xfId="0" applyNumberFormat="1" applyBorder="1"/>
    <xf numFmtId="44" fontId="0" fillId="0" borderId="32" xfId="0" applyNumberFormat="1" applyBorder="1"/>
    <xf numFmtId="44" fontId="0" fillId="0" borderId="33" xfId="0" applyNumberFormat="1" applyBorder="1"/>
    <xf numFmtId="0" fontId="0" fillId="0" borderId="34" xfId="0" applyBorder="1"/>
    <xf numFmtId="0" fontId="0" fillId="12" borderId="34" xfId="0" applyFill="1" applyBorder="1"/>
    <xf numFmtId="0" fontId="0" fillId="0" borderId="35" xfId="0" applyBorder="1" applyAlignment="1">
      <alignment wrapText="1"/>
    </xf>
    <xf numFmtId="0" fontId="0" fillId="0" borderId="36" xfId="0" applyBorder="1" applyAlignment="1">
      <alignment wrapText="1"/>
    </xf>
    <xf numFmtId="0" fontId="0" fillId="0" borderId="34" xfId="0" applyBorder="1" applyAlignment="1">
      <alignment wrapText="1"/>
    </xf>
    <xf numFmtId="0" fontId="0" fillId="12" borderId="34" xfId="0" applyFill="1" applyBorder="1" applyAlignment="1">
      <alignment wrapText="1"/>
    </xf>
    <xf numFmtId="0" fontId="0" fillId="0" borderId="37" xfId="0" applyBorder="1"/>
    <xf numFmtId="44" fontId="0" fillId="0" borderId="34" xfId="0" applyNumberFormat="1" applyBorder="1"/>
    <xf numFmtId="44" fontId="0" fillId="12" borderId="32" xfId="0" applyNumberFormat="1" applyFill="1" applyBorder="1"/>
    <xf numFmtId="44" fontId="0" fillId="0" borderId="37" xfId="0" applyNumberFormat="1" applyBorder="1"/>
    <xf numFmtId="0" fontId="0" fillId="0" borderId="38" xfId="0" applyBorder="1"/>
    <xf numFmtId="44" fontId="0" fillId="0" borderId="35" xfId="0" applyNumberFormat="1" applyBorder="1"/>
    <xf numFmtId="0" fontId="0" fillId="0" borderId="0" xfId="0" applyFill="1"/>
    <xf numFmtId="44" fontId="0" fillId="0" borderId="0" xfId="0" applyNumberFormat="1" applyFill="1"/>
    <xf numFmtId="44" fontId="0" fillId="0" borderId="32" xfId="0" applyNumberFormat="1" applyFill="1" applyBorder="1"/>
    <xf numFmtId="0" fontId="29" fillId="0" borderId="0" xfId="9" applyFill="1"/>
    <xf numFmtId="0" fontId="29" fillId="0" borderId="0" xfId="10" applyFill="1"/>
    <xf numFmtId="0" fontId="29" fillId="0" borderId="0" xfId="9"/>
    <xf numFmtId="0" fontId="29" fillId="0" borderId="0" xfId="10"/>
    <xf numFmtId="44" fontId="0" fillId="8" borderId="32" xfId="0" applyNumberFormat="1" applyFill="1" applyBorder="1"/>
    <xf numFmtId="43" fontId="0" fillId="0" borderId="0" xfId="1" applyFont="1"/>
    <xf numFmtId="169" fontId="21" fillId="0" borderId="0" xfId="0" applyNumberFormat="1" applyFont="1" applyFill="1" applyBorder="1" applyAlignment="1">
      <alignment horizontal="center"/>
    </xf>
    <xf numFmtId="0" fontId="30" fillId="0" borderId="0" xfId="0" applyFont="1" applyFill="1"/>
    <xf numFmtId="0" fontId="31" fillId="0" borderId="0" xfId="0" applyFont="1" applyFill="1"/>
    <xf numFmtId="0" fontId="16" fillId="0" borderId="0" xfId="11" applyFont="1" applyFill="1"/>
    <xf numFmtId="0" fontId="24" fillId="0" borderId="0" xfId="11" applyFont="1" applyFill="1"/>
    <xf numFmtId="0" fontId="16" fillId="0" borderId="0" xfId="11" applyFont="1" applyFill="1" applyAlignment="1">
      <alignment wrapText="1"/>
    </xf>
    <xf numFmtId="0" fontId="22" fillId="0" borderId="0" xfId="0" applyFont="1" applyFill="1"/>
    <xf numFmtId="0" fontId="21" fillId="0" borderId="7" xfId="11" applyFont="1" applyFill="1" applyBorder="1"/>
    <xf numFmtId="0" fontId="21" fillId="0" borderId="9" xfId="11" applyFont="1" applyFill="1" applyBorder="1"/>
    <xf numFmtId="0" fontId="21" fillId="0" borderId="9" xfId="11" applyFont="1" applyFill="1" applyBorder="1" applyAlignment="1">
      <alignment horizontal="center"/>
    </xf>
    <xf numFmtId="169" fontId="21" fillId="0" borderId="10" xfId="11" applyNumberFormat="1" applyFont="1" applyFill="1" applyBorder="1" applyAlignment="1">
      <alignment horizontal="center"/>
    </xf>
    <xf numFmtId="170" fontId="24" fillId="0" borderId="0" xfId="3" applyNumberFormat="1" applyFont="1" applyFill="1" applyBorder="1" applyAlignment="1">
      <alignment horizontal="center" wrapText="1"/>
    </xf>
    <xf numFmtId="170" fontId="16" fillId="0" borderId="0" xfId="3" applyNumberFormat="1" applyFont="1" applyFill="1" applyBorder="1" applyAlignment="1">
      <alignment horizontal="center" wrapText="1"/>
    </xf>
    <xf numFmtId="169" fontId="21" fillId="0" borderId="0" xfId="11" applyNumberFormat="1" applyFont="1" applyFill="1" applyBorder="1" applyAlignment="1">
      <alignment horizontal="center" wrapText="1"/>
    </xf>
    <xf numFmtId="169" fontId="21" fillId="0" borderId="0" xfId="11" applyNumberFormat="1" applyFont="1" applyFill="1" applyBorder="1" applyAlignment="1">
      <alignment horizontal="center"/>
    </xf>
    <xf numFmtId="0" fontId="32" fillId="0" borderId="39" xfId="11" applyFont="1" applyFill="1" applyBorder="1" applyAlignment="1">
      <alignment horizontal="left"/>
    </xf>
    <xf numFmtId="0" fontId="32" fillId="0" borderId="40" xfId="11" applyFont="1" applyFill="1" applyBorder="1" applyAlignment="1">
      <alignment horizontal="center"/>
    </xf>
    <xf numFmtId="0" fontId="32" fillId="0" borderId="41" xfId="11" applyFont="1" applyFill="1" applyBorder="1" applyAlignment="1">
      <alignment horizontal="center"/>
    </xf>
    <xf numFmtId="0" fontId="16" fillId="0" borderId="17" xfId="11" applyFont="1" applyFill="1" applyBorder="1"/>
    <xf numFmtId="0" fontId="16" fillId="0" borderId="0" xfId="11" applyFont="1" applyFill="1" applyBorder="1"/>
    <xf numFmtId="0" fontId="16" fillId="0" borderId="0" xfId="11" applyFont="1" applyFill="1" applyBorder="1" applyAlignment="1">
      <alignment horizontal="center"/>
    </xf>
    <xf numFmtId="0" fontId="16" fillId="0" borderId="19" xfId="11" applyFont="1" applyFill="1" applyBorder="1" applyAlignment="1">
      <alignment horizontal="center"/>
    </xf>
    <xf numFmtId="0" fontId="16" fillId="0" borderId="0" xfId="11" applyFont="1" applyFill="1" applyBorder="1" applyAlignment="1">
      <alignment horizontal="center" wrapText="1"/>
    </xf>
    <xf numFmtId="171" fontId="21" fillId="0" borderId="9" xfId="1" applyNumberFormat="1" applyFont="1" applyFill="1" applyBorder="1" applyAlignment="1">
      <alignment horizontal="center"/>
    </xf>
    <xf numFmtId="0" fontId="21" fillId="0" borderId="9" xfId="11" applyFont="1" applyFill="1" applyBorder="1" applyAlignment="1">
      <alignment horizontal="right"/>
    </xf>
    <xf numFmtId="3" fontId="21" fillId="0" borderId="10" xfId="11" applyNumberFormat="1" applyFont="1" applyFill="1" applyBorder="1"/>
    <xf numFmtId="0" fontId="21" fillId="0" borderId="17" xfId="11" applyFont="1" applyFill="1" applyBorder="1"/>
    <xf numFmtId="171" fontId="21" fillId="0" borderId="0" xfId="1" applyNumberFormat="1" applyFont="1" applyFill="1" applyBorder="1"/>
    <xf numFmtId="0" fontId="16" fillId="0" borderId="19" xfId="11" applyFont="1" applyFill="1" applyBorder="1"/>
    <xf numFmtId="0" fontId="21" fillId="0" borderId="42" xfId="11" applyFont="1" applyFill="1" applyBorder="1"/>
    <xf numFmtId="0" fontId="21" fillId="0" borderId="29" xfId="11" applyFont="1" applyFill="1" applyBorder="1" applyAlignment="1">
      <alignment wrapText="1"/>
    </xf>
    <xf numFmtId="0" fontId="21" fillId="0" borderId="29" xfId="11" applyFont="1" applyFill="1" applyBorder="1" applyAlignment="1">
      <alignment horizontal="center"/>
    </xf>
    <xf numFmtId="0" fontId="21" fillId="0" borderId="43" xfId="11" applyFont="1" applyFill="1" applyBorder="1" applyAlignment="1">
      <alignment horizontal="center"/>
    </xf>
    <xf numFmtId="0" fontId="16" fillId="0" borderId="17" xfId="11" applyFont="1" applyFill="1" applyBorder="1" applyAlignment="1">
      <alignment horizontal="left"/>
    </xf>
    <xf numFmtId="0" fontId="16" fillId="0" borderId="0" xfId="11" applyFont="1" applyFill="1" applyBorder="1" applyAlignment="1">
      <alignment horizontal="left"/>
    </xf>
    <xf numFmtId="0" fontId="16" fillId="0" borderId="43" xfId="11" applyFont="1" applyFill="1" applyBorder="1" applyAlignment="1">
      <alignment horizontal="center"/>
    </xf>
    <xf numFmtId="0" fontId="21" fillId="0" borderId="0" xfId="11" applyFont="1" applyFill="1" applyBorder="1" applyAlignment="1">
      <alignment wrapText="1"/>
    </xf>
    <xf numFmtId="0" fontId="21" fillId="0" borderId="0" xfId="11" applyFont="1" applyFill="1" applyBorder="1" applyAlignment="1">
      <alignment horizontal="center"/>
    </xf>
    <xf numFmtId="0" fontId="21" fillId="0" borderId="19" xfId="11" applyFont="1" applyFill="1" applyBorder="1" applyAlignment="1">
      <alignment horizontal="center"/>
    </xf>
    <xf numFmtId="0" fontId="16" fillId="0" borderId="0" xfId="11" applyFont="1" applyFill="1" applyBorder="1" applyAlignment="1">
      <alignment horizontal="right"/>
    </xf>
    <xf numFmtId="0" fontId="16" fillId="0" borderId="17" xfId="11" applyFont="1" applyFill="1" applyBorder="1" applyAlignment="1"/>
    <xf numFmtId="167" fontId="16" fillId="0" borderId="0" xfId="11" applyNumberFormat="1" applyFont="1" applyFill="1" applyBorder="1"/>
    <xf numFmtId="42" fontId="16" fillId="0" borderId="0" xfId="11" applyNumberFormat="1" applyFont="1" applyFill="1" applyBorder="1"/>
    <xf numFmtId="4" fontId="16" fillId="0" borderId="0" xfId="11" applyNumberFormat="1" applyFont="1" applyFill="1" applyBorder="1"/>
    <xf numFmtId="42" fontId="16" fillId="0" borderId="19" xfId="11" applyNumberFormat="1" applyFont="1" applyFill="1" applyBorder="1"/>
    <xf numFmtId="0" fontId="16" fillId="0" borderId="12" xfId="11" applyFont="1" applyFill="1" applyBorder="1"/>
    <xf numFmtId="0" fontId="16" fillId="0" borderId="13" xfId="11" applyFont="1" applyFill="1" applyBorder="1"/>
    <xf numFmtId="0" fontId="16" fillId="0" borderId="13" xfId="11" applyFont="1" applyFill="1" applyBorder="1" applyAlignment="1">
      <alignment horizontal="right"/>
    </xf>
    <xf numFmtId="170" fontId="16" fillId="0" borderId="15" xfId="12" applyNumberFormat="1" applyFont="1" applyFill="1" applyBorder="1" applyAlignment="1">
      <alignment horizontal="center"/>
    </xf>
    <xf numFmtId="9" fontId="16" fillId="0" borderId="0" xfId="3" applyNumberFormat="1" applyFont="1" applyFill="1" applyBorder="1" applyAlignment="1">
      <alignment horizontal="center" wrapText="1"/>
    </xf>
    <xf numFmtId="170" fontId="16" fillId="0" borderId="0" xfId="12" applyNumberFormat="1" applyFont="1" applyFill="1" applyBorder="1" applyAlignment="1">
      <alignment horizontal="center"/>
    </xf>
    <xf numFmtId="0" fontId="24" fillId="0" borderId="0" xfId="11" applyFont="1" applyFill="1" applyBorder="1"/>
    <xf numFmtId="0" fontId="16" fillId="0" borderId="0" xfId="11" applyFont="1" applyFill="1" applyBorder="1" applyAlignment="1">
      <alignment wrapText="1"/>
    </xf>
    <xf numFmtId="0" fontId="16" fillId="0" borderId="7" xfId="0" applyFont="1" applyFill="1" applyBorder="1" applyAlignment="1">
      <alignment wrapText="1"/>
    </xf>
    <xf numFmtId="0" fontId="26" fillId="0" borderId="9"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16" fillId="0" borderId="0" xfId="0" applyFont="1" applyFill="1" applyBorder="1"/>
    <xf numFmtId="0" fontId="21" fillId="0" borderId="17" xfId="11" applyFont="1" applyFill="1" applyBorder="1" applyAlignment="1"/>
    <xf numFmtId="0" fontId="21" fillId="0" borderId="17" xfId="0" applyFont="1" applyFill="1" applyBorder="1" applyAlignment="1"/>
    <xf numFmtId="42" fontId="16" fillId="0" borderId="0" xfId="0" applyNumberFormat="1" applyFont="1" applyFill="1" applyBorder="1"/>
    <xf numFmtId="42" fontId="24" fillId="0" borderId="0" xfId="0" applyNumberFormat="1" applyFont="1" applyFill="1" applyBorder="1"/>
    <xf numFmtId="0" fontId="16" fillId="0" borderId="19" xfId="0" applyFont="1" applyFill="1" applyBorder="1" applyAlignment="1">
      <alignment wrapText="1"/>
    </xf>
    <xf numFmtId="0" fontId="16" fillId="0" borderId="17" xfId="0" applyFont="1" applyFill="1" applyBorder="1" applyAlignment="1"/>
    <xf numFmtId="4" fontId="16" fillId="0" borderId="0" xfId="0" applyNumberFormat="1" applyFont="1" applyFill="1" applyBorder="1" applyAlignment="1">
      <alignment horizontal="center"/>
    </xf>
    <xf numFmtId="0" fontId="16" fillId="0" borderId="17" xfId="11" applyFont="1" applyFill="1" applyBorder="1" applyAlignment="1">
      <alignment vertical="center"/>
    </xf>
    <xf numFmtId="167" fontId="16" fillId="0" borderId="0" xfId="11" applyNumberFormat="1" applyFont="1" applyFill="1" applyBorder="1" applyAlignment="1">
      <alignment vertical="center"/>
    </xf>
    <xf numFmtId="0" fontId="21" fillId="0" borderId="0" xfId="11" applyFont="1" applyFill="1"/>
    <xf numFmtId="44" fontId="16" fillId="0" borderId="0" xfId="11" applyNumberFormat="1" applyFont="1" applyFill="1"/>
    <xf numFmtId="0" fontId="16" fillId="0" borderId="17" xfId="0" applyFont="1" applyFill="1" applyBorder="1" applyAlignment="1">
      <alignment vertical="center" wrapText="1"/>
    </xf>
    <xf numFmtId="4" fontId="16" fillId="0" borderId="0" xfId="0" applyNumberFormat="1" applyFont="1" applyFill="1" applyBorder="1" applyAlignment="1">
      <alignment horizontal="center" vertical="center"/>
    </xf>
    <xf numFmtId="42" fontId="16" fillId="0" borderId="0" xfId="11" applyNumberFormat="1" applyFont="1" applyFill="1" applyBorder="1" applyAlignment="1">
      <alignment vertical="center"/>
    </xf>
    <xf numFmtId="4" fontId="16" fillId="0" borderId="0" xfId="11" applyNumberFormat="1" applyFont="1" applyFill="1" applyBorder="1" applyAlignment="1">
      <alignment vertical="center"/>
    </xf>
    <xf numFmtId="42" fontId="16" fillId="0" borderId="19" xfId="11" applyNumberFormat="1" applyFont="1" applyFill="1" applyBorder="1" applyAlignment="1">
      <alignment vertical="center"/>
    </xf>
    <xf numFmtId="0" fontId="16" fillId="0" borderId="17" xfId="0" applyFont="1" applyFill="1" applyBorder="1" applyAlignment="1">
      <alignment horizontal="left"/>
    </xf>
    <xf numFmtId="167" fontId="16" fillId="0" borderId="29" xfId="11" applyNumberFormat="1" applyFont="1" applyFill="1" applyBorder="1"/>
    <xf numFmtId="42" fontId="16" fillId="0" borderId="29" xfId="11" applyNumberFormat="1" applyFont="1" applyFill="1" applyBorder="1"/>
    <xf numFmtId="0" fontId="21" fillId="0" borderId="44" xfId="11" applyFont="1" applyFill="1" applyBorder="1"/>
    <xf numFmtId="0" fontId="21" fillId="0" borderId="45" xfId="11" applyFont="1" applyFill="1" applyBorder="1"/>
    <xf numFmtId="172" fontId="21" fillId="0" borderId="45" xfId="11" applyNumberFormat="1" applyFont="1" applyFill="1" applyBorder="1"/>
    <xf numFmtId="4" fontId="21" fillId="0" borderId="45" xfId="11" applyNumberFormat="1" applyFont="1" applyFill="1" applyBorder="1"/>
    <xf numFmtId="42" fontId="21" fillId="0" borderId="46" xfId="11" applyNumberFormat="1" applyFont="1" applyFill="1" applyBorder="1"/>
    <xf numFmtId="42" fontId="34" fillId="0" borderId="0" xfId="0" applyNumberFormat="1" applyFont="1" applyFill="1" applyBorder="1"/>
    <xf numFmtId="0" fontId="21" fillId="0" borderId="0" xfId="11" applyFont="1" applyFill="1" applyBorder="1"/>
    <xf numFmtId="173" fontId="16" fillId="0" borderId="0" xfId="3" applyNumberFormat="1" applyFont="1" applyFill="1"/>
    <xf numFmtId="10" fontId="16" fillId="0" borderId="0" xfId="13" applyNumberFormat="1" applyFont="1" applyFill="1" applyBorder="1"/>
    <xf numFmtId="42" fontId="16" fillId="0" borderId="19" xfId="11" applyNumberFormat="1" applyFont="1" applyFill="1" applyBorder="1" applyAlignment="1">
      <alignment horizontal="right"/>
    </xf>
    <xf numFmtId="44" fontId="21" fillId="0" borderId="45" xfId="11" applyNumberFormat="1" applyFont="1" applyFill="1" applyBorder="1"/>
    <xf numFmtId="42" fontId="21" fillId="0" borderId="46" xfId="11" applyNumberFormat="1" applyFont="1" applyFill="1" applyBorder="1" applyAlignment="1">
      <alignment horizontal="right"/>
    </xf>
    <xf numFmtId="0" fontId="21" fillId="0" borderId="29" xfId="11" applyFont="1" applyFill="1" applyBorder="1"/>
    <xf numFmtId="44" fontId="21" fillId="0" borderId="29" xfId="11" applyNumberFormat="1" applyFont="1" applyFill="1" applyBorder="1" applyAlignment="1">
      <alignment horizontal="center"/>
    </xf>
    <xf numFmtId="42" fontId="21" fillId="0" borderId="43" xfId="11" applyNumberFormat="1" applyFont="1" applyFill="1" applyBorder="1" applyAlignment="1">
      <alignment horizontal="center"/>
    </xf>
    <xf numFmtId="4" fontId="35" fillId="0" borderId="0" xfId="0" applyNumberFormat="1" applyFont="1" applyFill="1" applyBorder="1" applyAlignment="1">
      <alignment horizontal="center"/>
    </xf>
    <xf numFmtId="42" fontId="35" fillId="0" borderId="0" xfId="0" applyNumberFormat="1" applyFont="1" applyFill="1" applyBorder="1"/>
    <xf numFmtId="169" fontId="16" fillId="0" borderId="17" xfId="11" applyNumberFormat="1" applyFont="1" applyFill="1" applyBorder="1"/>
    <xf numFmtId="174" fontId="16" fillId="0" borderId="0" xfId="11" applyNumberFormat="1" applyFont="1" applyFill="1" applyBorder="1"/>
    <xf numFmtId="2" fontId="16" fillId="0" borderId="0" xfId="11" applyNumberFormat="1" applyFont="1" applyFill="1" applyBorder="1" applyAlignment="1">
      <alignment horizontal="right"/>
    </xf>
    <xf numFmtId="10" fontId="16" fillId="0" borderId="0" xfId="3" applyNumberFormat="1" applyFont="1" applyFill="1"/>
    <xf numFmtId="0" fontId="26" fillId="0" borderId="0" xfId="11" applyFont="1" applyFill="1" applyBorder="1" applyAlignment="1">
      <alignment horizontal="center" vertical="center"/>
    </xf>
    <xf numFmtId="0" fontId="16" fillId="0" borderId="19" xfId="11" applyFont="1" applyFill="1" applyBorder="1" applyAlignment="1">
      <alignment wrapText="1"/>
    </xf>
    <xf numFmtId="0" fontId="16" fillId="0" borderId="0" xfId="0" applyFont="1" applyFill="1" applyBorder="1" applyAlignment="1">
      <alignment horizontal="center"/>
    </xf>
    <xf numFmtId="0" fontId="16" fillId="0" borderId="17" xfId="0" applyFont="1" applyFill="1" applyBorder="1"/>
    <xf numFmtId="10" fontId="16" fillId="0" borderId="0" xfId="3" applyNumberFormat="1" applyFont="1" applyFill="1" applyBorder="1"/>
    <xf numFmtId="0" fontId="36" fillId="0" borderId="47" xfId="14" applyFont="1" applyFill="1" applyBorder="1" applyAlignment="1">
      <alignment horizontal="left" wrapText="1"/>
    </xf>
    <xf numFmtId="4" fontId="16" fillId="0" borderId="0" xfId="0" applyNumberFormat="1" applyFont="1" applyFill="1" applyBorder="1"/>
    <xf numFmtId="0" fontId="16" fillId="0" borderId="45" xfId="11" applyFont="1" applyFill="1" applyBorder="1"/>
    <xf numFmtId="0" fontId="16" fillId="0" borderId="0" xfId="0" applyFont="1" applyFill="1" applyBorder="1" applyAlignment="1"/>
    <xf numFmtId="4" fontId="24" fillId="0" borderId="0" xfId="0" applyNumberFormat="1" applyFont="1" applyFill="1" applyBorder="1" applyAlignment="1">
      <alignment horizontal="center"/>
    </xf>
    <xf numFmtId="4" fontId="16" fillId="0" borderId="19" xfId="0" applyNumberFormat="1" applyFont="1" applyFill="1" applyBorder="1" applyAlignment="1">
      <alignment wrapText="1"/>
    </xf>
    <xf numFmtId="0" fontId="16" fillId="0" borderId="9" xfId="11" applyFont="1" applyFill="1" applyBorder="1"/>
    <xf numFmtId="42" fontId="21" fillId="0" borderId="10" xfId="11" applyNumberFormat="1" applyFont="1" applyFill="1" applyBorder="1" applyAlignment="1">
      <alignment horizontal="right"/>
    </xf>
    <xf numFmtId="4" fontId="26" fillId="0" borderId="0" xfId="0" applyNumberFormat="1" applyFont="1" applyFill="1" applyBorder="1" applyAlignment="1">
      <alignment horizontal="center"/>
    </xf>
    <xf numFmtId="4" fontId="33" fillId="0" borderId="0" xfId="0" applyNumberFormat="1" applyFont="1" applyFill="1" applyBorder="1" applyAlignment="1">
      <alignment horizontal="center"/>
    </xf>
    <xf numFmtId="4" fontId="26" fillId="0" borderId="19" xfId="0" applyNumberFormat="1" applyFont="1" applyFill="1" applyBorder="1" applyAlignment="1"/>
    <xf numFmtId="4" fontId="16" fillId="0" borderId="17" xfId="11" applyNumberFormat="1" applyFont="1" applyFill="1" applyBorder="1"/>
    <xf numFmtId="44" fontId="16" fillId="0" borderId="0" xfId="2" applyFont="1" applyFill="1" applyBorder="1" applyAlignment="1">
      <alignment horizontal="left"/>
    </xf>
    <xf numFmtId="44" fontId="16" fillId="0" borderId="0" xfId="2" applyFont="1" applyFill="1" applyBorder="1" applyAlignment="1"/>
    <xf numFmtId="44" fontId="16" fillId="0" borderId="0" xfId="11" applyNumberFormat="1" applyFont="1" applyFill="1" applyBorder="1" applyAlignment="1">
      <alignment horizontal="right"/>
    </xf>
    <xf numFmtId="174" fontId="24" fillId="0" borderId="0" xfId="0" applyNumberFormat="1" applyFont="1" applyFill="1" applyBorder="1"/>
    <xf numFmtId="44" fontId="16" fillId="0" borderId="0" xfId="2" applyFont="1" applyFill="1" applyBorder="1"/>
    <xf numFmtId="44" fontId="16" fillId="0" borderId="0" xfId="3" applyNumberFormat="1" applyFont="1" applyFill="1"/>
    <xf numFmtId="43" fontId="16" fillId="0" borderId="0" xfId="1" applyFont="1" applyFill="1" applyBorder="1"/>
    <xf numFmtId="42" fontId="16" fillId="0" borderId="48" xfId="11" applyNumberFormat="1" applyFont="1" applyFill="1" applyBorder="1" applyAlignment="1">
      <alignment horizontal="right"/>
    </xf>
    <xf numFmtId="44" fontId="21" fillId="0" borderId="29" xfId="11" applyNumberFormat="1" applyFont="1" applyFill="1" applyBorder="1" applyAlignment="1">
      <alignment horizontal="right"/>
    </xf>
    <xf numFmtId="172" fontId="21" fillId="0" borderId="43" xfId="15" applyNumberFormat="1" applyFont="1" applyFill="1" applyBorder="1" applyAlignment="1">
      <alignment horizontal="right"/>
    </xf>
    <xf numFmtId="44" fontId="16" fillId="0" borderId="0" xfId="2" applyFont="1" applyFill="1"/>
    <xf numFmtId="43" fontId="16" fillId="0" borderId="0" xfId="0" applyNumberFormat="1" applyFont="1" applyFill="1" applyBorder="1"/>
    <xf numFmtId="42" fontId="37" fillId="0" borderId="0" xfId="0" applyNumberFormat="1" applyFont="1" applyFill="1" applyBorder="1"/>
    <xf numFmtId="172" fontId="21" fillId="0" borderId="46" xfId="15" applyNumberFormat="1" applyFont="1" applyFill="1" applyBorder="1"/>
    <xf numFmtId="10" fontId="16" fillId="0" borderId="0" xfId="11" applyNumberFormat="1" applyFont="1" applyFill="1" applyBorder="1"/>
    <xf numFmtId="172" fontId="21" fillId="0" borderId="19" xfId="15" applyNumberFormat="1" applyFont="1" applyFill="1" applyBorder="1"/>
    <xf numFmtId="175" fontId="24" fillId="0" borderId="0" xfId="0" applyNumberFormat="1" applyFont="1" applyFill="1" applyBorder="1"/>
    <xf numFmtId="43" fontId="34" fillId="0" borderId="0" xfId="0" applyNumberFormat="1" applyFont="1" applyFill="1" applyBorder="1"/>
    <xf numFmtId="44" fontId="16" fillId="0" borderId="0" xfId="15" applyFont="1" applyFill="1" applyBorder="1"/>
    <xf numFmtId="44" fontId="16" fillId="0" borderId="19" xfId="15" applyFont="1" applyFill="1" applyBorder="1"/>
    <xf numFmtId="0" fontId="16" fillId="0" borderId="44" xfId="11" applyFont="1" applyFill="1" applyBorder="1"/>
    <xf numFmtId="10" fontId="16" fillId="0" borderId="45" xfId="16" applyNumberFormat="1" applyFont="1" applyFill="1" applyBorder="1" applyAlignment="1">
      <alignment horizontal="center"/>
    </xf>
    <xf numFmtId="42" fontId="16" fillId="0" borderId="46" xfId="11" applyNumberFormat="1" applyFont="1" applyFill="1" applyBorder="1" applyAlignment="1">
      <alignment horizontal="right"/>
    </xf>
    <xf numFmtId="43" fontId="16" fillId="0" borderId="0" xfId="1" applyFont="1" applyFill="1"/>
    <xf numFmtId="174" fontId="24" fillId="0" borderId="0" xfId="11" applyNumberFormat="1" applyFont="1" applyFill="1" applyBorder="1"/>
    <xf numFmtId="42" fontId="21" fillId="0" borderId="19" xfId="11" applyNumberFormat="1" applyFont="1" applyFill="1" applyBorder="1" applyAlignment="1">
      <alignment horizontal="right"/>
    </xf>
    <xf numFmtId="10" fontId="24" fillId="0" borderId="0" xfId="3" applyNumberFormat="1" applyFont="1" applyFill="1" applyBorder="1"/>
    <xf numFmtId="0" fontId="16" fillId="0" borderId="19" xfId="0" applyFont="1" applyFill="1" applyBorder="1" applyAlignment="1">
      <alignment horizontal="left" vertical="center" wrapText="1"/>
    </xf>
    <xf numFmtId="10" fontId="16" fillId="0" borderId="0" xfId="11" applyNumberFormat="1" applyFont="1" applyFill="1" applyBorder="1" applyAlignment="1">
      <alignment horizontal="center"/>
    </xf>
    <xf numFmtId="10" fontId="21" fillId="0" borderId="0" xfId="11" applyNumberFormat="1" applyFont="1" applyFill="1" applyBorder="1" applyAlignment="1">
      <alignment horizontal="center"/>
    </xf>
    <xf numFmtId="172" fontId="21" fillId="0" borderId="19" xfId="15" applyNumberFormat="1" applyFont="1" applyFill="1" applyBorder="1" applyAlignment="1">
      <alignment horizontal="right"/>
    </xf>
    <xf numFmtId="0" fontId="21" fillId="0" borderId="12" xfId="11" applyFont="1" applyFill="1" applyBorder="1"/>
    <xf numFmtId="44" fontId="16" fillId="0" borderId="13" xfId="15" applyFont="1" applyFill="1" applyBorder="1"/>
    <xf numFmtId="44" fontId="21" fillId="4" borderId="15" xfId="15" applyFont="1" applyFill="1" applyBorder="1"/>
    <xf numFmtId="0" fontId="16" fillId="0" borderId="12" xfId="0" applyFont="1" applyFill="1" applyBorder="1"/>
    <xf numFmtId="10" fontId="21" fillId="0" borderId="13" xfId="3" applyNumberFormat="1" applyFont="1" applyFill="1" applyBorder="1"/>
    <xf numFmtId="10" fontId="24" fillId="0" borderId="13" xfId="3" applyNumberFormat="1" applyFont="1" applyFill="1" applyBorder="1"/>
    <xf numFmtId="10" fontId="16" fillId="0" borderId="13" xfId="3" applyNumberFormat="1" applyFont="1" applyFill="1" applyBorder="1"/>
    <xf numFmtId="0" fontId="16" fillId="0" borderId="15" xfId="0" applyFont="1" applyFill="1" applyBorder="1" applyAlignment="1">
      <alignment wrapText="1"/>
    </xf>
    <xf numFmtId="44" fontId="16" fillId="0" borderId="0" xfId="15" applyFont="1" applyFill="1" applyBorder="1" applyAlignment="1">
      <alignment horizontal="right"/>
    </xf>
    <xf numFmtId="44" fontId="21" fillId="0" borderId="0" xfId="15" applyFont="1" applyFill="1" applyBorder="1"/>
    <xf numFmtId="0" fontId="16" fillId="0" borderId="0" xfId="0" applyFont="1" applyFill="1" applyBorder="1" applyAlignment="1">
      <alignment wrapText="1"/>
    </xf>
    <xf numFmtId="0" fontId="39" fillId="0" borderId="0" xfId="0" applyFont="1" applyFill="1"/>
    <xf numFmtId="9" fontId="39" fillId="0" borderId="0" xfId="3" applyFont="1" applyFill="1"/>
    <xf numFmtId="10" fontId="21" fillId="0" borderId="0" xfId="3" applyNumberFormat="1" applyFont="1" applyFill="1" applyBorder="1"/>
    <xf numFmtId="0" fontId="16" fillId="0" borderId="7" xfId="0" applyFont="1" applyFill="1" applyBorder="1"/>
    <xf numFmtId="0" fontId="16" fillId="0" borderId="9" xfId="0" applyFont="1" applyFill="1" applyBorder="1"/>
    <xf numFmtId="4" fontId="26" fillId="0" borderId="9" xfId="0" applyNumberFormat="1" applyFont="1" applyFill="1" applyBorder="1" applyAlignment="1">
      <alignment horizontal="center"/>
    </xf>
    <xf numFmtId="4" fontId="33" fillId="0" borderId="9" xfId="0" applyNumberFormat="1" applyFont="1" applyFill="1" applyBorder="1" applyAlignment="1">
      <alignment horizontal="center"/>
    </xf>
    <xf numFmtId="0" fontId="16" fillId="0" borderId="10" xfId="0" applyFont="1" applyFill="1" applyBorder="1" applyAlignment="1">
      <alignment wrapText="1"/>
    </xf>
    <xf numFmtId="0" fontId="21" fillId="0" borderId="0" xfId="11" applyFont="1" applyFill="1" applyBorder="1" applyAlignment="1">
      <alignment horizontal="center" vertical="center" wrapText="1"/>
    </xf>
    <xf numFmtId="0" fontId="24" fillId="0" borderId="0" xfId="11" applyFont="1" applyFill="1" applyBorder="1" applyAlignment="1">
      <alignment horizontal="center" vertical="center" wrapText="1"/>
    </xf>
    <xf numFmtId="0" fontId="21" fillId="0" borderId="0" xfId="0" applyFont="1" applyFill="1" applyBorder="1" applyAlignment="1"/>
    <xf numFmtId="44" fontId="21" fillId="0" borderId="0" xfId="2" applyNumberFormat="1" applyFont="1" applyFill="1" applyBorder="1"/>
    <xf numFmtId="171" fontId="24" fillId="0" borderId="0" xfId="1" applyNumberFormat="1" applyFont="1" applyFill="1" applyBorder="1" applyAlignment="1">
      <alignment horizontal="center"/>
    </xf>
    <xf numFmtId="171" fontId="16" fillId="0" borderId="0" xfId="1" applyNumberFormat="1" applyFont="1" applyFill="1" applyBorder="1" applyAlignment="1">
      <alignment horizontal="center" vertical="center"/>
    </xf>
    <xf numFmtId="0" fontId="16" fillId="0" borderId="17" xfId="0" applyFont="1" applyFill="1" applyBorder="1" applyAlignment="1">
      <alignment wrapText="1"/>
    </xf>
    <xf numFmtId="0" fontId="16" fillId="0" borderId="0" xfId="0" applyFont="1" applyFill="1" applyBorder="1" applyAlignment="1">
      <alignment horizontal="left"/>
    </xf>
    <xf numFmtId="0" fontId="35" fillId="0" borderId="17" xfId="0" applyFont="1" applyFill="1" applyBorder="1" applyAlignment="1"/>
    <xf numFmtId="0" fontId="35" fillId="0" borderId="0" xfId="0" applyFont="1" applyFill="1" applyBorder="1" applyAlignment="1"/>
    <xf numFmtId="0" fontId="21" fillId="0" borderId="17" xfId="11" applyFont="1" applyFill="1" applyBorder="1" applyAlignment="1">
      <alignment horizontal="right"/>
    </xf>
    <xf numFmtId="0" fontId="21" fillId="0" borderId="0" xfId="11" applyFont="1" applyFill="1" applyBorder="1" applyAlignment="1">
      <alignment horizontal="right"/>
    </xf>
    <xf numFmtId="4" fontId="21" fillId="0" borderId="0" xfId="0" applyNumberFormat="1" applyFont="1" applyFill="1" applyBorder="1" applyAlignment="1">
      <alignment horizontal="center"/>
    </xf>
    <xf numFmtId="3" fontId="24" fillId="0" borderId="0" xfId="0" applyNumberFormat="1" applyFont="1" applyFill="1" applyBorder="1" applyAlignment="1">
      <alignment horizontal="right"/>
    </xf>
    <xf numFmtId="3" fontId="21" fillId="0" borderId="0" xfId="0" applyNumberFormat="1" applyFont="1" applyFill="1" applyBorder="1" applyAlignment="1">
      <alignment horizontal="right"/>
    </xf>
    <xf numFmtId="0" fontId="16" fillId="0" borderId="0" xfId="11" applyFont="1" applyFill="1" applyBorder="1" applyAlignment="1">
      <alignment vertical="center"/>
    </xf>
    <xf numFmtId="171" fontId="24" fillId="0" borderId="0" xfId="1" applyNumberFormat="1" applyFont="1" applyFill="1" applyBorder="1" applyAlignment="1">
      <alignment horizontal="center" vertical="center"/>
    </xf>
    <xf numFmtId="0" fontId="16" fillId="0" borderId="19" xfId="11" applyFont="1" applyFill="1" applyBorder="1" applyAlignment="1">
      <alignment vertical="center" wrapText="1"/>
    </xf>
    <xf numFmtId="0" fontId="16" fillId="0" borderId="17" xfId="11" applyFont="1" applyFill="1" applyBorder="1" applyAlignment="1">
      <alignment vertical="center" wrapText="1"/>
    </xf>
    <xf numFmtId="0" fontId="16" fillId="0" borderId="0" xfId="11" applyFont="1" applyFill="1" applyBorder="1" applyAlignment="1">
      <alignment vertical="center" wrapText="1"/>
    </xf>
    <xf numFmtId="0" fontId="21" fillId="0" borderId="13" xfId="11" applyFont="1" applyFill="1" applyBorder="1"/>
    <xf numFmtId="0" fontId="24" fillId="0" borderId="13" xfId="11" applyFont="1" applyFill="1" applyBorder="1"/>
    <xf numFmtId="0" fontId="16" fillId="0" borderId="15" xfId="11" applyFont="1" applyFill="1" applyBorder="1" applyAlignment="1">
      <alignment wrapText="1"/>
    </xf>
    <xf numFmtId="0" fontId="29" fillId="0" borderId="41" xfId="14" applyFill="1" applyBorder="1"/>
    <xf numFmtId="0" fontId="29" fillId="0" borderId="0" xfId="14" applyFill="1" applyBorder="1"/>
    <xf numFmtId="0" fontId="29" fillId="0" borderId="19" xfId="14" applyFill="1" applyBorder="1"/>
    <xf numFmtId="172" fontId="36" fillId="0" borderId="0" xfId="14" applyNumberFormat="1" applyFont="1" applyFill="1" applyBorder="1"/>
    <xf numFmtId="44" fontId="29" fillId="0" borderId="0" xfId="14" applyNumberFormat="1" applyFill="1" applyBorder="1"/>
    <xf numFmtId="0" fontId="29" fillId="0" borderId="15" xfId="14" applyFill="1" applyBorder="1"/>
    <xf numFmtId="0" fontId="16" fillId="13" borderId="0" xfId="11" applyFont="1" applyFill="1"/>
    <xf numFmtId="0" fontId="16" fillId="14" borderId="0" xfId="11" applyFont="1" applyFill="1"/>
    <xf numFmtId="169" fontId="21" fillId="13" borderId="0" xfId="0" applyNumberFormat="1" applyFont="1" applyFill="1" applyBorder="1" applyAlignment="1">
      <alignment horizontal="center"/>
    </xf>
    <xf numFmtId="0" fontId="21" fillId="15" borderId="7" xfId="11" applyFont="1" applyFill="1" applyBorder="1"/>
    <xf numFmtId="0" fontId="21" fillId="15" borderId="9" xfId="11" applyFont="1" applyFill="1" applyBorder="1" applyAlignment="1">
      <alignment horizontal="center"/>
    </xf>
    <xf numFmtId="169" fontId="21" fillId="15" borderId="10" xfId="11" applyNumberFormat="1" applyFont="1" applyFill="1" applyBorder="1" applyAlignment="1">
      <alignment horizontal="center"/>
    </xf>
    <xf numFmtId="0" fontId="26" fillId="13" borderId="0" xfId="11" applyFont="1" applyFill="1" applyBorder="1"/>
    <xf numFmtId="0" fontId="16" fillId="13" borderId="0" xfId="11" applyFont="1" applyFill="1" applyBorder="1"/>
    <xf numFmtId="0" fontId="16" fillId="15" borderId="17" xfId="11" applyFont="1" applyFill="1" applyBorder="1"/>
    <xf numFmtId="0" fontId="16" fillId="15" borderId="0" xfId="11" applyFont="1" applyFill="1" applyBorder="1" applyAlignment="1">
      <alignment horizontal="center"/>
    </xf>
    <xf numFmtId="0" fontId="16" fillId="15" borderId="19" xfId="11" applyFont="1" applyFill="1" applyBorder="1" applyAlignment="1">
      <alignment horizontal="center"/>
    </xf>
    <xf numFmtId="169" fontId="21" fillId="13" borderId="0" xfId="11" applyNumberFormat="1" applyFont="1" applyFill="1" applyBorder="1" applyAlignment="1">
      <alignment horizontal="center"/>
    </xf>
    <xf numFmtId="0" fontId="16" fillId="13" borderId="0" xfId="11" applyFont="1" applyFill="1" applyBorder="1" applyAlignment="1">
      <alignment horizontal="center"/>
    </xf>
    <xf numFmtId="0" fontId="16" fillId="15" borderId="17" xfId="11" applyFont="1" applyFill="1" applyBorder="1" applyAlignment="1">
      <alignment horizontal="left"/>
    </xf>
    <xf numFmtId="0" fontId="16" fillId="15" borderId="43" xfId="11" applyFont="1" applyFill="1" applyBorder="1" applyAlignment="1">
      <alignment horizontal="center"/>
    </xf>
    <xf numFmtId="0" fontId="21" fillId="13" borderId="0" xfId="11" applyFont="1" applyFill="1"/>
    <xf numFmtId="0" fontId="16" fillId="15" borderId="0" xfId="11" applyFont="1" applyFill="1" applyBorder="1" applyAlignment="1">
      <alignment horizontal="right"/>
    </xf>
    <xf numFmtId="0" fontId="16" fillId="15" borderId="12" xfId="11" applyFont="1" applyFill="1" applyBorder="1"/>
    <xf numFmtId="0" fontId="16" fillId="15" borderId="13" xfId="11" applyFont="1" applyFill="1" applyBorder="1" applyAlignment="1">
      <alignment horizontal="right"/>
    </xf>
    <xf numFmtId="170" fontId="16" fillId="15" borderId="15" xfId="12" applyNumberFormat="1" applyFont="1" applyFill="1" applyBorder="1" applyAlignment="1">
      <alignment horizontal="center"/>
    </xf>
    <xf numFmtId="0" fontId="16" fillId="0" borderId="0" xfId="11" applyFont="1"/>
    <xf numFmtId="170" fontId="16" fillId="13" borderId="0" xfId="12" applyNumberFormat="1" applyFont="1" applyFill="1" applyBorder="1" applyAlignment="1">
      <alignment horizontal="center"/>
    </xf>
    <xf numFmtId="0" fontId="21" fillId="13" borderId="7" xfId="11" applyFont="1" applyFill="1" applyBorder="1"/>
    <xf numFmtId="0" fontId="21" fillId="13" borderId="9" xfId="11" applyFont="1" applyFill="1" applyBorder="1" applyAlignment="1">
      <alignment horizontal="center"/>
    </xf>
    <xf numFmtId="0" fontId="21" fillId="13" borderId="9" xfId="11" applyFont="1" applyFill="1" applyBorder="1"/>
    <xf numFmtId="0" fontId="21" fillId="13" borderId="9" xfId="11" applyFont="1" applyFill="1" applyBorder="1" applyAlignment="1">
      <alignment horizontal="right"/>
    </xf>
    <xf numFmtId="3" fontId="21" fillId="13" borderId="10" xfId="11" applyNumberFormat="1" applyFont="1" applyFill="1" applyBorder="1"/>
    <xf numFmtId="0" fontId="16" fillId="13" borderId="17" xfId="11" applyFont="1" applyFill="1" applyBorder="1"/>
    <xf numFmtId="0" fontId="16" fillId="13" borderId="19" xfId="11" applyFont="1" applyFill="1" applyBorder="1"/>
    <xf numFmtId="0" fontId="16" fillId="13" borderId="7" xfId="0" applyFont="1" applyFill="1" applyBorder="1"/>
    <xf numFmtId="0" fontId="26" fillId="13" borderId="9" xfId="0" applyFont="1" applyFill="1" applyBorder="1" applyAlignment="1">
      <alignment horizontal="center"/>
    </xf>
    <xf numFmtId="0" fontId="33" fillId="13" borderId="9" xfId="0" applyFont="1" applyFill="1" applyBorder="1" applyAlignment="1">
      <alignment horizontal="center"/>
    </xf>
    <xf numFmtId="42" fontId="16" fillId="13" borderId="9" xfId="0" applyNumberFormat="1" applyFont="1" applyFill="1" applyBorder="1"/>
    <xf numFmtId="0" fontId="26" fillId="13" borderId="9" xfId="0" applyFont="1" applyFill="1" applyBorder="1" applyAlignment="1">
      <alignment horizontal="left"/>
    </xf>
    <xf numFmtId="0" fontId="16" fillId="13" borderId="9" xfId="0" applyFont="1" applyFill="1" applyBorder="1" applyAlignment="1">
      <alignment horizontal="left" wrapText="1"/>
    </xf>
    <xf numFmtId="0" fontId="16" fillId="13" borderId="10" xfId="0" applyFont="1" applyFill="1" applyBorder="1" applyAlignment="1">
      <alignment horizontal="left" wrapText="1"/>
    </xf>
    <xf numFmtId="0" fontId="21" fillId="13" borderId="42" xfId="11" applyFont="1" applyFill="1" applyBorder="1"/>
    <xf numFmtId="0" fontId="21" fillId="13" borderId="29" xfId="11" applyFont="1" applyFill="1" applyBorder="1" applyAlignment="1">
      <alignment wrapText="1"/>
    </xf>
    <xf numFmtId="0" fontId="21" fillId="13" borderId="29" xfId="11" applyFont="1" applyFill="1" applyBorder="1" applyAlignment="1">
      <alignment horizontal="center"/>
    </xf>
    <xf numFmtId="0" fontId="21" fillId="13" borderId="43" xfId="11" applyFont="1" applyFill="1" applyBorder="1" applyAlignment="1">
      <alignment horizontal="center"/>
    </xf>
    <xf numFmtId="0" fontId="21" fillId="13" borderId="17" xfId="0" applyFont="1" applyFill="1" applyBorder="1"/>
    <xf numFmtId="0" fontId="26" fillId="13" borderId="0" xfId="0" applyFont="1" applyFill="1" applyBorder="1" applyAlignment="1">
      <alignment horizontal="center"/>
    </xf>
    <xf numFmtId="42" fontId="16" fillId="13" borderId="0" xfId="0" applyNumberFormat="1" applyFont="1" applyFill="1" applyBorder="1"/>
    <xf numFmtId="0" fontId="26" fillId="13" borderId="0" xfId="0" applyFont="1" applyFill="1" applyBorder="1" applyAlignment="1">
      <alignment horizontal="left"/>
    </xf>
    <xf numFmtId="0" fontId="16" fillId="13" borderId="0" xfId="0" applyFont="1" applyFill="1" applyBorder="1" applyAlignment="1">
      <alignment horizontal="left"/>
    </xf>
    <xf numFmtId="0" fontId="16" fillId="13" borderId="19" xfId="0" applyFont="1" applyFill="1" applyBorder="1" applyAlignment="1">
      <alignment horizontal="left"/>
    </xf>
    <xf numFmtId="0" fontId="21" fillId="13" borderId="0" xfId="11" applyFont="1" applyFill="1" applyBorder="1" applyAlignment="1">
      <alignment wrapText="1"/>
    </xf>
    <xf numFmtId="0" fontId="21" fillId="13" borderId="0" xfId="11" applyFont="1" applyFill="1" applyBorder="1" applyAlignment="1">
      <alignment horizontal="center"/>
    </xf>
    <xf numFmtId="0" fontId="21" fillId="13" borderId="19" xfId="11" applyFont="1" applyFill="1" applyBorder="1" applyAlignment="1">
      <alignment horizontal="center"/>
    </xf>
    <xf numFmtId="0" fontId="16" fillId="13" borderId="17" xfId="0" applyFont="1" applyFill="1" applyBorder="1" applyAlignment="1"/>
    <xf numFmtId="42" fontId="24" fillId="13" borderId="0" xfId="0" applyNumberFormat="1" applyFont="1" applyFill="1" applyBorder="1"/>
    <xf numFmtId="0" fontId="16" fillId="0" borderId="19" xfId="0" applyFont="1" applyFill="1" applyBorder="1" applyAlignment="1"/>
    <xf numFmtId="0" fontId="16" fillId="13" borderId="17" xfId="11" applyFont="1" applyFill="1" applyBorder="1" applyAlignment="1"/>
    <xf numFmtId="167" fontId="16" fillId="13" borderId="0" xfId="11" applyNumberFormat="1" applyFont="1" applyFill="1" applyBorder="1"/>
    <xf numFmtId="42" fontId="16" fillId="13" borderId="0" xfId="11" applyNumberFormat="1" applyFont="1" applyFill="1" applyBorder="1"/>
    <xf numFmtId="4" fontId="16" fillId="13" borderId="0" xfId="11" applyNumberFormat="1" applyFont="1" applyFill="1" applyBorder="1"/>
    <xf numFmtId="42" fontId="16" fillId="13" borderId="19" xfId="11" applyNumberFormat="1" applyFont="1" applyFill="1" applyBorder="1"/>
    <xf numFmtId="9" fontId="16" fillId="13" borderId="0" xfId="3" applyFont="1" applyFill="1"/>
    <xf numFmtId="42" fontId="34" fillId="13" borderId="0" xfId="0" applyNumberFormat="1" applyFont="1" applyFill="1" applyBorder="1"/>
    <xf numFmtId="0" fontId="16" fillId="13" borderId="19" xfId="0" applyFont="1" applyFill="1" applyBorder="1" applyAlignment="1"/>
    <xf numFmtId="167" fontId="16" fillId="13" borderId="29" xfId="11" applyNumberFormat="1" applyFont="1" applyFill="1" applyBorder="1"/>
    <xf numFmtId="4" fontId="16" fillId="13" borderId="29" xfId="11" applyNumberFormat="1" applyFont="1" applyFill="1" applyBorder="1"/>
    <xf numFmtId="42" fontId="16" fillId="13" borderId="43" xfId="11" applyNumberFormat="1" applyFont="1" applyFill="1" applyBorder="1"/>
    <xf numFmtId="42" fontId="16" fillId="13" borderId="29" xfId="11" applyNumberFormat="1" applyFont="1" applyFill="1" applyBorder="1"/>
    <xf numFmtId="0" fontId="35" fillId="13" borderId="42" xfId="11" applyFont="1" applyFill="1" applyBorder="1" applyAlignment="1"/>
    <xf numFmtId="42" fontId="16" fillId="13" borderId="0" xfId="0" applyNumberFormat="1" applyFont="1" applyFill="1" applyBorder="1" applyAlignment="1">
      <alignment horizontal="left"/>
    </xf>
    <xf numFmtId="0" fontId="21" fillId="13" borderId="29" xfId="11" applyFont="1" applyFill="1" applyBorder="1"/>
    <xf numFmtId="44" fontId="21" fillId="13" borderId="29" xfId="11" applyNumberFormat="1" applyFont="1" applyFill="1" applyBorder="1"/>
    <xf numFmtId="4" fontId="21" fillId="13" borderId="29" xfId="11" applyNumberFormat="1" applyFont="1" applyFill="1" applyBorder="1"/>
    <xf numFmtId="42" fontId="21" fillId="13" borderId="43" xfId="11" applyNumberFormat="1" applyFont="1" applyFill="1" applyBorder="1"/>
    <xf numFmtId="176" fontId="21" fillId="13" borderId="29" xfId="11" applyNumberFormat="1" applyFont="1" applyFill="1" applyBorder="1"/>
    <xf numFmtId="0" fontId="16" fillId="13" borderId="17" xfId="0" applyFont="1" applyFill="1" applyBorder="1"/>
    <xf numFmtId="0" fontId="34" fillId="13" borderId="0" xfId="0" applyFont="1" applyFill="1" applyBorder="1" applyAlignment="1">
      <alignment horizontal="left"/>
    </xf>
    <xf numFmtId="0" fontId="21" fillId="13" borderId="17" xfId="11" applyFont="1" applyFill="1" applyBorder="1"/>
    <xf numFmtId="0" fontId="21" fillId="13" borderId="0" xfId="11" applyFont="1" applyFill="1" applyBorder="1"/>
    <xf numFmtId="0" fontId="16" fillId="13" borderId="29" xfId="0" applyFont="1" applyFill="1" applyBorder="1" applyAlignment="1">
      <alignment horizontal="center"/>
    </xf>
    <xf numFmtId="0" fontId="16" fillId="13" borderId="0" xfId="0" applyFont="1" applyFill="1" applyBorder="1" applyAlignment="1">
      <alignment horizontal="center"/>
    </xf>
    <xf numFmtId="42" fontId="16" fillId="13" borderId="19" xfId="11" applyNumberFormat="1" applyFont="1" applyFill="1" applyBorder="1" applyAlignment="1">
      <alignment horizontal="right"/>
    </xf>
    <xf numFmtId="0" fontId="21" fillId="13" borderId="44" xfId="11" applyFont="1" applyFill="1" applyBorder="1"/>
    <xf numFmtId="0" fontId="21" fillId="13" borderId="45" xfId="11" applyFont="1" applyFill="1" applyBorder="1"/>
    <xf numFmtId="44" fontId="21" fillId="13" borderId="45" xfId="11" applyNumberFormat="1" applyFont="1" applyFill="1" applyBorder="1"/>
    <xf numFmtId="42" fontId="21" fillId="13" borderId="46" xfId="11" applyNumberFormat="1" applyFont="1" applyFill="1" applyBorder="1" applyAlignment="1">
      <alignment horizontal="right"/>
    </xf>
    <xf numFmtId="4" fontId="16" fillId="13" borderId="0" xfId="0" applyNumberFormat="1" applyFont="1" applyFill="1" applyBorder="1" applyAlignment="1">
      <alignment horizontal="center"/>
    </xf>
    <xf numFmtId="4" fontId="16" fillId="13" borderId="0" xfId="0" applyNumberFormat="1" applyFont="1" applyFill="1" applyBorder="1" applyAlignment="1">
      <alignment horizontal="left" wrapText="1"/>
    </xf>
    <xf numFmtId="0" fontId="16" fillId="13" borderId="0" xfId="0" applyFont="1" applyFill="1" applyBorder="1" applyAlignment="1">
      <alignment horizontal="left" wrapText="1"/>
    </xf>
    <xf numFmtId="0" fontId="16" fillId="13" borderId="19" xfId="0" applyFont="1" applyFill="1" applyBorder="1" applyAlignment="1">
      <alignment horizontal="left" wrapText="1"/>
    </xf>
    <xf numFmtId="44" fontId="21" fillId="13" borderId="0" xfId="11" applyNumberFormat="1" applyFont="1" applyFill="1" applyBorder="1"/>
    <xf numFmtId="42" fontId="21" fillId="13" borderId="19" xfId="11" applyNumberFormat="1" applyFont="1" applyFill="1" applyBorder="1"/>
    <xf numFmtId="44" fontId="16" fillId="13" borderId="0" xfId="11" applyNumberFormat="1" applyFont="1" applyFill="1" applyBorder="1"/>
    <xf numFmtId="172" fontId="16" fillId="13" borderId="19" xfId="17" applyNumberFormat="1" applyFont="1" applyFill="1" applyBorder="1" applyAlignment="1">
      <alignment horizontal="right"/>
    </xf>
    <xf numFmtId="165" fontId="16" fillId="0" borderId="0" xfId="11" applyNumberFormat="1" applyFont="1" applyFill="1" applyBorder="1"/>
    <xf numFmtId="0" fontId="35" fillId="13" borderId="17" xfId="0" applyFont="1" applyFill="1" applyBorder="1" applyAlignment="1"/>
    <xf numFmtId="0" fontId="16" fillId="0" borderId="19" xfId="0" applyFont="1" applyFill="1" applyBorder="1" applyAlignment="1">
      <alignment horizontal="left"/>
    </xf>
    <xf numFmtId="44" fontId="21" fillId="13" borderId="19" xfId="15" applyFont="1" applyFill="1" applyBorder="1"/>
    <xf numFmtId="0" fontId="16" fillId="13" borderId="42" xfId="0" applyFont="1" applyFill="1" applyBorder="1" applyAlignment="1"/>
    <xf numFmtId="4" fontId="16" fillId="13" borderId="29" xfId="0" applyNumberFormat="1" applyFont="1" applyFill="1" applyBorder="1" applyAlignment="1">
      <alignment horizontal="center"/>
    </xf>
    <xf numFmtId="172" fontId="21" fillId="13" borderId="46" xfId="15" applyNumberFormat="1" applyFont="1" applyFill="1" applyBorder="1"/>
    <xf numFmtId="0" fontId="16" fillId="13" borderId="0" xfId="0" applyFont="1" applyFill="1" applyBorder="1"/>
    <xf numFmtId="44" fontId="16" fillId="13" borderId="0" xfId="15" applyFont="1" applyFill="1" applyBorder="1"/>
    <xf numFmtId="44" fontId="16" fillId="13" borderId="19" xfId="15" applyFont="1" applyFill="1" applyBorder="1"/>
    <xf numFmtId="10" fontId="16" fillId="13" borderId="0" xfId="16" applyNumberFormat="1" applyFont="1" applyFill="1" applyBorder="1" applyAlignment="1">
      <alignment horizontal="right"/>
    </xf>
    <xf numFmtId="10" fontId="16" fillId="13" borderId="0" xfId="3" applyNumberFormat="1" applyFont="1" applyFill="1" applyBorder="1"/>
    <xf numFmtId="10" fontId="16" fillId="0" borderId="0" xfId="16" applyNumberFormat="1" applyFont="1" applyFill="1" applyBorder="1" applyAlignment="1">
      <alignment horizontal="right"/>
    </xf>
    <xf numFmtId="165" fontId="16" fillId="13" borderId="0" xfId="3" applyNumberFormat="1" applyFont="1" applyFill="1" applyBorder="1"/>
    <xf numFmtId="0" fontId="16" fillId="0" borderId="0" xfId="11" applyFont="1" applyBorder="1"/>
    <xf numFmtId="0" fontId="16" fillId="13" borderId="19" xfId="11" applyFont="1" applyFill="1" applyBorder="1" applyAlignment="1">
      <alignment horizontal="right"/>
    </xf>
    <xf numFmtId="0" fontId="35" fillId="13" borderId="17" xfId="0" applyFont="1" applyFill="1" applyBorder="1"/>
    <xf numFmtId="44" fontId="35" fillId="13" borderId="0" xfId="2" applyNumberFormat="1" applyFont="1" applyFill="1" applyBorder="1"/>
    <xf numFmtId="44" fontId="35" fillId="13" borderId="0" xfId="2" applyNumberFormat="1" applyFont="1" applyFill="1" applyBorder="1" applyAlignment="1">
      <alignment horizontal="left"/>
    </xf>
    <xf numFmtId="44" fontId="34" fillId="13" borderId="19" xfId="2" applyNumberFormat="1" applyFont="1" applyFill="1" applyBorder="1" applyAlignment="1">
      <alignment horizontal="left"/>
    </xf>
    <xf numFmtId="0" fontId="21" fillId="13" borderId="49" xfId="11" applyFont="1" applyFill="1" applyBorder="1"/>
    <xf numFmtId="0" fontId="16" fillId="13" borderId="50" xfId="11" applyFont="1" applyFill="1" applyBorder="1"/>
    <xf numFmtId="42" fontId="21" fillId="13" borderId="48" xfId="11" applyNumberFormat="1" applyFont="1" applyFill="1" applyBorder="1" applyAlignment="1">
      <alignment horizontal="right"/>
    </xf>
    <xf numFmtId="44" fontId="16" fillId="0" borderId="0" xfId="2" applyNumberFormat="1" applyFont="1" applyFill="1" applyBorder="1"/>
    <xf numFmtId="44" fontId="16" fillId="13" borderId="0" xfId="2" applyNumberFormat="1" applyFont="1" applyFill="1" applyBorder="1"/>
    <xf numFmtId="44" fontId="16" fillId="0" borderId="0" xfId="2" applyNumberFormat="1" applyFont="1" applyFill="1" applyBorder="1" applyAlignment="1">
      <alignment horizontal="left"/>
    </xf>
    <xf numFmtId="0" fontId="42" fillId="13" borderId="0" xfId="11" applyFont="1" applyFill="1" applyBorder="1"/>
    <xf numFmtId="44" fontId="16" fillId="13" borderId="19" xfId="2" applyNumberFormat="1" applyFont="1" applyFill="1" applyBorder="1" applyAlignment="1">
      <alignment horizontal="left"/>
    </xf>
    <xf numFmtId="10" fontId="21" fillId="13" borderId="0" xfId="16" applyNumberFormat="1" applyFont="1" applyFill="1" applyBorder="1" applyAlignment="1">
      <alignment horizontal="right"/>
    </xf>
    <xf numFmtId="172" fontId="16" fillId="13" borderId="43" xfId="15" applyNumberFormat="1" applyFont="1" applyFill="1" applyBorder="1" applyAlignment="1">
      <alignment horizontal="right"/>
    </xf>
    <xf numFmtId="10" fontId="21" fillId="0" borderId="0" xfId="11" applyNumberFormat="1" applyFont="1" applyFill="1" applyBorder="1" applyAlignment="1">
      <alignment horizontal="right"/>
    </xf>
    <xf numFmtId="172" fontId="16" fillId="13" borderId="19" xfId="15" applyNumberFormat="1" applyFont="1" applyFill="1" applyBorder="1" applyAlignment="1">
      <alignment horizontal="right"/>
    </xf>
    <xf numFmtId="0" fontId="21" fillId="13" borderId="51" xfId="0" applyFont="1" applyFill="1" applyBorder="1"/>
    <xf numFmtId="44" fontId="21" fillId="13" borderId="18" xfId="0" applyNumberFormat="1" applyFont="1" applyFill="1" applyBorder="1"/>
    <xf numFmtId="44" fontId="21" fillId="13" borderId="0" xfId="0" applyNumberFormat="1" applyFont="1" applyFill="1" applyBorder="1"/>
    <xf numFmtId="44" fontId="21" fillId="13" borderId="0" xfId="0" applyNumberFormat="1" applyFont="1" applyFill="1" applyBorder="1" applyAlignment="1">
      <alignment horizontal="left"/>
    </xf>
    <xf numFmtId="172" fontId="21" fillId="13" borderId="19" xfId="17" applyNumberFormat="1" applyFont="1" applyFill="1" applyBorder="1" applyAlignment="1">
      <alignment horizontal="right"/>
    </xf>
    <xf numFmtId="165" fontId="21" fillId="0" borderId="0" xfId="11" applyNumberFormat="1" applyFont="1" applyFill="1" applyBorder="1"/>
    <xf numFmtId="165" fontId="16" fillId="13" borderId="0" xfId="11" applyNumberFormat="1" applyFont="1" applyFill="1" applyBorder="1"/>
    <xf numFmtId="165" fontId="16" fillId="13" borderId="19" xfId="11" applyNumberFormat="1" applyFont="1" applyFill="1" applyBorder="1"/>
    <xf numFmtId="172" fontId="16" fillId="13" borderId="19" xfId="11" applyNumberFormat="1" applyFont="1" applyFill="1" applyBorder="1"/>
    <xf numFmtId="0" fontId="16" fillId="13" borderId="12" xfId="11" applyFont="1" applyFill="1" applyBorder="1"/>
    <xf numFmtId="0" fontId="16" fillId="13" borderId="13" xfId="11" applyFont="1" applyFill="1" applyBorder="1"/>
    <xf numFmtId="165" fontId="16" fillId="13" borderId="13" xfId="11" applyNumberFormat="1" applyFont="1" applyFill="1" applyBorder="1"/>
    <xf numFmtId="44" fontId="16" fillId="13" borderId="13" xfId="15" applyFont="1" applyFill="1" applyBorder="1"/>
    <xf numFmtId="177" fontId="16" fillId="13" borderId="12" xfId="11" applyNumberFormat="1" applyFont="1" applyFill="1" applyBorder="1" applyAlignment="1"/>
    <xf numFmtId="9" fontId="16" fillId="13" borderId="13" xfId="11" applyNumberFormat="1" applyFont="1" applyFill="1" applyBorder="1"/>
    <xf numFmtId="44" fontId="21" fillId="13" borderId="15" xfId="15" applyFont="1" applyFill="1" applyBorder="1" applyAlignment="1">
      <alignment horizontal="right"/>
    </xf>
    <xf numFmtId="177" fontId="16" fillId="13" borderId="52" xfId="11" applyNumberFormat="1" applyFont="1" applyFill="1" applyBorder="1" applyAlignment="1"/>
    <xf numFmtId="9" fontId="16" fillId="13" borderId="14" xfId="11" applyNumberFormat="1" applyFont="1" applyFill="1" applyBorder="1"/>
    <xf numFmtId="0" fontId="16" fillId="13" borderId="14" xfId="11" applyFont="1" applyFill="1" applyBorder="1"/>
    <xf numFmtId="44" fontId="16" fillId="13" borderId="14" xfId="15" applyFont="1" applyFill="1" applyBorder="1"/>
    <xf numFmtId="44" fontId="21" fillId="13" borderId="53" xfId="15" applyFont="1" applyFill="1" applyBorder="1" applyAlignment="1">
      <alignment horizontal="right"/>
    </xf>
    <xf numFmtId="10" fontId="16" fillId="0" borderId="13" xfId="11" applyNumberFormat="1" applyFont="1" applyFill="1" applyBorder="1"/>
    <xf numFmtId="10" fontId="16" fillId="13" borderId="13" xfId="3" applyNumberFormat="1" applyFont="1" applyFill="1" applyBorder="1"/>
    <xf numFmtId="0" fontId="16" fillId="13" borderId="15" xfId="0" applyFont="1" applyFill="1" applyBorder="1" applyAlignment="1"/>
    <xf numFmtId="0" fontId="16" fillId="13" borderId="13" xfId="0" applyFont="1" applyFill="1" applyBorder="1" applyAlignment="1">
      <alignment horizontal="left"/>
    </xf>
    <xf numFmtId="0" fontId="16" fillId="13" borderId="15" xfId="0" applyFont="1" applyFill="1" applyBorder="1" applyAlignment="1">
      <alignment horizontal="left"/>
    </xf>
    <xf numFmtId="177" fontId="16" fillId="13" borderId="0" xfId="11" applyNumberFormat="1" applyFont="1" applyFill="1" applyBorder="1" applyAlignment="1"/>
    <xf numFmtId="9" fontId="16" fillId="13" borderId="0" xfId="11" applyNumberFormat="1" applyFont="1" applyFill="1" applyBorder="1"/>
    <xf numFmtId="44" fontId="21" fillId="13" borderId="0" xfId="15" applyFont="1" applyFill="1" applyBorder="1" applyAlignment="1">
      <alignment horizontal="right"/>
    </xf>
    <xf numFmtId="44" fontId="16" fillId="13" borderId="0" xfId="11" applyNumberFormat="1" applyFont="1" applyFill="1"/>
    <xf numFmtId="10" fontId="21" fillId="13" borderId="0" xfId="3" applyNumberFormat="1" applyFont="1" applyFill="1" applyBorder="1" applyAlignment="1">
      <alignment horizontal="right"/>
    </xf>
    <xf numFmtId="0" fontId="35" fillId="13" borderId="0" xfId="11" applyFont="1" applyFill="1"/>
    <xf numFmtId="0" fontId="21" fillId="15" borderId="54" xfId="11" applyFont="1" applyFill="1" applyBorder="1" applyAlignment="1">
      <alignment horizontal="center"/>
    </xf>
    <xf numFmtId="0" fontId="21" fillId="17" borderId="54" xfId="11" applyFont="1" applyFill="1" applyBorder="1" applyAlignment="1">
      <alignment horizontal="center"/>
    </xf>
    <xf numFmtId="0" fontId="21" fillId="13" borderId="54" xfId="11" applyFont="1" applyFill="1" applyBorder="1" applyAlignment="1">
      <alignment horizontal="right"/>
    </xf>
    <xf numFmtId="0" fontId="16" fillId="13" borderId="54" xfId="11" applyFont="1" applyFill="1" applyBorder="1" applyAlignment="1">
      <alignment horizontal="center"/>
    </xf>
    <xf numFmtId="9" fontId="16" fillId="13" borderId="0" xfId="11" applyNumberFormat="1" applyFont="1" applyFill="1" applyBorder="1" applyAlignment="1"/>
    <xf numFmtId="169" fontId="16" fillId="13" borderId="0" xfId="11" applyNumberFormat="1" applyFont="1" applyFill="1" applyBorder="1" applyAlignment="1"/>
    <xf numFmtId="44" fontId="16" fillId="13" borderId="0" xfId="15" applyFont="1" applyFill="1" applyBorder="1" applyAlignment="1"/>
    <xf numFmtId="0" fontId="21" fillId="13" borderId="54" xfId="11" applyFont="1" applyFill="1" applyBorder="1" applyAlignment="1">
      <alignment horizontal="center"/>
    </xf>
    <xf numFmtId="0" fontId="35" fillId="13" borderId="0" xfId="11" applyFont="1" applyFill="1" applyBorder="1" applyAlignment="1">
      <alignment horizontal="center" wrapText="1"/>
    </xf>
    <xf numFmtId="0" fontId="16" fillId="13" borderId="0" xfId="11" applyFont="1" applyFill="1" applyAlignment="1">
      <alignment horizontal="center"/>
    </xf>
    <xf numFmtId="0" fontId="16" fillId="13" borderId="0" xfId="11" applyFont="1" applyFill="1" applyAlignment="1">
      <alignment horizontal="right"/>
    </xf>
    <xf numFmtId="0" fontId="26" fillId="13" borderId="0" xfId="11" applyFont="1" applyFill="1" applyBorder="1" applyAlignment="1">
      <alignment horizontal="center"/>
    </xf>
    <xf numFmtId="0" fontId="26" fillId="13" borderId="10" xfId="11" applyFont="1" applyFill="1" applyBorder="1"/>
    <xf numFmtId="0" fontId="16" fillId="13" borderId="9" xfId="11" applyFont="1" applyFill="1" applyBorder="1"/>
    <xf numFmtId="0" fontId="16" fillId="13" borderId="10" xfId="11" applyFont="1" applyFill="1" applyBorder="1"/>
    <xf numFmtId="0" fontId="16" fillId="13" borderId="42" xfId="11" applyFont="1" applyFill="1" applyBorder="1" applyAlignment="1"/>
    <xf numFmtId="172" fontId="16" fillId="0" borderId="29" xfId="2" applyNumberFormat="1" applyFont="1" applyFill="1" applyBorder="1"/>
    <xf numFmtId="0" fontId="26" fillId="13" borderId="19" xfId="0" applyFont="1" applyFill="1" applyBorder="1" applyAlignment="1">
      <alignment horizontal="center"/>
    </xf>
    <xf numFmtId="10" fontId="16" fillId="0" borderId="29" xfId="13" applyNumberFormat="1" applyFont="1" applyFill="1" applyBorder="1"/>
    <xf numFmtId="0" fontId="16" fillId="13" borderId="29" xfId="11" applyFont="1" applyFill="1" applyBorder="1" applyAlignment="1">
      <alignment horizontal="center"/>
    </xf>
    <xf numFmtId="0" fontId="16" fillId="13" borderId="19" xfId="0" applyFont="1" applyFill="1" applyBorder="1" applyAlignment="1">
      <alignment horizontal="center"/>
    </xf>
    <xf numFmtId="4" fontId="16" fillId="13" borderId="19" xfId="0" applyNumberFormat="1" applyFont="1" applyFill="1" applyBorder="1" applyAlignment="1">
      <alignment horizontal="center"/>
    </xf>
    <xf numFmtId="172" fontId="21" fillId="13" borderId="43" xfId="17" applyNumberFormat="1" applyFont="1" applyFill="1" applyBorder="1" applyAlignment="1">
      <alignment horizontal="right"/>
    </xf>
    <xf numFmtId="10" fontId="21" fillId="0" borderId="0" xfId="3" applyNumberFormat="1" applyFont="1" applyFill="1" applyBorder="1" applyAlignment="1">
      <alignment horizontal="right"/>
    </xf>
    <xf numFmtId="2" fontId="16" fillId="13" borderId="0" xfId="11" applyNumberFormat="1" applyFont="1" applyFill="1"/>
    <xf numFmtId="165" fontId="21" fillId="0" borderId="0" xfId="2" applyNumberFormat="1" applyFont="1" applyFill="1" applyBorder="1"/>
    <xf numFmtId="0" fontId="21" fillId="13" borderId="0" xfId="0" applyFont="1" applyFill="1" applyBorder="1" applyAlignment="1">
      <alignment horizontal="left"/>
    </xf>
    <xf numFmtId="10" fontId="16" fillId="13" borderId="0" xfId="3" applyNumberFormat="1" applyFont="1" applyFill="1"/>
    <xf numFmtId="44" fontId="35" fillId="13" borderId="19" xfId="11" applyNumberFormat="1" applyFont="1" applyFill="1" applyBorder="1"/>
    <xf numFmtId="44" fontId="16" fillId="13" borderId="0" xfId="2" applyNumberFormat="1" applyFont="1" applyFill="1" applyBorder="1" applyAlignment="1">
      <alignment horizontal="left"/>
    </xf>
    <xf numFmtId="10" fontId="16" fillId="14" borderId="0" xfId="3" applyNumberFormat="1" applyFont="1" applyFill="1"/>
    <xf numFmtId="172" fontId="16" fillId="13" borderId="0" xfId="2" applyNumberFormat="1" applyFont="1" applyFill="1" applyBorder="1"/>
    <xf numFmtId="44" fontId="16" fillId="13" borderId="0" xfId="0" applyNumberFormat="1" applyFont="1" applyFill="1" applyBorder="1" applyAlignment="1">
      <alignment horizontal="left"/>
    </xf>
    <xf numFmtId="0" fontId="16" fillId="13" borderId="0" xfId="0" applyFont="1" applyFill="1" applyBorder="1" applyAlignment="1"/>
    <xf numFmtId="0" fontId="29" fillId="0" borderId="0" xfId="14" applyBorder="1"/>
    <xf numFmtId="172" fontId="36" fillId="0" borderId="0" xfId="14" applyNumberFormat="1" applyFont="1" applyBorder="1"/>
    <xf numFmtId="44" fontId="29" fillId="0" borderId="0" xfId="14" applyNumberFormat="1" applyBorder="1"/>
    <xf numFmtId="0" fontId="24" fillId="13" borderId="0" xfId="11" applyFont="1" applyFill="1"/>
    <xf numFmtId="0" fontId="16" fillId="15" borderId="7" xfId="11" applyFont="1" applyFill="1" applyBorder="1"/>
    <xf numFmtId="0" fontId="16" fillId="15" borderId="9" xfId="11" applyFont="1" applyFill="1" applyBorder="1" applyAlignment="1">
      <alignment horizontal="center"/>
    </xf>
    <xf numFmtId="169" fontId="16" fillId="15" borderId="10" xfId="11" applyNumberFormat="1" applyFont="1" applyFill="1" applyBorder="1" applyAlignment="1">
      <alignment horizontal="center"/>
    </xf>
    <xf numFmtId="169" fontId="24" fillId="13" borderId="0" xfId="11" applyNumberFormat="1" applyFont="1" applyFill="1" applyBorder="1" applyAlignment="1">
      <alignment horizontal="center"/>
    </xf>
    <xf numFmtId="169" fontId="16" fillId="13" borderId="0" xfId="11" applyNumberFormat="1" applyFont="1" applyFill="1" applyBorder="1" applyAlignment="1">
      <alignment horizontal="center"/>
    </xf>
    <xf numFmtId="0" fontId="24" fillId="13" borderId="0" xfId="11" applyFont="1" applyFill="1" applyBorder="1" applyAlignment="1">
      <alignment horizontal="center"/>
    </xf>
    <xf numFmtId="0" fontId="16" fillId="13" borderId="7" xfId="11" applyFont="1" applyFill="1" applyBorder="1"/>
    <xf numFmtId="0" fontId="16" fillId="13" borderId="9" xfId="11" applyFont="1" applyFill="1" applyBorder="1" applyAlignment="1">
      <alignment horizontal="center"/>
    </xf>
    <xf numFmtId="0" fontId="16" fillId="13" borderId="17" xfId="11" applyFont="1" applyFill="1" applyBorder="1" applyAlignment="1">
      <alignment horizontal="left"/>
    </xf>
    <xf numFmtId="170" fontId="24" fillId="13" borderId="0" xfId="12" applyNumberFormat="1" applyFont="1" applyFill="1" applyBorder="1" applyAlignment="1">
      <alignment horizontal="center"/>
    </xf>
    <xf numFmtId="0" fontId="16" fillId="13" borderId="9" xfId="11" applyFont="1" applyFill="1" applyBorder="1" applyAlignment="1">
      <alignment horizontal="right"/>
    </xf>
    <xf numFmtId="3" fontId="16" fillId="13" borderId="10" xfId="11" applyNumberFormat="1" applyFont="1" applyFill="1" applyBorder="1"/>
    <xf numFmtId="0" fontId="42" fillId="13" borderId="9" xfId="0" applyFont="1" applyFill="1" applyBorder="1" applyAlignment="1">
      <alignment horizontal="center" wrapText="1"/>
    </xf>
    <xf numFmtId="0" fontId="24" fillId="13" borderId="9" xfId="11" applyFont="1" applyFill="1" applyBorder="1" applyAlignment="1">
      <alignment horizontal="center"/>
    </xf>
    <xf numFmtId="0" fontId="16" fillId="13" borderId="9" xfId="0" applyFont="1" applyFill="1" applyBorder="1"/>
    <xf numFmtId="0" fontId="42" fillId="13" borderId="10" xfId="11" applyFont="1" applyFill="1" applyBorder="1"/>
    <xf numFmtId="0" fontId="16" fillId="13" borderId="42" xfId="11" applyFont="1" applyFill="1" applyBorder="1"/>
    <xf numFmtId="0" fontId="16" fillId="13" borderId="29" xfId="11" applyFont="1" applyFill="1" applyBorder="1" applyAlignment="1">
      <alignment wrapText="1"/>
    </xf>
    <xf numFmtId="0" fontId="42" fillId="13" borderId="0" xfId="0" applyFont="1" applyFill="1" applyBorder="1" applyAlignment="1">
      <alignment horizontal="center"/>
    </xf>
    <xf numFmtId="0" fontId="24" fillId="13" borderId="0" xfId="0" applyFont="1" applyFill="1" applyBorder="1"/>
    <xf numFmtId="0" fontId="42" fillId="13" borderId="19" xfId="11" applyFont="1" applyFill="1" applyBorder="1"/>
    <xf numFmtId="0" fontId="16" fillId="13" borderId="0" xfId="11" applyFont="1" applyFill="1" applyBorder="1" applyAlignment="1">
      <alignment wrapText="1"/>
    </xf>
    <xf numFmtId="0" fontId="16" fillId="13" borderId="19" xfId="11" applyFont="1" applyFill="1" applyBorder="1" applyAlignment="1">
      <alignment horizontal="center"/>
    </xf>
    <xf numFmtId="42" fontId="25" fillId="13" borderId="0" xfId="0" applyNumberFormat="1" applyFont="1" applyFill="1" applyBorder="1"/>
    <xf numFmtId="6" fontId="16" fillId="13" borderId="0" xfId="11" applyNumberFormat="1" applyFont="1" applyFill="1" applyBorder="1"/>
    <xf numFmtId="0" fontId="16" fillId="13" borderId="19" xfId="0" applyFont="1" applyFill="1" applyBorder="1" applyAlignment="1">
      <alignment wrapText="1"/>
    </xf>
    <xf numFmtId="0" fontId="16" fillId="13" borderId="17" xfId="0" applyFont="1" applyFill="1" applyBorder="1" applyAlignment="1">
      <alignment horizontal="left"/>
    </xf>
    <xf numFmtId="4" fontId="21" fillId="13" borderId="45" xfId="11" applyNumberFormat="1" applyFont="1" applyFill="1" applyBorder="1"/>
    <xf numFmtId="42" fontId="21" fillId="13" borderId="46" xfId="11" applyNumberFormat="1" applyFont="1" applyFill="1" applyBorder="1"/>
    <xf numFmtId="10" fontId="16" fillId="0" borderId="0" xfId="0" applyNumberFormat="1" applyFont="1" applyFill="1" applyBorder="1"/>
    <xf numFmtId="4" fontId="42" fillId="13" borderId="0" xfId="0" applyNumberFormat="1" applyFont="1" applyFill="1" applyBorder="1" applyAlignment="1"/>
    <xf numFmtId="4" fontId="42" fillId="13" borderId="0" xfId="0" applyNumberFormat="1" applyFont="1" applyFill="1" applyBorder="1" applyAlignment="1">
      <alignment horizontal="center"/>
    </xf>
    <xf numFmtId="174" fontId="16" fillId="13" borderId="0" xfId="0" applyNumberFormat="1" applyFont="1" applyFill="1" applyBorder="1"/>
    <xf numFmtId="42" fontId="35" fillId="13" borderId="0" xfId="0" applyNumberFormat="1" applyFont="1" applyFill="1" applyBorder="1"/>
    <xf numFmtId="4" fontId="16" fillId="13" borderId="19" xfId="0" applyNumberFormat="1" applyFont="1" applyFill="1" applyBorder="1" applyAlignment="1">
      <alignment wrapText="1"/>
    </xf>
    <xf numFmtId="44" fontId="21" fillId="13" borderId="29" xfId="11" applyNumberFormat="1" applyFont="1" applyFill="1" applyBorder="1" applyAlignment="1">
      <alignment horizontal="center"/>
    </xf>
    <xf numFmtId="42" fontId="21" fillId="13" borderId="43" xfId="11" applyNumberFormat="1" applyFont="1" applyFill="1" applyBorder="1" applyAlignment="1">
      <alignment horizontal="center"/>
    </xf>
    <xf numFmtId="174" fontId="25" fillId="13" borderId="0" xfId="0" applyNumberFormat="1" applyFont="1" applyFill="1" applyBorder="1"/>
    <xf numFmtId="44" fontId="16" fillId="13" borderId="0" xfId="11" applyNumberFormat="1" applyFont="1" applyFill="1" applyBorder="1" applyAlignment="1">
      <alignment horizontal="right"/>
    </xf>
    <xf numFmtId="42" fontId="16" fillId="13" borderId="19" xfId="11" applyNumberFormat="1" applyFont="1" applyFill="1" applyBorder="1" applyAlignment="1">
      <alignment horizontal="center"/>
    </xf>
    <xf numFmtId="4" fontId="16" fillId="13" borderId="0" xfId="0" applyNumberFormat="1" applyFont="1" applyFill="1" applyBorder="1"/>
    <xf numFmtId="169" fontId="16" fillId="13" borderId="17" xfId="11" applyNumberFormat="1" applyFont="1" applyFill="1" applyBorder="1"/>
    <xf numFmtId="44" fontId="16" fillId="0" borderId="19" xfId="2" applyNumberFormat="1" applyFont="1" applyFill="1" applyBorder="1" applyAlignment="1">
      <alignment horizontal="left"/>
    </xf>
    <xf numFmtId="10" fontId="16" fillId="13" borderId="0" xfId="11" applyNumberFormat="1" applyFont="1" applyFill="1" applyBorder="1"/>
    <xf numFmtId="44" fontId="16" fillId="0" borderId="0" xfId="11" applyNumberFormat="1" applyFont="1" applyFill="1" applyBorder="1"/>
    <xf numFmtId="172" fontId="16" fillId="0" borderId="19" xfId="11" applyNumberFormat="1" applyFont="1" applyFill="1" applyBorder="1"/>
    <xf numFmtId="172" fontId="16" fillId="13" borderId="19" xfId="11" applyNumberFormat="1" applyFont="1" applyFill="1" applyBorder="1" applyAlignment="1">
      <alignment horizontal="right"/>
    </xf>
    <xf numFmtId="165" fontId="16" fillId="13" borderId="0" xfId="0" applyNumberFormat="1" applyFont="1" applyFill="1" applyBorder="1"/>
    <xf numFmtId="0" fontId="16" fillId="13" borderId="17" xfId="11" applyFont="1" applyFill="1" applyBorder="1" applyAlignment="1">
      <alignment wrapText="1"/>
    </xf>
    <xf numFmtId="172" fontId="16" fillId="13" borderId="46" xfId="15" applyNumberFormat="1" applyFont="1" applyFill="1" applyBorder="1" applyAlignment="1">
      <alignment horizontal="right"/>
    </xf>
    <xf numFmtId="0" fontId="16" fillId="13" borderId="42" xfId="0" applyFont="1" applyFill="1" applyBorder="1" applyAlignment="1">
      <alignment horizontal="left"/>
    </xf>
    <xf numFmtId="0" fontId="16" fillId="13" borderId="29" xfId="0" applyFont="1" applyFill="1" applyBorder="1" applyAlignment="1">
      <alignment horizontal="left"/>
    </xf>
    <xf numFmtId="0" fontId="16" fillId="13" borderId="29" xfId="11" applyFont="1" applyFill="1" applyBorder="1"/>
    <xf numFmtId="44" fontId="16" fillId="13" borderId="29" xfId="11" applyNumberFormat="1" applyFont="1" applyFill="1" applyBorder="1"/>
    <xf numFmtId="44" fontId="16" fillId="13" borderId="43" xfId="15" applyFont="1" applyFill="1" applyBorder="1"/>
    <xf numFmtId="0" fontId="24" fillId="13" borderId="0" xfId="11" applyFont="1" applyFill="1" applyBorder="1"/>
    <xf numFmtId="172" fontId="21" fillId="13" borderId="43" xfId="15" applyNumberFormat="1" applyFont="1" applyFill="1" applyBorder="1"/>
    <xf numFmtId="0" fontId="42" fillId="0" borderId="17" xfId="11" applyFont="1" applyBorder="1"/>
    <xf numFmtId="16" fontId="42" fillId="13" borderId="0" xfId="11" quotePrefix="1" applyNumberFormat="1" applyFont="1" applyFill="1" applyBorder="1" applyAlignment="1">
      <alignment horizontal="center"/>
    </xf>
    <xf numFmtId="0" fontId="42" fillId="13" borderId="0" xfId="11" quotePrefix="1" applyFont="1" applyFill="1" applyBorder="1" applyAlignment="1">
      <alignment horizontal="center"/>
    </xf>
    <xf numFmtId="49" fontId="42" fillId="13" borderId="0" xfId="11" quotePrefix="1" applyNumberFormat="1" applyFont="1" applyFill="1" applyBorder="1" applyAlignment="1">
      <alignment horizontal="center"/>
    </xf>
    <xf numFmtId="0" fontId="21" fillId="13" borderId="50" xfId="11" applyFont="1" applyFill="1" applyBorder="1"/>
    <xf numFmtId="10" fontId="16" fillId="0" borderId="0" xfId="11" applyNumberFormat="1" applyFont="1" applyFill="1" applyBorder="1" applyAlignment="1">
      <alignment horizontal="right"/>
    </xf>
    <xf numFmtId="0" fontId="21" fillId="13" borderId="39" xfId="11" applyFont="1" applyFill="1" applyBorder="1"/>
    <xf numFmtId="0" fontId="21" fillId="13" borderId="40" xfId="11" applyFont="1" applyFill="1" applyBorder="1"/>
    <xf numFmtId="44" fontId="16" fillId="13" borderId="0" xfId="2" applyNumberFormat="1" applyFont="1" applyFill="1"/>
    <xf numFmtId="10" fontId="16" fillId="0" borderId="0" xfId="3" applyNumberFormat="1" applyFont="1"/>
    <xf numFmtId="4" fontId="16" fillId="13" borderId="19" xfId="11" applyNumberFormat="1" applyFont="1" applyFill="1" applyBorder="1"/>
    <xf numFmtId="0" fontId="16" fillId="13" borderId="0" xfId="11" applyFont="1" applyFill="1" applyBorder="1" applyAlignment="1">
      <alignment horizontal="right"/>
    </xf>
    <xf numFmtId="3" fontId="16" fillId="13" borderId="19" xfId="11" applyNumberFormat="1" applyFont="1" applyFill="1" applyBorder="1"/>
    <xf numFmtId="4" fontId="16" fillId="13" borderId="13" xfId="0" applyNumberFormat="1" applyFont="1" applyFill="1" applyBorder="1" applyAlignment="1">
      <alignment horizontal="center"/>
    </xf>
    <xf numFmtId="0" fontId="16" fillId="13" borderId="15" xfId="11" applyFont="1" applyFill="1" applyBorder="1"/>
    <xf numFmtId="0" fontId="16" fillId="13" borderId="0" xfId="0" applyFont="1" applyFill="1" applyBorder="1" applyAlignment="1">
      <alignment wrapText="1"/>
    </xf>
    <xf numFmtId="0" fontId="16" fillId="13" borderId="0" xfId="11" applyFont="1" applyFill="1" applyAlignment="1">
      <alignment wrapText="1"/>
    </xf>
    <xf numFmtId="0" fontId="24" fillId="13" borderId="0" xfId="11" applyFont="1" applyFill="1" applyAlignment="1">
      <alignment wrapText="1"/>
    </xf>
    <xf numFmtId="44" fontId="16" fillId="13" borderId="29" xfId="11" applyNumberFormat="1" applyFont="1" applyFill="1" applyBorder="1" applyAlignment="1">
      <alignment horizontal="right"/>
    </xf>
    <xf numFmtId="172" fontId="21" fillId="13" borderId="46" xfId="15" applyNumberFormat="1" applyFont="1" applyFill="1" applyBorder="1" applyAlignment="1">
      <alignment horizontal="right"/>
    </xf>
    <xf numFmtId="0" fontId="16" fillId="13" borderId="49" xfId="11" applyFont="1" applyFill="1" applyBorder="1"/>
    <xf numFmtId="42" fontId="16" fillId="13" borderId="48" xfId="11" applyNumberFormat="1" applyFont="1" applyFill="1" applyBorder="1" applyAlignment="1">
      <alignment horizontal="right"/>
    </xf>
    <xf numFmtId="0" fontId="16" fillId="13" borderId="39" xfId="11" applyFont="1" applyFill="1" applyBorder="1"/>
    <xf numFmtId="0" fontId="16" fillId="13" borderId="40" xfId="11" applyFont="1" applyFill="1" applyBorder="1"/>
    <xf numFmtId="44" fontId="16" fillId="13" borderId="40" xfId="15" applyFont="1" applyFill="1" applyBorder="1"/>
    <xf numFmtId="44" fontId="16" fillId="0" borderId="17" xfId="11" applyNumberFormat="1" applyFont="1" applyFill="1" applyBorder="1" applyAlignment="1">
      <alignment horizontal="left"/>
    </xf>
    <xf numFmtId="172" fontId="16" fillId="0" borderId="19" xfId="11" applyNumberFormat="1" applyFont="1" applyFill="1" applyBorder="1" applyAlignment="1">
      <alignment horizontal="right"/>
    </xf>
    <xf numFmtId="172" fontId="16" fillId="13" borderId="48" xfId="11" applyNumberFormat="1" applyFont="1" applyFill="1" applyBorder="1" applyAlignment="1">
      <alignment horizontal="right"/>
    </xf>
    <xf numFmtId="0" fontId="24" fillId="0" borderId="0" xfId="11" applyFont="1"/>
    <xf numFmtId="0" fontId="42" fillId="0" borderId="0" xfId="11" applyFont="1" applyFill="1"/>
    <xf numFmtId="0" fontId="16" fillId="0" borderId="7" xfId="11" applyFont="1" applyFill="1" applyBorder="1"/>
    <xf numFmtId="0" fontId="16" fillId="0" borderId="9" xfId="11" applyFont="1" applyFill="1" applyBorder="1" applyAlignment="1">
      <alignment horizontal="center"/>
    </xf>
    <xf numFmtId="169" fontId="16" fillId="0" borderId="10" xfId="11" applyNumberFormat="1" applyFont="1" applyFill="1" applyBorder="1" applyAlignment="1">
      <alignment horizontal="center"/>
    </xf>
    <xf numFmtId="169" fontId="16" fillId="0" borderId="0" xfId="11" applyNumberFormat="1" applyFont="1" applyFill="1" applyBorder="1" applyAlignment="1">
      <alignment horizontal="center"/>
    </xf>
    <xf numFmtId="0" fontId="16" fillId="0" borderId="9" xfId="11" applyFont="1" applyFill="1" applyBorder="1" applyAlignment="1">
      <alignment horizontal="right"/>
    </xf>
    <xf numFmtId="3" fontId="16" fillId="0" borderId="10" xfId="11" applyNumberFormat="1" applyFont="1" applyFill="1" applyBorder="1"/>
    <xf numFmtId="0" fontId="42" fillId="0" borderId="9" xfId="0" applyFont="1" applyFill="1" applyBorder="1" applyAlignment="1">
      <alignment horizontal="center" wrapText="1"/>
    </xf>
    <xf numFmtId="0" fontId="42" fillId="0" borderId="9" xfId="0" applyFont="1" applyFill="1" applyBorder="1" applyAlignment="1">
      <alignment horizontal="center" vertical="center" wrapText="1"/>
    </xf>
    <xf numFmtId="0" fontId="42" fillId="0" borderId="10" xfId="11" applyFont="1" applyFill="1" applyBorder="1"/>
    <xf numFmtId="0" fontId="16" fillId="0" borderId="42" xfId="11" applyFont="1" applyFill="1" applyBorder="1"/>
    <xf numFmtId="0" fontId="16" fillId="0" borderId="29" xfId="11" applyFont="1" applyFill="1" applyBorder="1" applyAlignment="1">
      <alignment wrapText="1"/>
    </xf>
    <xf numFmtId="0" fontId="42" fillId="0" borderId="9" xfId="0" applyFont="1" applyFill="1" applyBorder="1" applyAlignment="1">
      <alignment horizontal="center"/>
    </xf>
    <xf numFmtId="0" fontId="33" fillId="0" borderId="9" xfId="0" applyFont="1" applyFill="1" applyBorder="1" applyAlignment="1">
      <alignment horizontal="center"/>
    </xf>
    <xf numFmtId="0" fontId="16" fillId="0" borderId="10" xfId="11" applyFont="1" applyFill="1" applyBorder="1"/>
    <xf numFmtId="2" fontId="16" fillId="0" borderId="0" xfId="11" applyNumberFormat="1" applyFont="1" applyFill="1"/>
    <xf numFmtId="178" fontId="16" fillId="0" borderId="0" xfId="11" applyNumberFormat="1" applyFont="1" applyFill="1"/>
    <xf numFmtId="0" fontId="16" fillId="0" borderId="17" xfId="0" applyFont="1" applyFill="1" applyBorder="1" applyAlignment="1">
      <alignment vertical="center"/>
    </xf>
    <xf numFmtId="42" fontId="16" fillId="0" borderId="0" xfId="0" applyNumberFormat="1" applyFont="1" applyFill="1" applyBorder="1" applyAlignment="1">
      <alignment vertical="center"/>
    </xf>
    <xf numFmtId="2" fontId="16" fillId="0" borderId="0" xfId="11" applyNumberFormat="1" applyFont="1" applyFill="1" applyBorder="1"/>
    <xf numFmtId="0" fontId="35" fillId="0" borderId="17" xfId="11" applyFont="1" applyFill="1" applyBorder="1" applyAlignment="1"/>
    <xf numFmtId="0" fontId="42" fillId="0" borderId="0" xfId="0" applyFont="1" applyFill="1" applyBorder="1" applyAlignment="1">
      <alignment horizontal="center"/>
    </xf>
    <xf numFmtId="0" fontId="33" fillId="0" borderId="0" xfId="0" applyFont="1" applyFill="1" applyBorder="1" applyAlignment="1">
      <alignment horizontal="center"/>
    </xf>
    <xf numFmtId="0" fontId="16" fillId="0" borderId="29" xfId="11" applyFont="1" applyFill="1" applyBorder="1"/>
    <xf numFmtId="0" fontId="16" fillId="0" borderId="29" xfId="11" applyFont="1" applyFill="1" applyBorder="1" applyAlignment="1">
      <alignment horizontal="center"/>
    </xf>
    <xf numFmtId="44" fontId="16" fillId="0" borderId="29" xfId="11" applyNumberFormat="1" applyFont="1" applyFill="1" applyBorder="1" applyAlignment="1">
      <alignment horizontal="center"/>
    </xf>
    <xf numFmtId="42" fontId="16" fillId="0" borderId="43" xfId="11" applyNumberFormat="1" applyFont="1" applyFill="1" applyBorder="1" applyAlignment="1">
      <alignment horizontal="center"/>
    </xf>
    <xf numFmtId="0" fontId="24" fillId="0" borderId="0" xfId="0" applyFont="1" applyFill="1" applyBorder="1" applyAlignment="1">
      <alignment horizontal="center"/>
    </xf>
    <xf numFmtId="4" fontId="42" fillId="0" borderId="0" xfId="0" applyNumberFormat="1" applyFont="1" applyFill="1" applyBorder="1" applyAlignment="1"/>
    <xf numFmtId="4" fontId="42" fillId="0" borderId="0" xfId="0" applyNumberFormat="1" applyFont="1" applyFill="1" applyBorder="1" applyAlignment="1">
      <alignment horizontal="center"/>
    </xf>
    <xf numFmtId="174" fontId="16" fillId="0" borderId="0" xfId="0" applyNumberFormat="1" applyFont="1" applyFill="1" applyBorder="1"/>
    <xf numFmtId="4" fontId="16" fillId="0" borderId="19" xfId="11" applyNumberFormat="1" applyFont="1" applyFill="1" applyBorder="1"/>
    <xf numFmtId="0" fontId="16" fillId="0" borderId="17" xfId="11" applyFont="1" applyFill="1" applyBorder="1" applyAlignment="1">
      <alignment wrapText="1"/>
    </xf>
    <xf numFmtId="44" fontId="16" fillId="0" borderId="29" xfId="11" applyNumberFormat="1" applyFont="1" applyFill="1" applyBorder="1" applyAlignment="1">
      <alignment horizontal="right"/>
    </xf>
    <xf numFmtId="0" fontId="35" fillId="0" borderId="17" xfId="0" applyFont="1" applyFill="1" applyBorder="1"/>
    <xf numFmtId="0" fontId="35" fillId="0" borderId="0" xfId="0" applyFont="1" applyFill="1" applyBorder="1"/>
    <xf numFmtId="44" fontId="35" fillId="0" borderId="0" xfId="2" applyNumberFormat="1" applyFont="1" applyFill="1" applyBorder="1"/>
    <xf numFmtId="44" fontId="37" fillId="0" borderId="0" xfId="2" applyNumberFormat="1" applyFont="1" applyFill="1" applyBorder="1"/>
    <xf numFmtId="172" fontId="21" fillId="0" borderId="46" xfId="15" applyNumberFormat="1" applyFont="1" applyFill="1" applyBorder="1" applyAlignment="1">
      <alignment horizontal="right"/>
    </xf>
    <xf numFmtId="172" fontId="24" fillId="0" borderId="0" xfId="2" applyNumberFormat="1" applyFont="1" applyFill="1" applyBorder="1"/>
    <xf numFmtId="44" fontId="24" fillId="0" borderId="0" xfId="2" applyNumberFormat="1" applyFont="1" applyFill="1" applyBorder="1"/>
    <xf numFmtId="0" fontId="24" fillId="0" borderId="0" xfId="0" applyFont="1" applyFill="1" applyBorder="1"/>
    <xf numFmtId="0" fontId="21" fillId="0" borderId="49" xfId="11" applyFont="1" applyFill="1" applyBorder="1"/>
    <xf numFmtId="0" fontId="21" fillId="0" borderId="50" xfId="11" applyFont="1" applyFill="1" applyBorder="1"/>
    <xf numFmtId="42" fontId="21" fillId="0" borderId="48" xfId="11" applyNumberFormat="1" applyFont="1" applyFill="1" applyBorder="1" applyAlignment="1">
      <alignment horizontal="right"/>
    </xf>
    <xf numFmtId="172" fontId="16" fillId="0" borderId="48" xfId="15" applyNumberFormat="1" applyFont="1" applyFill="1" applyBorder="1" applyAlignment="1">
      <alignment horizontal="right"/>
    </xf>
    <xf numFmtId="2" fontId="16" fillId="0" borderId="0" xfId="1" applyNumberFormat="1" applyFont="1" applyFill="1"/>
    <xf numFmtId="172" fontId="16" fillId="0" borderId="19" xfId="15" applyNumberFormat="1" applyFont="1" applyFill="1" applyBorder="1" applyAlignment="1">
      <alignment horizontal="right"/>
    </xf>
    <xf numFmtId="0" fontId="42" fillId="0" borderId="17" xfId="11" applyFont="1" applyFill="1" applyBorder="1"/>
    <xf numFmtId="0" fontId="42" fillId="0" borderId="0" xfId="11" applyFont="1" applyFill="1" applyBorder="1" applyAlignment="1">
      <alignment horizontal="center"/>
    </xf>
    <xf numFmtId="0" fontId="42" fillId="0" borderId="19" xfId="11" applyFont="1" applyFill="1" applyBorder="1" applyAlignment="1">
      <alignment horizontal="left"/>
    </xf>
    <xf numFmtId="44" fontId="21" fillId="0" borderId="0" xfId="11" applyNumberFormat="1" applyFont="1" applyFill="1" applyBorder="1"/>
    <xf numFmtId="0" fontId="16" fillId="0" borderId="19" xfId="11" applyFont="1" applyFill="1" applyBorder="1" applyAlignment="1">
      <alignment horizontal="left"/>
    </xf>
    <xf numFmtId="9" fontId="16" fillId="0" borderId="0" xfId="11" applyNumberFormat="1" applyFont="1" applyFill="1" applyBorder="1"/>
    <xf numFmtId="4" fontId="16" fillId="0" borderId="19" xfId="0" applyNumberFormat="1" applyFont="1" applyFill="1" applyBorder="1" applyAlignment="1">
      <alignment horizontal="left"/>
    </xf>
    <xf numFmtId="4" fontId="16" fillId="0" borderId="0" xfId="0" applyNumberFormat="1" applyFont="1" applyFill="1" applyBorder="1" applyAlignment="1">
      <alignment horizontal="left"/>
    </xf>
    <xf numFmtId="177" fontId="16" fillId="0" borderId="0" xfId="11" applyNumberFormat="1" applyFont="1" applyFill="1" applyBorder="1" applyAlignment="1"/>
    <xf numFmtId="4" fontId="16" fillId="0" borderId="19" xfId="0" applyNumberFormat="1" applyFont="1" applyFill="1" applyBorder="1" applyAlignment="1">
      <alignment horizontal="left" vertical="center"/>
    </xf>
    <xf numFmtId="4" fontId="16" fillId="0" borderId="0" xfId="11" applyNumberFormat="1" applyFont="1" applyFill="1" applyBorder="1" applyAlignment="1">
      <alignment horizontal="center"/>
    </xf>
    <xf numFmtId="4" fontId="16" fillId="0" borderId="19" xfId="11" applyNumberFormat="1" applyFont="1" applyFill="1" applyBorder="1" applyAlignment="1">
      <alignment horizontal="left"/>
    </xf>
    <xf numFmtId="167" fontId="16" fillId="0" borderId="0" xfId="11" applyNumberFormat="1" applyFont="1" applyFill="1"/>
    <xf numFmtId="4" fontId="16" fillId="0" borderId="13" xfId="0" applyNumberFormat="1" applyFont="1" applyFill="1" applyBorder="1" applyAlignment="1">
      <alignment horizontal="center"/>
    </xf>
    <xf numFmtId="4" fontId="16" fillId="0" borderId="15" xfId="0" applyNumberFormat="1" applyFont="1" applyFill="1" applyBorder="1" applyAlignment="1">
      <alignment horizontal="left"/>
    </xf>
    <xf numFmtId="172" fontId="16" fillId="0" borderId="48" xfId="11" applyNumberFormat="1" applyFont="1" applyFill="1" applyBorder="1" applyAlignment="1">
      <alignment horizontal="right"/>
    </xf>
    <xf numFmtId="44" fontId="21" fillId="0" borderId="13" xfId="15" applyFont="1" applyFill="1" applyBorder="1"/>
    <xf numFmtId="0" fontId="16" fillId="0" borderId="39" xfId="11" applyFont="1" applyFill="1" applyBorder="1"/>
    <xf numFmtId="9" fontId="16" fillId="0" borderId="40" xfId="11" applyNumberFormat="1" applyFont="1" applyFill="1" applyBorder="1"/>
    <xf numFmtId="0" fontId="16" fillId="0" borderId="40" xfId="11" applyFont="1" applyFill="1" applyBorder="1"/>
    <xf numFmtId="44" fontId="16" fillId="0" borderId="40" xfId="15" applyFont="1" applyFill="1" applyBorder="1"/>
    <xf numFmtId="44" fontId="16" fillId="0" borderId="41" xfId="15" applyFont="1" applyFill="1" applyBorder="1" applyAlignment="1">
      <alignment horizontal="right"/>
    </xf>
    <xf numFmtId="10" fontId="44" fillId="0" borderId="0" xfId="3" applyNumberFormat="1" applyFont="1" applyFill="1" applyAlignment="1">
      <alignment horizontal="left"/>
    </xf>
    <xf numFmtId="4" fontId="16" fillId="0" borderId="45" xfId="11" applyNumberFormat="1" applyFont="1" applyFill="1" applyBorder="1"/>
    <xf numFmtId="42" fontId="16" fillId="0" borderId="46" xfId="11" applyNumberFormat="1" applyFont="1" applyFill="1" applyBorder="1"/>
    <xf numFmtId="44" fontId="16" fillId="0" borderId="45" xfId="11" applyNumberFormat="1" applyFont="1" applyFill="1" applyBorder="1"/>
    <xf numFmtId="172" fontId="16" fillId="0" borderId="46" xfId="15" applyNumberFormat="1" applyFont="1" applyFill="1" applyBorder="1" applyAlignment="1">
      <alignment horizontal="right"/>
    </xf>
    <xf numFmtId="172" fontId="16" fillId="0" borderId="46" xfId="15" applyNumberFormat="1" applyFont="1" applyFill="1" applyBorder="1"/>
    <xf numFmtId="0" fontId="16" fillId="0" borderId="19" xfId="11" applyFont="1" applyFill="1" applyBorder="1" applyAlignment="1">
      <alignment horizontal="right"/>
    </xf>
    <xf numFmtId="0" fontId="16" fillId="0" borderId="49" xfId="11" applyFont="1" applyFill="1" applyBorder="1"/>
    <xf numFmtId="0" fontId="16" fillId="0" borderId="50" xfId="11" applyFont="1" applyFill="1" applyBorder="1"/>
    <xf numFmtId="0" fontId="42" fillId="0" borderId="19" xfId="11" applyFont="1" applyFill="1" applyBorder="1" applyAlignment="1">
      <alignment horizontal="right"/>
    </xf>
    <xf numFmtId="9" fontId="16" fillId="0" borderId="13" xfId="11" applyNumberFormat="1" applyFont="1" applyFill="1" applyBorder="1"/>
    <xf numFmtId="44" fontId="16" fillId="0" borderId="15" xfId="15" applyFont="1" applyFill="1" applyBorder="1" applyAlignment="1">
      <alignment horizontal="right"/>
    </xf>
    <xf numFmtId="172" fontId="16" fillId="0" borderId="46" xfId="11" applyNumberFormat="1" applyFont="1" applyFill="1" applyBorder="1" applyAlignment="1">
      <alignment horizontal="right"/>
    </xf>
    <xf numFmtId="172" fontId="16" fillId="0" borderId="19" xfId="15" applyNumberFormat="1" applyFont="1" applyFill="1" applyBorder="1"/>
    <xf numFmtId="165" fontId="16" fillId="0" borderId="19" xfId="11" applyNumberFormat="1" applyFont="1" applyFill="1" applyBorder="1" applyAlignment="1">
      <alignment horizontal="right"/>
    </xf>
    <xf numFmtId="166" fontId="16" fillId="0" borderId="48" xfId="11" applyNumberFormat="1" applyFont="1" applyFill="1" applyBorder="1" applyAlignment="1">
      <alignment horizontal="right"/>
    </xf>
    <xf numFmtId="165" fontId="16" fillId="0" borderId="19" xfId="11" applyNumberFormat="1" applyFont="1" applyFill="1" applyBorder="1"/>
    <xf numFmtId="165" fontId="16" fillId="0" borderId="15" xfId="15" applyNumberFormat="1" applyFont="1" applyFill="1" applyBorder="1" applyAlignment="1">
      <alignment horizontal="right"/>
    </xf>
    <xf numFmtId="165" fontId="16" fillId="0" borderId="0" xfId="15" applyNumberFormat="1" applyFont="1" applyFill="1" applyBorder="1" applyAlignment="1">
      <alignment horizontal="right"/>
    </xf>
    <xf numFmtId="0" fontId="45" fillId="13" borderId="0" xfId="11" applyFont="1" applyFill="1"/>
    <xf numFmtId="0" fontId="45" fillId="0" borderId="0" xfId="11" applyFont="1" applyFill="1"/>
    <xf numFmtId="0" fontId="45" fillId="14" borderId="0" xfId="11" applyFont="1" applyFill="1"/>
    <xf numFmtId="0" fontId="47" fillId="13" borderId="0" xfId="11" applyFont="1" applyFill="1"/>
    <xf numFmtId="0" fontId="48" fillId="15" borderId="0" xfId="11" applyFont="1" applyFill="1" applyBorder="1" applyAlignment="1">
      <alignment horizontal="center"/>
    </xf>
    <xf numFmtId="0" fontId="49" fillId="13" borderId="7" xfId="11" applyFont="1" applyFill="1" applyBorder="1"/>
    <xf numFmtId="0" fontId="49" fillId="13" borderId="9" xfId="11" applyFont="1" applyFill="1" applyBorder="1"/>
    <xf numFmtId="0" fontId="49" fillId="13" borderId="9" xfId="11" applyFont="1" applyFill="1" applyBorder="1" applyAlignment="1">
      <alignment horizontal="right"/>
    </xf>
    <xf numFmtId="3" fontId="49" fillId="13" borderId="10" xfId="11" applyNumberFormat="1" applyFont="1" applyFill="1" applyBorder="1"/>
    <xf numFmtId="0" fontId="50" fillId="13" borderId="17" xfId="11" applyFont="1" applyFill="1" applyBorder="1"/>
    <xf numFmtId="0" fontId="50" fillId="13" borderId="0" xfId="11" applyFont="1" applyFill="1" applyBorder="1"/>
    <xf numFmtId="0" fontId="50" fillId="13" borderId="19" xfId="11" applyFont="1" applyFill="1" applyBorder="1"/>
    <xf numFmtId="0" fontId="50" fillId="13" borderId="7" xfId="0" applyFont="1" applyFill="1" applyBorder="1"/>
    <xf numFmtId="0" fontId="51" fillId="13" borderId="9" xfId="0" applyFont="1" applyFill="1" applyBorder="1" applyAlignment="1">
      <alignment horizontal="center" wrapText="1"/>
    </xf>
    <xf numFmtId="0" fontId="52" fillId="13" borderId="9" xfId="0" applyFont="1" applyFill="1" applyBorder="1"/>
    <xf numFmtId="0" fontId="47" fillId="13" borderId="10" xfId="11" applyFont="1" applyFill="1" applyBorder="1"/>
    <xf numFmtId="0" fontId="49" fillId="13" borderId="42" xfId="11" applyFont="1" applyFill="1" applyBorder="1"/>
    <xf numFmtId="0" fontId="49" fillId="13" borderId="29" xfId="11" applyFont="1" applyFill="1" applyBorder="1" applyAlignment="1">
      <alignment wrapText="1"/>
    </xf>
    <xf numFmtId="0" fontId="49" fillId="13" borderId="29" xfId="11" applyFont="1" applyFill="1" applyBorder="1" applyAlignment="1">
      <alignment horizontal="center"/>
    </xf>
    <xf numFmtId="0" fontId="49" fillId="13" borderId="43" xfId="11" applyFont="1" applyFill="1" applyBorder="1" applyAlignment="1">
      <alignment horizontal="center"/>
    </xf>
    <xf numFmtId="0" fontId="49" fillId="13" borderId="17" xfId="0" applyFont="1" applyFill="1" applyBorder="1"/>
    <xf numFmtId="0" fontId="50" fillId="13" borderId="0" xfId="0" applyFont="1" applyFill="1" applyBorder="1"/>
    <xf numFmtId="0" fontId="51" fillId="13" borderId="0" xfId="0" applyFont="1" applyFill="1" applyBorder="1" applyAlignment="1">
      <alignment horizontal="center"/>
    </xf>
    <xf numFmtId="0" fontId="52" fillId="13" borderId="0" xfId="0" applyFont="1" applyFill="1" applyBorder="1"/>
    <xf numFmtId="0" fontId="45" fillId="13" borderId="19" xfId="11" applyFont="1" applyFill="1" applyBorder="1"/>
    <xf numFmtId="0" fontId="49" fillId="13" borderId="17" xfId="11" applyFont="1" applyFill="1" applyBorder="1"/>
    <xf numFmtId="0" fontId="49" fillId="13" borderId="0" xfId="11" applyFont="1" applyFill="1" applyBorder="1" applyAlignment="1">
      <alignment wrapText="1"/>
    </xf>
    <xf numFmtId="0" fontId="49" fillId="13" borderId="0" xfId="11" applyFont="1" applyFill="1" applyBorder="1" applyAlignment="1">
      <alignment horizontal="center"/>
    </xf>
    <xf numFmtId="0" fontId="49" fillId="13" borderId="19" xfId="11" applyFont="1" applyFill="1" applyBorder="1" applyAlignment="1">
      <alignment horizontal="center"/>
    </xf>
    <xf numFmtId="0" fontId="45" fillId="0" borderId="19" xfId="11" applyFont="1" applyFill="1" applyBorder="1"/>
    <xf numFmtId="42" fontId="50" fillId="13" borderId="19" xfId="11" applyNumberFormat="1" applyFont="1" applyFill="1" applyBorder="1"/>
    <xf numFmtId="0" fontId="21" fillId="13" borderId="17" xfId="0" applyFont="1" applyFill="1" applyBorder="1" applyAlignment="1"/>
    <xf numFmtId="0" fontId="21" fillId="13" borderId="17" xfId="11" applyFont="1" applyFill="1" applyBorder="1" applyAlignment="1"/>
    <xf numFmtId="167" fontId="50" fillId="13" borderId="0" xfId="11" applyNumberFormat="1" applyFont="1" applyFill="1" applyBorder="1"/>
    <xf numFmtId="0" fontId="16" fillId="13" borderId="17" xfId="11" applyFont="1" applyFill="1" applyBorder="1" applyAlignment="1">
      <alignment vertical="center"/>
    </xf>
    <xf numFmtId="167" fontId="50" fillId="13" borderId="0" xfId="11" applyNumberFormat="1" applyFont="1" applyFill="1" applyBorder="1" applyAlignment="1">
      <alignment vertical="center"/>
    </xf>
    <xf numFmtId="4" fontId="16" fillId="13" borderId="0" xfId="11" applyNumberFormat="1" applyFont="1" applyFill="1" applyBorder="1" applyAlignment="1">
      <alignment vertical="center"/>
    </xf>
    <xf numFmtId="42" fontId="50" fillId="13" borderId="19" xfId="11" applyNumberFormat="1" applyFont="1" applyFill="1" applyBorder="1" applyAlignment="1">
      <alignment vertical="center"/>
    </xf>
    <xf numFmtId="42" fontId="16" fillId="13" borderId="17" xfId="11" applyNumberFormat="1" applyFont="1" applyFill="1" applyBorder="1" applyAlignment="1"/>
    <xf numFmtId="42" fontId="53" fillId="13" borderId="0" xfId="0" applyNumberFormat="1" applyFont="1" applyFill="1" applyBorder="1"/>
    <xf numFmtId="0" fontId="49" fillId="13" borderId="44" xfId="11" applyFont="1" applyFill="1" applyBorder="1"/>
    <xf numFmtId="0" fontId="49" fillId="13" borderId="45" xfId="11" applyFont="1" applyFill="1" applyBorder="1"/>
    <xf numFmtId="4" fontId="49" fillId="13" borderId="45" xfId="11" applyNumberFormat="1" applyFont="1" applyFill="1" applyBorder="1"/>
    <xf numFmtId="42" fontId="49" fillId="13" borderId="46" xfId="11" applyNumberFormat="1" applyFont="1" applyFill="1" applyBorder="1"/>
    <xf numFmtId="0" fontId="54" fillId="13" borderId="19" xfId="11" applyFont="1" applyFill="1" applyBorder="1"/>
    <xf numFmtId="0" fontId="50" fillId="13" borderId="17" xfId="0" applyFont="1" applyFill="1" applyBorder="1"/>
    <xf numFmtId="0" fontId="49" fillId="13" borderId="0" xfId="11" applyFont="1" applyFill="1" applyBorder="1"/>
    <xf numFmtId="0" fontId="45" fillId="0" borderId="0" xfId="11" applyFont="1" applyBorder="1"/>
    <xf numFmtId="0" fontId="50" fillId="13" borderId="0" xfId="0" applyFont="1" applyFill="1" applyBorder="1" applyAlignment="1">
      <alignment horizontal="center"/>
    </xf>
    <xf numFmtId="42" fontId="50" fillId="13" borderId="19" xfId="11" applyNumberFormat="1" applyFont="1" applyFill="1" applyBorder="1" applyAlignment="1">
      <alignment horizontal="right"/>
    </xf>
    <xf numFmtId="44" fontId="49" fillId="13" borderId="45" xfId="11" applyNumberFormat="1" applyFont="1" applyFill="1" applyBorder="1"/>
    <xf numFmtId="42" fontId="49" fillId="13" borderId="46" xfId="11" applyNumberFormat="1" applyFont="1" applyFill="1" applyBorder="1" applyAlignment="1">
      <alignment horizontal="right"/>
    </xf>
    <xf numFmtId="0" fontId="50" fillId="0" borderId="0" xfId="11" applyFont="1" applyFill="1" applyBorder="1"/>
    <xf numFmtId="10" fontId="53" fillId="0" borderId="0" xfId="16" applyNumberFormat="1" applyFont="1" applyFill="1" applyBorder="1" applyAlignment="1">
      <alignment horizontal="right"/>
    </xf>
    <xf numFmtId="0" fontId="34" fillId="0" borderId="17" xfId="0" applyFont="1" applyFill="1" applyBorder="1"/>
    <xf numFmtId="2" fontId="37" fillId="0" borderId="0" xfId="0" applyNumberFormat="1" applyFont="1" applyFill="1" applyBorder="1"/>
    <xf numFmtId="0" fontId="37" fillId="0" borderId="0" xfId="0" applyFont="1" applyFill="1" applyBorder="1"/>
    <xf numFmtId="44" fontId="16" fillId="13" borderId="0" xfId="2" applyFont="1" applyFill="1" applyBorder="1"/>
    <xf numFmtId="0" fontId="25" fillId="0" borderId="0" xfId="11" applyFont="1" applyFill="1" applyBorder="1"/>
    <xf numFmtId="0" fontId="55" fillId="13" borderId="17" xfId="0" applyFont="1" applyFill="1" applyBorder="1"/>
    <xf numFmtId="0" fontId="55" fillId="13" borderId="0" xfId="0" applyFont="1" applyFill="1" applyBorder="1"/>
    <xf numFmtId="44" fontId="55" fillId="13" borderId="0" xfId="2" applyNumberFormat="1" applyFont="1" applyFill="1" applyBorder="1"/>
    <xf numFmtId="44" fontId="55" fillId="13" borderId="19" xfId="2" applyNumberFormat="1" applyFont="1" applyFill="1" applyBorder="1" applyAlignment="1">
      <alignment horizontal="left"/>
    </xf>
    <xf numFmtId="44" fontId="50" fillId="13" borderId="0" xfId="11" applyNumberFormat="1" applyFont="1" applyFill="1" applyBorder="1"/>
    <xf numFmtId="44" fontId="50" fillId="13" borderId="0" xfId="11" applyNumberFormat="1" applyFont="1" applyFill="1" applyBorder="1" applyAlignment="1">
      <alignment horizontal="right"/>
    </xf>
    <xf numFmtId="44" fontId="50" fillId="13" borderId="0" xfId="0" applyNumberFormat="1" applyFont="1" applyFill="1" applyBorder="1"/>
    <xf numFmtId="42" fontId="37" fillId="13" borderId="0" xfId="0" applyNumberFormat="1" applyFont="1" applyFill="1" applyBorder="1"/>
    <xf numFmtId="0" fontId="45" fillId="0" borderId="0" xfId="11" applyFont="1"/>
    <xf numFmtId="2" fontId="37" fillId="0" borderId="29" xfId="0" applyNumberFormat="1" applyFont="1" applyFill="1" applyBorder="1"/>
    <xf numFmtId="44" fontId="50" fillId="13" borderId="29" xfId="11" applyNumberFormat="1" applyFont="1" applyFill="1" applyBorder="1" applyAlignment="1">
      <alignment horizontal="right"/>
    </xf>
    <xf numFmtId="172" fontId="50" fillId="13" borderId="19" xfId="11" applyNumberFormat="1" applyFont="1" applyFill="1" applyBorder="1" applyAlignment="1">
      <alignment horizontal="right"/>
    </xf>
    <xf numFmtId="44" fontId="49" fillId="13" borderId="0" xfId="11" applyNumberFormat="1" applyFont="1" applyFill="1" applyBorder="1" applyAlignment="1">
      <alignment horizontal="right"/>
    </xf>
    <xf numFmtId="172" fontId="49" fillId="13" borderId="46" xfId="15" applyNumberFormat="1" applyFont="1" applyFill="1" applyBorder="1" applyAlignment="1">
      <alignment horizontal="right"/>
    </xf>
    <xf numFmtId="44" fontId="49" fillId="13" borderId="0" xfId="11" applyNumberFormat="1" applyFont="1" applyFill="1" applyBorder="1"/>
    <xf numFmtId="44" fontId="49" fillId="13" borderId="19" xfId="15" applyFont="1" applyFill="1" applyBorder="1"/>
    <xf numFmtId="0" fontId="16" fillId="13" borderId="19" xfId="0" applyFont="1" applyFill="1" applyBorder="1" applyAlignment="1">
      <alignment horizontal="left" vertical="center" wrapText="1"/>
    </xf>
    <xf numFmtId="172" fontId="49" fillId="13" borderId="46" xfId="15" applyNumberFormat="1" applyFont="1" applyFill="1" applyBorder="1"/>
    <xf numFmtId="0" fontId="50" fillId="0" borderId="17" xfId="11" applyFont="1" applyFill="1" applyBorder="1"/>
    <xf numFmtId="44" fontId="50" fillId="13" borderId="0" xfId="15" applyFont="1" applyFill="1" applyBorder="1"/>
    <xf numFmtId="44" fontId="50" fillId="13" borderId="19" xfId="15" applyFont="1" applyFill="1" applyBorder="1"/>
    <xf numFmtId="0" fontId="50" fillId="0" borderId="12" xfId="0" applyFont="1" applyFill="1" applyBorder="1"/>
    <xf numFmtId="0" fontId="50" fillId="13" borderId="13" xfId="0" applyFont="1" applyFill="1" applyBorder="1"/>
    <xf numFmtId="0" fontId="16" fillId="13" borderId="15" xfId="0" applyFont="1" applyFill="1" applyBorder="1" applyAlignment="1">
      <alignment wrapText="1"/>
    </xf>
    <xf numFmtId="0" fontId="45" fillId="0" borderId="19" xfId="11" applyFont="1" applyBorder="1"/>
    <xf numFmtId="0" fontId="50" fillId="13" borderId="19" xfId="11" applyFont="1" applyFill="1" applyBorder="1" applyAlignment="1">
      <alignment horizontal="right"/>
    </xf>
    <xf numFmtId="0" fontId="49" fillId="13" borderId="49" xfId="11" applyFont="1" applyFill="1" applyBorder="1"/>
    <xf numFmtId="0" fontId="50" fillId="13" borderId="50" xfId="11" applyFont="1" applyFill="1" applyBorder="1"/>
    <xf numFmtId="42" fontId="49" fillId="13" borderId="48" xfId="11" applyNumberFormat="1" applyFont="1" applyFill="1" applyBorder="1" applyAlignment="1">
      <alignment horizontal="right"/>
    </xf>
    <xf numFmtId="172" fontId="50" fillId="13" borderId="19" xfId="15" applyNumberFormat="1" applyFont="1" applyFill="1" applyBorder="1" applyAlignment="1">
      <alignment horizontal="right"/>
    </xf>
    <xf numFmtId="0" fontId="25" fillId="13" borderId="17" xfId="11" applyFont="1" applyFill="1" applyBorder="1"/>
    <xf numFmtId="0" fontId="25" fillId="13" borderId="0" xfId="11" applyFont="1" applyFill="1" applyBorder="1"/>
    <xf numFmtId="165" fontId="24" fillId="0" borderId="0" xfId="11" applyNumberFormat="1" applyFont="1" applyFill="1" applyBorder="1" applyAlignment="1">
      <alignment horizontal="right"/>
    </xf>
    <xf numFmtId="172" fontId="25" fillId="13" borderId="48" xfId="15" applyNumberFormat="1" applyFont="1" applyFill="1" applyBorder="1" applyAlignment="1">
      <alignment horizontal="right"/>
    </xf>
    <xf numFmtId="10" fontId="56" fillId="13" borderId="0" xfId="11" applyNumberFormat="1" applyFont="1" applyFill="1" applyBorder="1" applyAlignment="1">
      <alignment horizontal="right"/>
    </xf>
    <xf numFmtId="0" fontId="51" fillId="13" borderId="19" xfId="11" applyFont="1" applyFill="1" applyBorder="1" applyAlignment="1">
      <alignment horizontal="right"/>
    </xf>
    <xf numFmtId="10" fontId="45" fillId="13" borderId="0" xfId="3" applyNumberFormat="1" applyFont="1" applyFill="1"/>
    <xf numFmtId="0" fontId="50" fillId="13" borderId="39" xfId="11" applyFont="1" applyFill="1" applyBorder="1"/>
    <xf numFmtId="9" fontId="50" fillId="13" borderId="14" xfId="11" applyNumberFormat="1" applyFont="1" applyFill="1" applyBorder="1"/>
    <xf numFmtId="0" fontId="50" fillId="13" borderId="14" xfId="11" applyFont="1" applyFill="1" applyBorder="1"/>
    <xf numFmtId="44" fontId="50" fillId="13" borderId="14" xfId="15" applyFont="1" applyFill="1" applyBorder="1"/>
    <xf numFmtId="0" fontId="1" fillId="13" borderId="0" xfId="11" applyFill="1"/>
    <xf numFmtId="0" fontId="1" fillId="14" borderId="0" xfId="11" applyFill="1"/>
    <xf numFmtId="0" fontId="1" fillId="0" borderId="0" xfId="11"/>
    <xf numFmtId="0" fontId="57" fillId="13" borderId="0" xfId="11" applyFont="1" applyFill="1"/>
    <xf numFmtId="0" fontId="50" fillId="13" borderId="9" xfId="0" applyFont="1" applyFill="1" applyBorder="1"/>
    <xf numFmtId="0" fontId="59" fillId="13" borderId="10" xfId="11" applyFont="1" applyFill="1" applyBorder="1"/>
    <xf numFmtId="0" fontId="52" fillId="13" borderId="0" xfId="0" applyFont="1" applyFill="1" applyBorder="1" applyAlignment="1">
      <alignment vertical="center"/>
    </xf>
    <xf numFmtId="0" fontId="52" fillId="13" borderId="19" xfId="0" applyFont="1" applyFill="1" applyBorder="1"/>
    <xf numFmtId="4" fontId="56" fillId="13" borderId="0" xfId="0" applyNumberFormat="1" applyFont="1" applyFill="1" applyBorder="1" applyAlignment="1">
      <alignment horizontal="center"/>
    </xf>
    <xf numFmtId="0" fontId="16" fillId="0" borderId="19" xfId="0" applyFont="1" applyFill="1" applyBorder="1"/>
    <xf numFmtId="42" fontId="16" fillId="13" borderId="0" xfId="11" applyNumberFormat="1" applyFont="1" applyFill="1" applyBorder="1" applyAlignment="1">
      <alignment vertical="center"/>
    </xf>
    <xf numFmtId="0" fontId="16" fillId="13" borderId="19" xfId="0" applyFont="1" applyFill="1" applyBorder="1"/>
    <xf numFmtId="0" fontId="16" fillId="13" borderId="17" xfId="0" applyFont="1" applyFill="1" applyBorder="1" applyAlignment="1">
      <alignment vertical="center" wrapText="1"/>
    </xf>
    <xf numFmtId="4" fontId="56" fillId="13" borderId="0" xfId="0" applyNumberFormat="1" applyFont="1" applyFill="1" applyBorder="1" applyAlignment="1">
      <alignment horizontal="center" vertical="center"/>
    </xf>
    <xf numFmtId="0" fontId="1" fillId="13" borderId="0" xfId="11" applyFill="1" applyAlignment="1">
      <alignment vertical="center"/>
    </xf>
    <xf numFmtId="0" fontId="50" fillId="13" borderId="17" xfId="11" applyFont="1" applyFill="1" applyBorder="1" applyAlignment="1">
      <alignment vertical="center"/>
    </xf>
    <xf numFmtId="167" fontId="16" fillId="13" borderId="0" xfId="11" applyNumberFormat="1" applyFont="1" applyFill="1" applyBorder="1" applyAlignment="1">
      <alignment vertical="center"/>
    </xf>
    <xf numFmtId="9" fontId="1" fillId="13" borderId="0" xfId="3" applyFill="1"/>
    <xf numFmtId="0" fontId="16" fillId="13" borderId="19" xfId="0" applyFont="1" applyFill="1" applyBorder="1" applyAlignment="1">
      <alignment vertical="center" wrapText="1"/>
    </xf>
    <xf numFmtId="4" fontId="16" fillId="13" borderId="19" xfId="0" applyNumberFormat="1" applyFont="1" applyFill="1" applyBorder="1"/>
    <xf numFmtId="0" fontId="1" fillId="0" borderId="0" xfId="11" applyBorder="1"/>
    <xf numFmtId="10" fontId="16" fillId="13" borderId="0" xfId="13" applyNumberFormat="1" applyFont="1" applyFill="1" applyBorder="1"/>
    <xf numFmtId="4" fontId="56" fillId="13" borderId="0" xfId="0" applyNumberFormat="1" applyFont="1" applyFill="1" applyBorder="1"/>
    <xf numFmtId="42" fontId="49" fillId="13" borderId="19" xfId="11" applyNumberFormat="1" applyFont="1" applyFill="1" applyBorder="1" applyAlignment="1">
      <alignment horizontal="right"/>
    </xf>
    <xf numFmtId="4" fontId="26" fillId="13" borderId="0" xfId="0" applyNumberFormat="1" applyFont="1" applyFill="1" applyBorder="1" applyAlignment="1"/>
    <xf numFmtId="4" fontId="26" fillId="13" borderId="0" xfId="0" applyNumberFormat="1" applyFont="1" applyFill="1" applyBorder="1" applyAlignment="1">
      <alignment horizontal="center"/>
    </xf>
    <xf numFmtId="42" fontId="49" fillId="13" borderId="43" xfId="11" applyNumberFormat="1" applyFont="1" applyFill="1" applyBorder="1" applyAlignment="1">
      <alignment horizontal="center"/>
    </xf>
    <xf numFmtId="44" fontId="25" fillId="13" borderId="0" xfId="2" applyFont="1" applyFill="1" applyBorder="1"/>
    <xf numFmtId="4" fontId="16" fillId="13" borderId="19" xfId="0" applyNumberFormat="1" applyFont="1" applyFill="1" applyBorder="1" applyAlignment="1">
      <alignment horizontal="left"/>
    </xf>
    <xf numFmtId="2" fontId="16" fillId="13" borderId="0" xfId="11" applyNumberFormat="1" applyFont="1" applyFill="1" applyBorder="1" applyAlignment="1">
      <alignment horizontal="right"/>
    </xf>
    <xf numFmtId="0" fontId="1" fillId="13" borderId="0" xfId="11" applyFill="1" applyBorder="1"/>
    <xf numFmtId="0" fontId="16" fillId="13" borderId="45" xfId="11" applyFont="1" applyFill="1" applyBorder="1"/>
    <xf numFmtId="0" fontId="1" fillId="0" borderId="17" xfId="11" applyBorder="1"/>
    <xf numFmtId="0" fontId="1" fillId="0" borderId="19" xfId="11" applyBorder="1"/>
    <xf numFmtId="172" fontId="50" fillId="13" borderId="19" xfId="3" applyNumberFormat="1" applyFont="1" applyFill="1" applyBorder="1" applyAlignment="1">
      <alignment horizontal="right"/>
    </xf>
    <xf numFmtId="0" fontId="44" fillId="0" borderId="17" xfId="0" applyFont="1" applyFill="1" applyBorder="1" applyAlignment="1"/>
    <xf numFmtId="44" fontId="16" fillId="0" borderId="0" xfId="2" applyNumberFormat="1" applyFont="1" applyFill="1" applyBorder="1" applyAlignment="1">
      <alignment horizontal="center"/>
    </xf>
    <xf numFmtId="0" fontId="39" fillId="0" borderId="0" xfId="11" applyFont="1" applyBorder="1"/>
    <xf numFmtId="172" fontId="50" fillId="13" borderId="19" xfId="17" applyNumberFormat="1" applyFont="1" applyFill="1" applyBorder="1" applyAlignment="1">
      <alignment horizontal="right"/>
    </xf>
    <xf numFmtId="44" fontId="16" fillId="0" borderId="0" xfId="2" applyFont="1" applyFill="1" applyBorder="1" applyAlignment="1">
      <alignment horizontal="center"/>
    </xf>
    <xf numFmtId="172" fontId="49" fillId="13" borderId="55" xfId="15" applyNumberFormat="1" applyFont="1" applyFill="1" applyBorder="1" applyAlignment="1">
      <alignment horizontal="right"/>
    </xf>
    <xf numFmtId="0" fontId="50" fillId="13" borderId="19" xfId="0" applyFont="1" applyFill="1" applyBorder="1" applyAlignment="1"/>
    <xf numFmtId="0" fontId="50" fillId="0" borderId="17" xfId="0" applyFont="1" applyFill="1" applyBorder="1"/>
    <xf numFmtId="10" fontId="56" fillId="0" borderId="0" xfId="3" applyNumberFormat="1" applyFont="1" applyFill="1" applyBorder="1"/>
    <xf numFmtId="0" fontId="47" fillId="13" borderId="17" xfId="11" applyFont="1" applyFill="1" applyBorder="1"/>
    <xf numFmtId="16" fontId="47" fillId="13" borderId="0" xfId="11" quotePrefix="1" applyNumberFormat="1" applyFont="1" applyFill="1" applyBorder="1" applyAlignment="1">
      <alignment horizontal="center"/>
    </xf>
    <xf numFmtId="0" fontId="47" fillId="13" borderId="0" xfId="11" quotePrefix="1" applyFont="1" applyFill="1" applyBorder="1" applyAlignment="1">
      <alignment horizontal="center"/>
    </xf>
    <xf numFmtId="0" fontId="1" fillId="13" borderId="19" xfId="11" applyFill="1" applyBorder="1"/>
    <xf numFmtId="0" fontId="1" fillId="13" borderId="0" xfId="11" applyFont="1" applyFill="1"/>
    <xf numFmtId="0" fontId="50" fillId="13" borderId="12" xfId="11" applyFont="1" applyFill="1" applyBorder="1"/>
    <xf numFmtId="0" fontId="50" fillId="13" borderId="13" xfId="11" applyFont="1" applyFill="1" applyBorder="1"/>
    <xf numFmtId="44" fontId="50" fillId="13" borderId="13" xfId="15" applyFont="1" applyFill="1" applyBorder="1"/>
    <xf numFmtId="44" fontId="49" fillId="4" borderId="15" xfId="15" applyFont="1" applyFill="1" applyBorder="1"/>
    <xf numFmtId="9" fontId="50" fillId="13" borderId="13" xfId="11" applyNumberFormat="1" applyFont="1" applyFill="1" applyBorder="1"/>
    <xf numFmtId="44" fontId="49" fillId="0" borderId="15" xfId="15" applyFont="1" applyFill="1" applyBorder="1" applyAlignment="1">
      <alignment horizontal="right"/>
    </xf>
    <xf numFmtId="0" fontId="30" fillId="13" borderId="0" xfId="0" applyFont="1" applyFill="1" applyBorder="1"/>
    <xf numFmtId="4" fontId="16" fillId="13" borderId="0" xfId="0" applyNumberFormat="1" applyFont="1" applyFill="1" applyBorder="1" applyAlignment="1">
      <alignment horizontal="center" vertical="center"/>
    </xf>
    <xf numFmtId="0" fontId="50" fillId="13" borderId="19" xfId="0" applyFont="1" applyFill="1" applyBorder="1"/>
    <xf numFmtId="44" fontId="1" fillId="13" borderId="0" xfId="11" applyNumberFormat="1" applyFill="1"/>
    <xf numFmtId="0" fontId="16" fillId="13" borderId="17" xfId="0" applyFont="1" applyFill="1" applyBorder="1" applyAlignment="1">
      <alignment wrapText="1"/>
    </xf>
    <xf numFmtId="10" fontId="1" fillId="13" borderId="0" xfId="3" applyNumberFormat="1" applyFill="1"/>
    <xf numFmtId="0" fontId="1" fillId="13" borderId="17" xfId="11" applyFill="1" applyBorder="1"/>
    <xf numFmtId="0" fontId="39" fillId="13" borderId="0" xfId="11" applyFont="1" applyFill="1" applyBorder="1"/>
    <xf numFmtId="0" fontId="45" fillId="13" borderId="12" xfId="11" applyFont="1" applyFill="1" applyBorder="1"/>
    <xf numFmtId="179" fontId="16" fillId="13" borderId="13" xfId="0" applyNumberFormat="1" applyFont="1" applyFill="1" applyBorder="1" applyAlignment="1">
      <alignment horizontal="center"/>
    </xf>
    <xf numFmtId="179" fontId="56" fillId="13" borderId="13" xfId="0" applyNumberFormat="1" applyFont="1" applyFill="1" applyBorder="1" applyAlignment="1">
      <alignment horizontal="center"/>
    </xf>
    <xf numFmtId="0" fontId="1" fillId="13" borderId="15" xfId="11" applyFill="1" applyBorder="1"/>
    <xf numFmtId="0" fontId="59" fillId="13" borderId="0" xfId="11" applyFont="1" applyFill="1" applyBorder="1"/>
    <xf numFmtId="4" fontId="56" fillId="13" borderId="0" xfId="11" applyNumberFormat="1" applyFont="1" applyFill="1" applyBorder="1"/>
    <xf numFmtId="172" fontId="50" fillId="13" borderId="19" xfId="11" applyNumberFormat="1" applyFont="1" applyFill="1" applyBorder="1"/>
    <xf numFmtId="44" fontId="50" fillId="13" borderId="19" xfId="11" applyNumberFormat="1" applyFont="1" applyFill="1" applyBorder="1"/>
    <xf numFmtId="0" fontId="16" fillId="13" borderId="0" xfId="0" applyFont="1" applyFill="1" applyBorder="1" applyAlignment="1">
      <alignment vertical="center" wrapText="1"/>
    </xf>
    <xf numFmtId="4" fontId="56" fillId="13" borderId="0" xfId="11" applyNumberFormat="1" applyFont="1" applyFill="1" applyBorder="1" applyAlignment="1">
      <alignment vertical="center"/>
    </xf>
    <xf numFmtId="172" fontId="50" fillId="13" borderId="19" xfId="11" applyNumberFormat="1" applyFont="1" applyFill="1" applyBorder="1" applyAlignment="1">
      <alignment vertical="center"/>
    </xf>
    <xf numFmtId="44" fontId="50" fillId="13" borderId="19" xfId="11" applyNumberFormat="1" applyFont="1" applyFill="1" applyBorder="1" applyAlignment="1">
      <alignment vertical="center"/>
    </xf>
    <xf numFmtId="4" fontId="56" fillId="0" borderId="0" xfId="11" applyNumberFormat="1" applyFont="1" applyFill="1" applyBorder="1"/>
    <xf numFmtId="172" fontId="49" fillId="13" borderId="46" xfId="11" applyNumberFormat="1" applyFont="1" applyFill="1" applyBorder="1"/>
    <xf numFmtId="172" fontId="54" fillId="13" borderId="19" xfId="11" applyNumberFormat="1" applyFont="1" applyFill="1" applyBorder="1"/>
    <xf numFmtId="172" fontId="49" fillId="13" borderId="46" xfId="11" applyNumberFormat="1" applyFont="1" applyFill="1" applyBorder="1" applyAlignment="1">
      <alignment horizontal="right"/>
    </xf>
    <xf numFmtId="172" fontId="49" fillId="13" borderId="19" xfId="11" applyNumberFormat="1" applyFont="1" applyFill="1" applyBorder="1" applyAlignment="1">
      <alignment horizontal="right"/>
    </xf>
    <xf numFmtId="0" fontId="49" fillId="13" borderId="29" xfId="11" applyFont="1" applyFill="1" applyBorder="1"/>
    <xf numFmtId="44" fontId="49" fillId="13" borderId="29" xfId="11" applyNumberFormat="1" applyFont="1" applyFill="1" applyBorder="1" applyAlignment="1">
      <alignment horizontal="center"/>
    </xf>
    <xf numFmtId="172" fontId="49" fillId="13" borderId="43" xfId="11" applyNumberFormat="1" applyFont="1" applyFill="1" applyBorder="1" applyAlignment="1">
      <alignment horizontal="center"/>
    </xf>
    <xf numFmtId="2" fontId="60" fillId="13" borderId="0" xfId="11" applyNumberFormat="1" applyFont="1" applyFill="1" applyBorder="1" applyAlignment="1">
      <alignment horizontal="right"/>
    </xf>
    <xf numFmtId="0" fontId="50" fillId="13" borderId="45" xfId="11" applyFont="1" applyFill="1" applyBorder="1"/>
    <xf numFmtId="10" fontId="50" fillId="0" borderId="0" xfId="3" applyNumberFormat="1" applyFont="1" applyFill="1" applyBorder="1" applyAlignment="1">
      <alignment horizontal="right"/>
    </xf>
    <xf numFmtId="44" fontId="55" fillId="13" borderId="0" xfId="2" applyNumberFormat="1" applyFont="1" applyFill="1" applyBorder="1" applyAlignment="1">
      <alignment horizontal="left"/>
    </xf>
    <xf numFmtId="44" fontId="16" fillId="13" borderId="0" xfId="0" applyNumberFormat="1" applyFont="1" applyFill="1" applyBorder="1"/>
    <xf numFmtId="44" fontId="21" fillId="0" borderId="0" xfId="11" applyNumberFormat="1" applyFont="1" applyFill="1" applyBorder="1" applyAlignment="1">
      <alignment horizontal="right"/>
    </xf>
    <xf numFmtId="172" fontId="50" fillId="13" borderId="48" xfId="11" applyNumberFormat="1" applyFont="1" applyFill="1" applyBorder="1" applyAlignment="1">
      <alignment horizontal="right"/>
    </xf>
    <xf numFmtId="166" fontId="49" fillId="13" borderId="43" xfId="15" applyNumberFormat="1" applyFont="1" applyFill="1" applyBorder="1" applyAlignment="1">
      <alignment horizontal="right"/>
    </xf>
    <xf numFmtId="44" fontId="49" fillId="13" borderId="45" xfId="11" applyNumberFormat="1" applyFont="1" applyFill="1" applyBorder="1" applyAlignment="1">
      <alignment horizontal="right"/>
    </xf>
    <xf numFmtId="166" fontId="49" fillId="13" borderId="19" xfId="15" applyNumberFormat="1" applyFont="1" applyFill="1" applyBorder="1"/>
    <xf numFmtId="166" fontId="49" fillId="13" borderId="46" xfId="15" applyNumberFormat="1" applyFont="1" applyFill="1" applyBorder="1"/>
    <xf numFmtId="166" fontId="50" fillId="13" borderId="19" xfId="15" applyNumberFormat="1" applyFont="1" applyFill="1" applyBorder="1"/>
    <xf numFmtId="166" fontId="16" fillId="13" borderId="19" xfId="11" applyNumberFormat="1" applyFont="1" applyFill="1" applyBorder="1" applyAlignment="1">
      <alignment horizontal="right"/>
    </xf>
    <xf numFmtId="0" fontId="39" fillId="0" borderId="19" xfId="11" applyFont="1" applyBorder="1"/>
    <xf numFmtId="0" fontId="39" fillId="0" borderId="17" xfId="11" applyFont="1" applyBorder="1"/>
    <xf numFmtId="166" fontId="21" fillId="13" borderId="48" xfId="11" applyNumberFormat="1" applyFont="1" applyFill="1" applyBorder="1" applyAlignment="1">
      <alignment horizontal="right"/>
    </xf>
    <xf numFmtId="166" fontId="16" fillId="13" borderId="19" xfId="11" applyNumberFormat="1" applyFont="1" applyFill="1" applyBorder="1"/>
    <xf numFmtId="166" fontId="50" fillId="13" borderId="19" xfId="15" applyNumberFormat="1" applyFont="1" applyFill="1" applyBorder="1" applyAlignment="1">
      <alignment horizontal="right"/>
    </xf>
    <xf numFmtId="166" fontId="51" fillId="13" borderId="19" xfId="11" applyNumberFormat="1" applyFont="1" applyFill="1" applyBorder="1" applyAlignment="1">
      <alignment horizontal="right"/>
    </xf>
    <xf numFmtId="165" fontId="49" fillId="0" borderId="15" xfId="15" applyNumberFormat="1" applyFont="1" applyFill="1" applyBorder="1"/>
    <xf numFmtId="0" fontId="1" fillId="0" borderId="0" xfId="11" applyFill="1"/>
    <xf numFmtId="165" fontId="49" fillId="4" borderId="15" xfId="15" applyNumberFormat="1" applyFont="1" applyFill="1" applyBorder="1" applyAlignment="1">
      <alignment horizontal="right"/>
    </xf>
    <xf numFmtId="44" fontId="49" fillId="4" borderId="53" xfId="15" applyFont="1" applyFill="1" applyBorder="1" applyAlignment="1">
      <alignment horizontal="right"/>
    </xf>
    <xf numFmtId="165" fontId="1" fillId="13" borderId="0" xfId="11" applyNumberFormat="1" applyFill="1"/>
    <xf numFmtId="4" fontId="1" fillId="13" borderId="0" xfId="11" applyNumberFormat="1" applyFill="1"/>
    <xf numFmtId="0" fontId="51" fillId="13" borderId="9" xfId="0" applyFont="1" applyFill="1" applyBorder="1" applyAlignment="1">
      <alignment horizontal="center" vertical="center" wrapText="1"/>
    </xf>
    <xf numFmtId="166" fontId="24" fillId="0" borderId="9" xfId="0" applyNumberFormat="1" applyFont="1" applyFill="1" applyBorder="1" applyAlignment="1">
      <alignment horizontal="center"/>
    </xf>
    <xf numFmtId="42" fontId="24" fillId="13" borderId="0" xfId="11" applyNumberFormat="1" applyFont="1" applyFill="1" applyBorder="1"/>
    <xf numFmtId="0" fontId="45" fillId="13" borderId="0" xfId="11" applyFont="1" applyFill="1" applyAlignment="1">
      <alignment vertical="center"/>
    </xf>
    <xf numFmtId="0" fontId="45" fillId="13" borderId="19" xfId="0" applyFont="1" applyFill="1" applyBorder="1"/>
    <xf numFmtId="4" fontId="45" fillId="13" borderId="19" xfId="0" applyNumberFormat="1" applyFont="1" applyFill="1" applyBorder="1"/>
    <xf numFmtId="49" fontId="61" fillId="0" borderId="19" xfId="0" applyNumberFormat="1" applyFont="1" applyFill="1" applyBorder="1" applyAlignment="1">
      <alignment wrapText="1"/>
    </xf>
    <xf numFmtId="0" fontId="53" fillId="13" borderId="0" xfId="0" applyFont="1" applyFill="1" applyBorder="1"/>
    <xf numFmtId="0" fontId="45" fillId="13" borderId="17" xfId="11" applyFont="1" applyFill="1" applyBorder="1"/>
    <xf numFmtId="0" fontId="47" fillId="0" borderId="0" xfId="11" applyFont="1" applyBorder="1" applyAlignment="1">
      <alignment horizontal="center"/>
    </xf>
    <xf numFmtId="0" fontId="45" fillId="13" borderId="0" xfId="11" applyFont="1" applyFill="1" applyBorder="1"/>
    <xf numFmtId="174" fontId="24" fillId="13" borderId="0" xfId="11" applyNumberFormat="1" applyFont="1" applyFill="1" applyBorder="1"/>
    <xf numFmtId="44" fontId="21" fillId="0" borderId="0" xfId="2" applyFont="1" applyFill="1" applyBorder="1"/>
    <xf numFmtId="172" fontId="49" fillId="13" borderId="19" xfId="15" applyNumberFormat="1" applyFont="1" applyFill="1" applyBorder="1"/>
    <xf numFmtId="10" fontId="50" fillId="0" borderId="0" xfId="11" applyNumberFormat="1" applyFont="1" applyFill="1" applyBorder="1"/>
    <xf numFmtId="10" fontId="56" fillId="13" borderId="0" xfId="3" applyNumberFormat="1" applyFont="1" applyFill="1" applyBorder="1"/>
    <xf numFmtId="10" fontId="16" fillId="13" borderId="19" xfId="3" applyNumberFormat="1" applyFont="1" applyFill="1" applyBorder="1"/>
    <xf numFmtId="10" fontId="50" fillId="13" borderId="0" xfId="11" applyNumberFormat="1" applyFont="1" applyFill="1" applyBorder="1"/>
    <xf numFmtId="49" fontId="47" fillId="13" borderId="0" xfId="11" quotePrefix="1" applyNumberFormat="1" applyFont="1" applyFill="1" applyBorder="1" applyAlignment="1">
      <alignment horizontal="center"/>
    </xf>
    <xf numFmtId="0" fontId="46" fillId="13" borderId="17" xfId="11" applyFont="1" applyFill="1" applyBorder="1"/>
    <xf numFmtId="0" fontId="45" fillId="0" borderId="17" xfId="11" applyFont="1" applyBorder="1"/>
    <xf numFmtId="172" fontId="49" fillId="13" borderId="19" xfId="15" applyNumberFormat="1" applyFont="1" applyFill="1" applyBorder="1" applyAlignment="1">
      <alignment horizontal="right"/>
    </xf>
    <xf numFmtId="44" fontId="49" fillId="0" borderId="19" xfId="15" applyFont="1" applyFill="1" applyBorder="1"/>
    <xf numFmtId="2" fontId="45" fillId="0" borderId="0" xfId="11" applyNumberFormat="1" applyFont="1" applyFill="1"/>
    <xf numFmtId="44" fontId="45" fillId="0" borderId="0" xfId="11" applyNumberFormat="1" applyFont="1" applyFill="1"/>
    <xf numFmtId="44" fontId="45" fillId="13" borderId="0" xfId="11" applyNumberFormat="1" applyFont="1" applyFill="1"/>
    <xf numFmtId="4" fontId="56" fillId="13" borderId="13" xfId="0" applyNumberFormat="1" applyFont="1" applyFill="1" applyBorder="1" applyAlignment="1">
      <alignment horizontal="center"/>
    </xf>
    <xf numFmtId="0" fontId="45" fillId="13" borderId="13" xfId="11" applyFont="1" applyFill="1" applyBorder="1"/>
    <xf numFmtId="0" fontId="45" fillId="13" borderId="15" xfId="11" applyFont="1" applyFill="1" applyBorder="1"/>
    <xf numFmtId="44" fontId="24" fillId="0" borderId="0" xfId="11" applyNumberFormat="1" applyFont="1" applyFill="1" applyBorder="1" applyAlignment="1">
      <alignment horizontal="right"/>
    </xf>
    <xf numFmtId="9" fontId="50" fillId="13" borderId="0" xfId="11" applyNumberFormat="1" applyFont="1" applyFill="1" applyBorder="1"/>
    <xf numFmtId="44" fontId="45" fillId="13" borderId="0" xfId="2" applyFont="1" applyFill="1"/>
    <xf numFmtId="9" fontId="50" fillId="0" borderId="0" xfId="11" applyNumberFormat="1" applyFont="1" applyFill="1" applyBorder="1"/>
    <xf numFmtId="44" fontId="50" fillId="0" borderId="0" xfId="15" applyFont="1" applyFill="1" applyBorder="1"/>
    <xf numFmtId="0" fontId="22" fillId="13" borderId="0" xfId="0" applyFont="1" applyFill="1"/>
    <xf numFmtId="0" fontId="62" fillId="0" borderId="10" xfId="0" applyFont="1" applyBorder="1" applyAlignment="1">
      <alignment horizontal="center"/>
    </xf>
    <xf numFmtId="0" fontId="32" fillId="19" borderId="39" xfId="11" applyFont="1" applyFill="1" applyBorder="1" applyAlignment="1">
      <alignment horizontal="left"/>
    </xf>
    <xf numFmtId="0" fontId="62" fillId="19" borderId="19" xfId="0" applyFont="1" applyFill="1" applyBorder="1" applyAlignment="1">
      <alignment horizontal="center"/>
    </xf>
    <xf numFmtId="0" fontId="62" fillId="0" borderId="51" xfId="0" applyFont="1" applyBorder="1" applyAlignment="1">
      <alignment horizontal="left"/>
    </xf>
    <xf numFmtId="0" fontId="62" fillId="0" borderId="18" xfId="0" applyFont="1" applyBorder="1" applyAlignment="1">
      <alignment horizontal="center"/>
    </xf>
    <xf numFmtId="0" fontId="62" fillId="0" borderId="18" xfId="0" applyFont="1" applyBorder="1" applyAlignment="1">
      <alignment horizontal="right"/>
    </xf>
    <xf numFmtId="0" fontId="62" fillId="0" borderId="56" xfId="0" applyFont="1" applyBorder="1" applyAlignment="1">
      <alignment horizontal="center"/>
    </xf>
    <xf numFmtId="0" fontId="62" fillId="0" borderId="17" xfId="0" applyFont="1" applyBorder="1" applyAlignment="1">
      <alignment horizontal="left"/>
    </xf>
    <xf numFmtId="0" fontId="63" fillId="0" borderId="0" xfId="0" applyFont="1" applyBorder="1" applyAlignment="1">
      <alignment horizontal="center"/>
    </xf>
    <xf numFmtId="0" fontId="63" fillId="0" borderId="19" xfId="0" applyFont="1" applyBorder="1" applyAlignment="1">
      <alignment horizontal="center"/>
    </xf>
    <xf numFmtId="166" fontId="62" fillId="0" borderId="18" xfId="0" applyNumberFormat="1" applyFont="1" applyBorder="1" applyAlignment="1">
      <alignment horizontal="right"/>
    </xf>
    <xf numFmtId="2" fontId="62" fillId="0" borderId="18" xfId="0" applyNumberFormat="1" applyFont="1" applyFill="1" applyBorder="1" applyAlignment="1">
      <alignment horizontal="center"/>
    </xf>
    <xf numFmtId="166" fontId="62" fillId="0" borderId="56" xfId="0" applyNumberFormat="1" applyFont="1" applyBorder="1" applyAlignment="1">
      <alignment horizontal="right"/>
    </xf>
    <xf numFmtId="166" fontId="62" fillId="0" borderId="0" xfId="0" applyNumberFormat="1" applyFont="1" applyFill="1" applyBorder="1" applyAlignment="1">
      <alignment horizontal="right"/>
    </xf>
    <xf numFmtId="2" fontId="62" fillId="0" borderId="0" xfId="0" applyNumberFormat="1" applyFont="1" applyBorder="1" applyAlignment="1">
      <alignment horizontal="center"/>
    </xf>
    <xf numFmtId="166" fontId="62" fillId="0" borderId="19" xfId="0" applyNumberFormat="1" applyFont="1" applyBorder="1" applyAlignment="1">
      <alignment horizontal="right"/>
    </xf>
    <xf numFmtId="0" fontId="63" fillId="0" borderId="44" xfId="0" applyFont="1" applyBorder="1" applyAlignment="1">
      <alignment horizontal="left"/>
    </xf>
    <xf numFmtId="166" fontId="63" fillId="0" borderId="45" xfId="0" applyNumberFormat="1" applyFont="1" applyBorder="1" applyAlignment="1">
      <alignment horizontal="right"/>
    </xf>
    <xf numFmtId="2" fontId="63" fillId="0" borderId="45" xfId="0" applyNumberFormat="1" applyFont="1" applyBorder="1" applyAlignment="1">
      <alignment horizontal="center"/>
    </xf>
    <xf numFmtId="166" fontId="63" fillId="0" borderId="46" xfId="0" applyNumberFormat="1" applyFont="1" applyBorder="1" applyAlignment="1">
      <alignment horizontal="right"/>
    </xf>
    <xf numFmtId="0" fontId="62" fillId="0" borderId="0" xfId="0" applyFont="1" applyBorder="1" applyAlignment="1">
      <alignment horizontal="center"/>
    </xf>
    <xf numFmtId="10" fontId="62" fillId="0" borderId="0" xfId="0" applyNumberFormat="1" applyFont="1" applyBorder="1" applyAlignment="1">
      <alignment horizontal="center"/>
    </xf>
    <xf numFmtId="0" fontId="63" fillId="0" borderId="45" xfId="0" applyFont="1" applyBorder="1" applyAlignment="1">
      <alignment horizontal="center"/>
    </xf>
    <xf numFmtId="0" fontId="63" fillId="0" borderId="17" xfId="0" applyFont="1" applyBorder="1" applyAlignment="1">
      <alignment horizontal="left"/>
    </xf>
    <xf numFmtId="0" fontId="63" fillId="0" borderId="18" xfId="0" applyFont="1" applyBorder="1" applyAlignment="1">
      <alignment horizontal="center"/>
    </xf>
    <xf numFmtId="166" fontId="63" fillId="0" borderId="19" xfId="0" applyNumberFormat="1" applyFont="1" applyBorder="1" applyAlignment="1">
      <alignment horizontal="right"/>
    </xf>
    <xf numFmtId="166" fontId="62" fillId="0" borderId="0" xfId="0" applyNumberFormat="1" applyFont="1" applyBorder="1" applyAlignment="1">
      <alignment horizontal="center"/>
    </xf>
    <xf numFmtId="3" fontId="62" fillId="0" borderId="0" xfId="0" applyNumberFormat="1" applyFont="1" applyBorder="1" applyAlignment="1">
      <alignment horizontal="center"/>
    </xf>
    <xf numFmtId="165" fontId="62" fillId="0" borderId="0" xfId="0" applyNumberFormat="1" applyFont="1" applyFill="1" applyBorder="1" applyAlignment="1">
      <alignment horizontal="center"/>
    </xf>
    <xf numFmtId="165" fontId="64" fillId="0" borderId="0" xfId="0" applyNumberFormat="1" applyFont="1" applyBorder="1" applyAlignment="1">
      <alignment horizontal="center"/>
    </xf>
    <xf numFmtId="166" fontId="62" fillId="0" borderId="17" xfId="0" applyNumberFormat="1" applyFont="1" applyBorder="1" applyAlignment="1">
      <alignment horizontal="left"/>
    </xf>
    <xf numFmtId="166" fontId="64" fillId="0" borderId="17" xfId="0" applyNumberFormat="1" applyFont="1" applyBorder="1" applyAlignment="1">
      <alignment horizontal="left"/>
    </xf>
    <xf numFmtId="10" fontId="64" fillId="0" borderId="0" xfId="0" applyNumberFormat="1" applyFont="1" applyFill="1" applyBorder="1" applyAlignment="1">
      <alignment horizontal="center"/>
    </xf>
    <xf numFmtId="0" fontId="64" fillId="0" borderId="0" xfId="0" applyFont="1" applyBorder="1" applyAlignment="1">
      <alignment horizontal="center"/>
    </xf>
    <xf numFmtId="166" fontId="64" fillId="0" borderId="19" xfId="0" applyNumberFormat="1" applyFont="1" applyBorder="1" applyAlignment="1">
      <alignment horizontal="right"/>
    </xf>
    <xf numFmtId="0" fontId="63" fillId="0" borderId="49" xfId="0" applyFont="1" applyBorder="1" applyAlignment="1">
      <alignment horizontal="left"/>
    </xf>
    <xf numFmtId="0" fontId="63" fillId="0" borderId="50" xfId="0" applyFont="1" applyBorder="1" applyAlignment="1">
      <alignment horizontal="center"/>
    </xf>
    <xf numFmtId="166" fontId="63" fillId="0" borderId="48" xfId="0" applyNumberFormat="1" applyFont="1" applyBorder="1" applyAlignment="1">
      <alignment horizontal="right"/>
    </xf>
    <xf numFmtId="10" fontId="62" fillId="0" borderId="0" xfId="0" applyNumberFormat="1" applyFont="1" applyFill="1" applyBorder="1" applyAlignment="1">
      <alignment horizontal="center"/>
    </xf>
    <xf numFmtId="10" fontId="63" fillId="0" borderId="45" xfId="0" applyNumberFormat="1" applyFont="1" applyBorder="1" applyAlignment="1">
      <alignment horizontal="center"/>
    </xf>
    <xf numFmtId="165" fontId="0" fillId="0" borderId="0" xfId="0" applyNumberFormat="1"/>
    <xf numFmtId="0" fontId="62" fillId="0" borderId="12" xfId="0" applyFont="1" applyBorder="1" applyAlignment="1">
      <alignment horizontal="left"/>
    </xf>
    <xf numFmtId="0" fontId="62" fillId="0" borderId="13" xfId="0" applyFont="1" applyBorder="1" applyAlignment="1">
      <alignment horizontal="center"/>
    </xf>
    <xf numFmtId="165" fontId="63" fillId="4" borderId="15" xfId="0" applyNumberFormat="1" applyFont="1" applyFill="1" applyBorder="1" applyAlignment="1">
      <alignment horizontal="right"/>
    </xf>
    <xf numFmtId="0" fontId="62" fillId="0" borderId="0" xfId="0" applyFont="1" applyAlignment="1">
      <alignment horizontal="center"/>
    </xf>
    <xf numFmtId="2" fontId="62" fillId="0" borderId="0" xfId="0" applyNumberFormat="1" applyFont="1" applyAlignment="1"/>
    <xf numFmtId="10" fontId="0" fillId="0" borderId="0" xfId="3" applyNumberFormat="1" applyFont="1"/>
    <xf numFmtId="165" fontId="62" fillId="0" borderId="0" xfId="0" applyNumberFormat="1" applyFont="1" applyAlignment="1">
      <alignment horizontal="center"/>
    </xf>
    <xf numFmtId="180" fontId="62" fillId="0" borderId="0" xfId="1" applyNumberFormat="1" applyFont="1" applyAlignment="1">
      <alignment horizontal="center"/>
    </xf>
    <xf numFmtId="10" fontId="62" fillId="0" borderId="0" xfId="18" applyNumberFormat="1" applyFont="1" applyAlignment="1">
      <alignment horizontal="center"/>
    </xf>
    <xf numFmtId="181" fontId="62" fillId="0" borderId="0" xfId="0" applyNumberFormat="1" applyFont="1" applyAlignment="1">
      <alignment horizontal="center"/>
    </xf>
    <xf numFmtId="0" fontId="0" fillId="0" borderId="0" xfId="0" applyFill="1" applyBorder="1" applyAlignment="1">
      <alignment horizontal="left" vertical="top"/>
    </xf>
    <xf numFmtId="0" fontId="66" fillId="0" borderId="60" xfId="0" applyFont="1" applyFill="1" applyBorder="1" applyAlignment="1">
      <alignment horizontal="right" vertical="top" wrapText="1"/>
    </xf>
    <xf numFmtId="0" fontId="66" fillId="0" borderId="61" xfId="0" applyFont="1" applyFill="1" applyBorder="1" applyAlignment="1">
      <alignment horizontal="center" vertical="top" wrapText="1"/>
    </xf>
    <xf numFmtId="0" fontId="66" fillId="0" borderId="62" xfId="0" applyFont="1" applyFill="1" applyBorder="1" applyAlignment="1">
      <alignment horizontal="center" vertical="top" wrapText="1"/>
    </xf>
    <xf numFmtId="0" fontId="66" fillId="0" borderId="62" xfId="0" applyFont="1" applyFill="1" applyBorder="1" applyAlignment="1">
      <alignment horizontal="left" vertical="top" wrapText="1"/>
    </xf>
    <xf numFmtId="0" fontId="66" fillId="0" borderId="62" xfId="0" applyFont="1" applyFill="1" applyBorder="1" applyAlignment="1">
      <alignment horizontal="right" vertical="top" wrapText="1"/>
    </xf>
    <xf numFmtId="0" fontId="0" fillId="0" borderId="60" xfId="0" applyFill="1" applyBorder="1" applyAlignment="1">
      <alignment horizontal="left" vertical="center" wrapText="1"/>
    </xf>
    <xf numFmtId="168" fontId="68" fillId="0" borderId="61" xfId="0" applyNumberFormat="1" applyFont="1" applyFill="1" applyBorder="1" applyAlignment="1">
      <alignment horizontal="center" vertical="top" shrinkToFit="1"/>
    </xf>
    <xf numFmtId="168" fontId="68" fillId="0" borderId="62" xfId="0" applyNumberFormat="1" applyFont="1" applyFill="1" applyBorder="1" applyAlignment="1">
      <alignment horizontal="center" vertical="top" shrinkToFit="1"/>
    </xf>
    <xf numFmtId="168" fontId="68" fillId="0" borderId="61" xfId="0" applyNumberFormat="1" applyFont="1" applyFill="1" applyBorder="1" applyAlignment="1">
      <alignment horizontal="right" vertical="top" shrinkToFit="1"/>
    </xf>
    <xf numFmtId="168" fontId="68" fillId="0" borderId="62" xfId="0" applyNumberFormat="1" applyFont="1" applyFill="1" applyBorder="1" applyAlignment="1">
      <alignment horizontal="left" vertical="top" shrinkToFit="1"/>
    </xf>
    <xf numFmtId="168" fontId="68" fillId="0" borderId="62" xfId="0" applyNumberFormat="1" applyFont="1" applyFill="1" applyBorder="1" applyAlignment="1">
      <alignment horizontal="right" vertical="top" shrinkToFit="1"/>
    </xf>
    <xf numFmtId="168" fontId="68" fillId="0" borderId="60" xfId="0" applyNumberFormat="1" applyFont="1" applyFill="1" applyBorder="1" applyAlignment="1">
      <alignment horizontal="right" vertical="top" shrinkToFit="1"/>
    </xf>
    <xf numFmtId="168" fontId="68" fillId="0" borderId="60" xfId="0" applyNumberFormat="1" applyFont="1" applyFill="1" applyBorder="1" applyAlignment="1">
      <alignment horizontal="left" vertical="top" indent="1" shrinkToFit="1"/>
    </xf>
    <xf numFmtId="168" fontId="68" fillId="0" borderId="60" xfId="0" applyNumberFormat="1" applyFont="1" applyFill="1" applyBorder="1" applyAlignment="1">
      <alignment horizontal="center" vertical="top" shrinkToFit="1"/>
    </xf>
    <xf numFmtId="168" fontId="68" fillId="0" borderId="62" xfId="0" applyNumberFormat="1" applyFont="1" applyFill="1" applyBorder="1" applyAlignment="1">
      <alignment horizontal="left" vertical="top" indent="1" shrinkToFit="1"/>
    </xf>
    <xf numFmtId="0" fontId="69" fillId="0" borderId="59" xfId="0" applyFont="1" applyFill="1" applyBorder="1" applyAlignment="1">
      <alignment horizontal="left" vertical="top" wrapText="1"/>
    </xf>
    <xf numFmtId="168" fontId="68" fillId="0" borderId="57" xfId="0" applyNumberFormat="1" applyFont="1" applyFill="1" applyBorder="1" applyAlignment="1">
      <alignment horizontal="right" vertical="top" shrinkToFit="1"/>
    </xf>
    <xf numFmtId="168" fontId="68" fillId="0" borderId="58" xfId="0" applyNumberFormat="1" applyFont="1" applyFill="1" applyBorder="1" applyAlignment="1">
      <alignment horizontal="center" vertical="top" shrinkToFit="1"/>
    </xf>
    <xf numFmtId="168" fontId="68" fillId="0" borderId="59" xfId="0" applyNumberFormat="1" applyFont="1" applyFill="1" applyBorder="1" applyAlignment="1">
      <alignment horizontal="center" vertical="top" shrinkToFit="1"/>
    </xf>
    <xf numFmtId="168" fontId="68" fillId="0" borderId="57" xfId="0" applyNumberFormat="1" applyFont="1" applyFill="1" applyBorder="1" applyAlignment="1">
      <alignment horizontal="left" vertical="top" shrinkToFit="1"/>
    </xf>
    <xf numFmtId="168" fontId="68" fillId="0" borderId="57" xfId="0" applyNumberFormat="1" applyFont="1" applyFill="1" applyBorder="1" applyAlignment="1">
      <alignment horizontal="center" vertical="top" shrinkToFit="1"/>
    </xf>
    <xf numFmtId="168" fontId="68" fillId="0" borderId="58" xfId="0" applyNumberFormat="1" applyFont="1" applyFill="1" applyBorder="1" applyAlignment="1">
      <alignment horizontal="right" vertical="top" shrinkToFit="1"/>
    </xf>
    <xf numFmtId="168" fontId="68" fillId="0" borderId="59" xfId="0" applyNumberFormat="1" applyFont="1" applyFill="1" applyBorder="1" applyAlignment="1">
      <alignment horizontal="left" vertical="top" shrinkToFit="1"/>
    </xf>
    <xf numFmtId="168" fontId="68" fillId="0" borderId="59" xfId="0" applyNumberFormat="1" applyFont="1" applyFill="1" applyBorder="1" applyAlignment="1">
      <alignment horizontal="right" vertical="top" shrinkToFit="1"/>
    </xf>
    <xf numFmtId="0" fontId="69" fillId="0" borderId="64" xfId="0" applyFont="1" applyFill="1" applyBorder="1" applyAlignment="1">
      <alignment horizontal="left" vertical="top" wrapText="1"/>
    </xf>
    <xf numFmtId="168" fontId="68" fillId="0" borderId="63" xfId="0" applyNumberFormat="1" applyFont="1" applyFill="1" applyBorder="1" applyAlignment="1">
      <alignment horizontal="right" vertical="top" shrinkToFit="1"/>
    </xf>
    <xf numFmtId="168" fontId="68" fillId="0" borderId="0" xfId="0" applyNumberFormat="1" applyFont="1" applyFill="1" applyBorder="1" applyAlignment="1">
      <alignment horizontal="center" vertical="top" shrinkToFit="1"/>
    </xf>
    <xf numFmtId="168" fontId="68" fillId="0" borderId="64" xfId="0" applyNumberFormat="1" applyFont="1" applyFill="1" applyBorder="1" applyAlignment="1">
      <alignment horizontal="center" vertical="top" shrinkToFit="1"/>
    </xf>
    <xf numFmtId="168" fontId="68" fillId="0" borderId="63" xfId="0" applyNumberFormat="1" applyFont="1" applyFill="1" applyBorder="1" applyAlignment="1">
      <alignment horizontal="left" vertical="top" shrinkToFit="1"/>
    </xf>
    <xf numFmtId="168" fontId="68" fillId="0" borderId="63" xfId="0" applyNumberFormat="1" applyFont="1" applyFill="1" applyBorder="1" applyAlignment="1">
      <alignment horizontal="center" vertical="top" shrinkToFit="1"/>
    </xf>
    <xf numFmtId="168" fontId="68" fillId="0" borderId="0" xfId="0" applyNumberFormat="1" applyFont="1" applyFill="1" applyBorder="1" applyAlignment="1">
      <alignment horizontal="right" vertical="top" shrinkToFit="1"/>
    </xf>
    <xf numFmtId="168" fontId="68" fillId="0" borderId="64" xfId="0" applyNumberFormat="1" applyFont="1" applyFill="1" applyBorder="1" applyAlignment="1">
      <alignment horizontal="left" vertical="top" shrinkToFit="1"/>
    </xf>
    <xf numFmtId="168" fontId="68" fillId="0" borderId="64" xfId="0" applyNumberFormat="1" applyFont="1" applyFill="1" applyBorder="1" applyAlignment="1">
      <alignment horizontal="right" vertical="top" shrinkToFit="1"/>
    </xf>
    <xf numFmtId="0" fontId="69" fillId="0" borderId="67" xfId="0" applyFont="1" applyFill="1" applyBorder="1" applyAlignment="1">
      <alignment horizontal="left" vertical="top" wrapText="1"/>
    </xf>
    <xf numFmtId="168" fontId="68" fillId="0" borderId="65" xfId="0" applyNumberFormat="1" applyFont="1" applyFill="1" applyBorder="1" applyAlignment="1">
      <alignment horizontal="right" vertical="top" shrinkToFit="1"/>
    </xf>
    <xf numFmtId="168" fontId="68" fillId="0" borderId="66" xfId="0" applyNumberFormat="1" applyFont="1" applyFill="1" applyBorder="1" applyAlignment="1">
      <alignment horizontal="center" vertical="top" shrinkToFit="1"/>
    </xf>
    <xf numFmtId="168" fontId="68" fillId="0" borderId="67" xfId="0" applyNumberFormat="1" applyFont="1" applyFill="1" applyBorder="1" applyAlignment="1">
      <alignment horizontal="center" vertical="top" shrinkToFit="1"/>
    </xf>
    <xf numFmtId="168" fontId="68" fillId="0" borderId="65" xfId="0" applyNumberFormat="1" applyFont="1" applyFill="1" applyBorder="1" applyAlignment="1">
      <alignment horizontal="left" vertical="top" indent="1" shrinkToFit="1"/>
    </xf>
    <xf numFmtId="168" fontId="68" fillId="0" borderId="65" xfId="0" applyNumberFormat="1" applyFont="1" applyFill="1" applyBorder="1" applyAlignment="1">
      <alignment horizontal="center" vertical="top" shrinkToFit="1"/>
    </xf>
    <xf numFmtId="168" fontId="68" fillId="0" borderId="66" xfId="0" applyNumberFormat="1" applyFont="1" applyFill="1" applyBorder="1" applyAlignment="1">
      <alignment horizontal="right" vertical="top" shrinkToFit="1"/>
    </xf>
    <xf numFmtId="168" fontId="68" fillId="0" borderId="67" xfId="0" applyNumberFormat="1" applyFont="1" applyFill="1" applyBorder="1" applyAlignment="1">
      <alignment horizontal="left" vertical="top" indent="1" shrinkToFit="1"/>
    </xf>
    <xf numFmtId="168" fontId="68" fillId="0" borderId="67" xfId="0" applyNumberFormat="1" applyFont="1" applyFill="1" applyBorder="1" applyAlignment="1">
      <alignment horizontal="right" vertical="top" shrinkToFit="1"/>
    </xf>
    <xf numFmtId="0" fontId="66" fillId="0" borderId="59" xfId="0" applyFont="1" applyFill="1" applyBorder="1" applyAlignment="1">
      <alignment horizontal="left" vertical="top" wrapText="1"/>
    </xf>
    <xf numFmtId="0" fontId="66" fillId="0" borderId="64" xfId="0" applyFont="1" applyFill="1" applyBorder="1" applyAlignment="1">
      <alignment horizontal="left" vertical="top" wrapText="1"/>
    </xf>
    <xf numFmtId="168" fontId="68" fillId="0" borderId="63" xfId="0" applyNumberFormat="1" applyFont="1" applyFill="1" applyBorder="1" applyAlignment="1">
      <alignment horizontal="left" vertical="top" indent="1" shrinkToFit="1"/>
    </xf>
    <xf numFmtId="168" fontId="68" fillId="0" borderId="64" xfId="0" applyNumberFormat="1" applyFont="1" applyFill="1" applyBorder="1" applyAlignment="1">
      <alignment horizontal="left" vertical="top" indent="1" shrinkToFit="1"/>
    </xf>
    <xf numFmtId="0" fontId="66" fillId="0" borderId="67" xfId="0" applyFont="1" applyFill="1" applyBorder="1" applyAlignment="1">
      <alignment horizontal="left" vertical="top" wrapText="1"/>
    </xf>
    <xf numFmtId="168" fontId="68" fillId="0" borderId="67" xfId="0" applyNumberFormat="1" applyFont="1" applyFill="1" applyBorder="1" applyAlignment="1">
      <alignment horizontal="left" vertical="top" shrinkToFit="1"/>
    </xf>
    <xf numFmtId="168" fontId="68" fillId="0" borderId="57" xfId="0" applyNumberFormat="1" applyFont="1" applyFill="1" applyBorder="1" applyAlignment="1">
      <alignment horizontal="left" vertical="top" indent="1" shrinkToFit="1"/>
    </xf>
    <xf numFmtId="0" fontId="66" fillId="0" borderId="60" xfId="0" applyFont="1" applyFill="1" applyBorder="1" applyAlignment="1">
      <alignment horizontal="left" vertical="top" wrapText="1"/>
    </xf>
    <xf numFmtId="0" fontId="66" fillId="0" borderId="60" xfId="0" applyFont="1" applyFill="1" applyBorder="1" applyAlignment="1">
      <alignment horizontal="center" vertical="top" wrapText="1"/>
    </xf>
    <xf numFmtId="0" fontId="66" fillId="0" borderId="61" xfId="0" applyFont="1" applyFill="1" applyBorder="1" applyAlignment="1">
      <alignment horizontal="right" vertical="top" wrapText="1"/>
    </xf>
    <xf numFmtId="168" fontId="68" fillId="0" borderId="65" xfId="0" applyNumberFormat="1" applyFont="1" applyFill="1" applyBorder="1" applyAlignment="1">
      <alignment horizontal="left" vertical="top" shrinkToFit="1"/>
    </xf>
    <xf numFmtId="170" fontId="0" fillId="0" borderId="0" xfId="19" applyNumberFormat="1" applyFont="1"/>
    <xf numFmtId="0" fontId="70" fillId="0" borderId="0" xfId="23" applyFont="1" applyAlignment="1">
      <alignment vertical="center"/>
    </xf>
    <xf numFmtId="0" fontId="1" fillId="0" borderId="0" xfId="24"/>
    <xf numFmtId="0" fontId="71" fillId="0" borderId="0" xfId="25"/>
    <xf numFmtId="0" fontId="1" fillId="0" borderId="0" xfId="23"/>
    <xf numFmtId="0" fontId="72" fillId="20" borderId="68" xfId="23" applyFont="1" applyFill="1" applyBorder="1" applyAlignment="1">
      <alignment horizontal="center" vertical="center"/>
    </xf>
    <xf numFmtId="0" fontId="72" fillId="20" borderId="69" xfId="23" applyFont="1" applyFill="1" applyBorder="1" applyAlignment="1">
      <alignment horizontal="center" vertical="center" wrapText="1"/>
    </xf>
    <xf numFmtId="0" fontId="72" fillId="20" borderId="70" xfId="23" applyFont="1" applyFill="1" applyBorder="1" applyAlignment="1">
      <alignment horizontal="center" vertical="center" wrapText="1"/>
    </xf>
    <xf numFmtId="0" fontId="72" fillId="20" borderId="71" xfId="23" applyFont="1" applyFill="1" applyBorder="1" applyAlignment="1">
      <alignment horizontal="center" vertical="center" wrapText="1"/>
    </xf>
    <xf numFmtId="0" fontId="72" fillId="20" borderId="72" xfId="23" applyFont="1" applyFill="1" applyBorder="1" applyAlignment="1">
      <alignment horizontal="center" vertical="center" wrapText="1"/>
    </xf>
    <xf numFmtId="0" fontId="72" fillId="20" borderId="73" xfId="23" applyFont="1" applyFill="1" applyBorder="1" applyAlignment="1">
      <alignment horizontal="center" vertical="center" wrapText="1"/>
    </xf>
    <xf numFmtId="0" fontId="75" fillId="0" borderId="71" xfId="23" applyFont="1" applyBorder="1" applyAlignment="1">
      <alignment horizontal="center" vertical="center" wrapText="1"/>
    </xf>
    <xf numFmtId="8" fontId="75" fillId="0" borderId="69" xfId="23" applyNumberFormat="1" applyFont="1" applyBorder="1" applyAlignment="1">
      <alignment horizontal="center" vertical="center" wrapText="1"/>
    </xf>
    <xf numFmtId="8" fontId="75" fillId="0" borderId="70" xfId="23" applyNumberFormat="1" applyFont="1" applyBorder="1" applyAlignment="1">
      <alignment horizontal="center" vertical="center" wrapText="1"/>
    </xf>
    <xf numFmtId="8" fontId="75" fillId="0" borderId="74" xfId="23" applyNumberFormat="1" applyFont="1" applyBorder="1" applyAlignment="1">
      <alignment horizontal="center" vertical="center" wrapText="1"/>
    </xf>
    <xf numFmtId="8" fontId="75" fillId="21" borderId="75" xfId="23" applyNumberFormat="1" applyFont="1" applyFill="1" applyBorder="1" applyAlignment="1">
      <alignment horizontal="center" vertical="center" wrapText="1"/>
    </xf>
    <xf numFmtId="8" fontId="75" fillId="21" borderId="76" xfId="23" applyNumberFormat="1" applyFont="1" applyFill="1" applyBorder="1" applyAlignment="1">
      <alignment horizontal="center" vertical="center" wrapText="1"/>
    </xf>
    <xf numFmtId="8" fontId="75" fillId="0" borderId="77" xfId="23" applyNumberFormat="1" applyFont="1" applyBorder="1" applyAlignment="1">
      <alignment horizontal="center" vertical="center" wrapText="1"/>
    </xf>
    <xf numFmtId="8" fontId="75" fillId="21" borderId="71" xfId="23" applyNumberFormat="1" applyFont="1" applyFill="1" applyBorder="1" applyAlignment="1">
      <alignment horizontal="center" vertical="center" wrapText="1"/>
    </xf>
    <xf numFmtId="8" fontId="75" fillId="21" borderId="73" xfId="23" applyNumberFormat="1" applyFont="1" applyFill="1" applyBorder="1" applyAlignment="1">
      <alignment horizontal="center" vertical="center" wrapText="1"/>
    </xf>
    <xf numFmtId="0" fontId="75" fillId="0" borderId="78" xfId="23" applyFont="1" applyBorder="1" applyAlignment="1">
      <alignment horizontal="center" vertical="center" wrapText="1"/>
    </xf>
    <xf numFmtId="8" fontId="75" fillId="0" borderId="79" xfId="23" applyNumberFormat="1" applyFont="1" applyBorder="1" applyAlignment="1">
      <alignment horizontal="center" vertical="center" wrapText="1"/>
    </xf>
    <xf numFmtId="8" fontId="75" fillId="0" borderId="80" xfId="23" applyNumberFormat="1" applyFont="1" applyBorder="1" applyAlignment="1">
      <alignment horizontal="center" vertical="center" wrapText="1"/>
    </xf>
    <xf numFmtId="8" fontId="75" fillId="0" borderId="81" xfId="23" applyNumberFormat="1" applyFont="1" applyBorder="1" applyAlignment="1">
      <alignment horizontal="center" vertical="center" wrapText="1"/>
    </xf>
    <xf numFmtId="8" fontId="75" fillId="21" borderId="78" xfId="23" applyNumberFormat="1" applyFont="1" applyFill="1" applyBorder="1" applyAlignment="1">
      <alignment horizontal="center" vertical="center" wrapText="1"/>
    </xf>
    <xf numFmtId="8" fontId="75" fillId="21" borderId="82" xfId="23" applyNumberFormat="1" applyFont="1" applyFill="1" applyBorder="1" applyAlignment="1">
      <alignment horizontal="center" vertical="center" wrapText="1"/>
    </xf>
    <xf numFmtId="8" fontId="75" fillId="0" borderId="83" xfId="23" applyNumberFormat="1" applyFont="1" applyBorder="1" applyAlignment="1">
      <alignment horizontal="center" vertical="center" wrapText="1"/>
    </xf>
    <xf numFmtId="0" fontId="39" fillId="0" borderId="0" xfId="23" applyFont="1"/>
    <xf numFmtId="0" fontId="11" fillId="0" borderId="9" xfId="23" applyFont="1" applyBorder="1"/>
    <xf numFmtId="0" fontId="11" fillId="0" borderId="84" xfId="23" applyFont="1" applyBorder="1"/>
    <xf numFmtId="8" fontId="11" fillId="0" borderId="84" xfId="23" applyNumberFormat="1" applyFont="1" applyBorder="1" applyAlignment="1">
      <alignment horizontal="center"/>
    </xf>
    <xf numFmtId="8" fontId="11" fillId="21" borderId="84" xfId="23" applyNumberFormat="1" applyFont="1" applyFill="1" applyBorder="1" applyAlignment="1">
      <alignment horizontal="center"/>
    </xf>
    <xf numFmtId="8" fontId="1" fillId="0" borderId="0" xfId="24" applyNumberFormat="1"/>
    <xf numFmtId="8" fontId="11" fillId="0" borderId="85" xfId="23" applyNumberFormat="1" applyFont="1" applyBorder="1"/>
    <xf numFmtId="0" fontId="11" fillId="0" borderId="85" xfId="23" applyFont="1" applyBorder="1" applyAlignment="1">
      <alignment horizontal="center"/>
    </xf>
    <xf numFmtId="8" fontId="11" fillId="0" borderId="24" xfId="23" applyNumberFormat="1" applyFont="1" applyBorder="1"/>
    <xf numFmtId="8" fontId="39" fillId="0" borderId="33" xfId="23" applyNumberFormat="1" applyFont="1" applyBorder="1"/>
    <xf numFmtId="10" fontId="39" fillId="0" borderId="33" xfId="26" applyNumberFormat="1" applyFont="1" applyBorder="1"/>
    <xf numFmtId="8" fontId="11" fillId="4" borderId="41" xfId="23" applyNumberFormat="1" applyFont="1" applyFill="1" applyBorder="1"/>
    <xf numFmtId="8" fontId="11" fillId="0" borderId="30" xfId="23" applyNumberFormat="1" applyFont="1" applyBorder="1"/>
    <xf numFmtId="8" fontId="11" fillId="0" borderId="86" xfId="23" applyNumberFormat="1" applyFont="1" applyBorder="1"/>
    <xf numFmtId="0" fontId="41" fillId="0" borderId="0" xfId="14" applyFont="1" applyFill="1" applyBorder="1" applyAlignment="1">
      <alignment horizontal="left"/>
    </xf>
    <xf numFmtId="44" fontId="29" fillId="0" borderId="0" xfId="14" applyNumberFormat="1" applyFill="1" applyBorder="1" applyAlignment="1">
      <alignment horizontal="left"/>
    </xf>
    <xf numFmtId="0" fontId="41" fillId="0" borderId="0" xfId="14" applyFont="1" applyFill="1" applyBorder="1"/>
    <xf numFmtId="44" fontId="21" fillId="4" borderId="19" xfId="15" applyFont="1" applyFill="1" applyBorder="1"/>
    <xf numFmtId="0" fontId="41" fillId="0" borderId="0" xfId="14" applyFont="1" applyBorder="1" applyAlignment="1">
      <alignment horizontal="left"/>
    </xf>
    <xf numFmtId="44" fontId="29" fillId="0" borderId="0" xfId="14" applyNumberFormat="1" applyBorder="1" applyAlignment="1">
      <alignment horizontal="left"/>
    </xf>
    <xf numFmtId="0" fontId="41" fillId="0" borderId="0" xfId="14" applyFont="1" applyBorder="1"/>
    <xf numFmtId="0" fontId="16" fillId="13" borderId="12" xfId="0" applyFont="1" applyFill="1" applyBorder="1"/>
    <xf numFmtId="0" fontId="16" fillId="13" borderId="13" xfId="0" applyFont="1" applyFill="1" applyBorder="1"/>
    <xf numFmtId="44" fontId="21" fillId="4" borderId="41" xfId="11" applyNumberFormat="1" applyFont="1" applyFill="1" applyBorder="1"/>
    <xf numFmtId="44" fontId="21" fillId="4" borderId="41" xfId="15" applyFont="1" applyFill="1" applyBorder="1"/>
    <xf numFmtId="44" fontId="21" fillId="4" borderId="15" xfId="11" applyNumberFormat="1" applyFont="1" applyFill="1" applyBorder="1"/>
    <xf numFmtId="165" fontId="21" fillId="4" borderId="15" xfId="15" applyNumberFormat="1" applyFont="1" applyFill="1" applyBorder="1"/>
    <xf numFmtId="0" fontId="45" fillId="0" borderId="0" xfId="11" applyFont="1" applyFill="1" applyBorder="1"/>
    <xf numFmtId="0" fontId="1" fillId="0" borderId="0" xfId="4" applyFill="1" applyAlignment="1">
      <alignment horizontal="right"/>
    </xf>
    <xf numFmtId="166" fontId="1" fillId="0" borderId="0" xfId="4" applyNumberFormat="1" applyFill="1"/>
    <xf numFmtId="0" fontId="1" fillId="0" borderId="0" xfId="4" applyFill="1"/>
    <xf numFmtId="0" fontId="0" fillId="0" borderId="0" xfId="4" applyFont="1" applyFill="1"/>
    <xf numFmtId="0" fontId="1" fillId="0" borderId="0" xfId="4" applyFill="1" applyAlignment="1">
      <alignment wrapText="1"/>
    </xf>
    <xf numFmtId="0" fontId="14" fillId="0" borderId="10" xfId="4" applyFont="1" applyBorder="1" applyAlignment="1">
      <alignment horizontal="left" vertical="center" wrapText="1"/>
    </xf>
    <xf numFmtId="0" fontId="14" fillId="0" borderId="15" xfId="4" applyFont="1" applyBorder="1" applyAlignment="1">
      <alignment horizontal="left" vertical="center" wrapText="1"/>
    </xf>
    <xf numFmtId="0" fontId="14" fillId="0" borderId="9" xfId="4" applyFont="1" applyBorder="1" applyAlignment="1">
      <alignment horizontal="left" vertical="top" wrapText="1"/>
    </xf>
    <xf numFmtId="0" fontId="14" fillId="0" borderId="13" xfId="4" applyFont="1" applyBorder="1" applyAlignment="1">
      <alignment horizontal="left" vertical="top" wrapText="1"/>
    </xf>
    <xf numFmtId="0" fontId="14" fillId="0" borderId="19" xfId="4" applyFont="1" applyBorder="1" applyAlignment="1">
      <alignment horizontal="left" vertical="center" wrapText="1"/>
    </xf>
    <xf numFmtId="165" fontId="1" fillId="0" borderId="11" xfId="4" applyNumberFormat="1" applyBorder="1" applyAlignment="1">
      <alignment horizontal="right" vertical="center"/>
    </xf>
    <xf numFmtId="165" fontId="1" fillId="0" borderId="16" xfId="4" applyNumberFormat="1" applyBorder="1" applyAlignment="1">
      <alignment horizontal="right" vertical="center"/>
    </xf>
    <xf numFmtId="49" fontId="14" fillId="0" borderId="10" xfId="4" applyNumberFormat="1" applyFont="1" applyBorder="1" applyAlignment="1">
      <alignment horizontal="left" vertical="center" wrapText="1"/>
    </xf>
    <xf numFmtId="49" fontId="14" fillId="0" borderId="15" xfId="4" applyNumberFormat="1" applyFont="1" applyBorder="1" applyAlignment="1">
      <alignment horizontal="left" vertical="center" wrapText="1"/>
    </xf>
    <xf numFmtId="0" fontId="14" fillId="0" borderId="9" xfId="4" applyFont="1" applyBorder="1" applyAlignment="1">
      <alignment vertical="top" wrapText="1"/>
    </xf>
    <xf numFmtId="0" fontId="14" fillId="0" borderId="13" xfId="4" applyFont="1" applyBorder="1" applyAlignment="1">
      <alignment vertical="top" wrapText="1"/>
    </xf>
    <xf numFmtId="0" fontId="17" fillId="0" borderId="0" xfId="4" applyFont="1" applyAlignment="1">
      <alignment horizontal="left" vertical="top" wrapText="1"/>
    </xf>
    <xf numFmtId="0" fontId="16" fillId="0" borderId="23" xfId="8" applyBorder="1" applyAlignment="1">
      <alignment horizontal="right"/>
    </xf>
    <xf numFmtId="0" fontId="16" fillId="0" borderId="0" xfId="8" applyAlignment="1">
      <alignment horizontal="right"/>
    </xf>
    <xf numFmtId="0" fontId="7" fillId="0" borderId="0" xfId="0" applyFont="1" applyAlignment="1">
      <alignment wrapText="1"/>
    </xf>
    <xf numFmtId="169" fontId="21" fillId="0" borderId="13" xfId="0" applyNumberFormat="1" applyFont="1" applyFill="1" applyBorder="1" applyAlignment="1">
      <alignment horizontal="center"/>
    </xf>
    <xf numFmtId="0" fontId="16" fillId="0" borderId="17" xfId="11" applyFont="1" applyFill="1" applyBorder="1" applyAlignment="1">
      <alignment horizontal="center" wrapText="1"/>
    </xf>
    <xf numFmtId="0" fontId="16" fillId="0" borderId="0" xfId="11" applyFont="1" applyFill="1" applyBorder="1" applyAlignment="1">
      <alignment horizontal="center" wrapText="1"/>
    </xf>
    <xf numFmtId="0" fontId="16" fillId="0" borderId="19" xfId="11" applyFont="1" applyFill="1" applyBorder="1" applyAlignment="1">
      <alignment horizontal="center" wrapText="1"/>
    </xf>
    <xf numFmtId="0" fontId="21" fillId="18" borderId="39" xfId="11" applyFont="1" applyFill="1" applyBorder="1" applyAlignment="1">
      <alignment horizontal="center"/>
    </xf>
    <xf numFmtId="0" fontId="21" fillId="18" borderId="40" xfId="11" applyFont="1" applyFill="1" applyBorder="1" applyAlignment="1">
      <alignment horizontal="center"/>
    </xf>
    <xf numFmtId="0" fontId="21" fillId="18" borderId="41" xfId="11" applyFont="1" applyFill="1" applyBorder="1" applyAlignment="1">
      <alignment horizontal="center"/>
    </xf>
    <xf numFmtId="49" fontId="43" fillId="0" borderId="0" xfId="0" applyNumberFormat="1" applyFont="1" applyFill="1" applyBorder="1" applyAlignment="1">
      <alignment horizontal="left" wrapText="1"/>
    </xf>
    <xf numFmtId="49" fontId="43" fillId="0" borderId="19" xfId="0" applyNumberFormat="1" applyFont="1" applyFill="1" applyBorder="1" applyAlignment="1">
      <alignment horizontal="left" wrapText="1"/>
    </xf>
    <xf numFmtId="169" fontId="21" fillId="13" borderId="13" xfId="0" applyNumberFormat="1" applyFont="1" applyFill="1" applyBorder="1" applyAlignment="1">
      <alignment horizontal="center"/>
    </xf>
    <xf numFmtId="0" fontId="21" fillId="16" borderId="39" xfId="11" applyFont="1" applyFill="1" applyBorder="1" applyAlignment="1">
      <alignment horizontal="center"/>
    </xf>
    <xf numFmtId="0" fontId="21" fillId="16" borderId="40" xfId="11" applyFont="1" applyFill="1" applyBorder="1" applyAlignment="1">
      <alignment horizontal="center"/>
    </xf>
    <xf numFmtId="0" fontId="21" fillId="16" borderId="41" xfId="11" applyFont="1" applyFill="1" applyBorder="1" applyAlignment="1">
      <alignment horizontal="center"/>
    </xf>
    <xf numFmtId="10" fontId="16" fillId="13" borderId="0" xfId="3" applyNumberFormat="1" applyFont="1" applyFill="1" applyBorder="1" applyAlignment="1">
      <alignment horizontal="left" wrapText="1"/>
    </xf>
    <xf numFmtId="10" fontId="16" fillId="13" borderId="19" xfId="3" applyNumberFormat="1" applyFont="1" applyFill="1" applyBorder="1" applyAlignment="1">
      <alignment horizontal="left" wrapText="1"/>
    </xf>
    <xf numFmtId="0" fontId="16" fillId="13" borderId="0" xfId="0" applyFont="1" applyFill="1" applyBorder="1" applyAlignment="1">
      <alignment horizontal="left" wrapText="1"/>
    </xf>
    <xf numFmtId="0" fontId="16" fillId="13" borderId="19" xfId="0" applyFont="1" applyFill="1" applyBorder="1" applyAlignment="1">
      <alignment horizontal="left" wrapText="1"/>
    </xf>
    <xf numFmtId="0" fontId="16" fillId="13" borderId="9" xfId="0" applyFont="1" applyFill="1" applyBorder="1" applyAlignment="1">
      <alignment horizontal="left" vertical="top" wrapText="1"/>
    </xf>
    <xf numFmtId="0" fontId="16" fillId="13" borderId="0" xfId="0" applyFont="1" applyFill="1" applyBorder="1" applyAlignment="1">
      <alignment horizontal="left" vertical="top" wrapText="1"/>
    </xf>
    <xf numFmtId="0" fontId="35" fillId="13" borderId="18" xfId="11" applyFont="1" applyFill="1" applyBorder="1" applyAlignment="1">
      <alignment horizontal="center" wrapText="1"/>
    </xf>
    <xf numFmtId="0" fontId="23" fillId="17" borderId="39" xfId="11" applyFont="1" applyFill="1" applyBorder="1" applyAlignment="1">
      <alignment horizontal="center"/>
    </xf>
    <xf numFmtId="0" fontId="23" fillId="17" borderId="40" xfId="11" applyFont="1" applyFill="1" applyBorder="1" applyAlignment="1">
      <alignment horizontal="center"/>
    </xf>
    <xf numFmtId="0" fontId="23" fillId="17" borderId="41" xfId="11" applyFont="1" applyFill="1" applyBorder="1" applyAlignment="1">
      <alignment horizontal="center"/>
    </xf>
    <xf numFmtId="169" fontId="16" fillId="13" borderId="13" xfId="0" applyNumberFormat="1" applyFont="1" applyFill="1" applyBorder="1" applyAlignment="1">
      <alignment horizontal="center"/>
    </xf>
    <xf numFmtId="0" fontId="16" fillId="13" borderId="13" xfId="11" applyFont="1" applyFill="1" applyBorder="1" applyAlignment="1">
      <alignment horizontal="center"/>
    </xf>
    <xf numFmtId="0" fontId="16" fillId="0" borderId="39" xfId="11" applyFont="1" applyFill="1" applyBorder="1" applyAlignment="1">
      <alignment horizontal="center" vertical="center"/>
    </xf>
    <xf numFmtId="0" fontId="16" fillId="0" borderId="40" xfId="11" applyFont="1" applyFill="1" applyBorder="1" applyAlignment="1">
      <alignment horizontal="center" vertical="center"/>
    </xf>
    <xf numFmtId="0" fontId="16" fillId="0" borderId="41" xfId="11" applyFont="1" applyFill="1" applyBorder="1" applyAlignment="1">
      <alignment horizontal="center" vertical="center"/>
    </xf>
    <xf numFmtId="169" fontId="16" fillId="0" borderId="13" xfId="0" applyNumberFormat="1" applyFont="1" applyFill="1" applyBorder="1" applyAlignment="1">
      <alignment horizontal="center"/>
    </xf>
    <xf numFmtId="0" fontId="16" fillId="0" borderId="39" xfId="11" applyFont="1" applyFill="1" applyBorder="1" applyAlignment="1">
      <alignment horizontal="center"/>
    </xf>
    <xf numFmtId="0" fontId="16" fillId="0" borderId="40" xfId="11" applyFont="1" applyFill="1" applyBorder="1" applyAlignment="1">
      <alignment horizontal="center"/>
    </xf>
    <xf numFmtId="0" fontId="16" fillId="0" borderId="41" xfId="11" applyFont="1" applyFill="1" applyBorder="1" applyAlignment="1">
      <alignment horizontal="center"/>
    </xf>
    <xf numFmtId="0" fontId="44" fillId="0" borderId="13" xfId="11" applyFont="1" applyFill="1" applyBorder="1" applyAlignment="1">
      <alignment horizontal="center"/>
    </xf>
    <xf numFmtId="0" fontId="46" fillId="13" borderId="13" xfId="11" applyFont="1" applyFill="1" applyBorder="1" applyAlignment="1">
      <alignment horizontal="center"/>
    </xf>
    <xf numFmtId="0" fontId="32" fillId="17" borderId="39" xfId="11" applyFont="1" applyFill="1" applyBorder="1" applyAlignment="1">
      <alignment horizontal="center"/>
    </xf>
    <xf numFmtId="0" fontId="32" fillId="17" borderId="40" xfId="11" applyFont="1" applyFill="1" applyBorder="1" applyAlignment="1">
      <alignment horizontal="center"/>
    </xf>
    <xf numFmtId="0" fontId="32" fillId="17" borderId="41" xfId="11" applyFont="1" applyFill="1" applyBorder="1" applyAlignment="1">
      <alignment horizontal="center"/>
    </xf>
    <xf numFmtId="0" fontId="25" fillId="13" borderId="9" xfId="11" applyFont="1" applyFill="1" applyBorder="1" applyAlignment="1">
      <alignment horizontal="left" vertical="top" wrapText="1"/>
    </xf>
    <xf numFmtId="0" fontId="25" fillId="13" borderId="0" xfId="11" applyFont="1" applyFill="1" applyAlignment="1">
      <alignment horizontal="left" vertical="top" wrapText="1"/>
    </xf>
    <xf numFmtId="0" fontId="58" fillId="17" borderId="39" xfId="11" applyFont="1" applyFill="1" applyBorder="1" applyAlignment="1">
      <alignment horizontal="center"/>
    </xf>
    <xf numFmtId="0" fontId="58" fillId="17" borderId="40" xfId="11" applyFont="1" applyFill="1" applyBorder="1" applyAlignment="1">
      <alignment horizontal="center"/>
    </xf>
    <xf numFmtId="0" fontId="58" fillId="17" borderId="41" xfId="11" applyFont="1" applyFill="1" applyBorder="1" applyAlignment="1">
      <alignment horizontal="center"/>
    </xf>
    <xf numFmtId="0" fontId="7" fillId="13" borderId="7" xfId="11" applyFont="1" applyFill="1" applyBorder="1" applyAlignment="1">
      <alignment horizontal="left" vertical="top" wrapText="1"/>
    </xf>
    <xf numFmtId="0" fontId="7" fillId="13" borderId="9" xfId="11" applyFont="1" applyFill="1" applyBorder="1" applyAlignment="1">
      <alignment horizontal="left" vertical="top" wrapText="1"/>
    </xf>
    <xf numFmtId="0" fontId="7" fillId="13" borderId="10" xfId="11" applyFont="1" applyFill="1" applyBorder="1" applyAlignment="1">
      <alignment horizontal="left" vertical="top" wrapText="1"/>
    </xf>
    <xf numFmtId="0" fontId="7" fillId="13" borderId="12" xfId="11" applyFont="1" applyFill="1" applyBorder="1" applyAlignment="1">
      <alignment horizontal="left" vertical="top" wrapText="1"/>
    </xf>
    <xf numFmtId="0" fontId="7" fillId="13" borderId="13" xfId="11" applyFont="1" applyFill="1" applyBorder="1" applyAlignment="1">
      <alignment horizontal="left" vertical="top" wrapText="1"/>
    </xf>
    <xf numFmtId="0" fontId="7" fillId="13" borderId="15" xfId="11" applyFont="1" applyFill="1" applyBorder="1" applyAlignment="1">
      <alignment horizontal="left" vertical="top" wrapText="1"/>
    </xf>
    <xf numFmtId="184" fontId="67" fillId="0" borderId="60" xfId="0" applyNumberFormat="1" applyFont="1" applyFill="1" applyBorder="1" applyAlignment="1">
      <alignment horizontal="center" vertical="top" shrinkToFit="1"/>
    </xf>
    <xf numFmtId="184" fontId="67" fillId="0" borderId="61" xfId="0" applyNumberFormat="1" applyFont="1" applyFill="1" applyBorder="1" applyAlignment="1">
      <alignment horizontal="center" vertical="top" shrinkToFit="1"/>
    </xf>
    <xf numFmtId="0" fontId="66" fillId="0" borderId="60" xfId="0" applyFont="1" applyFill="1" applyBorder="1" applyAlignment="1">
      <alignment horizontal="left" vertical="top" wrapText="1" indent="2"/>
    </xf>
    <xf numFmtId="0" fontId="66" fillId="0" borderId="61" xfId="0" applyFont="1" applyFill="1" applyBorder="1" applyAlignment="1">
      <alignment horizontal="left" vertical="top" wrapText="1" indent="2"/>
    </xf>
    <xf numFmtId="0" fontId="66" fillId="0" borderId="62" xfId="0" applyFont="1" applyFill="1" applyBorder="1" applyAlignment="1">
      <alignment horizontal="left" vertical="top" wrapText="1" indent="2"/>
    </xf>
    <xf numFmtId="0" fontId="66" fillId="0" borderId="60" xfId="0" applyFont="1" applyFill="1" applyBorder="1" applyAlignment="1">
      <alignment horizontal="left" vertical="top" wrapText="1"/>
    </xf>
    <xf numFmtId="0" fontId="66" fillId="0" borderId="61" xfId="0" applyFont="1" applyFill="1" applyBorder="1" applyAlignment="1">
      <alignment horizontal="left" vertical="top" wrapText="1"/>
    </xf>
    <xf numFmtId="0" fontId="66" fillId="0" borderId="57" xfId="0" applyFont="1" applyFill="1" applyBorder="1" applyAlignment="1">
      <alignment horizontal="center" wrapText="1"/>
    </xf>
    <xf numFmtId="0" fontId="66" fillId="0" borderId="58" xfId="0" applyFont="1" applyFill="1" applyBorder="1" applyAlignment="1">
      <alignment horizontal="center" wrapText="1"/>
    </xf>
    <xf numFmtId="0" fontId="66" fillId="0" borderId="59" xfId="0" applyFont="1" applyFill="1" applyBorder="1" applyAlignment="1">
      <alignment horizontal="center" wrapText="1"/>
    </xf>
    <xf numFmtId="0" fontId="66" fillId="0" borderId="63" xfId="0" applyFont="1" applyFill="1" applyBorder="1" applyAlignment="1">
      <alignment horizontal="center" wrapText="1"/>
    </xf>
    <xf numFmtId="0" fontId="66" fillId="0" borderId="0" xfId="0" applyFont="1" applyFill="1" applyBorder="1" applyAlignment="1">
      <alignment horizontal="center" wrapText="1"/>
    </xf>
    <xf numFmtId="0" fontId="66" fillId="0" borderId="64" xfId="0" applyFont="1" applyFill="1" applyBorder="1" applyAlignment="1">
      <alignment horizontal="center" wrapText="1"/>
    </xf>
    <xf numFmtId="0" fontId="66" fillId="0" borderId="65" xfId="0" applyFont="1" applyFill="1" applyBorder="1" applyAlignment="1">
      <alignment horizontal="center" wrapText="1"/>
    </xf>
    <xf numFmtId="0" fontId="66" fillId="0" borderId="66" xfId="0" applyFont="1" applyFill="1" applyBorder="1" applyAlignment="1">
      <alignment horizontal="center" wrapText="1"/>
    </xf>
    <xf numFmtId="0" fontId="66" fillId="0" borderId="67" xfId="0" applyFont="1" applyFill="1" applyBorder="1" applyAlignment="1">
      <alignment horizontal="center" wrapText="1"/>
    </xf>
    <xf numFmtId="0" fontId="66" fillId="0" borderId="60" xfId="0" applyFont="1" applyFill="1" applyBorder="1" applyAlignment="1">
      <alignment horizontal="center" vertical="top" wrapText="1"/>
    </xf>
    <xf numFmtId="0" fontId="66" fillId="0" borderId="61" xfId="0" applyFont="1" applyFill="1" applyBorder="1" applyAlignment="1">
      <alignment horizontal="center" vertical="top" wrapText="1"/>
    </xf>
    <xf numFmtId="0" fontId="66" fillId="0" borderId="62" xfId="0" applyFont="1" applyFill="1" applyBorder="1" applyAlignment="1">
      <alignment horizontal="center" vertical="top" wrapText="1"/>
    </xf>
    <xf numFmtId="182" fontId="67" fillId="0" borderId="60" xfId="0" applyNumberFormat="1" applyFont="1" applyFill="1" applyBorder="1" applyAlignment="1">
      <alignment horizontal="center" vertical="top" shrinkToFit="1"/>
    </xf>
    <xf numFmtId="182" fontId="67" fillId="0" borderId="61" xfId="0" applyNumberFormat="1" applyFont="1" applyFill="1" applyBorder="1" applyAlignment="1">
      <alignment horizontal="center" vertical="top" shrinkToFit="1"/>
    </xf>
    <xf numFmtId="183" fontId="68" fillId="0" borderId="57" xfId="0" applyNumberFormat="1" applyFont="1" applyFill="1" applyBorder="1" applyAlignment="1">
      <alignment horizontal="center" vertical="top" shrinkToFit="1"/>
    </xf>
    <xf numFmtId="183" fontId="68" fillId="0" borderId="58" xfId="0" applyNumberFormat="1" applyFont="1" applyFill="1" applyBorder="1" applyAlignment="1">
      <alignment horizontal="center" vertical="top" shrinkToFit="1"/>
    </xf>
    <xf numFmtId="183" fontId="68" fillId="0" borderId="63" xfId="0" applyNumberFormat="1" applyFont="1" applyFill="1" applyBorder="1" applyAlignment="1">
      <alignment horizontal="center" vertical="top" shrinkToFit="1"/>
    </xf>
    <xf numFmtId="183" fontId="68" fillId="0" borderId="0" xfId="0" applyNumberFormat="1" applyFont="1" applyFill="1" applyBorder="1" applyAlignment="1">
      <alignment horizontal="center" vertical="top" shrinkToFit="1"/>
    </xf>
    <xf numFmtId="183" fontId="68" fillId="0" borderId="65" xfId="0" applyNumberFormat="1" applyFont="1" applyFill="1" applyBorder="1" applyAlignment="1">
      <alignment horizontal="center" vertical="top" shrinkToFit="1"/>
    </xf>
    <xf numFmtId="183" fontId="68" fillId="0" borderId="66" xfId="0" applyNumberFormat="1" applyFont="1" applyFill="1" applyBorder="1" applyAlignment="1">
      <alignment horizontal="center" vertical="top" shrinkToFit="1"/>
    </xf>
    <xf numFmtId="0" fontId="66" fillId="0" borderId="63" xfId="0" applyFont="1" applyFill="1" applyBorder="1" applyAlignment="1">
      <alignment horizontal="center" vertical="top" wrapText="1"/>
    </xf>
    <xf numFmtId="0" fontId="66" fillId="0" borderId="0" xfId="0" applyFont="1" applyFill="1" applyBorder="1" applyAlignment="1">
      <alignment horizontal="center" vertical="top" wrapText="1"/>
    </xf>
    <xf numFmtId="184" fontId="67" fillId="0" borderId="57" xfId="0" applyNumberFormat="1" applyFont="1" applyFill="1" applyBorder="1" applyAlignment="1">
      <alignment horizontal="center" vertical="top" shrinkToFit="1"/>
    </xf>
    <xf numFmtId="184" fontId="67" fillId="0" borderId="58" xfId="0" applyNumberFormat="1" applyFont="1" applyFill="1" applyBorder="1" applyAlignment="1">
      <alignment horizontal="center" vertical="top" shrinkToFit="1"/>
    </xf>
    <xf numFmtId="184" fontId="67" fillId="0" borderId="63" xfId="0" applyNumberFormat="1" applyFont="1" applyFill="1" applyBorder="1" applyAlignment="1">
      <alignment horizontal="center" vertical="top" shrinkToFit="1"/>
    </xf>
    <xf numFmtId="184" fontId="67" fillId="0" borderId="0" xfId="0" applyNumberFormat="1" applyFont="1" applyFill="1" applyBorder="1" applyAlignment="1">
      <alignment horizontal="center" vertical="top" shrinkToFit="1"/>
    </xf>
    <xf numFmtId="184" fontId="67" fillId="0" borderId="65" xfId="0" applyNumberFormat="1" applyFont="1" applyFill="1" applyBorder="1" applyAlignment="1">
      <alignment horizontal="center" vertical="top" shrinkToFit="1"/>
    </xf>
    <xf numFmtId="184" fontId="67" fillId="0" borderId="66" xfId="0" applyNumberFormat="1" applyFont="1" applyFill="1" applyBorder="1" applyAlignment="1">
      <alignment horizontal="center" vertical="top" shrinkToFit="1"/>
    </xf>
    <xf numFmtId="0" fontId="69" fillId="0" borderId="63" xfId="0" applyFont="1" applyFill="1" applyBorder="1" applyAlignment="1">
      <alignment horizontal="center" vertical="top" wrapText="1"/>
    </xf>
    <xf numFmtId="0" fontId="69" fillId="0" borderId="0" xfId="0" applyFont="1" applyFill="1" applyBorder="1" applyAlignment="1">
      <alignment horizontal="center" vertical="top" wrapText="1"/>
    </xf>
    <xf numFmtId="0" fontId="69" fillId="0" borderId="65" xfId="0" applyFont="1" applyFill="1" applyBorder="1" applyAlignment="1">
      <alignment horizontal="center" vertical="top" wrapText="1"/>
    </xf>
    <xf numFmtId="0" fontId="69" fillId="0" borderId="66" xfId="0" applyFont="1" applyFill="1" applyBorder="1" applyAlignment="1">
      <alignment horizontal="center" vertical="top" wrapText="1"/>
    </xf>
    <xf numFmtId="0" fontId="66" fillId="0" borderId="57" xfId="0" applyFont="1" applyFill="1" applyBorder="1" applyAlignment="1">
      <alignment horizontal="center" vertical="top" wrapText="1"/>
    </xf>
    <xf numFmtId="0" fontId="66" fillId="0" borderId="58" xfId="0" applyFont="1" applyFill="1" applyBorder="1" applyAlignment="1">
      <alignment horizontal="center" vertical="top" wrapText="1"/>
    </xf>
    <xf numFmtId="0" fontId="66" fillId="0" borderId="65" xfId="0" applyFont="1" applyFill="1" applyBorder="1" applyAlignment="1">
      <alignment horizontal="center" vertical="top" wrapText="1"/>
    </xf>
    <xf numFmtId="0" fontId="66" fillId="0" borderId="66" xfId="0" applyFont="1" applyFill="1" applyBorder="1" applyAlignment="1">
      <alignment horizontal="center" vertical="top" wrapText="1"/>
    </xf>
    <xf numFmtId="0" fontId="1" fillId="0" borderId="11" xfId="23" applyBorder="1" applyAlignment="1">
      <alignment horizontal="center" vertical="center"/>
    </xf>
    <xf numFmtId="0" fontId="1" fillId="0" borderId="20" xfId="23" applyBorder="1" applyAlignment="1">
      <alignment horizontal="center" vertical="center"/>
    </xf>
    <xf numFmtId="0" fontId="1" fillId="0" borderId="16" xfId="23" applyBorder="1" applyAlignment="1">
      <alignment horizontal="center" vertical="center"/>
    </xf>
    <xf numFmtId="0" fontId="11" fillId="0" borderId="39" xfId="23" applyFont="1" applyBorder="1" applyAlignment="1">
      <alignment horizontal="center"/>
    </xf>
    <xf numFmtId="0" fontId="11" fillId="0" borderId="40" xfId="23" applyFont="1" applyBorder="1" applyAlignment="1">
      <alignment horizontal="center"/>
    </xf>
    <xf numFmtId="0" fontId="11" fillId="0" borderId="41" xfId="23" applyFont="1" applyBorder="1" applyAlignment="1">
      <alignment horizontal="center"/>
    </xf>
    <xf numFmtId="0" fontId="11" fillId="0" borderId="54" xfId="23" applyFont="1" applyBorder="1" applyAlignment="1">
      <alignment horizontal="center"/>
    </xf>
    <xf numFmtId="0" fontId="72" fillId="0" borderId="39" xfId="23" applyFont="1" applyBorder="1" applyAlignment="1">
      <alignment horizontal="center" vertical="center" wrapText="1"/>
    </xf>
    <xf numFmtId="0" fontId="72" fillId="0" borderId="40" xfId="23" applyFont="1" applyBorder="1" applyAlignment="1">
      <alignment horizontal="center" vertical="center" wrapText="1"/>
    </xf>
    <xf numFmtId="0" fontId="74" fillId="0" borderId="7" xfId="23" applyFont="1" applyBorder="1" applyAlignment="1">
      <alignment horizontal="center" vertical="center" wrapText="1"/>
    </xf>
    <xf numFmtId="0" fontId="74" fillId="0" borderId="9" xfId="23" applyFont="1" applyBorder="1" applyAlignment="1">
      <alignment horizontal="center" vertical="center" wrapText="1"/>
    </xf>
    <xf numFmtId="0" fontId="74" fillId="0" borderId="10" xfId="23" applyFont="1" applyBorder="1" applyAlignment="1">
      <alignment horizontal="center" vertical="center" wrapText="1"/>
    </xf>
    <xf numFmtId="0" fontId="74" fillId="0" borderId="12" xfId="23" applyFont="1" applyBorder="1" applyAlignment="1">
      <alignment horizontal="center" vertical="center" wrapText="1"/>
    </xf>
    <xf numFmtId="0" fontId="74" fillId="0" borderId="13" xfId="23" applyFont="1" applyBorder="1" applyAlignment="1">
      <alignment horizontal="center" vertical="center" wrapText="1"/>
    </xf>
    <xf numFmtId="0" fontId="74" fillId="0" borderId="15" xfId="23" applyFont="1" applyBorder="1" applyAlignment="1">
      <alignment horizontal="center" vertical="center" wrapText="1"/>
    </xf>
    <xf numFmtId="0" fontId="9" fillId="0" borderId="0" xfId="4" applyFont="1" applyFill="1" applyAlignment="1">
      <alignment horizontal="right"/>
    </xf>
    <xf numFmtId="166" fontId="9" fillId="0" borderId="0" xfId="4" applyNumberFormat="1" applyFont="1" applyFill="1"/>
    <xf numFmtId="0" fontId="9" fillId="0" borderId="0" xfId="4" applyFont="1" applyFill="1"/>
    <xf numFmtId="0" fontId="9" fillId="0" borderId="0" xfId="4" applyFont="1" applyFill="1" applyAlignment="1">
      <alignment wrapText="1"/>
    </xf>
  </cellXfs>
  <cellStyles count="316">
    <cellStyle name="20% - Accent1 2" xfId="27"/>
    <cellStyle name="20% - Accent2 2" xfId="28"/>
    <cellStyle name="20% - Accent3 2" xfId="29"/>
    <cellStyle name="20% - Accent4 2" xfId="30"/>
    <cellStyle name="20% - Accent5 2" xfId="31"/>
    <cellStyle name="20% - Accent6 2" xfId="32"/>
    <cellStyle name="40% - Accent1 2" xfId="33"/>
    <cellStyle name="40% - Accent2 2" xfId="34"/>
    <cellStyle name="40% - Accent3 2" xfId="35"/>
    <cellStyle name="40% - Accent4 2" xfId="36"/>
    <cellStyle name="40% - Accent5 2" xfId="37"/>
    <cellStyle name="40% - Accent6 2" xfId="38"/>
    <cellStyle name="60% - Accent1 2" xfId="39"/>
    <cellStyle name="60% - Accent2 2" xfId="40"/>
    <cellStyle name="60% - Accent3 2" xfId="41"/>
    <cellStyle name="60% - Accent4 2" xfId="42"/>
    <cellStyle name="60% - Accent5 2" xfId="43"/>
    <cellStyle name="60% - Accent6 2" xfId="44"/>
    <cellStyle name="Accent1 2" xfId="45"/>
    <cellStyle name="Accent2 2" xfId="46"/>
    <cellStyle name="Accent3 2" xfId="47"/>
    <cellStyle name="Accent4 2" xfId="48"/>
    <cellStyle name="Accent5 2" xfId="49"/>
    <cellStyle name="Accent6 2" xfId="50"/>
    <cellStyle name="Bad 2" xfId="51"/>
    <cellStyle name="Bad 3" xfId="52"/>
    <cellStyle name="Body: normal cell" xfId="53"/>
    <cellStyle name="Calculation 2" xfId="54"/>
    <cellStyle name="Calculation 2 2" xfId="55"/>
    <cellStyle name="Calculation 2 3" xfId="56"/>
    <cellStyle name="Check Cell 2" xfId="57"/>
    <cellStyle name="Comma" xfId="1" builtinId="3"/>
    <cellStyle name="Comma [0] 2" xfId="58"/>
    <cellStyle name="Comma 10" xfId="59"/>
    <cellStyle name="Comma 11" xfId="60"/>
    <cellStyle name="Comma 12" xfId="61"/>
    <cellStyle name="Comma 12 2" xfId="62"/>
    <cellStyle name="Comma 12 2 2" xfId="63"/>
    <cellStyle name="Comma 13" xfId="64"/>
    <cellStyle name="Comma 14" xfId="65"/>
    <cellStyle name="Comma 2" xfId="21"/>
    <cellStyle name="Comma 2 2" xfId="66"/>
    <cellStyle name="Comma 2 2 2" xfId="67"/>
    <cellStyle name="Comma 2 3" xfId="68"/>
    <cellStyle name="Comma 3" xfId="69"/>
    <cellStyle name="Comma 3 2" xfId="70"/>
    <cellStyle name="Comma 3 3" xfId="71"/>
    <cellStyle name="Comma 3 4" xfId="72"/>
    <cellStyle name="Comma 4" xfId="73"/>
    <cellStyle name="Comma 4 2" xfId="74"/>
    <cellStyle name="Comma 5" xfId="75"/>
    <cellStyle name="Comma 5 2" xfId="76"/>
    <cellStyle name="Comma 5 3" xfId="77"/>
    <cellStyle name="Comma 6" xfId="78"/>
    <cellStyle name="Comma 6 2" xfId="79"/>
    <cellStyle name="Comma 7" xfId="80"/>
    <cellStyle name="Comma 7 2" xfId="81"/>
    <cellStyle name="Comma 8" xfId="82"/>
    <cellStyle name="Comma 9" xfId="83"/>
    <cellStyle name="Currency" xfId="2" builtinId="4"/>
    <cellStyle name="Currency [0] 2" xfId="84"/>
    <cellStyle name="Currency 10" xfId="85"/>
    <cellStyle name="Currency 11" xfId="86"/>
    <cellStyle name="Currency 12" xfId="87"/>
    <cellStyle name="Currency 13" xfId="88"/>
    <cellStyle name="Currency 14" xfId="89"/>
    <cellStyle name="Currency 15" xfId="90"/>
    <cellStyle name="Currency 16" xfId="91"/>
    <cellStyle name="Currency 17" xfId="92"/>
    <cellStyle name="Currency 18" xfId="93"/>
    <cellStyle name="Currency 19" xfId="94"/>
    <cellStyle name="Currency 2" xfId="95"/>
    <cellStyle name="Currency 2 2" xfId="96"/>
    <cellStyle name="Currency 2 2 2" xfId="97"/>
    <cellStyle name="Currency 2 2 2 2" xfId="98"/>
    <cellStyle name="Currency 2 2 2 3" xfId="99"/>
    <cellStyle name="Currency 2 3" xfId="100"/>
    <cellStyle name="Currency 2 4" xfId="101"/>
    <cellStyle name="Currency 2 4 2" xfId="102"/>
    <cellStyle name="Currency 2 5" xfId="103"/>
    <cellStyle name="Currency 20" xfId="104"/>
    <cellStyle name="Currency 21" xfId="105"/>
    <cellStyle name="Currency 22" xfId="106"/>
    <cellStyle name="Currency 23" xfId="107"/>
    <cellStyle name="Currency 24" xfId="108"/>
    <cellStyle name="Currency 25" xfId="109"/>
    <cellStyle name="Currency 26" xfId="110"/>
    <cellStyle name="Currency 27" xfId="111"/>
    <cellStyle name="Currency 28" xfId="112"/>
    <cellStyle name="Currency 29" xfId="113"/>
    <cellStyle name="Currency 3" xfId="17"/>
    <cellStyle name="Currency 3 2" xfId="22"/>
    <cellStyle name="Currency 3 3" xfId="114"/>
    <cellStyle name="Currency 3 4" xfId="115"/>
    <cellStyle name="Currency 3 5"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5"/>
    <cellStyle name="Currency 4 2" xfId="127"/>
    <cellStyle name="Currency 4 2 2" xfId="128"/>
    <cellStyle name="Currency 4 2 2 2" xfId="129"/>
    <cellStyle name="Currency 4 2 2 3" xfId="130"/>
    <cellStyle name="Currency 4 2 3" xfId="131"/>
    <cellStyle name="Currency 4 3" xfId="132"/>
    <cellStyle name="Currency 4 3 2" xfId="133"/>
    <cellStyle name="Currency 4 3 3" xfId="134"/>
    <cellStyle name="Currency 4 4" xfId="135"/>
    <cellStyle name="Currency 4 5" xfId="136"/>
    <cellStyle name="Currency 40" xfId="137"/>
    <cellStyle name="Currency 41" xfId="138"/>
    <cellStyle name="Currency 42" xfId="139"/>
    <cellStyle name="Currency 43" xfId="140"/>
    <cellStyle name="Currency 44" xfId="141"/>
    <cellStyle name="Currency 45" xfId="142"/>
    <cellStyle name="Currency 46" xfId="143"/>
    <cellStyle name="Currency 5" xfId="144"/>
    <cellStyle name="Currency 5 2" xfId="145"/>
    <cellStyle name="Currency 5 2 2" xfId="146"/>
    <cellStyle name="Currency 5 3" xfId="147"/>
    <cellStyle name="Currency 5 3 2" xfId="148"/>
    <cellStyle name="Currency 5 3 3" xfId="149"/>
    <cellStyle name="Currency 5 4" xfId="150"/>
    <cellStyle name="Currency 5 5" xfId="151"/>
    <cellStyle name="Currency 5 6" xfId="152"/>
    <cellStyle name="Currency 6" xfId="153"/>
    <cellStyle name="Currency 6 2" xfId="154"/>
    <cellStyle name="Currency 6 3" xfId="155"/>
    <cellStyle name="Currency 7" xfId="156"/>
    <cellStyle name="Currency 7 2" xfId="157"/>
    <cellStyle name="Currency 7 3" xfId="158"/>
    <cellStyle name="Currency 8" xfId="159"/>
    <cellStyle name="Currency 8 2" xfId="160"/>
    <cellStyle name="Currency 9" xfId="161"/>
    <cellStyle name="Explanatory Text 2" xfId="162"/>
    <cellStyle name="Explanatory Text 2 2" xfId="163"/>
    <cellStyle name="Explanatory Text 2 3" xfId="164"/>
    <cellStyle name="Font: Calibri, 9pt regular" xfId="165"/>
    <cellStyle name="Footnotes: top row" xfId="166"/>
    <cellStyle name="Good 2" xfId="167"/>
    <cellStyle name="Header: bottom row" xfId="168"/>
    <cellStyle name="Heading 1 2" xfId="169"/>
    <cellStyle name="Heading 1 2 2" xfId="170"/>
    <cellStyle name="Heading 1 2 3" xfId="171"/>
    <cellStyle name="Heading 2 2" xfId="172"/>
    <cellStyle name="Heading 2 2 2" xfId="173"/>
    <cellStyle name="Heading 2 2 3" xfId="174"/>
    <cellStyle name="Heading 3 2" xfId="175"/>
    <cellStyle name="Heading 3 2 2" xfId="176"/>
    <cellStyle name="Heading 3 2 3" xfId="177"/>
    <cellStyle name="Heading 4 2" xfId="178"/>
    <cellStyle name="Heading 4 2 2" xfId="179"/>
    <cellStyle name="Heading 4 2 3" xfId="180"/>
    <cellStyle name="Hyperlink 2" xfId="181"/>
    <cellStyle name="Hyperlink 3" xfId="25"/>
    <cellStyle name="Input 2" xfId="182"/>
    <cellStyle name="Input 2 2" xfId="183"/>
    <cellStyle name="Input 2 3" xfId="184"/>
    <cellStyle name="Linked Cell 2" xfId="185"/>
    <cellStyle name="Linked Cell 2 2" xfId="186"/>
    <cellStyle name="Linked Cell 2 3" xfId="187"/>
    <cellStyle name="Neutral 2" xfId="188"/>
    <cellStyle name="Normal" xfId="0" builtinId="0"/>
    <cellStyle name="Normal 10" xfId="20"/>
    <cellStyle name="Normal 10 2" xfId="23"/>
    <cellStyle name="Normal 10 3" xfId="189"/>
    <cellStyle name="Normal 10 3 2" xfId="190"/>
    <cellStyle name="Normal 11" xfId="191"/>
    <cellStyle name="Normal 11 2" xfId="24"/>
    <cellStyle name="Normal 11 2 2" xfId="192"/>
    <cellStyle name="Normal 12" xfId="193"/>
    <cellStyle name="Normal 13" xfId="194"/>
    <cellStyle name="Normal 13 2" xfId="195"/>
    <cellStyle name="Normal 14" xfId="196"/>
    <cellStyle name="Normal 14 2" xfId="197"/>
    <cellStyle name="Normal 15" xfId="198"/>
    <cellStyle name="Normal 16" xfId="199"/>
    <cellStyle name="Normal 17" xfId="200"/>
    <cellStyle name="Normal 17 2" xfId="201"/>
    <cellStyle name="Normal 18" xfId="202"/>
    <cellStyle name="Normal 19" xfId="203"/>
    <cellStyle name="Normal 2" xfId="13"/>
    <cellStyle name="Normal 2 2" xfId="204"/>
    <cellStyle name="Normal 2 2 2" xfId="205"/>
    <cellStyle name="Normal 2 2 3" xfId="14"/>
    <cellStyle name="Normal 2 3" xfId="206"/>
    <cellStyle name="Normal 2 3 2" xfId="207"/>
    <cellStyle name="Normal 2 4" xfId="208"/>
    <cellStyle name="Normal 2 4 2" xfId="209"/>
    <cellStyle name="Normal 2 4 3" xfId="210"/>
    <cellStyle name="Normal 2 5" xfId="211"/>
    <cellStyle name="Normal 2 5 2" xfId="212"/>
    <cellStyle name="Normal 20" xfId="213"/>
    <cellStyle name="Normal 21" xfId="214"/>
    <cellStyle name="Normal 22" xfId="215"/>
    <cellStyle name="Normal 23" xfId="216"/>
    <cellStyle name="Normal 23 2" xfId="217"/>
    <cellStyle name="Normal 23 2 2" xfId="218"/>
    <cellStyle name="Normal 24" xfId="219"/>
    <cellStyle name="Normal 25" xfId="220"/>
    <cellStyle name="Normal 26" xfId="221"/>
    <cellStyle name="Normal 3" xfId="11"/>
    <cellStyle name="Normal 3 2" xfId="222"/>
    <cellStyle name="Normal 3 2 2" xfId="223"/>
    <cellStyle name="Normal 3 2 3" xfId="224"/>
    <cellStyle name="Normal 3 2 4" xfId="225"/>
    <cellStyle name="Normal 3 3" xfId="226"/>
    <cellStyle name="Normal 3 3 2" xfId="227"/>
    <cellStyle name="Normal 3 4" xfId="228"/>
    <cellStyle name="Normal 3 4 2" xfId="229"/>
    <cellStyle name="Normal 3 5" xfId="230"/>
    <cellStyle name="Normal 3 9" xfId="231"/>
    <cellStyle name="Normal 4" xfId="232"/>
    <cellStyle name="Normal 4 2" xfId="8"/>
    <cellStyle name="Normal 4 2 2" xfId="233"/>
    <cellStyle name="Normal 4 2 2 2" xfId="234"/>
    <cellStyle name="Normal 4 2 3" xfId="235"/>
    <cellStyle name="Normal 4 2 3 2" xfId="236"/>
    <cellStyle name="Normal 4 3" xfId="237"/>
    <cellStyle name="Normal 4 3 2" xfId="238"/>
    <cellStyle name="Normal 4 3 3" xfId="239"/>
    <cellStyle name="Normal 4 4" xfId="240"/>
    <cellStyle name="Normal 41" xfId="6"/>
    <cellStyle name="Normal 5" xfId="241"/>
    <cellStyle name="Normal 5 2" xfId="242"/>
    <cellStyle name="Normal 5 3" xfId="4"/>
    <cellStyle name="Normal 5 4" xfId="10"/>
    <cellStyle name="Normal 6" xfId="243"/>
    <cellStyle name="Normal 6 2" xfId="7"/>
    <cellStyle name="Normal 6 2 2" xfId="244"/>
    <cellStyle name="Normal 6 2 2 2" xfId="245"/>
    <cellStyle name="Normal 6 2 3" xfId="246"/>
    <cellStyle name="Normal 6 2 4" xfId="247"/>
    <cellStyle name="Normal 6 3" xfId="248"/>
    <cellStyle name="Normal 6 4" xfId="249"/>
    <cellStyle name="Normal 6 5" xfId="9"/>
    <cellStyle name="Normal 7" xfId="250"/>
    <cellStyle name="Normal 7 2" xfId="251"/>
    <cellStyle name="Normal 7 3" xfId="252"/>
    <cellStyle name="Normal 8" xfId="253"/>
    <cellStyle name="Normal 8 2" xfId="254"/>
    <cellStyle name="Normal 8 3" xfId="255"/>
    <cellStyle name="Normal 8 4" xfId="256"/>
    <cellStyle name="Normal 8 5" xfId="257"/>
    <cellStyle name="Normal 9" xfId="258"/>
    <cellStyle name="Normal 9 2" xfId="259"/>
    <cellStyle name="Normal 9 2 2" xfId="260"/>
    <cellStyle name="Normal 9 2 3" xfId="261"/>
    <cellStyle name="Normal 9 3" xfId="262"/>
    <cellStyle name="Note 2" xfId="263"/>
    <cellStyle name="Note 2 2" xfId="264"/>
    <cellStyle name="Note 2 3" xfId="265"/>
    <cellStyle name="Output 2" xfId="266"/>
    <cellStyle name="Output 2 2" xfId="267"/>
    <cellStyle name="Output 2 3" xfId="268"/>
    <cellStyle name="Parent row" xfId="269"/>
    <cellStyle name="Percent" xfId="3" builtinId="5"/>
    <cellStyle name="Percent 10" xfId="18"/>
    <cellStyle name="Percent 10 2" xfId="26"/>
    <cellStyle name="Percent 11" xfId="270"/>
    <cellStyle name="Percent 12" xfId="271"/>
    <cellStyle name="Percent 13" xfId="272"/>
    <cellStyle name="Percent 2" xfId="273"/>
    <cellStyle name="Percent 2 2" xfId="5"/>
    <cellStyle name="Percent 2 2 2" xfId="274"/>
    <cellStyle name="Percent 2 2 3" xfId="275"/>
    <cellStyle name="Percent 2 3" xfId="276"/>
    <cellStyle name="Percent 2 3 2" xfId="277"/>
    <cellStyle name="Percent 2 4" xfId="278"/>
    <cellStyle name="Percent 2 5" xfId="279"/>
    <cellStyle name="Percent 3" xfId="12"/>
    <cellStyle name="Percent 3 2" xfId="280"/>
    <cellStyle name="Percent 3 2 2" xfId="281"/>
    <cellStyle name="Percent 3 2 3" xfId="282"/>
    <cellStyle name="Percent 3 3" xfId="283"/>
    <cellStyle name="Percent 4" xfId="284"/>
    <cellStyle name="Percent 4 2" xfId="285"/>
    <cellStyle name="Percent 4 2 2" xfId="286"/>
    <cellStyle name="Percent 4 2 3" xfId="287"/>
    <cellStyle name="Percent 4 3" xfId="288"/>
    <cellStyle name="Percent 5" xfId="16"/>
    <cellStyle name="Percent 5 2" xfId="289"/>
    <cellStyle name="Percent 5 2 2" xfId="290"/>
    <cellStyle name="Percent 5 3" xfId="291"/>
    <cellStyle name="Percent 5 4" xfId="292"/>
    <cellStyle name="Percent 5 5" xfId="293"/>
    <cellStyle name="Percent 6" xfId="294"/>
    <cellStyle name="Percent 6 2" xfId="19"/>
    <cellStyle name="Percent 6 3" xfId="295"/>
    <cellStyle name="Percent 6 4" xfId="296"/>
    <cellStyle name="Percent 7" xfId="297"/>
    <cellStyle name="Percent 7 2" xfId="298"/>
    <cellStyle name="Percent 7 3" xfId="299"/>
    <cellStyle name="Percent 7 4" xfId="300"/>
    <cellStyle name="Percent 8" xfId="301"/>
    <cellStyle name="Percent 8 2" xfId="302"/>
    <cellStyle name="Percent 8 3" xfId="303"/>
    <cellStyle name="Percent 9" xfId="304"/>
    <cellStyle name="Percent 9 2" xfId="305"/>
    <cellStyle name="Table title" xfId="306"/>
    <cellStyle name="Title 2" xfId="307"/>
    <cellStyle name="Title 2 2" xfId="308"/>
    <cellStyle name="Title 2 3" xfId="309"/>
    <cellStyle name="Total 2" xfId="310"/>
    <cellStyle name="Total 2 2" xfId="311"/>
    <cellStyle name="Total 2 3" xfId="312"/>
    <cellStyle name="Warning Text 2" xfId="313"/>
    <cellStyle name="Warning Text 2 2" xfId="314"/>
    <cellStyle name="Warning Text 2 3" xfId="315"/>
  </cellStyles>
  <dxfs count="3">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30</xdr:row>
      <xdr:rowOff>0</xdr:rowOff>
    </xdr:from>
    <xdr:ext cx="184731" cy="274009"/>
    <xdr:sp macro="" textlink="">
      <xdr:nvSpPr>
        <xdr:cNvPr id="2" name="TextBox 1">
          <a:extLst>
            <a:ext uri="{FF2B5EF4-FFF2-40B4-BE49-F238E27FC236}">
              <a16:creationId xmlns:a16="http://schemas.microsoft.com/office/drawing/2014/main" xmlns="" id="{22D83005-541F-4348-974B-47C8751E4585}"/>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3" name="TextBox 2">
          <a:extLst>
            <a:ext uri="{FF2B5EF4-FFF2-40B4-BE49-F238E27FC236}">
              <a16:creationId xmlns:a16="http://schemas.microsoft.com/office/drawing/2014/main" xmlns="" id="{844DF9E7-36BC-4872-A864-1C716C08035D}"/>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4" name="TextBox 3">
          <a:extLst>
            <a:ext uri="{FF2B5EF4-FFF2-40B4-BE49-F238E27FC236}">
              <a16:creationId xmlns:a16="http://schemas.microsoft.com/office/drawing/2014/main" xmlns="" id="{DF163273-C914-4A84-B727-4CE853A7D5C3}"/>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5" name="TextBox 4">
          <a:extLst>
            <a:ext uri="{FF2B5EF4-FFF2-40B4-BE49-F238E27FC236}">
              <a16:creationId xmlns:a16="http://schemas.microsoft.com/office/drawing/2014/main" xmlns="" id="{BEA08051-27A8-43DA-87BD-01BA8E2DF67A}"/>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6" name="TextBox 5">
          <a:extLst>
            <a:ext uri="{FF2B5EF4-FFF2-40B4-BE49-F238E27FC236}">
              <a16:creationId xmlns:a16="http://schemas.microsoft.com/office/drawing/2014/main" xmlns="" id="{DD6E8E5B-1294-44D0-A099-B71BC071935D}"/>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7" name="TextBox 6">
          <a:extLst>
            <a:ext uri="{FF2B5EF4-FFF2-40B4-BE49-F238E27FC236}">
              <a16:creationId xmlns:a16="http://schemas.microsoft.com/office/drawing/2014/main" xmlns="" id="{0379B710-03B3-446E-ACDA-EF932BE611E1}"/>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8" name="TextBox 7">
          <a:extLst>
            <a:ext uri="{FF2B5EF4-FFF2-40B4-BE49-F238E27FC236}">
              <a16:creationId xmlns:a16="http://schemas.microsoft.com/office/drawing/2014/main" xmlns="" id="{F587FCBC-99A6-4858-B354-E74810B8F0FE}"/>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9" name="TextBox 8">
          <a:extLst>
            <a:ext uri="{FF2B5EF4-FFF2-40B4-BE49-F238E27FC236}">
              <a16:creationId xmlns:a16="http://schemas.microsoft.com/office/drawing/2014/main" xmlns="" id="{469164B6-F7A0-4535-B665-F537155498F1}"/>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10" name="TextBox 9">
          <a:extLst>
            <a:ext uri="{FF2B5EF4-FFF2-40B4-BE49-F238E27FC236}">
              <a16:creationId xmlns:a16="http://schemas.microsoft.com/office/drawing/2014/main" xmlns="" id="{AB9B689C-4F85-4F41-80A3-953B1675A51D}"/>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11" name="TextBox 10">
          <a:extLst>
            <a:ext uri="{FF2B5EF4-FFF2-40B4-BE49-F238E27FC236}">
              <a16:creationId xmlns:a16="http://schemas.microsoft.com/office/drawing/2014/main" xmlns="" id="{5BCA3F49-4720-4F04-994C-7CCF61069B43}"/>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12" name="TextBox 11">
          <a:extLst>
            <a:ext uri="{FF2B5EF4-FFF2-40B4-BE49-F238E27FC236}">
              <a16:creationId xmlns:a16="http://schemas.microsoft.com/office/drawing/2014/main" xmlns="" id="{B68B234C-FBD8-4174-BC3C-A427F51AA53E}"/>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7</xdr:col>
      <xdr:colOff>0</xdr:colOff>
      <xdr:row>30</xdr:row>
      <xdr:rowOff>0</xdr:rowOff>
    </xdr:from>
    <xdr:ext cx="184731" cy="274009"/>
    <xdr:sp macro="" textlink="">
      <xdr:nvSpPr>
        <xdr:cNvPr id="13" name="TextBox 12">
          <a:extLst>
            <a:ext uri="{FF2B5EF4-FFF2-40B4-BE49-F238E27FC236}">
              <a16:creationId xmlns:a16="http://schemas.microsoft.com/office/drawing/2014/main" xmlns="" id="{7728C224-4CA8-4B74-B918-098B142BE049}"/>
            </a:ext>
          </a:extLst>
        </xdr:cNvPr>
        <xdr:cNvSpPr txBox="1"/>
      </xdr:nvSpPr>
      <xdr:spPr>
        <a:xfrm>
          <a:off x="7101840" y="550926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CCS%20Models%20for%20FY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LS%20Benchmarks%20for%20FY21%20FO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 Pre PH FI"/>
      <sheetName val="2017 Post PH FI"/>
      <sheetName val="Brooke"/>
      <sheetName val="Sheet1"/>
      <sheetName val="CAF Spring 2021"/>
      <sheetName val="M2020 BLS  SALARY CHART"/>
      <sheetName val="new FALL CAF 2021"/>
      <sheetName val="FI FY23 "/>
      <sheetName val="FI FY23old"/>
      <sheetName val="FI FY21"/>
      <sheetName val="Chart"/>
      <sheetName val="FY21 Unit Rate Expend"/>
      <sheetName val="FY21 Expend Conting &amp; Occup"/>
      <sheetName val="Below the line"/>
      <sheetName val="Integrated Team (FY23)"/>
      <sheetName val="Notes "/>
      <sheetName val="11.22.19 ALTR Add on Rates"/>
      <sheetName val="Integrated Team (FY21)"/>
      <sheetName val="shouldve been PH GLE "/>
      <sheetName val="GLE (FY21)"/>
      <sheetName val="GLE"/>
      <sheetName val="GLE (FY23)"/>
      <sheetName val="Med_Int_Spec (FY23) "/>
      <sheetName val="Med_Int_Spec (FY21)"/>
      <sheetName val="Med_Int_Spec"/>
      <sheetName val="Int_Beh (FY23)"/>
      <sheetName val="Int_Beh (FY21)"/>
      <sheetName val="Int_Beh"/>
      <sheetName val="Int_Fire_Safety (FY23)"/>
      <sheetName val="Int_Fire_Safety (FY21)"/>
      <sheetName val="Int_Fire_Safety"/>
      <sheetName val="Clin_Int (FY23)"/>
      <sheetName val="Clin_Int (FY21)"/>
      <sheetName val="Clin_Int"/>
      <sheetName val="Int_DBT(FY23)"/>
      <sheetName val="Int_DBT(FY21)"/>
      <sheetName val="FY15 Salary Benchmark"/>
      <sheetName val="FY15 UFR Summary"/>
      <sheetName val="FTE Benchmark Tables"/>
      <sheetName val="Lease Mgmt Add-On"/>
      <sheetName val="CAF 2019 Fall"/>
      <sheetName val="FY19_20 CAF"/>
      <sheetName val="Occ. Cost Index"/>
      <sheetName val="Occ. Modifiers"/>
      <sheetName val="Occupancy - ACCS"/>
      <sheetName val="Food November 2020"/>
      <sheetName val="Sheet2"/>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ow r="21">
          <cell r="C21">
            <v>3479218</v>
          </cell>
        </row>
        <row r="23">
          <cell r="C23">
            <v>986836</v>
          </cell>
        </row>
      </sheetData>
      <sheetData sheetId="12" refreshError="1"/>
      <sheetData sheetId="13" refreshError="1"/>
      <sheetData sheetId="14"/>
      <sheetData sheetId="15" refreshError="1"/>
      <sheetData sheetId="16">
        <row r="14">
          <cell r="G14">
            <v>42.595828549102229</v>
          </cell>
        </row>
      </sheetData>
      <sheetData sheetId="17">
        <row r="35">
          <cell r="H35" t="str">
            <v>BLS /OES Massachusetts Median 2018</v>
          </cell>
        </row>
        <row r="44">
          <cell r="H44" t="str">
            <v>Program Supplies &amp; Materials (33E) per FTE.</v>
          </cell>
        </row>
        <row r="46">
          <cell r="E46">
            <v>0.12</v>
          </cell>
        </row>
      </sheetData>
      <sheetData sheetId="18" refreshError="1"/>
      <sheetData sheetId="19" refreshError="1"/>
      <sheetData sheetId="20" refreshError="1"/>
      <sheetData sheetId="21"/>
      <sheetData sheetId="22"/>
      <sheetData sheetId="23">
        <row r="21">
          <cell r="B21" t="str">
            <v xml:space="preserve">  Direct Care</v>
          </cell>
        </row>
      </sheetData>
      <sheetData sheetId="24">
        <row r="18">
          <cell r="B18" t="str">
            <v xml:space="preserve">  Certified Nursing Assistant (CNA)</v>
          </cell>
        </row>
        <row r="32">
          <cell r="B32" t="str">
            <v xml:space="preserve">  Staff Training</v>
          </cell>
        </row>
      </sheetData>
      <sheetData sheetId="25"/>
      <sheetData sheetId="26" refreshError="1"/>
      <sheetData sheetId="27">
        <row r="26">
          <cell r="B26" t="str">
            <v xml:space="preserve">  Psychologist</v>
          </cell>
        </row>
        <row r="163">
          <cell r="B163" t="str">
            <v xml:space="preserve">  Staff Training</v>
          </cell>
        </row>
      </sheetData>
      <sheetData sheetId="28"/>
      <sheetData sheetId="29" refreshError="1"/>
      <sheetData sheetId="30">
        <row r="30">
          <cell r="B30" t="str">
            <v xml:space="preserve">  Staff Training</v>
          </cell>
        </row>
      </sheetData>
      <sheetData sheetId="31"/>
      <sheetData sheetId="32">
        <row r="31">
          <cell r="B31" t="str">
            <v xml:space="preserve">  Staff Training</v>
          </cell>
        </row>
      </sheetData>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2020 BLS  SALARY CHART"/>
      <sheetName val="DC  CNA  DC III"/>
      <sheetName val="Case Social Worker.Manager"/>
      <sheetName val="Clinical"/>
      <sheetName val="Nursing"/>
      <sheetName val="Management"/>
      <sheetName val="Therapies"/>
    </sheetNames>
    <sheetDataSet>
      <sheetData sheetId="0" refreshError="1"/>
      <sheetData sheetId="1" refreshError="1">
        <row r="7">
          <cell r="G7">
            <v>16.791999999999998</v>
          </cell>
        </row>
        <row r="11">
          <cell r="G11">
            <v>17.260000000000002</v>
          </cell>
        </row>
        <row r="20">
          <cell r="G20">
            <v>21.736000000000001</v>
          </cell>
        </row>
      </sheetData>
      <sheetData sheetId="2" refreshError="1">
        <row r="4">
          <cell r="G4">
            <v>21.814999999999998</v>
          </cell>
        </row>
        <row r="10">
          <cell r="G10">
            <v>26.16</v>
          </cell>
        </row>
      </sheetData>
      <sheetData sheetId="3" refreshError="1">
        <row r="5">
          <cell r="G5">
            <v>30.59</v>
          </cell>
        </row>
        <row r="9">
          <cell r="G9">
            <v>40.57</v>
          </cell>
        </row>
      </sheetData>
      <sheetData sheetId="4" refreshError="1">
        <row r="2">
          <cell r="G2">
            <v>28.8</v>
          </cell>
        </row>
        <row r="6">
          <cell r="G6">
            <v>43.41</v>
          </cell>
        </row>
        <row r="11">
          <cell r="G11">
            <v>59.6</v>
          </cell>
        </row>
      </sheetData>
      <sheetData sheetId="5" refreshError="1">
        <row r="2">
          <cell r="G2">
            <v>33.46153846153846</v>
          </cell>
          <cell r="H2">
            <v>69600</v>
          </cell>
        </row>
      </sheetData>
      <sheetData sheetId="6" refreshError="1">
        <row r="2">
          <cell r="E2">
            <v>31.99</v>
          </cell>
        </row>
        <row r="8">
          <cell r="E8">
            <v>34.022499999999994</v>
          </cell>
        </row>
        <row r="14">
          <cell r="E14">
            <v>36.380000000000003</v>
          </cell>
        </row>
        <row r="18">
          <cell r="E18">
            <v>37.751999999999995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fns.usda.gov/cnpp/usda-food-plans-cost-food-reports-monthly-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topLeftCell="A28" zoomScale="80" zoomScaleNormal="80" workbookViewId="0">
      <selection activeCell="A48" sqref="A48:XFD48"/>
    </sheetView>
  </sheetViews>
  <sheetFormatPr defaultRowHeight="14.4"/>
  <cols>
    <col min="1" max="1" width="5.5546875" style="4" customWidth="1"/>
    <col min="2" max="2" width="58" style="4" customWidth="1"/>
    <col min="3" max="3" width="24.109375" style="4" customWidth="1"/>
    <col min="4" max="5" width="14.88671875" style="4" hidden="1" customWidth="1"/>
    <col min="6" max="6" width="59.5546875" style="4" customWidth="1"/>
    <col min="7" max="7" width="58.5546875" style="5" customWidth="1"/>
    <col min="8" max="8" width="14.88671875" style="4" hidden="1" customWidth="1"/>
    <col min="9" max="9" width="0" style="4" hidden="1" customWidth="1"/>
    <col min="10" max="10" width="11" style="4" hidden="1" customWidth="1"/>
    <col min="11" max="11" width="0" style="4" hidden="1" customWidth="1"/>
    <col min="12" max="12" width="44" style="5" customWidth="1"/>
    <col min="13" max="256" width="8.88671875" style="4"/>
    <col min="257" max="257" width="5.5546875" style="4" customWidth="1"/>
    <col min="258" max="258" width="58" style="4" customWidth="1"/>
    <col min="259" max="259" width="24.109375" style="4" customWidth="1"/>
    <col min="260" max="261" width="0" style="4" hidden="1" customWidth="1"/>
    <col min="262" max="262" width="61.44140625" style="4" customWidth="1"/>
    <col min="263" max="263" width="62.109375" style="4" customWidth="1"/>
    <col min="264" max="267" width="0" style="4" hidden="1" customWidth="1"/>
    <col min="268" max="512" width="8.88671875" style="4"/>
    <col min="513" max="513" width="5.5546875" style="4" customWidth="1"/>
    <col min="514" max="514" width="58" style="4" customWidth="1"/>
    <col min="515" max="515" width="24.109375" style="4" customWidth="1"/>
    <col min="516" max="517" width="0" style="4" hidden="1" customWidth="1"/>
    <col min="518" max="518" width="61.44140625" style="4" customWidth="1"/>
    <col min="519" max="519" width="62.109375" style="4" customWidth="1"/>
    <col min="520" max="523" width="0" style="4" hidden="1" customWidth="1"/>
    <col min="524" max="768" width="8.88671875" style="4"/>
    <col min="769" max="769" width="5.5546875" style="4" customWidth="1"/>
    <col min="770" max="770" width="58" style="4" customWidth="1"/>
    <col min="771" max="771" width="24.109375" style="4" customWidth="1"/>
    <col min="772" max="773" width="0" style="4" hidden="1" customWidth="1"/>
    <col min="774" max="774" width="61.44140625" style="4" customWidth="1"/>
    <col min="775" max="775" width="62.109375" style="4" customWidth="1"/>
    <col min="776" max="779" width="0" style="4" hidden="1" customWidth="1"/>
    <col min="780" max="1024" width="8.88671875" style="4"/>
    <col min="1025" max="1025" width="5.5546875" style="4" customWidth="1"/>
    <col min="1026" max="1026" width="58" style="4" customWidth="1"/>
    <col min="1027" max="1027" width="24.109375" style="4" customWidth="1"/>
    <col min="1028" max="1029" width="0" style="4" hidden="1" customWidth="1"/>
    <col min="1030" max="1030" width="61.44140625" style="4" customWidth="1"/>
    <col min="1031" max="1031" width="62.109375" style="4" customWidth="1"/>
    <col min="1032" max="1035" width="0" style="4" hidden="1" customWidth="1"/>
    <col min="1036" max="1280" width="8.88671875" style="4"/>
    <col min="1281" max="1281" width="5.5546875" style="4" customWidth="1"/>
    <col min="1282" max="1282" width="58" style="4" customWidth="1"/>
    <col min="1283" max="1283" width="24.109375" style="4" customWidth="1"/>
    <col min="1284" max="1285" width="0" style="4" hidden="1" customWidth="1"/>
    <col min="1286" max="1286" width="61.44140625" style="4" customWidth="1"/>
    <col min="1287" max="1287" width="62.109375" style="4" customWidth="1"/>
    <col min="1288" max="1291" width="0" style="4" hidden="1" customWidth="1"/>
    <col min="1292" max="1536" width="8.88671875" style="4"/>
    <col min="1537" max="1537" width="5.5546875" style="4" customWidth="1"/>
    <col min="1538" max="1538" width="58" style="4" customWidth="1"/>
    <col min="1539" max="1539" width="24.109375" style="4" customWidth="1"/>
    <col min="1540" max="1541" width="0" style="4" hidden="1" customWidth="1"/>
    <col min="1542" max="1542" width="61.44140625" style="4" customWidth="1"/>
    <col min="1543" max="1543" width="62.109375" style="4" customWidth="1"/>
    <col min="1544" max="1547" width="0" style="4" hidden="1" customWidth="1"/>
    <col min="1548" max="1792" width="8.88671875" style="4"/>
    <col min="1793" max="1793" width="5.5546875" style="4" customWidth="1"/>
    <col min="1794" max="1794" width="58" style="4" customWidth="1"/>
    <col min="1795" max="1795" width="24.109375" style="4" customWidth="1"/>
    <col min="1796" max="1797" width="0" style="4" hidden="1" customWidth="1"/>
    <col min="1798" max="1798" width="61.44140625" style="4" customWidth="1"/>
    <col min="1799" max="1799" width="62.109375" style="4" customWidth="1"/>
    <col min="1800" max="1803" width="0" style="4" hidden="1" customWidth="1"/>
    <col min="1804" max="2048" width="8.88671875" style="4"/>
    <col min="2049" max="2049" width="5.5546875" style="4" customWidth="1"/>
    <col min="2050" max="2050" width="58" style="4" customWidth="1"/>
    <col min="2051" max="2051" width="24.109375" style="4" customWidth="1"/>
    <col min="2052" max="2053" width="0" style="4" hidden="1" customWidth="1"/>
    <col min="2054" max="2054" width="61.44140625" style="4" customWidth="1"/>
    <col min="2055" max="2055" width="62.109375" style="4" customWidth="1"/>
    <col min="2056" max="2059" width="0" style="4" hidden="1" customWidth="1"/>
    <col min="2060" max="2304" width="8.88671875" style="4"/>
    <col min="2305" max="2305" width="5.5546875" style="4" customWidth="1"/>
    <col min="2306" max="2306" width="58" style="4" customWidth="1"/>
    <col min="2307" max="2307" width="24.109375" style="4" customWidth="1"/>
    <col min="2308" max="2309" width="0" style="4" hidden="1" customWidth="1"/>
    <col min="2310" max="2310" width="61.44140625" style="4" customWidth="1"/>
    <col min="2311" max="2311" width="62.109375" style="4" customWidth="1"/>
    <col min="2312" max="2315" width="0" style="4" hidden="1" customWidth="1"/>
    <col min="2316" max="2560" width="8.88671875" style="4"/>
    <col min="2561" max="2561" width="5.5546875" style="4" customWidth="1"/>
    <col min="2562" max="2562" width="58" style="4" customWidth="1"/>
    <col min="2563" max="2563" width="24.109375" style="4" customWidth="1"/>
    <col min="2564" max="2565" width="0" style="4" hidden="1" customWidth="1"/>
    <col min="2566" max="2566" width="61.44140625" style="4" customWidth="1"/>
    <col min="2567" max="2567" width="62.109375" style="4" customWidth="1"/>
    <col min="2568" max="2571" width="0" style="4" hidden="1" customWidth="1"/>
    <col min="2572" max="2816" width="8.88671875" style="4"/>
    <col min="2817" max="2817" width="5.5546875" style="4" customWidth="1"/>
    <col min="2818" max="2818" width="58" style="4" customWidth="1"/>
    <col min="2819" max="2819" width="24.109375" style="4" customWidth="1"/>
    <col min="2820" max="2821" width="0" style="4" hidden="1" customWidth="1"/>
    <col min="2822" max="2822" width="61.44140625" style="4" customWidth="1"/>
    <col min="2823" max="2823" width="62.109375" style="4" customWidth="1"/>
    <col min="2824" max="2827" width="0" style="4" hidden="1" customWidth="1"/>
    <col min="2828" max="3072" width="8.88671875" style="4"/>
    <col min="3073" max="3073" width="5.5546875" style="4" customWidth="1"/>
    <col min="3074" max="3074" width="58" style="4" customWidth="1"/>
    <col min="3075" max="3075" width="24.109375" style="4" customWidth="1"/>
    <col min="3076" max="3077" width="0" style="4" hidden="1" customWidth="1"/>
    <col min="3078" max="3078" width="61.44140625" style="4" customWidth="1"/>
    <col min="3079" max="3079" width="62.109375" style="4" customWidth="1"/>
    <col min="3080" max="3083" width="0" style="4" hidden="1" customWidth="1"/>
    <col min="3084" max="3328" width="8.88671875" style="4"/>
    <col min="3329" max="3329" width="5.5546875" style="4" customWidth="1"/>
    <col min="3330" max="3330" width="58" style="4" customWidth="1"/>
    <col min="3331" max="3331" width="24.109375" style="4" customWidth="1"/>
    <col min="3332" max="3333" width="0" style="4" hidden="1" customWidth="1"/>
    <col min="3334" max="3334" width="61.44140625" style="4" customWidth="1"/>
    <col min="3335" max="3335" width="62.109375" style="4" customWidth="1"/>
    <col min="3336" max="3339" width="0" style="4" hidden="1" customWidth="1"/>
    <col min="3340" max="3584" width="8.88671875" style="4"/>
    <col min="3585" max="3585" width="5.5546875" style="4" customWidth="1"/>
    <col min="3586" max="3586" width="58" style="4" customWidth="1"/>
    <col min="3587" max="3587" width="24.109375" style="4" customWidth="1"/>
    <col min="3588" max="3589" width="0" style="4" hidden="1" customWidth="1"/>
    <col min="3590" max="3590" width="61.44140625" style="4" customWidth="1"/>
    <col min="3591" max="3591" width="62.109375" style="4" customWidth="1"/>
    <col min="3592" max="3595" width="0" style="4" hidden="1" customWidth="1"/>
    <col min="3596" max="3840" width="8.88671875" style="4"/>
    <col min="3841" max="3841" width="5.5546875" style="4" customWidth="1"/>
    <col min="3842" max="3842" width="58" style="4" customWidth="1"/>
    <col min="3843" max="3843" width="24.109375" style="4" customWidth="1"/>
    <col min="3844" max="3845" width="0" style="4" hidden="1" customWidth="1"/>
    <col min="3846" max="3846" width="61.44140625" style="4" customWidth="1"/>
    <col min="3847" max="3847" width="62.109375" style="4" customWidth="1"/>
    <col min="3848" max="3851" width="0" style="4" hidden="1" customWidth="1"/>
    <col min="3852" max="4096" width="8.88671875" style="4"/>
    <col min="4097" max="4097" width="5.5546875" style="4" customWidth="1"/>
    <col min="4098" max="4098" width="58" style="4" customWidth="1"/>
    <col min="4099" max="4099" width="24.109375" style="4" customWidth="1"/>
    <col min="4100" max="4101" width="0" style="4" hidden="1" customWidth="1"/>
    <col min="4102" max="4102" width="61.44140625" style="4" customWidth="1"/>
    <col min="4103" max="4103" width="62.109375" style="4" customWidth="1"/>
    <col min="4104" max="4107" width="0" style="4" hidden="1" customWidth="1"/>
    <col min="4108" max="4352" width="8.88671875" style="4"/>
    <col min="4353" max="4353" width="5.5546875" style="4" customWidth="1"/>
    <col min="4354" max="4354" width="58" style="4" customWidth="1"/>
    <col min="4355" max="4355" width="24.109375" style="4" customWidth="1"/>
    <col min="4356" max="4357" width="0" style="4" hidden="1" customWidth="1"/>
    <col min="4358" max="4358" width="61.44140625" style="4" customWidth="1"/>
    <col min="4359" max="4359" width="62.109375" style="4" customWidth="1"/>
    <col min="4360" max="4363" width="0" style="4" hidden="1" customWidth="1"/>
    <col min="4364" max="4608" width="8.88671875" style="4"/>
    <col min="4609" max="4609" width="5.5546875" style="4" customWidth="1"/>
    <col min="4610" max="4610" width="58" style="4" customWidth="1"/>
    <col min="4611" max="4611" width="24.109375" style="4" customWidth="1"/>
    <col min="4612" max="4613" width="0" style="4" hidden="1" customWidth="1"/>
    <col min="4614" max="4614" width="61.44140625" style="4" customWidth="1"/>
    <col min="4615" max="4615" width="62.109375" style="4" customWidth="1"/>
    <col min="4616" max="4619" width="0" style="4" hidden="1" customWidth="1"/>
    <col min="4620" max="4864" width="8.88671875" style="4"/>
    <col min="4865" max="4865" width="5.5546875" style="4" customWidth="1"/>
    <col min="4866" max="4866" width="58" style="4" customWidth="1"/>
    <col min="4867" max="4867" width="24.109375" style="4" customWidth="1"/>
    <col min="4868" max="4869" width="0" style="4" hidden="1" customWidth="1"/>
    <col min="4870" max="4870" width="61.44140625" style="4" customWidth="1"/>
    <col min="4871" max="4871" width="62.109375" style="4" customWidth="1"/>
    <col min="4872" max="4875" width="0" style="4" hidden="1" customWidth="1"/>
    <col min="4876" max="5120" width="8.88671875" style="4"/>
    <col min="5121" max="5121" width="5.5546875" style="4" customWidth="1"/>
    <col min="5122" max="5122" width="58" style="4" customWidth="1"/>
    <col min="5123" max="5123" width="24.109375" style="4" customWidth="1"/>
    <col min="5124" max="5125" width="0" style="4" hidden="1" customWidth="1"/>
    <col min="5126" max="5126" width="61.44140625" style="4" customWidth="1"/>
    <col min="5127" max="5127" width="62.109375" style="4" customWidth="1"/>
    <col min="5128" max="5131" width="0" style="4" hidden="1" customWidth="1"/>
    <col min="5132" max="5376" width="8.88671875" style="4"/>
    <col min="5377" max="5377" width="5.5546875" style="4" customWidth="1"/>
    <col min="5378" max="5378" width="58" style="4" customWidth="1"/>
    <col min="5379" max="5379" width="24.109375" style="4" customWidth="1"/>
    <col min="5380" max="5381" width="0" style="4" hidden="1" customWidth="1"/>
    <col min="5382" max="5382" width="61.44140625" style="4" customWidth="1"/>
    <col min="5383" max="5383" width="62.109375" style="4" customWidth="1"/>
    <col min="5384" max="5387" width="0" style="4" hidden="1" customWidth="1"/>
    <col min="5388" max="5632" width="8.88671875" style="4"/>
    <col min="5633" max="5633" width="5.5546875" style="4" customWidth="1"/>
    <col min="5634" max="5634" width="58" style="4" customWidth="1"/>
    <col min="5635" max="5635" width="24.109375" style="4" customWidth="1"/>
    <col min="5636" max="5637" width="0" style="4" hidden="1" customWidth="1"/>
    <col min="5638" max="5638" width="61.44140625" style="4" customWidth="1"/>
    <col min="5639" max="5639" width="62.109375" style="4" customWidth="1"/>
    <col min="5640" max="5643" width="0" style="4" hidden="1" customWidth="1"/>
    <col min="5644" max="5888" width="8.88671875" style="4"/>
    <col min="5889" max="5889" width="5.5546875" style="4" customWidth="1"/>
    <col min="5890" max="5890" width="58" style="4" customWidth="1"/>
    <col min="5891" max="5891" width="24.109375" style="4" customWidth="1"/>
    <col min="5892" max="5893" width="0" style="4" hidden="1" customWidth="1"/>
    <col min="5894" max="5894" width="61.44140625" style="4" customWidth="1"/>
    <col min="5895" max="5895" width="62.109375" style="4" customWidth="1"/>
    <col min="5896" max="5899" width="0" style="4" hidden="1" customWidth="1"/>
    <col min="5900" max="6144" width="8.88671875" style="4"/>
    <col min="6145" max="6145" width="5.5546875" style="4" customWidth="1"/>
    <col min="6146" max="6146" width="58" style="4" customWidth="1"/>
    <col min="6147" max="6147" width="24.109375" style="4" customWidth="1"/>
    <col min="6148" max="6149" width="0" style="4" hidden="1" customWidth="1"/>
    <col min="6150" max="6150" width="61.44140625" style="4" customWidth="1"/>
    <col min="6151" max="6151" width="62.109375" style="4" customWidth="1"/>
    <col min="6152" max="6155" width="0" style="4" hidden="1" customWidth="1"/>
    <col min="6156" max="6400" width="8.88671875" style="4"/>
    <col min="6401" max="6401" width="5.5546875" style="4" customWidth="1"/>
    <col min="6402" max="6402" width="58" style="4" customWidth="1"/>
    <col min="6403" max="6403" width="24.109375" style="4" customWidth="1"/>
    <col min="6404" max="6405" width="0" style="4" hidden="1" customWidth="1"/>
    <col min="6406" max="6406" width="61.44140625" style="4" customWidth="1"/>
    <col min="6407" max="6407" width="62.109375" style="4" customWidth="1"/>
    <col min="6408" max="6411" width="0" style="4" hidden="1" customWidth="1"/>
    <col min="6412" max="6656" width="8.88671875" style="4"/>
    <col min="6657" max="6657" width="5.5546875" style="4" customWidth="1"/>
    <col min="6658" max="6658" width="58" style="4" customWidth="1"/>
    <col min="6659" max="6659" width="24.109375" style="4" customWidth="1"/>
    <col min="6660" max="6661" width="0" style="4" hidden="1" customWidth="1"/>
    <col min="6662" max="6662" width="61.44140625" style="4" customWidth="1"/>
    <col min="6663" max="6663" width="62.109375" style="4" customWidth="1"/>
    <col min="6664" max="6667" width="0" style="4" hidden="1" customWidth="1"/>
    <col min="6668" max="6912" width="8.88671875" style="4"/>
    <col min="6913" max="6913" width="5.5546875" style="4" customWidth="1"/>
    <col min="6914" max="6914" width="58" style="4" customWidth="1"/>
    <col min="6915" max="6915" width="24.109375" style="4" customWidth="1"/>
    <col min="6916" max="6917" width="0" style="4" hidden="1" customWidth="1"/>
    <col min="6918" max="6918" width="61.44140625" style="4" customWidth="1"/>
    <col min="6919" max="6919" width="62.109375" style="4" customWidth="1"/>
    <col min="6920" max="6923" width="0" style="4" hidden="1" customWidth="1"/>
    <col min="6924" max="7168" width="8.88671875" style="4"/>
    <col min="7169" max="7169" width="5.5546875" style="4" customWidth="1"/>
    <col min="7170" max="7170" width="58" style="4" customWidth="1"/>
    <col min="7171" max="7171" width="24.109375" style="4" customWidth="1"/>
    <col min="7172" max="7173" width="0" style="4" hidden="1" customWidth="1"/>
    <col min="7174" max="7174" width="61.44140625" style="4" customWidth="1"/>
    <col min="7175" max="7175" width="62.109375" style="4" customWidth="1"/>
    <col min="7176" max="7179" width="0" style="4" hidden="1" customWidth="1"/>
    <col min="7180" max="7424" width="8.88671875" style="4"/>
    <col min="7425" max="7425" width="5.5546875" style="4" customWidth="1"/>
    <col min="7426" max="7426" width="58" style="4" customWidth="1"/>
    <col min="7427" max="7427" width="24.109375" style="4" customWidth="1"/>
    <col min="7428" max="7429" width="0" style="4" hidden="1" customWidth="1"/>
    <col min="7430" max="7430" width="61.44140625" style="4" customWidth="1"/>
    <col min="7431" max="7431" width="62.109375" style="4" customWidth="1"/>
    <col min="7432" max="7435" width="0" style="4" hidden="1" customWidth="1"/>
    <col min="7436" max="7680" width="8.88671875" style="4"/>
    <col min="7681" max="7681" width="5.5546875" style="4" customWidth="1"/>
    <col min="7682" max="7682" width="58" style="4" customWidth="1"/>
    <col min="7683" max="7683" width="24.109375" style="4" customWidth="1"/>
    <col min="7684" max="7685" width="0" style="4" hidden="1" customWidth="1"/>
    <col min="7686" max="7686" width="61.44140625" style="4" customWidth="1"/>
    <col min="7687" max="7687" width="62.109375" style="4" customWidth="1"/>
    <col min="7688" max="7691" width="0" style="4" hidden="1" customWidth="1"/>
    <col min="7692" max="7936" width="8.88671875" style="4"/>
    <col min="7937" max="7937" width="5.5546875" style="4" customWidth="1"/>
    <col min="7938" max="7938" width="58" style="4" customWidth="1"/>
    <col min="7939" max="7939" width="24.109375" style="4" customWidth="1"/>
    <col min="7940" max="7941" width="0" style="4" hidden="1" customWidth="1"/>
    <col min="7942" max="7942" width="61.44140625" style="4" customWidth="1"/>
    <col min="7943" max="7943" width="62.109375" style="4" customWidth="1"/>
    <col min="7944" max="7947" width="0" style="4" hidden="1" customWidth="1"/>
    <col min="7948" max="8192" width="8.88671875" style="4"/>
    <col min="8193" max="8193" width="5.5546875" style="4" customWidth="1"/>
    <col min="8194" max="8194" width="58" style="4" customWidth="1"/>
    <col min="8195" max="8195" width="24.109375" style="4" customWidth="1"/>
    <col min="8196" max="8197" width="0" style="4" hidden="1" customWidth="1"/>
    <col min="8198" max="8198" width="61.44140625" style="4" customWidth="1"/>
    <col min="8199" max="8199" width="62.109375" style="4" customWidth="1"/>
    <col min="8200" max="8203" width="0" style="4" hidden="1" customWidth="1"/>
    <col min="8204" max="8448" width="8.88671875" style="4"/>
    <col min="8449" max="8449" width="5.5546875" style="4" customWidth="1"/>
    <col min="8450" max="8450" width="58" style="4" customWidth="1"/>
    <col min="8451" max="8451" width="24.109375" style="4" customWidth="1"/>
    <col min="8452" max="8453" width="0" style="4" hidden="1" customWidth="1"/>
    <col min="8454" max="8454" width="61.44140625" style="4" customWidth="1"/>
    <col min="8455" max="8455" width="62.109375" style="4" customWidth="1"/>
    <col min="8456" max="8459" width="0" style="4" hidden="1" customWidth="1"/>
    <col min="8460" max="8704" width="8.88671875" style="4"/>
    <col min="8705" max="8705" width="5.5546875" style="4" customWidth="1"/>
    <col min="8706" max="8706" width="58" style="4" customWidth="1"/>
    <col min="8707" max="8707" width="24.109375" style="4" customWidth="1"/>
    <col min="8708" max="8709" width="0" style="4" hidden="1" customWidth="1"/>
    <col min="8710" max="8710" width="61.44140625" style="4" customWidth="1"/>
    <col min="8711" max="8711" width="62.109375" style="4" customWidth="1"/>
    <col min="8712" max="8715" width="0" style="4" hidden="1" customWidth="1"/>
    <col min="8716" max="8960" width="8.88671875" style="4"/>
    <col min="8961" max="8961" width="5.5546875" style="4" customWidth="1"/>
    <col min="8962" max="8962" width="58" style="4" customWidth="1"/>
    <col min="8963" max="8963" width="24.109375" style="4" customWidth="1"/>
    <col min="8964" max="8965" width="0" style="4" hidden="1" customWidth="1"/>
    <col min="8966" max="8966" width="61.44140625" style="4" customWidth="1"/>
    <col min="8967" max="8967" width="62.109375" style="4" customWidth="1"/>
    <col min="8968" max="8971" width="0" style="4" hidden="1" customWidth="1"/>
    <col min="8972" max="9216" width="8.88671875" style="4"/>
    <col min="9217" max="9217" width="5.5546875" style="4" customWidth="1"/>
    <col min="9218" max="9218" width="58" style="4" customWidth="1"/>
    <col min="9219" max="9219" width="24.109375" style="4" customWidth="1"/>
    <col min="9220" max="9221" width="0" style="4" hidden="1" customWidth="1"/>
    <col min="9222" max="9222" width="61.44140625" style="4" customWidth="1"/>
    <col min="9223" max="9223" width="62.109375" style="4" customWidth="1"/>
    <col min="9224" max="9227" width="0" style="4" hidden="1" customWidth="1"/>
    <col min="9228" max="9472" width="8.88671875" style="4"/>
    <col min="9473" max="9473" width="5.5546875" style="4" customWidth="1"/>
    <col min="9474" max="9474" width="58" style="4" customWidth="1"/>
    <col min="9475" max="9475" width="24.109375" style="4" customWidth="1"/>
    <col min="9476" max="9477" width="0" style="4" hidden="1" customWidth="1"/>
    <col min="9478" max="9478" width="61.44140625" style="4" customWidth="1"/>
    <col min="9479" max="9479" width="62.109375" style="4" customWidth="1"/>
    <col min="9480" max="9483" width="0" style="4" hidden="1" customWidth="1"/>
    <col min="9484" max="9728" width="8.88671875" style="4"/>
    <col min="9729" max="9729" width="5.5546875" style="4" customWidth="1"/>
    <col min="9730" max="9730" width="58" style="4" customWidth="1"/>
    <col min="9731" max="9731" width="24.109375" style="4" customWidth="1"/>
    <col min="9732" max="9733" width="0" style="4" hidden="1" customWidth="1"/>
    <col min="9734" max="9734" width="61.44140625" style="4" customWidth="1"/>
    <col min="9735" max="9735" width="62.109375" style="4" customWidth="1"/>
    <col min="9736" max="9739" width="0" style="4" hidden="1" customWidth="1"/>
    <col min="9740" max="9984" width="8.88671875" style="4"/>
    <col min="9985" max="9985" width="5.5546875" style="4" customWidth="1"/>
    <col min="9986" max="9986" width="58" style="4" customWidth="1"/>
    <col min="9987" max="9987" width="24.109375" style="4" customWidth="1"/>
    <col min="9988" max="9989" width="0" style="4" hidden="1" customWidth="1"/>
    <col min="9990" max="9990" width="61.44140625" style="4" customWidth="1"/>
    <col min="9991" max="9991" width="62.109375" style="4" customWidth="1"/>
    <col min="9992" max="9995" width="0" style="4" hidden="1" customWidth="1"/>
    <col min="9996" max="10240" width="8.88671875" style="4"/>
    <col min="10241" max="10241" width="5.5546875" style="4" customWidth="1"/>
    <col min="10242" max="10242" width="58" style="4" customWidth="1"/>
    <col min="10243" max="10243" width="24.109375" style="4" customWidth="1"/>
    <col min="10244" max="10245" width="0" style="4" hidden="1" customWidth="1"/>
    <col min="10246" max="10246" width="61.44140625" style="4" customWidth="1"/>
    <col min="10247" max="10247" width="62.109375" style="4" customWidth="1"/>
    <col min="10248" max="10251" width="0" style="4" hidden="1" customWidth="1"/>
    <col min="10252" max="10496" width="8.88671875" style="4"/>
    <col min="10497" max="10497" width="5.5546875" style="4" customWidth="1"/>
    <col min="10498" max="10498" width="58" style="4" customWidth="1"/>
    <col min="10499" max="10499" width="24.109375" style="4" customWidth="1"/>
    <col min="10500" max="10501" width="0" style="4" hidden="1" customWidth="1"/>
    <col min="10502" max="10502" width="61.44140625" style="4" customWidth="1"/>
    <col min="10503" max="10503" width="62.109375" style="4" customWidth="1"/>
    <col min="10504" max="10507" width="0" style="4" hidden="1" customWidth="1"/>
    <col min="10508" max="10752" width="8.88671875" style="4"/>
    <col min="10753" max="10753" width="5.5546875" style="4" customWidth="1"/>
    <col min="10754" max="10754" width="58" style="4" customWidth="1"/>
    <col min="10755" max="10755" width="24.109375" style="4" customWidth="1"/>
    <col min="10756" max="10757" width="0" style="4" hidden="1" customWidth="1"/>
    <col min="10758" max="10758" width="61.44140625" style="4" customWidth="1"/>
    <col min="10759" max="10759" width="62.109375" style="4" customWidth="1"/>
    <col min="10760" max="10763" width="0" style="4" hidden="1" customWidth="1"/>
    <col min="10764" max="11008" width="8.88671875" style="4"/>
    <col min="11009" max="11009" width="5.5546875" style="4" customWidth="1"/>
    <col min="11010" max="11010" width="58" style="4" customWidth="1"/>
    <col min="11011" max="11011" width="24.109375" style="4" customWidth="1"/>
    <col min="11012" max="11013" width="0" style="4" hidden="1" customWidth="1"/>
    <col min="11014" max="11014" width="61.44140625" style="4" customWidth="1"/>
    <col min="11015" max="11015" width="62.109375" style="4" customWidth="1"/>
    <col min="11016" max="11019" width="0" style="4" hidden="1" customWidth="1"/>
    <col min="11020" max="11264" width="8.88671875" style="4"/>
    <col min="11265" max="11265" width="5.5546875" style="4" customWidth="1"/>
    <col min="11266" max="11266" width="58" style="4" customWidth="1"/>
    <col min="11267" max="11267" width="24.109375" style="4" customWidth="1"/>
    <col min="11268" max="11269" width="0" style="4" hidden="1" customWidth="1"/>
    <col min="11270" max="11270" width="61.44140625" style="4" customWidth="1"/>
    <col min="11271" max="11271" width="62.109375" style="4" customWidth="1"/>
    <col min="11272" max="11275" width="0" style="4" hidden="1" customWidth="1"/>
    <col min="11276" max="11520" width="8.88671875" style="4"/>
    <col min="11521" max="11521" width="5.5546875" style="4" customWidth="1"/>
    <col min="11522" max="11522" width="58" style="4" customWidth="1"/>
    <col min="11523" max="11523" width="24.109375" style="4" customWidth="1"/>
    <col min="11524" max="11525" width="0" style="4" hidden="1" customWidth="1"/>
    <col min="11526" max="11526" width="61.44140625" style="4" customWidth="1"/>
    <col min="11527" max="11527" width="62.109375" style="4" customWidth="1"/>
    <col min="11528" max="11531" width="0" style="4" hidden="1" customWidth="1"/>
    <col min="11532" max="11776" width="8.88671875" style="4"/>
    <col min="11777" max="11777" width="5.5546875" style="4" customWidth="1"/>
    <col min="11778" max="11778" width="58" style="4" customWidth="1"/>
    <col min="11779" max="11779" width="24.109375" style="4" customWidth="1"/>
    <col min="11780" max="11781" width="0" style="4" hidden="1" customWidth="1"/>
    <col min="11782" max="11782" width="61.44140625" style="4" customWidth="1"/>
    <col min="11783" max="11783" width="62.109375" style="4" customWidth="1"/>
    <col min="11784" max="11787" width="0" style="4" hidden="1" customWidth="1"/>
    <col min="11788" max="12032" width="8.88671875" style="4"/>
    <col min="12033" max="12033" width="5.5546875" style="4" customWidth="1"/>
    <col min="12034" max="12034" width="58" style="4" customWidth="1"/>
    <col min="12035" max="12035" width="24.109375" style="4" customWidth="1"/>
    <col min="12036" max="12037" width="0" style="4" hidden="1" customWidth="1"/>
    <col min="12038" max="12038" width="61.44140625" style="4" customWidth="1"/>
    <col min="12039" max="12039" width="62.109375" style="4" customWidth="1"/>
    <col min="12040" max="12043" width="0" style="4" hidden="1" customWidth="1"/>
    <col min="12044" max="12288" width="8.88671875" style="4"/>
    <col min="12289" max="12289" width="5.5546875" style="4" customWidth="1"/>
    <col min="12290" max="12290" width="58" style="4" customWidth="1"/>
    <col min="12291" max="12291" width="24.109375" style="4" customWidth="1"/>
    <col min="12292" max="12293" width="0" style="4" hidden="1" customWidth="1"/>
    <col min="12294" max="12294" width="61.44140625" style="4" customWidth="1"/>
    <col min="12295" max="12295" width="62.109375" style="4" customWidth="1"/>
    <col min="12296" max="12299" width="0" style="4" hidden="1" customWidth="1"/>
    <col min="12300" max="12544" width="8.88671875" style="4"/>
    <col min="12545" max="12545" width="5.5546875" style="4" customWidth="1"/>
    <col min="12546" max="12546" width="58" style="4" customWidth="1"/>
    <col min="12547" max="12547" width="24.109375" style="4" customWidth="1"/>
    <col min="12548" max="12549" width="0" style="4" hidden="1" customWidth="1"/>
    <col min="12550" max="12550" width="61.44140625" style="4" customWidth="1"/>
    <col min="12551" max="12551" width="62.109375" style="4" customWidth="1"/>
    <col min="12552" max="12555" width="0" style="4" hidden="1" customWidth="1"/>
    <col min="12556" max="12800" width="8.88671875" style="4"/>
    <col min="12801" max="12801" width="5.5546875" style="4" customWidth="1"/>
    <col min="12802" max="12802" width="58" style="4" customWidth="1"/>
    <col min="12803" max="12803" width="24.109375" style="4" customWidth="1"/>
    <col min="12804" max="12805" width="0" style="4" hidden="1" customWidth="1"/>
    <col min="12806" max="12806" width="61.44140625" style="4" customWidth="1"/>
    <col min="12807" max="12807" width="62.109375" style="4" customWidth="1"/>
    <col min="12808" max="12811" width="0" style="4" hidden="1" customWidth="1"/>
    <col min="12812" max="13056" width="8.88671875" style="4"/>
    <col min="13057" max="13057" width="5.5546875" style="4" customWidth="1"/>
    <col min="13058" max="13058" width="58" style="4" customWidth="1"/>
    <col min="13059" max="13059" width="24.109375" style="4" customWidth="1"/>
    <col min="13060" max="13061" width="0" style="4" hidden="1" customWidth="1"/>
    <col min="13062" max="13062" width="61.44140625" style="4" customWidth="1"/>
    <col min="13063" max="13063" width="62.109375" style="4" customWidth="1"/>
    <col min="13064" max="13067" width="0" style="4" hidden="1" customWidth="1"/>
    <col min="13068" max="13312" width="8.88671875" style="4"/>
    <col min="13313" max="13313" width="5.5546875" style="4" customWidth="1"/>
    <col min="13314" max="13314" width="58" style="4" customWidth="1"/>
    <col min="13315" max="13315" width="24.109375" style="4" customWidth="1"/>
    <col min="13316" max="13317" width="0" style="4" hidden="1" customWidth="1"/>
    <col min="13318" max="13318" width="61.44140625" style="4" customWidth="1"/>
    <col min="13319" max="13319" width="62.109375" style="4" customWidth="1"/>
    <col min="13320" max="13323" width="0" style="4" hidden="1" customWidth="1"/>
    <col min="13324" max="13568" width="8.88671875" style="4"/>
    <col min="13569" max="13569" width="5.5546875" style="4" customWidth="1"/>
    <col min="13570" max="13570" width="58" style="4" customWidth="1"/>
    <col min="13571" max="13571" width="24.109375" style="4" customWidth="1"/>
    <col min="13572" max="13573" width="0" style="4" hidden="1" customWidth="1"/>
    <col min="13574" max="13574" width="61.44140625" style="4" customWidth="1"/>
    <col min="13575" max="13575" width="62.109375" style="4" customWidth="1"/>
    <col min="13576" max="13579" width="0" style="4" hidden="1" customWidth="1"/>
    <col min="13580" max="13824" width="8.88671875" style="4"/>
    <col min="13825" max="13825" width="5.5546875" style="4" customWidth="1"/>
    <col min="13826" max="13826" width="58" style="4" customWidth="1"/>
    <col min="13827" max="13827" width="24.109375" style="4" customWidth="1"/>
    <col min="13828" max="13829" width="0" style="4" hidden="1" customWidth="1"/>
    <col min="13830" max="13830" width="61.44140625" style="4" customWidth="1"/>
    <col min="13831" max="13831" width="62.109375" style="4" customWidth="1"/>
    <col min="13832" max="13835" width="0" style="4" hidden="1" customWidth="1"/>
    <col min="13836" max="14080" width="8.88671875" style="4"/>
    <col min="14081" max="14081" width="5.5546875" style="4" customWidth="1"/>
    <col min="14082" max="14082" width="58" style="4" customWidth="1"/>
    <col min="14083" max="14083" width="24.109375" style="4" customWidth="1"/>
    <col min="14084" max="14085" width="0" style="4" hidden="1" customWidth="1"/>
    <col min="14086" max="14086" width="61.44140625" style="4" customWidth="1"/>
    <col min="14087" max="14087" width="62.109375" style="4" customWidth="1"/>
    <col min="14088" max="14091" width="0" style="4" hidden="1" customWidth="1"/>
    <col min="14092" max="14336" width="8.88671875" style="4"/>
    <col min="14337" max="14337" width="5.5546875" style="4" customWidth="1"/>
    <col min="14338" max="14338" width="58" style="4" customWidth="1"/>
    <col min="14339" max="14339" width="24.109375" style="4" customWidth="1"/>
    <col min="14340" max="14341" width="0" style="4" hidden="1" customWidth="1"/>
    <col min="14342" max="14342" width="61.44140625" style="4" customWidth="1"/>
    <col min="14343" max="14343" width="62.109375" style="4" customWidth="1"/>
    <col min="14344" max="14347" width="0" style="4" hidden="1" customWidth="1"/>
    <col min="14348" max="14592" width="8.88671875" style="4"/>
    <col min="14593" max="14593" width="5.5546875" style="4" customWidth="1"/>
    <col min="14594" max="14594" width="58" style="4" customWidth="1"/>
    <col min="14595" max="14595" width="24.109375" style="4" customWidth="1"/>
    <col min="14596" max="14597" width="0" style="4" hidden="1" customWidth="1"/>
    <col min="14598" max="14598" width="61.44140625" style="4" customWidth="1"/>
    <col min="14599" max="14599" width="62.109375" style="4" customWidth="1"/>
    <col min="14600" max="14603" width="0" style="4" hidden="1" customWidth="1"/>
    <col min="14604" max="14848" width="8.88671875" style="4"/>
    <col min="14849" max="14849" width="5.5546875" style="4" customWidth="1"/>
    <col min="14850" max="14850" width="58" style="4" customWidth="1"/>
    <col min="14851" max="14851" width="24.109375" style="4" customWidth="1"/>
    <col min="14852" max="14853" width="0" style="4" hidden="1" customWidth="1"/>
    <col min="14854" max="14854" width="61.44140625" style="4" customWidth="1"/>
    <col min="14855" max="14855" width="62.109375" style="4" customWidth="1"/>
    <col min="14856" max="14859" width="0" style="4" hidden="1" customWidth="1"/>
    <col min="14860" max="15104" width="8.88671875" style="4"/>
    <col min="15105" max="15105" width="5.5546875" style="4" customWidth="1"/>
    <col min="15106" max="15106" width="58" style="4" customWidth="1"/>
    <col min="15107" max="15107" width="24.109375" style="4" customWidth="1"/>
    <col min="15108" max="15109" width="0" style="4" hidden="1" customWidth="1"/>
    <col min="15110" max="15110" width="61.44140625" style="4" customWidth="1"/>
    <col min="15111" max="15111" width="62.109375" style="4" customWidth="1"/>
    <col min="15112" max="15115" width="0" style="4" hidden="1" customWidth="1"/>
    <col min="15116" max="15360" width="8.88671875" style="4"/>
    <col min="15361" max="15361" width="5.5546875" style="4" customWidth="1"/>
    <col min="15362" max="15362" width="58" style="4" customWidth="1"/>
    <col min="15363" max="15363" width="24.109375" style="4" customWidth="1"/>
    <col min="15364" max="15365" width="0" style="4" hidden="1" customWidth="1"/>
    <col min="15366" max="15366" width="61.44140625" style="4" customWidth="1"/>
    <col min="15367" max="15367" width="62.109375" style="4" customWidth="1"/>
    <col min="15368" max="15371" width="0" style="4" hidden="1" customWidth="1"/>
    <col min="15372" max="15616" width="8.88671875" style="4"/>
    <col min="15617" max="15617" width="5.5546875" style="4" customWidth="1"/>
    <col min="15618" max="15618" width="58" style="4" customWidth="1"/>
    <col min="15619" max="15619" width="24.109375" style="4" customWidth="1"/>
    <col min="15620" max="15621" width="0" style="4" hidden="1" customWidth="1"/>
    <col min="15622" max="15622" width="61.44140625" style="4" customWidth="1"/>
    <col min="15623" max="15623" width="62.109375" style="4" customWidth="1"/>
    <col min="15624" max="15627" width="0" style="4" hidden="1" customWidth="1"/>
    <col min="15628" max="15872" width="8.88671875" style="4"/>
    <col min="15873" max="15873" width="5.5546875" style="4" customWidth="1"/>
    <col min="15874" max="15874" width="58" style="4" customWidth="1"/>
    <col min="15875" max="15875" width="24.109375" style="4" customWidth="1"/>
    <col min="15876" max="15877" width="0" style="4" hidden="1" customWidth="1"/>
    <col min="15878" max="15878" width="61.44140625" style="4" customWidth="1"/>
    <col min="15879" max="15879" width="62.109375" style="4" customWidth="1"/>
    <col min="15880" max="15883" width="0" style="4" hidden="1" customWidth="1"/>
    <col min="15884" max="16128" width="8.88671875" style="4"/>
    <col min="16129" max="16129" width="5.5546875" style="4" customWidth="1"/>
    <col min="16130" max="16130" width="58" style="4" customWidth="1"/>
    <col min="16131" max="16131" width="24.109375" style="4" customWidth="1"/>
    <col min="16132" max="16133" width="0" style="4" hidden="1" customWidth="1"/>
    <col min="16134" max="16134" width="61.44140625" style="4" customWidth="1"/>
    <col min="16135" max="16135" width="62.109375" style="4" customWidth="1"/>
    <col min="16136" max="16139" width="0" style="4" hidden="1" customWidth="1"/>
    <col min="16140" max="16384" width="8.88671875" style="4"/>
  </cols>
  <sheetData>
    <row r="1" spans="2:12" ht="21">
      <c r="B1" s="1"/>
      <c r="C1" s="2" t="s">
        <v>0</v>
      </c>
      <c r="D1" s="2" t="s">
        <v>0</v>
      </c>
      <c r="E1" s="3"/>
    </row>
    <row r="2" spans="2:12" ht="21">
      <c r="C2" s="6">
        <v>43952</v>
      </c>
      <c r="D2" s="7" t="s">
        <v>1</v>
      </c>
      <c r="E2" s="8"/>
    </row>
    <row r="3" spans="2:12" ht="21">
      <c r="B3" s="9"/>
      <c r="C3" s="7" t="s">
        <v>2</v>
      </c>
      <c r="D3" s="7" t="s">
        <v>2</v>
      </c>
      <c r="E3" s="7"/>
      <c r="F3" s="10"/>
      <c r="G3" s="11"/>
      <c r="L3" s="11"/>
    </row>
    <row r="4" spans="2:12" ht="19.350000000000001" customHeight="1" thickBot="1">
      <c r="B4" s="12" t="s">
        <v>3</v>
      </c>
      <c r="C4" s="13" t="s">
        <v>4</v>
      </c>
      <c r="D4" s="14" t="s">
        <v>5</v>
      </c>
      <c r="E4" s="14" t="s">
        <v>6</v>
      </c>
      <c r="F4" s="12" t="s">
        <v>7</v>
      </c>
      <c r="G4" s="15" t="s">
        <v>8</v>
      </c>
      <c r="H4" s="8" t="s">
        <v>9</v>
      </c>
      <c r="J4" s="4" t="s">
        <v>10</v>
      </c>
      <c r="L4" s="15" t="s">
        <v>11</v>
      </c>
    </row>
    <row r="5" spans="2:12" ht="31.35" customHeight="1">
      <c r="B5" s="16" t="s">
        <v>12</v>
      </c>
      <c r="C5" s="17">
        <f>'[9]DC  CNA  DC III'!G7</f>
        <v>16.791999999999998</v>
      </c>
      <c r="D5" s="17">
        <v>15.48</v>
      </c>
      <c r="E5" s="18"/>
      <c r="F5" s="1092" t="s">
        <v>13</v>
      </c>
      <c r="G5" s="1090" t="s">
        <v>14</v>
      </c>
      <c r="H5" s="19">
        <f>H6/2080</f>
        <v>15.480288461538462</v>
      </c>
      <c r="J5" s="20">
        <f>C5-H5</f>
        <v>1.3117115384615357</v>
      </c>
      <c r="L5" s="1090" t="s">
        <v>15</v>
      </c>
    </row>
    <row r="6" spans="2:12" ht="31.35" customHeight="1" thickBot="1">
      <c r="B6" s="21" t="s">
        <v>16</v>
      </c>
      <c r="C6" s="22">
        <f>C5*2080</f>
        <v>34927.359999999993</v>
      </c>
      <c r="D6" s="22">
        <f>D5*2080</f>
        <v>32198.400000000001</v>
      </c>
      <c r="E6" s="23">
        <f>(C6-D6)/D6</f>
        <v>8.4754521963824034E-2</v>
      </c>
      <c r="F6" s="1093"/>
      <c r="G6" s="1091"/>
      <c r="H6" s="24">
        <v>32199</v>
      </c>
      <c r="J6" s="20"/>
      <c r="L6" s="1091"/>
    </row>
    <row r="7" spans="2:12" ht="21">
      <c r="B7" s="16" t="s">
        <v>17</v>
      </c>
      <c r="C7" s="17">
        <f>'[9]DC  CNA  DC III'!G20</f>
        <v>21.736000000000001</v>
      </c>
      <c r="D7" s="17">
        <v>19.96</v>
      </c>
      <c r="E7" s="18"/>
      <c r="F7" s="25" t="s">
        <v>18</v>
      </c>
      <c r="G7" s="1090" t="s">
        <v>19</v>
      </c>
      <c r="H7" s="19">
        <f>H8/2080</f>
        <v>18.400480769230768</v>
      </c>
      <c r="J7" s="20">
        <f>C7-H7</f>
        <v>3.3355192307692327</v>
      </c>
      <c r="L7" s="1090" t="s">
        <v>20</v>
      </c>
    </row>
    <row r="8" spans="2:12" ht="21.6" thickBot="1">
      <c r="B8" s="26" t="s">
        <v>21</v>
      </c>
      <c r="C8" s="27">
        <f>C7*2080</f>
        <v>45210.880000000005</v>
      </c>
      <c r="D8" s="27">
        <f>D7*2080</f>
        <v>41516.800000000003</v>
      </c>
      <c r="E8" s="28">
        <f>(C8-D8)/D8</f>
        <v>8.8977955911823683E-2</v>
      </c>
      <c r="F8" s="10" t="s">
        <v>22</v>
      </c>
      <c r="G8" s="1094"/>
      <c r="H8" s="24">
        <v>38273</v>
      </c>
      <c r="J8" s="20"/>
      <c r="L8" s="1094"/>
    </row>
    <row r="9" spans="2:12" ht="21">
      <c r="B9" s="16" t="s">
        <v>23</v>
      </c>
      <c r="C9" s="17">
        <f>'[9]DC  CNA  DC III'!G11</f>
        <v>17.260000000000002</v>
      </c>
      <c r="D9" s="17">
        <v>15.53</v>
      </c>
      <c r="E9" s="18"/>
      <c r="F9" s="25"/>
      <c r="G9" s="1090" t="s">
        <v>24</v>
      </c>
      <c r="H9" s="19">
        <f>H10/2080</f>
        <v>20.43028846153846</v>
      </c>
      <c r="J9" s="29">
        <f>C9-H9</f>
        <v>-3.1702884615384583</v>
      </c>
      <c r="L9" s="1090" t="s">
        <v>25</v>
      </c>
    </row>
    <row r="10" spans="2:12" ht="21.6" thickBot="1">
      <c r="B10" s="21" t="s">
        <v>26</v>
      </c>
      <c r="C10" s="22">
        <f>C9*2080</f>
        <v>35900.800000000003</v>
      </c>
      <c r="D10" s="22">
        <f>D9*2080</f>
        <v>32302.399999999998</v>
      </c>
      <c r="E10" s="23">
        <f>(C10-D10)/D10</f>
        <v>0.11139729555698664</v>
      </c>
      <c r="F10" s="30"/>
      <c r="G10" s="1091"/>
      <c r="H10" s="24">
        <v>42495</v>
      </c>
      <c r="J10" s="20"/>
      <c r="L10" s="1091"/>
    </row>
    <row r="11" spans="2:12" ht="21">
      <c r="B11" s="16" t="s">
        <v>27</v>
      </c>
      <c r="C11" s="17">
        <f>'[9]Case Social Worker.Manager'!G4</f>
        <v>21.814999999999998</v>
      </c>
      <c r="D11" s="17">
        <v>21.14</v>
      </c>
      <c r="E11" s="18"/>
      <c r="F11" s="25" t="s">
        <v>28</v>
      </c>
      <c r="G11" s="1090" t="s">
        <v>29</v>
      </c>
      <c r="H11" s="1095" t="s">
        <v>30</v>
      </c>
      <c r="J11" s="20"/>
      <c r="L11" s="1090" t="s">
        <v>31</v>
      </c>
    </row>
    <row r="12" spans="2:12" ht="21.6" thickBot="1">
      <c r="B12" s="26" t="s">
        <v>32</v>
      </c>
      <c r="C12" s="27">
        <f>C11*2080</f>
        <v>45375.199999999997</v>
      </c>
      <c r="D12" s="27">
        <f>D11*2080</f>
        <v>43971.200000000004</v>
      </c>
      <c r="E12" s="28">
        <f>(C12-D12)/D12</f>
        <v>3.192999053926189E-2</v>
      </c>
      <c r="F12" s="10" t="s">
        <v>33</v>
      </c>
      <c r="G12" s="1094"/>
      <c r="H12" s="1096"/>
      <c r="J12" s="20"/>
      <c r="L12" s="1094"/>
    </row>
    <row r="13" spans="2:12" ht="42">
      <c r="B13" s="31" t="s">
        <v>34</v>
      </c>
      <c r="C13" s="17">
        <f>'[9]Case Social Worker.Manager'!G10</f>
        <v>26.16</v>
      </c>
      <c r="D13" s="17">
        <v>25.32</v>
      </c>
      <c r="E13" s="18"/>
      <c r="F13" s="25" t="s">
        <v>35</v>
      </c>
      <c r="G13" s="1090" t="s">
        <v>36</v>
      </c>
      <c r="H13" s="19">
        <f>H14/2080</f>
        <v>19.703365384615385</v>
      </c>
      <c r="J13" s="20">
        <f>C13-H13</f>
        <v>6.4566346153846155</v>
      </c>
      <c r="L13" s="1090" t="s">
        <v>37</v>
      </c>
    </row>
    <row r="14" spans="2:12" ht="42.6" thickBot="1">
      <c r="B14" s="32" t="s">
        <v>38</v>
      </c>
      <c r="C14" s="22">
        <f>C13*2080</f>
        <v>54412.800000000003</v>
      </c>
      <c r="D14" s="22">
        <f>D13*2080</f>
        <v>52665.599999999999</v>
      </c>
      <c r="E14" s="23">
        <f>(C14-D14)/D14</f>
        <v>3.3175355450237053E-2</v>
      </c>
      <c r="F14" s="30" t="s">
        <v>39</v>
      </c>
      <c r="G14" s="1091"/>
      <c r="H14" s="24">
        <v>40983</v>
      </c>
      <c r="J14" s="20"/>
      <c r="L14" s="1091"/>
    </row>
    <row r="15" spans="2:12" ht="21">
      <c r="B15" s="16" t="s">
        <v>40</v>
      </c>
      <c r="C15" s="17">
        <f>[9]Nursing!G2</f>
        <v>28.8</v>
      </c>
      <c r="D15" s="17">
        <v>27.62</v>
      </c>
      <c r="E15" s="18"/>
      <c r="F15" s="25"/>
      <c r="G15" s="1090" t="s">
        <v>41</v>
      </c>
      <c r="H15" s="33"/>
      <c r="J15" s="20"/>
      <c r="L15" s="1090" t="s">
        <v>42</v>
      </c>
    </row>
    <row r="16" spans="2:12" ht="21.6" thickBot="1">
      <c r="B16" s="21" t="s">
        <v>43</v>
      </c>
      <c r="C16" s="22">
        <f>C15*2080</f>
        <v>59904</v>
      </c>
      <c r="D16" s="22">
        <f>D15*2080</f>
        <v>57449.599999999999</v>
      </c>
      <c r="E16" s="23">
        <f>(C16-D16)/D16</f>
        <v>4.2722664735698794E-2</v>
      </c>
      <c r="F16" s="30"/>
      <c r="G16" s="1091"/>
      <c r="H16" s="33"/>
      <c r="J16" s="20"/>
      <c r="L16" s="1091"/>
    </row>
    <row r="17" spans="2:12" ht="21">
      <c r="B17" s="16" t="s">
        <v>44</v>
      </c>
      <c r="C17" s="17">
        <f>[9]Clinical!G5</f>
        <v>30.59</v>
      </c>
      <c r="D17" s="17">
        <v>29.29</v>
      </c>
      <c r="E17" s="18"/>
      <c r="F17" s="25" t="s">
        <v>45</v>
      </c>
      <c r="G17" s="1090" t="s">
        <v>46</v>
      </c>
      <c r="H17" s="19">
        <f>H18/2080</f>
        <v>27.190865384615385</v>
      </c>
      <c r="J17" s="20">
        <f>C17-H17</f>
        <v>3.3991346153846145</v>
      </c>
      <c r="L17" s="1090" t="s">
        <v>47</v>
      </c>
    </row>
    <row r="18" spans="2:12" ht="21.6" thickBot="1">
      <c r="B18" s="21" t="s">
        <v>48</v>
      </c>
      <c r="C18" s="22">
        <f>C17*2080</f>
        <v>63627.199999999997</v>
      </c>
      <c r="D18" s="22">
        <f>D17*2080</f>
        <v>60923.199999999997</v>
      </c>
      <c r="E18" s="23">
        <f>(C18-D18)/D18</f>
        <v>4.4383748719699558E-2</v>
      </c>
      <c r="F18" s="30"/>
      <c r="G18" s="1091"/>
      <c r="H18" s="24">
        <v>56557</v>
      </c>
      <c r="J18" s="20"/>
      <c r="L18" s="1091"/>
    </row>
    <row r="19" spans="2:12" ht="21">
      <c r="B19" s="16" t="s">
        <v>49</v>
      </c>
      <c r="C19" s="34">
        <f>[9]Therapies!E2</f>
        <v>31.99</v>
      </c>
      <c r="D19" s="35"/>
      <c r="E19" s="36"/>
      <c r="F19" s="25"/>
      <c r="G19" s="1090" t="s">
        <v>50</v>
      </c>
      <c r="H19" s="33"/>
      <c r="J19" s="20"/>
      <c r="L19" s="1090" t="s">
        <v>51</v>
      </c>
    </row>
    <row r="20" spans="2:12" ht="21.6" thickBot="1">
      <c r="B20" s="21" t="s">
        <v>52</v>
      </c>
      <c r="C20" s="22">
        <f>C19*2080</f>
        <v>66539.199999999997</v>
      </c>
      <c r="D20" s="22"/>
      <c r="E20" s="37"/>
      <c r="F20" s="30"/>
      <c r="G20" s="1091"/>
      <c r="H20" s="33"/>
      <c r="J20" s="20"/>
      <c r="L20" s="1091"/>
    </row>
    <row r="21" spans="2:12" ht="21">
      <c r="B21" s="26" t="s">
        <v>53</v>
      </c>
      <c r="C21" s="38">
        <f>[9]Management!G2</f>
        <v>33.46153846153846</v>
      </c>
      <c r="D21" s="27" t="s">
        <v>30</v>
      </c>
      <c r="E21" s="39"/>
      <c r="F21" s="10" t="s">
        <v>54</v>
      </c>
      <c r="G21" s="1090" t="s">
        <v>55</v>
      </c>
      <c r="H21" s="33"/>
      <c r="J21" s="20"/>
      <c r="L21" s="1097" t="s">
        <v>56</v>
      </c>
    </row>
    <row r="22" spans="2:12" ht="21.6" thickBot="1">
      <c r="B22" s="21" t="s">
        <v>57</v>
      </c>
      <c r="C22" s="22">
        <f>[9]Management!H2</f>
        <v>69600</v>
      </c>
      <c r="D22" s="22" t="s">
        <v>30</v>
      </c>
      <c r="E22" s="40"/>
      <c r="F22" s="30" t="s">
        <v>58</v>
      </c>
      <c r="G22" s="1091"/>
      <c r="H22" s="33"/>
      <c r="J22" s="20"/>
      <c r="L22" s="1098"/>
    </row>
    <row r="23" spans="2:12" ht="21">
      <c r="B23" s="26" t="s">
        <v>59</v>
      </c>
      <c r="C23" s="38">
        <f>[9]Therapies!E8</f>
        <v>34.022499999999994</v>
      </c>
      <c r="D23" s="27"/>
      <c r="E23" s="41"/>
      <c r="F23" s="10" t="s">
        <v>60</v>
      </c>
      <c r="G23" s="1090" t="s">
        <v>36</v>
      </c>
      <c r="H23" s="33"/>
      <c r="J23" s="20"/>
      <c r="L23" s="1090" t="s">
        <v>61</v>
      </c>
    </row>
    <row r="24" spans="2:12" ht="21.6" thickBot="1">
      <c r="B24" s="21" t="s">
        <v>62</v>
      </c>
      <c r="C24" s="22">
        <f>C23*2080</f>
        <v>70766.799999999988</v>
      </c>
      <c r="D24" s="22"/>
      <c r="E24" s="37"/>
      <c r="F24" s="30"/>
      <c r="G24" s="1091"/>
      <c r="H24" s="33"/>
      <c r="J24" s="20"/>
      <c r="L24" s="1091"/>
    </row>
    <row r="25" spans="2:12" ht="21">
      <c r="B25" s="26" t="s">
        <v>63</v>
      </c>
      <c r="C25" s="38">
        <f>[9]Therapies!E14</f>
        <v>36.380000000000003</v>
      </c>
      <c r="D25" s="27"/>
      <c r="E25" s="41"/>
      <c r="F25" s="10" t="s">
        <v>64</v>
      </c>
      <c r="G25" s="1090" t="s">
        <v>36</v>
      </c>
      <c r="H25" s="33"/>
      <c r="J25" s="20"/>
      <c r="L25" s="1090" t="s">
        <v>65</v>
      </c>
    </row>
    <row r="26" spans="2:12" ht="21.6" thickBot="1">
      <c r="B26" s="21" t="s">
        <v>66</v>
      </c>
      <c r="C26" s="27">
        <f>C25*2080</f>
        <v>75670.400000000009</v>
      </c>
      <c r="D26" s="27"/>
      <c r="E26" s="41"/>
      <c r="F26" s="10"/>
      <c r="G26" s="1091"/>
      <c r="H26" s="33"/>
      <c r="J26" s="20"/>
      <c r="L26" s="1091"/>
    </row>
    <row r="27" spans="2:12" ht="21">
      <c r="B27" s="16" t="s">
        <v>67</v>
      </c>
      <c r="C27" s="17">
        <f>[9]Clinical!G9</f>
        <v>40.57</v>
      </c>
      <c r="D27" s="17">
        <v>40.06</v>
      </c>
      <c r="E27" s="18"/>
      <c r="F27" s="1099" t="s">
        <v>68</v>
      </c>
      <c r="G27" s="1090" t="s">
        <v>69</v>
      </c>
      <c r="H27" s="19">
        <f>H28/2080</f>
        <v>33.217788461538461</v>
      </c>
      <c r="J27" s="20">
        <f>C27-H27</f>
        <v>7.352211538461539</v>
      </c>
      <c r="L27" s="1090" t="s">
        <v>70</v>
      </c>
    </row>
    <row r="28" spans="2:12" ht="34.5" customHeight="1" thickBot="1">
      <c r="B28" s="21" t="s">
        <v>71</v>
      </c>
      <c r="C28" s="22">
        <f>C27*2080</f>
        <v>84385.600000000006</v>
      </c>
      <c r="D28" s="22">
        <f>D27*2080</f>
        <v>83324.800000000003</v>
      </c>
      <c r="E28" s="23">
        <f>(C28-D28)/D28</f>
        <v>1.2730903644533234E-2</v>
      </c>
      <c r="F28" s="1100"/>
      <c r="G28" s="1091"/>
      <c r="H28" s="24">
        <v>69093</v>
      </c>
      <c r="J28" s="20"/>
      <c r="L28" s="1091"/>
    </row>
    <row r="29" spans="2:12" ht="21">
      <c r="B29" s="16" t="s">
        <v>72</v>
      </c>
      <c r="C29" s="17">
        <f>[9]Therapies!E18</f>
        <v>37.751999999999995</v>
      </c>
      <c r="D29" s="17"/>
      <c r="E29" s="18"/>
      <c r="F29" s="25"/>
      <c r="G29" s="1090" t="s">
        <v>36</v>
      </c>
      <c r="H29" s="19">
        <f>H30/2080</f>
        <v>25.143750000000001</v>
      </c>
      <c r="J29" s="20">
        <f>C29-H29</f>
        <v>12.608249999999995</v>
      </c>
      <c r="L29" s="1090" t="s">
        <v>73</v>
      </c>
    </row>
    <row r="30" spans="2:12" ht="21.6" thickBot="1">
      <c r="B30" s="21" t="s">
        <v>74</v>
      </c>
      <c r="C30" s="22">
        <f>C29*2080</f>
        <v>78524.159999999989</v>
      </c>
      <c r="D30" s="22"/>
      <c r="E30" s="23"/>
      <c r="F30" s="30"/>
      <c r="G30" s="1091"/>
      <c r="H30" s="24">
        <v>52299</v>
      </c>
      <c r="J30" s="20"/>
      <c r="L30" s="1091"/>
    </row>
    <row r="31" spans="2:12" ht="21">
      <c r="B31" s="16" t="s">
        <v>75</v>
      </c>
      <c r="C31" s="17">
        <f>[9]Nursing!G6</f>
        <v>43.41</v>
      </c>
      <c r="D31" s="17">
        <v>41.76</v>
      </c>
      <c r="E31" s="18"/>
      <c r="F31" s="25"/>
      <c r="G31" s="1090" t="s">
        <v>76</v>
      </c>
      <c r="H31" s="42">
        <f>H32/2080</f>
        <v>33.460576923076921</v>
      </c>
      <c r="J31" s="20">
        <f>C31-H31</f>
        <v>9.9494230769230754</v>
      </c>
      <c r="L31" s="1090" t="s">
        <v>77</v>
      </c>
    </row>
    <row r="32" spans="2:12" ht="38.4" customHeight="1" thickBot="1">
      <c r="B32" s="21" t="s">
        <v>78</v>
      </c>
      <c r="C32" s="22">
        <f>C31*2080</f>
        <v>90292.799999999988</v>
      </c>
      <c r="D32" s="22">
        <f>D31*2080</f>
        <v>86860.800000000003</v>
      </c>
      <c r="E32" s="23">
        <f>(C32-D32)/D32</f>
        <v>3.9511494252873397E-2</v>
      </c>
      <c r="F32" s="30"/>
      <c r="G32" s="1091"/>
      <c r="H32" s="24">
        <v>69598</v>
      </c>
      <c r="J32" s="20"/>
      <c r="L32" s="1091"/>
    </row>
    <row r="33" spans="2:12" ht="21">
      <c r="B33" s="16" t="s">
        <v>79</v>
      </c>
      <c r="C33" s="17">
        <f>[9]Nursing!G11</f>
        <v>59.6</v>
      </c>
      <c r="D33" s="17">
        <v>57.41</v>
      </c>
      <c r="E33" s="18"/>
      <c r="F33" s="25"/>
      <c r="G33" s="1090" t="s">
        <v>80</v>
      </c>
      <c r="H33" s="19">
        <f>H34/2080</f>
        <v>48.354326923076925</v>
      </c>
      <c r="J33" s="20">
        <f>C33-H33</f>
        <v>11.245673076923076</v>
      </c>
      <c r="L33" s="1090" t="s">
        <v>81</v>
      </c>
    </row>
    <row r="34" spans="2:12" ht="21.6" thickBot="1">
      <c r="B34" s="21" t="s">
        <v>82</v>
      </c>
      <c r="C34" s="22">
        <f>C33*2080</f>
        <v>123968</v>
      </c>
      <c r="D34" s="22">
        <f>D33*2080</f>
        <v>119412.79999999999</v>
      </c>
      <c r="E34" s="23">
        <f>(C34-D34)/D34</f>
        <v>3.8146664344191006E-2</v>
      </c>
      <c r="F34" s="30"/>
      <c r="G34" s="1091"/>
      <c r="H34" s="24">
        <v>100577</v>
      </c>
      <c r="J34" s="20"/>
      <c r="L34" s="1091"/>
    </row>
    <row r="35" spans="2:12" ht="21">
      <c r="B35" s="10"/>
      <c r="C35" s="43"/>
      <c r="D35" s="10"/>
      <c r="E35" s="10"/>
      <c r="F35" s="10"/>
      <c r="G35" s="11"/>
      <c r="L35" s="11"/>
    </row>
    <row r="36" spans="2:12" ht="36">
      <c r="B36" s="44" t="s">
        <v>83</v>
      </c>
      <c r="C36" s="45">
        <f>C6</f>
        <v>34927.359999999993</v>
      </c>
      <c r="D36" s="46"/>
      <c r="E36" s="46"/>
      <c r="F36" s="46"/>
      <c r="G36" s="47"/>
      <c r="L36" s="47"/>
    </row>
    <row r="37" spans="2:12" ht="18">
      <c r="B37" s="46"/>
      <c r="C37" s="46"/>
      <c r="D37" s="46"/>
      <c r="E37" s="46"/>
      <c r="F37" s="46"/>
      <c r="G37" s="47"/>
      <c r="L37" s="47"/>
    </row>
    <row r="38" spans="2:12" ht="18">
      <c r="B38" s="44"/>
      <c r="C38" s="45"/>
      <c r="D38" s="46"/>
      <c r="E38" s="46"/>
      <c r="F38" s="46"/>
      <c r="G38" s="47"/>
      <c r="L38" s="47"/>
    </row>
    <row r="39" spans="2:12" ht="18">
      <c r="B39" s="46"/>
      <c r="C39" s="46"/>
      <c r="D39" s="46"/>
      <c r="E39" s="46"/>
      <c r="F39" s="46"/>
      <c r="G39" s="47"/>
      <c r="L39" s="47"/>
    </row>
    <row r="40" spans="2:12" ht="18">
      <c r="B40" s="48" t="s">
        <v>84</v>
      </c>
      <c r="C40" s="49">
        <f>21.85%+0.37%+2%</f>
        <v>0.24220000000000003</v>
      </c>
      <c r="D40" s="46"/>
      <c r="E40" s="46"/>
      <c r="F40" s="46" t="s">
        <v>568</v>
      </c>
      <c r="G40" s="47"/>
      <c r="L40" s="47"/>
    </row>
    <row r="41" spans="2:12" ht="34.35" customHeight="1">
      <c r="B41" s="48"/>
      <c r="C41" s="46"/>
      <c r="D41" s="46"/>
      <c r="E41" s="46"/>
      <c r="F41" s="1101" t="s">
        <v>569</v>
      </c>
      <c r="G41" s="1101"/>
      <c r="L41" s="4"/>
    </row>
    <row r="42" spans="2:12" ht="18">
      <c r="B42" s="48"/>
      <c r="C42" s="49"/>
      <c r="D42" s="46"/>
      <c r="E42" s="46"/>
      <c r="F42" s="46"/>
      <c r="G42" s="47"/>
      <c r="L42" s="47"/>
    </row>
    <row r="43" spans="2:12" ht="18">
      <c r="B43" s="46"/>
      <c r="C43" s="46"/>
      <c r="D43" s="46"/>
      <c r="E43" s="46"/>
      <c r="F43" s="46"/>
      <c r="G43" s="47"/>
      <c r="L43" s="47"/>
    </row>
    <row r="44" spans="2:12" ht="18">
      <c r="B44" s="48" t="s">
        <v>85</v>
      </c>
      <c r="C44" s="50">
        <v>0.12</v>
      </c>
      <c r="D44" s="46"/>
      <c r="E44" s="46"/>
      <c r="F44" s="46" t="s">
        <v>86</v>
      </c>
      <c r="G44" s="47"/>
      <c r="L44" s="47"/>
    </row>
    <row r="46" spans="2:12" s="1087" customFormat="1">
      <c r="B46" s="1085"/>
      <c r="C46" s="1086"/>
      <c r="F46" s="1088"/>
      <c r="G46" s="1089"/>
      <c r="L46" s="1089"/>
    </row>
    <row r="47" spans="2:12" s="1087" customFormat="1">
      <c r="B47" s="1085"/>
      <c r="C47" s="1086"/>
      <c r="G47" s="1089"/>
      <c r="L47" s="1089"/>
    </row>
    <row r="48" spans="2:12" s="1213" customFormat="1">
      <c r="B48" s="1211" t="s">
        <v>566</v>
      </c>
      <c r="C48" s="1212">
        <v>211870</v>
      </c>
      <c r="F48" s="1213" t="s">
        <v>567</v>
      </c>
      <c r="G48" s="1214"/>
      <c r="L48" s="1214"/>
    </row>
    <row r="51" spans="3:3">
      <c r="C51" s="20"/>
    </row>
    <row r="52" spans="3:3">
      <c r="C52" s="20"/>
    </row>
  </sheetData>
  <mergeCells count="34">
    <mergeCell ref="F41:G41"/>
    <mergeCell ref="G29:G30"/>
    <mergeCell ref="L29:L30"/>
    <mergeCell ref="G31:G32"/>
    <mergeCell ref="L31:L32"/>
    <mergeCell ref="G33:G34"/>
    <mergeCell ref="L33:L34"/>
    <mergeCell ref="G23:G24"/>
    <mergeCell ref="L23:L24"/>
    <mergeCell ref="G25:G26"/>
    <mergeCell ref="L25:L26"/>
    <mergeCell ref="F27:F28"/>
    <mergeCell ref="G27:G28"/>
    <mergeCell ref="L27:L28"/>
    <mergeCell ref="G17:G18"/>
    <mergeCell ref="L17:L18"/>
    <mergeCell ref="G19:G20"/>
    <mergeCell ref="L19:L20"/>
    <mergeCell ref="G21:G22"/>
    <mergeCell ref="L21:L22"/>
    <mergeCell ref="G15:G16"/>
    <mergeCell ref="L15:L16"/>
    <mergeCell ref="F5:F6"/>
    <mergeCell ref="G5:G6"/>
    <mergeCell ref="L5:L6"/>
    <mergeCell ref="G7:G8"/>
    <mergeCell ref="L7:L8"/>
    <mergeCell ref="G9:G10"/>
    <mergeCell ref="L9:L10"/>
    <mergeCell ref="G11:G12"/>
    <mergeCell ref="H11:H12"/>
    <mergeCell ref="L11:L12"/>
    <mergeCell ref="G13:G14"/>
    <mergeCell ref="L13:L14"/>
  </mergeCells>
  <pageMargins left="0.7" right="0.7" top="0.75" bottom="0.75" header="0.3" footer="0.3"/>
  <pageSetup scale="59" fitToHeight="0" orientation="landscape" r:id="rId1"/>
  <ignoredErrors>
    <ignoredError sqref="C7:C19 C25:C3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E699"/>
  <sheetViews>
    <sheetView zoomScale="80" zoomScaleNormal="80" workbookViewId="0">
      <selection activeCell="G95" sqref="G95"/>
    </sheetView>
  </sheetViews>
  <sheetFormatPr defaultColWidth="9.44140625" defaultRowHeight="13.2"/>
  <cols>
    <col min="1" max="1" width="9.44140625" style="749" customWidth="1"/>
    <col min="2" max="2" width="25.5546875" style="749" customWidth="1"/>
    <col min="3" max="4" width="12.44140625" style="749" customWidth="1"/>
    <col min="5" max="5" width="16.109375" style="749" hidden="1" customWidth="1"/>
    <col min="6" max="6" width="3.44140625" style="749" customWidth="1"/>
    <col min="7" max="7" width="55.5546875" style="749" bestFit="1" customWidth="1"/>
    <col min="8" max="8" width="3.5546875" style="749" customWidth="1"/>
    <col min="9" max="9" width="22.5546875" style="749" customWidth="1"/>
    <col min="10" max="10" width="12" style="749" customWidth="1"/>
    <col min="11" max="11" width="13.5546875" style="749" customWidth="1"/>
    <col min="12" max="12" width="14.5546875" style="749" customWidth="1"/>
    <col min="13" max="13" width="16.44140625" style="749" customWidth="1"/>
    <col min="14" max="14" width="17.5546875" style="749" customWidth="1"/>
    <col min="15" max="17" width="9.44140625" style="683"/>
    <col min="18" max="187" width="9.44140625" style="684"/>
    <col min="188" max="16384" width="9.44140625" style="749"/>
  </cols>
  <sheetData>
    <row r="1" spans="1:14" ht="13.8" thickBot="1">
      <c r="A1" s="682"/>
      <c r="B1" s="1114" t="s">
        <v>253</v>
      </c>
      <c r="C1" s="1114"/>
      <c r="D1" s="1114"/>
      <c r="E1" s="1114"/>
      <c r="F1" s="1114"/>
      <c r="G1" s="1114"/>
      <c r="H1" s="682"/>
      <c r="I1" s="1138" t="s">
        <v>463</v>
      </c>
      <c r="J1" s="1138"/>
      <c r="K1" s="1138"/>
      <c r="L1" s="1138"/>
      <c r="M1" s="1138"/>
      <c r="N1" s="682"/>
    </row>
    <row r="2" spans="1:14" ht="13.8" thickBot="1">
      <c r="A2" s="682"/>
      <c r="B2" s="682"/>
      <c r="C2" s="682"/>
      <c r="D2" s="682"/>
      <c r="E2" s="682"/>
      <c r="F2" s="682"/>
      <c r="G2" s="682"/>
      <c r="H2" s="682"/>
      <c r="I2" s="685"/>
      <c r="J2" s="682"/>
      <c r="K2" s="682"/>
      <c r="L2" s="682"/>
      <c r="M2" s="682"/>
      <c r="N2" s="682"/>
    </row>
    <row r="3" spans="1:14">
      <c r="A3" s="682"/>
      <c r="B3" s="318" t="s">
        <v>255</v>
      </c>
      <c r="C3" s="319" t="s">
        <v>256</v>
      </c>
      <c r="D3" s="320" t="s">
        <v>257</v>
      </c>
      <c r="E3" s="682"/>
      <c r="F3" s="682"/>
      <c r="G3" s="682"/>
      <c r="H3" s="682"/>
      <c r="I3" s="685"/>
      <c r="J3" s="682"/>
      <c r="K3" s="682"/>
      <c r="L3" s="682"/>
      <c r="M3" s="682"/>
      <c r="N3" s="682"/>
    </row>
    <row r="4" spans="1:14">
      <c r="A4" s="682"/>
      <c r="B4" s="323" t="s">
        <v>259</v>
      </c>
      <c r="C4" s="686">
        <v>15</v>
      </c>
      <c r="D4" s="325">
        <f>C4*8</f>
        <v>120</v>
      </c>
      <c r="E4" s="682"/>
      <c r="F4" s="682"/>
      <c r="G4" s="326"/>
      <c r="H4" s="682"/>
      <c r="I4" s="682"/>
      <c r="J4" s="682"/>
      <c r="K4" s="682"/>
      <c r="L4" s="682"/>
      <c r="M4" s="682"/>
      <c r="N4" s="682"/>
    </row>
    <row r="5" spans="1:14">
      <c r="A5" s="682"/>
      <c r="B5" s="323" t="s">
        <v>358</v>
      </c>
      <c r="C5" s="686">
        <v>8</v>
      </c>
      <c r="D5" s="325">
        <f>C5*8</f>
        <v>64</v>
      </c>
      <c r="E5" s="682"/>
      <c r="F5" s="682"/>
      <c r="G5" s="327"/>
      <c r="H5" s="682"/>
      <c r="I5" s="682"/>
      <c r="J5" s="682"/>
      <c r="K5" s="682"/>
      <c r="L5" s="682"/>
      <c r="M5" s="682"/>
      <c r="N5" s="682"/>
    </row>
    <row r="6" spans="1:14">
      <c r="A6" s="682"/>
      <c r="B6" s="323" t="s">
        <v>263</v>
      </c>
      <c r="C6" s="686">
        <v>10</v>
      </c>
      <c r="D6" s="325">
        <f>C6*8</f>
        <v>80</v>
      </c>
      <c r="E6" s="682"/>
      <c r="F6" s="682"/>
      <c r="G6" s="327"/>
      <c r="H6" s="682"/>
      <c r="I6" s="682"/>
      <c r="J6" s="682"/>
      <c r="K6" s="682"/>
      <c r="L6" s="682"/>
      <c r="M6" s="682"/>
      <c r="N6" s="682"/>
    </row>
    <row r="7" spans="1:14">
      <c r="A7" s="682"/>
      <c r="B7" s="328" t="s">
        <v>267</v>
      </c>
      <c r="C7" s="686">
        <v>5</v>
      </c>
      <c r="D7" s="329">
        <f>C7*8</f>
        <v>40</v>
      </c>
      <c r="E7" s="682"/>
      <c r="F7" s="682"/>
      <c r="G7" s="327"/>
      <c r="H7" s="682"/>
      <c r="I7" s="682"/>
      <c r="J7" s="682"/>
      <c r="K7" s="682"/>
      <c r="L7" s="682"/>
      <c r="M7" s="682"/>
      <c r="N7" s="682"/>
    </row>
    <row r="8" spans="1:14" ht="13.8" thickBot="1">
      <c r="A8" s="682"/>
      <c r="B8" s="323"/>
      <c r="C8" s="331" t="s">
        <v>269</v>
      </c>
      <c r="D8" s="325">
        <f>SUM(D4:D7)</f>
        <v>304</v>
      </c>
      <c r="E8" s="682"/>
      <c r="F8" s="682"/>
      <c r="G8" s="327"/>
      <c r="H8" s="682"/>
      <c r="I8" s="682"/>
      <c r="J8" s="682"/>
      <c r="K8" s="682"/>
      <c r="L8" s="682"/>
      <c r="M8" s="682"/>
      <c r="N8" s="682"/>
    </row>
    <row r="9" spans="1:14" ht="15.75" customHeight="1" thickBot="1">
      <c r="A9" s="682"/>
      <c r="B9" s="332"/>
      <c r="C9" s="333" t="s">
        <v>271</v>
      </c>
      <c r="D9" s="334">
        <f>D8/(52*40)</f>
        <v>0.14615384615384616</v>
      </c>
      <c r="E9" s="682"/>
      <c r="F9" s="682"/>
      <c r="G9" s="327"/>
      <c r="H9" s="682"/>
      <c r="I9" s="1139" t="s">
        <v>464</v>
      </c>
      <c r="J9" s="1140"/>
      <c r="K9" s="1140"/>
      <c r="L9" s="1140"/>
      <c r="M9" s="1141"/>
      <c r="N9" s="682"/>
    </row>
    <row r="10" spans="1:14" ht="13.8" thickBot="1">
      <c r="A10" s="682"/>
      <c r="B10" s="682"/>
      <c r="C10" s="682"/>
      <c r="D10" s="682"/>
      <c r="E10" s="682"/>
      <c r="F10" s="682"/>
      <c r="G10" s="336"/>
      <c r="H10" s="682"/>
      <c r="I10" s="687" t="s">
        <v>260</v>
      </c>
      <c r="J10" s="338">
        <v>5</v>
      </c>
      <c r="K10" s="688"/>
      <c r="L10" s="689" t="s">
        <v>262</v>
      </c>
      <c r="M10" s="690">
        <f>J10*365</f>
        <v>1825</v>
      </c>
      <c r="N10" s="682"/>
    </row>
    <row r="11" spans="1:14" ht="26.4">
      <c r="A11" s="682"/>
      <c r="B11" s="694"/>
      <c r="C11" s="890"/>
      <c r="D11" s="890" t="s">
        <v>275</v>
      </c>
      <c r="E11" s="891" t="s">
        <v>366</v>
      </c>
      <c r="F11" s="786"/>
      <c r="G11" s="697" t="s">
        <v>277</v>
      </c>
      <c r="H11" s="682"/>
      <c r="I11" s="698"/>
      <c r="J11" s="699"/>
      <c r="K11" s="700" t="s">
        <v>264</v>
      </c>
      <c r="L11" s="700" t="s">
        <v>265</v>
      </c>
      <c r="M11" s="701" t="s">
        <v>266</v>
      </c>
      <c r="N11" s="682"/>
    </row>
    <row r="12" spans="1:14">
      <c r="A12" s="682"/>
      <c r="B12" s="713" t="s">
        <v>268</v>
      </c>
      <c r="C12" s="703"/>
      <c r="D12" s="721"/>
      <c r="E12" s="788"/>
      <c r="F12" s="705"/>
      <c r="G12" s="789"/>
      <c r="H12" s="682"/>
      <c r="I12" s="707" t="str">
        <f t="shared" ref="I12:I18" si="0">B12</f>
        <v>Management</v>
      </c>
      <c r="J12" s="708"/>
      <c r="K12" s="709"/>
      <c r="L12" s="709"/>
      <c r="M12" s="710"/>
      <c r="N12" s="682"/>
    </row>
    <row r="13" spans="1:14">
      <c r="A13" s="682"/>
      <c r="B13" s="364" t="str">
        <f>'Clin_Int (FY23)'!B13</f>
        <v xml:space="preserve">Program Functional Oversight </v>
      </c>
      <c r="C13" s="790"/>
      <c r="D13" s="369">
        <f>'Integrated Team (FY23)'!E15</f>
        <v>74264</v>
      </c>
      <c r="E13" s="892">
        <v>92496.84919424048</v>
      </c>
      <c r="F13" s="705"/>
      <c r="G13" s="407" t="str">
        <f>'Clin_Int (FY23)'!G13</f>
        <v>FY20 UFR Average for Line 101 Prg Functional Mgr</v>
      </c>
      <c r="H13" s="682"/>
      <c r="I13" s="691" t="str">
        <f t="shared" si="0"/>
        <v xml:space="preserve">Program Functional Oversight </v>
      </c>
      <c r="J13" s="715"/>
      <c r="K13" s="369">
        <f>D13</f>
        <v>74264</v>
      </c>
      <c r="L13" s="850">
        <f>C41</f>
        <v>0.1</v>
      </c>
      <c r="M13" s="712">
        <f>K13*L13</f>
        <v>7426.4000000000005</v>
      </c>
      <c r="N13" s="682"/>
    </row>
    <row r="14" spans="1:14" ht="26.4">
      <c r="A14" s="682"/>
      <c r="B14" s="364" t="s">
        <v>418</v>
      </c>
      <c r="C14" s="790"/>
      <c r="D14" s="369">
        <f>'Integrated Team (FY23)'!E14</f>
        <v>63627.199999999997</v>
      </c>
      <c r="E14" s="892">
        <v>60923</v>
      </c>
      <c r="F14" s="705"/>
      <c r="G14" s="400" t="str">
        <f>'Int_Fire_Safety (FY23)'!G14</f>
        <v xml:space="preserve">BLS /OES Massachusetts Median 2020 - Assistant Director (LICSW Level) </v>
      </c>
      <c r="H14" s="682"/>
      <c r="I14" s="691" t="str">
        <f>B14</f>
        <v xml:space="preserve">  Specialty Site Manager</v>
      </c>
      <c r="J14" s="715"/>
      <c r="K14" s="369">
        <f>D14</f>
        <v>63627.199999999997</v>
      </c>
      <c r="L14" s="850">
        <f>C42</f>
        <v>1</v>
      </c>
      <c r="M14" s="712">
        <f>K14*L14</f>
        <v>63627.199999999997</v>
      </c>
      <c r="N14" s="682"/>
    </row>
    <row r="15" spans="1:14">
      <c r="A15" s="682"/>
      <c r="B15" s="713" t="s">
        <v>278</v>
      </c>
      <c r="C15" s="790"/>
      <c r="D15" s="369"/>
      <c r="E15" s="892"/>
      <c r="F15" s="705"/>
      <c r="G15" s="360"/>
      <c r="H15" s="682"/>
      <c r="I15" s="707" t="str">
        <f t="shared" si="0"/>
        <v>Medical and Clinical</v>
      </c>
      <c r="J15" s="715"/>
      <c r="K15" s="369"/>
      <c r="L15" s="850"/>
      <c r="M15" s="712"/>
      <c r="N15" s="682"/>
    </row>
    <row r="16" spans="1:14">
      <c r="A16" s="682"/>
      <c r="B16" s="794" t="s">
        <v>424</v>
      </c>
      <c r="C16" s="795"/>
      <c r="D16" s="369">
        <f>'Int_Beh (FY23)'!D17</f>
        <v>63627.199999999997</v>
      </c>
      <c r="E16" s="892">
        <v>60923.199999999997</v>
      </c>
      <c r="F16" s="788"/>
      <c r="G16" s="757" t="s">
        <v>370</v>
      </c>
      <c r="H16" s="893"/>
      <c r="I16" s="797" t="str">
        <f t="shared" si="0"/>
        <v xml:space="preserve">  LPHA</v>
      </c>
      <c r="J16" s="717"/>
      <c r="K16" s="369">
        <f>D16</f>
        <v>63627.199999999997</v>
      </c>
      <c r="L16" s="854">
        <f>C44</f>
        <v>1</v>
      </c>
      <c r="M16" s="719">
        <f>K16*L16</f>
        <v>63627.199999999997</v>
      </c>
      <c r="N16" s="682"/>
    </row>
    <row r="17" spans="1:14">
      <c r="A17" s="682"/>
      <c r="B17" s="364" t="s">
        <v>441</v>
      </c>
      <c r="C17" s="790"/>
      <c r="D17" s="369">
        <f>'Int_Beh (FY23)'!D18</f>
        <v>59904</v>
      </c>
      <c r="E17" s="892">
        <v>57449.599999999999</v>
      </c>
      <c r="F17" s="705"/>
      <c r="G17" s="757" t="s">
        <v>370</v>
      </c>
      <c r="H17" s="682"/>
      <c r="I17" s="691" t="str">
        <f t="shared" si="0"/>
        <v xml:space="preserve">  LPN</v>
      </c>
      <c r="J17" s="715"/>
      <c r="K17" s="369">
        <f>D17</f>
        <v>59904</v>
      </c>
      <c r="L17" s="850">
        <f>C45</f>
        <v>0.25</v>
      </c>
      <c r="M17" s="712">
        <f>K17*L17</f>
        <v>14976</v>
      </c>
      <c r="N17" s="682"/>
    </row>
    <row r="18" spans="1:14">
      <c r="A18" s="682"/>
      <c r="B18" s="713" t="s">
        <v>285</v>
      </c>
      <c r="C18" s="790"/>
      <c r="D18" s="369"/>
      <c r="E18" s="892"/>
      <c r="F18" s="705"/>
      <c r="G18" s="757"/>
      <c r="H18" s="682"/>
      <c r="I18" s="707" t="str">
        <f t="shared" si="0"/>
        <v>Direct Care</v>
      </c>
      <c r="J18" s="715"/>
      <c r="K18" s="369"/>
      <c r="L18" s="850"/>
      <c r="M18" s="712"/>
      <c r="N18" s="682"/>
    </row>
    <row r="19" spans="1:14">
      <c r="A19" s="682"/>
      <c r="B19" s="364" t="s">
        <v>422</v>
      </c>
      <c r="C19" s="790"/>
      <c r="D19" s="369">
        <f>'Int_Beh (FY23)'!D21</f>
        <v>45210.880000000005</v>
      </c>
      <c r="E19" s="892">
        <v>41516.800000000003</v>
      </c>
      <c r="F19" s="721"/>
      <c r="G19" s="757" t="s">
        <v>370</v>
      </c>
      <c r="H19" s="682"/>
      <c r="I19" s="691" t="str">
        <f>B19</f>
        <v xml:space="preserve">  Direct Care III</v>
      </c>
      <c r="J19" s="715"/>
      <c r="K19" s="369">
        <f>D19</f>
        <v>45210.880000000005</v>
      </c>
      <c r="L19" s="850">
        <f>C48</f>
        <v>2.5</v>
      </c>
      <c r="M19" s="712">
        <f>K19*L19</f>
        <v>113027.20000000001</v>
      </c>
      <c r="N19" s="682"/>
    </row>
    <row r="20" spans="1:14">
      <c r="A20" s="682"/>
      <c r="B20" s="364" t="s">
        <v>404</v>
      </c>
      <c r="C20" s="790"/>
      <c r="D20" s="369">
        <f>'Int_Beh (FY23)'!D22</f>
        <v>34927.359999999993</v>
      </c>
      <c r="E20" s="892">
        <v>32198.400000000001</v>
      </c>
      <c r="F20" s="721"/>
      <c r="G20" s="757" t="s">
        <v>370</v>
      </c>
      <c r="H20" s="682"/>
      <c r="I20" s="691" t="str">
        <f>B20</f>
        <v xml:space="preserve">  Direct Care I &amp; II</v>
      </c>
      <c r="J20" s="715"/>
      <c r="K20" s="369">
        <f>D20</f>
        <v>34927.359999999993</v>
      </c>
      <c r="L20" s="850">
        <f>C47</f>
        <v>5.7</v>
      </c>
      <c r="M20" s="712">
        <f>K20*L20</f>
        <v>199085.95199999996</v>
      </c>
      <c r="N20" s="682"/>
    </row>
    <row r="21" spans="1:14">
      <c r="A21" s="682"/>
      <c r="B21" s="364" t="s">
        <v>465</v>
      </c>
      <c r="C21" s="790"/>
      <c r="D21" s="369">
        <f>'Integrated Team (FY23)'!E26</f>
        <v>34927.359999999993</v>
      </c>
      <c r="E21" s="892">
        <v>32198.400000000001</v>
      </c>
      <c r="F21" s="748"/>
      <c r="G21" s="757" t="s">
        <v>370</v>
      </c>
      <c r="H21" s="682"/>
      <c r="I21" s="691" t="str">
        <f>B21</f>
        <v xml:space="preserve">  Peer &amp; Family Specialist</v>
      </c>
      <c r="J21" s="715"/>
      <c r="K21" s="369">
        <f>D21</f>
        <v>34927.359999999993</v>
      </c>
      <c r="L21" s="850">
        <f>C49</f>
        <v>0.2</v>
      </c>
      <c r="M21" s="712">
        <f>K21*L21</f>
        <v>6985.4719999999988</v>
      </c>
      <c r="N21" s="682"/>
    </row>
    <row r="22" spans="1:14">
      <c r="A22" s="682"/>
      <c r="B22" s="364" t="s">
        <v>371</v>
      </c>
      <c r="C22" s="790"/>
      <c r="D22" s="369">
        <f>'Int_Beh (FY23)'!D23</f>
        <v>34927.359999999993</v>
      </c>
      <c r="E22" s="892">
        <v>32198.400000000001</v>
      </c>
      <c r="F22" s="705"/>
      <c r="G22" s="757" t="s">
        <v>370</v>
      </c>
      <c r="H22" s="682"/>
      <c r="I22" s="691" t="str">
        <f>B22</f>
        <v xml:space="preserve">  Relief</v>
      </c>
      <c r="J22" s="715"/>
      <c r="K22" s="369">
        <f>D22</f>
        <v>34927.359999999993</v>
      </c>
      <c r="L22" s="850">
        <f>C50</f>
        <v>1.2276923076923076</v>
      </c>
      <c r="M22" s="712">
        <f>K22*L22</f>
        <v>42880.051199999987</v>
      </c>
      <c r="N22" s="682"/>
    </row>
    <row r="23" spans="1:14">
      <c r="A23" s="682"/>
      <c r="B23" s="364"/>
      <c r="C23" s="703"/>
      <c r="D23" s="721"/>
      <c r="E23" s="703"/>
      <c r="F23" s="703"/>
      <c r="G23" s="789"/>
      <c r="H23" s="682"/>
      <c r="I23" s="722" t="s">
        <v>294</v>
      </c>
      <c r="J23" s="723"/>
      <c r="K23" s="723"/>
      <c r="L23" s="724">
        <f>SUM(L13:L22)</f>
        <v>11.977692307692308</v>
      </c>
      <c r="M23" s="725">
        <f>SUM(M13:M22)</f>
        <v>511635.47519999993</v>
      </c>
      <c r="N23" s="682"/>
    </row>
    <row r="24" spans="1:14">
      <c r="A24" s="682"/>
      <c r="C24" s="703"/>
      <c r="D24" s="704"/>
      <c r="E24" s="703"/>
      <c r="F24" s="703"/>
      <c r="G24" s="894"/>
      <c r="H24" s="682"/>
      <c r="I24" s="691"/>
      <c r="J24" s="692"/>
      <c r="K24" s="692"/>
      <c r="L24" s="692"/>
      <c r="M24" s="726"/>
      <c r="N24" s="682"/>
    </row>
    <row r="25" spans="1:14">
      <c r="A25" s="682"/>
      <c r="B25" s="727"/>
      <c r="C25" s="703"/>
      <c r="D25" s="704" t="s">
        <v>303</v>
      </c>
      <c r="E25" s="703"/>
      <c r="F25" s="703"/>
      <c r="G25" s="895"/>
      <c r="H25" s="682"/>
      <c r="I25" s="707" t="s">
        <v>373</v>
      </c>
      <c r="J25" s="692"/>
      <c r="K25" s="692"/>
      <c r="L25" s="728" t="s">
        <v>297</v>
      </c>
      <c r="M25" s="693"/>
      <c r="N25" s="682"/>
    </row>
    <row r="26" spans="1:14" ht="27.6">
      <c r="A26" s="682"/>
      <c r="B26" s="727" t="s">
        <v>305</v>
      </c>
      <c r="C26" s="703"/>
      <c r="D26" s="280">
        <f>'Integrated Team (FY23)'!E32</f>
        <v>0.24220000000000003</v>
      </c>
      <c r="F26" s="705"/>
      <c r="G26" s="896" t="s">
        <v>306</v>
      </c>
      <c r="H26" s="682"/>
      <c r="I26" s="691" t="str">
        <f>B26</f>
        <v xml:space="preserve">  Tax and Fringe</v>
      </c>
      <c r="J26" s="692"/>
      <c r="K26" s="206">
        <f>D26</f>
        <v>0.24220000000000003</v>
      </c>
      <c r="L26" s="692"/>
      <c r="M26" s="731">
        <f>K26*M23</f>
        <v>123918.11209344</v>
      </c>
      <c r="N26" s="682"/>
    </row>
    <row r="27" spans="1:14">
      <c r="A27" s="682"/>
      <c r="B27" s="727"/>
      <c r="C27" s="703"/>
      <c r="D27" s="897"/>
      <c r="E27" s="703"/>
      <c r="F27" s="703"/>
      <c r="G27" s="895"/>
      <c r="H27" s="682"/>
      <c r="I27" s="722" t="s">
        <v>299</v>
      </c>
      <c r="J27" s="723"/>
      <c r="K27" s="723"/>
      <c r="L27" s="732"/>
      <c r="M27" s="733">
        <f>M23+M26</f>
        <v>635553.58729343989</v>
      </c>
      <c r="N27" s="682"/>
    </row>
    <row r="28" spans="1:14">
      <c r="A28" s="682"/>
      <c r="B28" s="898"/>
      <c r="C28" s="729"/>
      <c r="D28" s="899" t="s">
        <v>308</v>
      </c>
      <c r="E28" s="900"/>
      <c r="F28" s="900"/>
      <c r="G28" s="706"/>
      <c r="H28" s="682"/>
      <c r="I28" s="691"/>
      <c r="J28" s="692"/>
      <c r="K28" s="729"/>
      <c r="L28" s="545"/>
      <c r="M28" s="752"/>
      <c r="N28" s="682"/>
    </row>
    <row r="29" spans="1:14">
      <c r="A29" s="682"/>
      <c r="B29" s="222" t="str">
        <f>'[10]Clin_Int (FY21)'!B31</f>
        <v xml:space="preserve">  Staff Training</v>
      </c>
      <c r="C29" s="412"/>
      <c r="D29" s="428">
        <f ca="1">'Clin_Int (FY23)'!D32</f>
        <v>192.10807561388694</v>
      </c>
      <c r="E29" s="901">
        <v>277.77888799999999</v>
      </c>
      <c r="F29" s="412"/>
      <c r="G29" s="895" t="s">
        <v>426</v>
      </c>
      <c r="H29" s="682"/>
      <c r="I29" s="139" t="str">
        <f>B29</f>
        <v xml:space="preserve">  Staff Training</v>
      </c>
      <c r="J29" s="322"/>
      <c r="K29" s="322"/>
      <c r="L29" s="545">
        <f ca="1">D29</f>
        <v>192.10807561388694</v>
      </c>
      <c r="M29" s="552">
        <f ca="1">L29*L23</f>
        <v>2301.0114195260257</v>
      </c>
      <c r="N29" s="682"/>
    </row>
    <row r="30" spans="1:14">
      <c r="A30" s="682"/>
      <c r="B30" s="727" t="s">
        <v>427</v>
      </c>
      <c r="C30" s="703"/>
      <c r="D30" s="747">
        <f>'GLE (FY23)'!C34</f>
        <v>2.0190812303224459</v>
      </c>
      <c r="E30" s="901">
        <v>6191.6539525126345</v>
      </c>
      <c r="F30" s="748"/>
      <c r="G30" s="895" t="s">
        <v>428</v>
      </c>
      <c r="H30" s="682"/>
      <c r="I30" s="386" t="str">
        <f>B30</f>
        <v xml:space="preserve">  Transportation</v>
      </c>
      <c r="J30" s="322"/>
      <c r="K30" s="322"/>
      <c r="L30" s="545">
        <f>D30</f>
        <v>2.0190812303224459</v>
      </c>
      <c r="M30" s="820">
        <v>6192</v>
      </c>
      <c r="N30" s="682"/>
    </row>
    <row r="31" spans="1:14">
      <c r="A31" s="682"/>
      <c r="B31" s="727" t="s">
        <v>318</v>
      </c>
      <c r="C31" s="703"/>
      <c r="D31" s="429">
        <f ca="1">'Integrated Team (FY23)'!E43</f>
        <v>693.71474143152727</v>
      </c>
      <c r="E31" s="901">
        <v>642.72053101483573</v>
      </c>
      <c r="F31" s="703"/>
      <c r="G31" s="895" t="str">
        <f>G29</f>
        <v>FY20 UFR data</v>
      </c>
      <c r="H31" s="682"/>
      <c r="I31" s="342" t="str">
        <f>B32</f>
        <v xml:space="preserve">  Meals / Food***</v>
      </c>
      <c r="J31" s="322"/>
      <c r="K31" s="322"/>
      <c r="L31" s="238">
        <f>D32</f>
        <v>8.33</v>
      </c>
      <c r="M31" s="820">
        <f>L31*M10</f>
        <v>15202.25</v>
      </c>
      <c r="N31" s="682"/>
    </row>
    <row r="32" spans="1:14">
      <c r="A32" s="682"/>
      <c r="B32" s="386" t="s">
        <v>451</v>
      </c>
      <c r="C32" s="412"/>
      <c r="D32" s="902">
        <f>'GLE (FY23)'!C31</f>
        <v>8.33</v>
      </c>
      <c r="E32" s="901">
        <v>8.16</v>
      </c>
      <c r="F32" s="412"/>
      <c r="G32" s="360" t="str">
        <f>'GLE (FY23)'!H31</f>
        <v>Benchmark: USDA FY22</v>
      </c>
      <c r="H32" s="682"/>
      <c r="I32" s="727" t="str">
        <f>B31</f>
        <v xml:space="preserve">  Program Supplies &amp; Materials</v>
      </c>
      <c r="J32" s="692"/>
      <c r="K32" s="692"/>
      <c r="L32" s="751">
        <f ca="1">D31</f>
        <v>693.71474143152727</v>
      </c>
      <c r="M32" s="820">
        <f ca="1">L32*$L23</f>
        <v>8309.1017221771635</v>
      </c>
      <c r="N32" s="682"/>
    </row>
    <row r="33" spans="1:16">
      <c r="A33" s="682"/>
      <c r="B33" s="727"/>
      <c r="C33" s="703"/>
      <c r="D33" s="703"/>
      <c r="E33" s="703"/>
      <c r="F33" s="703"/>
      <c r="G33" s="894"/>
      <c r="H33" s="682"/>
      <c r="I33" s="707"/>
      <c r="J33" s="692"/>
      <c r="K33" s="692"/>
      <c r="L33" s="753"/>
      <c r="M33" s="754">
        <f ca="1">SUM(M28:M32)</f>
        <v>32004.363141703187</v>
      </c>
      <c r="N33" s="682"/>
    </row>
    <row r="34" spans="1:16">
      <c r="A34" s="682"/>
      <c r="B34" s="727" t="s">
        <v>330</v>
      </c>
      <c r="C34" s="703"/>
      <c r="D34" s="416">
        <f>'[10]Integrated Team (FY21)'!E46</f>
        <v>0.12</v>
      </c>
      <c r="E34" s="703"/>
      <c r="F34" s="703"/>
      <c r="G34" s="757" t="s">
        <v>86</v>
      </c>
      <c r="H34" s="682"/>
      <c r="I34" s="691"/>
      <c r="J34" s="692"/>
      <c r="K34" s="692"/>
      <c r="L34" s="755"/>
      <c r="M34" s="903"/>
      <c r="N34" s="682"/>
    </row>
    <row r="35" spans="1:16">
      <c r="A35" s="682"/>
      <c r="B35" s="759"/>
      <c r="C35" s="692"/>
      <c r="D35" s="904"/>
      <c r="E35" s="703"/>
      <c r="F35" s="703"/>
      <c r="G35" s="532"/>
      <c r="H35" s="682"/>
      <c r="I35" s="722" t="s">
        <v>379</v>
      </c>
      <c r="J35" s="723"/>
      <c r="K35" s="723"/>
      <c r="L35" s="723"/>
      <c r="M35" s="758">
        <f ca="1">SUM(M27,M33)</f>
        <v>667557.95043514308</v>
      </c>
      <c r="N35" s="682"/>
    </row>
    <row r="36" spans="1:16">
      <c r="A36" s="682"/>
      <c r="B36" s="727"/>
      <c r="C36" s="703"/>
      <c r="D36" s="905"/>
      <c r="E36" s="905"/>
      <c r="F36" s="905"/>
      <c r="G36" s="906"/>
      <c r="H36" s="682"/>
      <c r="I36" s="691"/>
      <c r="J36" s="692"/>
      <c r="K36" s="692"/>
      <c r="L36" s="760"/>
      <c r="M36" s="761"/>
      <c r="N36" s="682"/>
    </row>
    <row r="37" spans="1:16">
      <c r="A37" s="682"/>
      <c r="B37" s="824" t="s">
        <v>332</v>
      </c>
      <c r="C37" s="703"/>
      <c r="D37" s="223">
        <f>'Integrated Team (FY23)'!E47</f>
        <v>2.3077627802923752E-2</v>
      </c>
      <c r="E37" s="905"/>
      <c r="F37" s="905"/>
      <c r="G37" s="906" t="s">
        <v>333</v>
      </c>
      <c r="H37" s="682"/>
      <c r="I37" s="691" t="str">
        <f>B34</f>
        <v xml:space="preserve">  Admin. Allocation</v>
      </c>
      <c r="J37" s="692"/>
      <c r="K37" s="415">
        <f>D34</f>
        <v>0.12</v>
      </c>
      <c r="L37" s="692"/>
      <c r="M37" s="731">
        <f ca="1">K37*M35</f>
        <v>80106.954052217174</v>
      </c>
      <c r="N37" s="682"/>
    </row>
    <row r="38" spans="1:16">
      <c r="A38" s="682"/>
      <c r="B38" s="898"/>
      <c r="C38" s="900"/>
      <c r="D38" s="900"/>
      <c r="E38" s="900"/>
      <c r="F38" s="900"/>
      <c r="G38" s="706"/>
      <c r="H38" s="682"/>
      <c r="I38" s="691"/>
      <c r="J38" s="692"/>
      <c r="K38" s="907"/>
      <c r="L38" s="692"/>
      <c r="M38" s="752"/>
      <c r="N38" s="682"/>
    </row>
    <row r="39" spans="1:16" ht="13.8" thickBot="1">
      <c r="A39" s="682"/>
      <c r="B39" s="826" t="s">
        <v>372</v>
      </c>
      <c r="C39" s="827" t="s">
        <v>430</v>
      </c>
      <c r="D39" s="828" t="s">
        <v>431</v>
      </c>
      <c r="E39" s="908"/>
      <c r="F39" s="900"/>
      <c r="G39" s="706"/>
      <c r="H39" s="682"/>
      <c r="I39" s="767" t="s">
        <v>329</v>
      </c>
      <c r="J39" s="768"/>
      <c r="K39" s="768"/>
      <c r="L39" s="768"/>
      <c r="M39" s="769">
        <f ca="1">SUM(M35:M37)</f>
        <v>747664.90448736027</v>
      </c>
      <c r="N39" s="682"/>
    </row>
    <row r="40" spans="1:16" ht="13.8" thickTop="1">
      <c r="A40" s="682"/>
      <c r="B40" s="909" t="str">
        <f t="shared" ref="B40:B46" si="1">B12</f>
        <v>Management</v>
      </c>
      <c r="C40" s="900"/>
      <c r="D40" s="900"/>
      <c r="E40" s="900"/>
      <c r="F40" s="900"/>
      <c r="G40" s="706"/>
      <c r="H40" s="682"/>
      <c r="I40" s="691"/>
      <c r="J40" s="692"/>
      <c r="K40" s="415"/>
      <c r="L40" s="692"/>
      <c r="M40" s="693"/>
      <c r="N40" s="682"/>
    </row>
    <row r="41" spans="1:16">
      <c r="A41" s="682"/>
      <c r="B41" s="898" t="str">
        <f t="shared" si="1"/>
        <v xml:space="preserve">Program Functional Oversight </v>
      </c>
      <c r="C41" s="790">
        <v>0.1</v>
      </c>
      <c r="D41" s="790">
        <v>0.1</v>
      </c>
      <c r="E41" s="790"/>
      <c r="F41" s="900"/>
      <c r="G41" s="706"/>
      <c r="H41" s="682"/>
      <c r="I41" s="691" t="str">
        <f>B37</f>
        <v xml:space="preserve">  CAF</v>
      </c>
      <c r="J41" s="692"/>
      <c r="K41" s="415">
        <f>D37</f>
        <v>2.3077627802923752E-2</v>
      </c>
      <c r="L41" s="692"/>
      <c r="M41" s="770">
        <f ca="1">M39+(M39*K41)-(M23*K41)</f>
        <v>753111.90380699048</v>
      </c>
      <c r="N41" s="682"/>
    </row>
    <row r="42" spans="1:16" ht="13.8" thickBot="1">
      <c r="A42" s="682"/>
      <c r="B42" s="898" t="str">
        <f t="shared" si="1"/>
        <v xml:space="preserve">  Specialty Site Manager</v>
      </c>
      <c r="C42" s="790">
        <v>1</v>
      </c>
      <c r="D42" s="790">
        <v>1</v>
      </c>
      <c r="E42" s="790"/>
      <c r="F42" s="900"/>
      <c r="G42" s="706"/>
      <c r="H42" s="682"/>
      <c r="I42" s="910"/>
      <c r="J42" s="692"/>
      <c r="K42" s="729"/>
      <c r="L42" s="772"/>
      <c r="M42" s="774"/>
      <c r="N42" s="682"/>
    </row>
    <row r="43" spans="1:16" ht="13.8" thickTop="1">
      <c r="A43" s="703"/>
      <c r="B43" s="909" t="str">
        <f t="shared" si="1"/>
        <v>Medical and Clinical</v>
      </c>
      <c r="C43" s="790"/>
      <c r="D43" s="790"/>
      <c r="E43" s="790"/>
      <c r="F43" s="900"/>
      <c r="G43" s="706"/>
      <c r="H43" s="682"/>
      <c r="I43" s="691"/>
      <c r="J43" s="692"/>
      <c r="K43" s="775"/>
      <c r="L43" s="692"/>
      <c r="M43" s="911">
        <f ca="1">M41+M42</f>
        <v>753111.90380699048</v>
      </c>
      <c r="N43" s="682"/>
    </row>
    <row r="44" spans="1:16">
      <c r="A44" s="703"/>
      <c r="B44" s="898" t="str">
        <f t="shared" si="1"/>
        <v xml:space="preserve">  LPHA</v>
      </c>
      <c r="C44" s="795">
        <v>1</v>
      </c>
      <c r="D44" s="795">
        <v>1.5</v>
      </c>
      <c r="E44" s="795"/>
      <c r="F44" s="703"/>
      <c r="G44" s="839"/>
      <c r="H44" s="682"/>
      <c r="I44" s="691"/>
      <c r="J44" s="692"/>
      <c r="K44" s="692"/>
      <c r="L44" s="692"/>
      <c r="M44" s="776"/>
      <c r="N44" s="682"/>
    </row>
    <row r="45" spans="1:16">
      <c r="A45" s="703"/>
      <c r="B45" s="898" t="str">
        <f t="shared" si="1"/>
        <v xml:space="preserve">  LPN</v>
      </c>
      <c r="C45" s="790">
        <v>0.25</v>
      </c>
      <c r="D45" s="790">
        <v>0.25</v>
      </c>
      <c r="E45" s="790"/>
      <c r="F45" s="703"/>
      <c r="G45" s="839"/>
      <c r="H45" s="682"/>
      <c r="I45" s="691"/>
      <c r="J45" s="692"/>
      <c r="K45" s="692"/>
      <c r="L45" s="692"/>
      <c r="M45" s="776"/>
      <c r="N45" s="682"/>
    </row>
    <row r="46" spans="1:16" ht="13.8" thickBot="1">
      <c r="A46" s="682"/>
      <c r="B46" s="909" t="str">
        <f t="shared" si="1"/>
        <v>Direct Care</v>
      </c>
      <c r="C46" s="790"/>
      <c r="D46" s="790"/>
      <c r="E46" s="790"/>
      <c r="F46" s="900"/>
      <c r="G46" s="706"/>
      <c r="H46" s="682"/>
      <c r="I46" s="691"/>
      <c r="J46" s="692"/>
      <c r="K46" s="692"/>
      <c r="L46" s="760"/>
      <c r="M46" s="912"/>
      <c r="N46" s="682"/>
    </row>
    <row r="47" spans="1:16" ht="13.8" thickBot="1">
      <c r="A47" s="682"/>
      <c r="B47" s="898" t="str">
        <f>B20</f>
        <v xml:space="preserve">  Direct Care I &amp; II</v>
      </c>
      <c r="C47" s="790">
        <v>5.7</v>
      </c>
      <c r="D47" s="790">
        <v>7.75</v>
      </c>
      <c r="E47" s="790"/>
      <c r="F47" s="900"/>
      <c r="G47" s="706"/>
      <c r="H47" s="682"/>
      <c r="I47" s="778" t="s">
        <v>433</v>
      </c>
      <c r="J47" s="779"/>
      <c r="K47" s="780"/>
      <c r="L47" s="781"/>
      <c r="M47" s="887">
        <f ca="1">M43/M10+3.56</f>
        <v>416.22405688054272</v>
      </c>
      <c r="N47" s="777"/>
      <c r="P47" s="913"/>
    </row>
    <row r="48" spans="1:16">
      <c r="A48" s="682"/>
      <c r="B48" s="898" t="s">
        <v>422</v>
      </c>
      <c r="C48" s="790">
        <v>2.5</v>
      </c>
      <c r="D48" s="790">
        <v>2.75</v>
      </c>
      <c r="E48" s="790"/>
      <c r="F48" s="900"/>
      <c r="G48" s="706"/>
      <c r="H48" s="682"/>
      <c r="I48" s="682"/>
      <c r="J48" s="682"/>
      <c r="K48" s="682"/>
      <c r="L48" s="682"/>
      <c r="M48" s="682"/>
      <c r="N48" s="682"/>
      <c r="P48" s="914"/>
    </row>
    <row r="49" spans="1:14">
      <c r="A49" s="682"/>
      <c r="B49" s="898" t="str">
        <f t="shared" ref="B49:B50" si="2">B21</f>
        <v xml:space="preserve">  Peer &amp; Family Specialist</v>
      </c>
      <c r="C49" s="790">
        <v>0.2</v>
      </c>
      <c r="D49" s="790">
        <v>0.2</v>
      </c>
      <c r="E49" s="790"/>
      <c r="F49" s="900"/>
      <c r="G49" s="706"/>
      <c r="H49" s="682"/>
      <c r="I49" s="682"/>
      <c r="J49" s="682"/>
      <c r="K49" s="682"/>
      <c r="L49" s="682"/>
      <c r="M49" s="915"/>
      <c r="N49" s="682"/>
    </row>
    <row r="50" spans="1:14" ht="13.8" thickBot="1">
      <c r="A50" s="682"/>
      <c r="B50" s="845" t="str">
        <f t="shared" si="2"/>
        <v xml:space="preserve">  Relief</v>
      </c>
      <c r="C50" s="916">
        <f>(C47+C48+C49)*D9</f>
        <v>1.2276923076923076</v>
      </c>
      <c r="D50" s="916">
        <f>(D47+D48+D49)*$D$9</f>
        <v>1.5638461538461539</v>
      </c>
      <c r="E50" s="916"/>
      <c r="F50" s="917"/>
      <c r="G50" s="918"/>
      <c r="H50" s="893"/>
      <c r="I50" s="682"/>
      <c r="J50" s="682"/>
      <c r="K50" s="682"/>
      <c r="L50" s="682"/>
      <c r="M50" s="682"/>
      <c r="N50" s="682"/>
    </row>
    <row r="51" spans="1:14" ht="13.8" thickBot="1">
      <c r="A51" s="682"/>
      <c r="B51" s="1142"/>
      <c r="C51" s="1142"/>
      <c r="D51" s="1142"/>
      <c r="E51" s="1142"/>
      <c r="F51" s="1142"/>
      <c r="G51" s="1142"/>
      <c r="H51" s="682"/>
      <c r="I51" s="1139" t="s">
        <v>466</v>
      </c>
      <c r="J51" s="1140"/>
      <c r="K51" s="1140"/>
      <c r="L51" s="1140"/>
      <c r="M51" s="1141"/>
      <c r="N51" s="682"/>
    </row>
    <row r="52" spans="1:14">
      <c r="A52" s="682"/>
      <c r="B52" s="1143"/>
      <c r="C52" s="1143"/>
      <c r="D52" s="1143"/>
      <c r="E52" s="1143"/>
      <c r="F52" s="1143"/>
      <c r="G52" s="1143"/>
      <c r="H52" s="682"/>
      <c r="I52" s="687" t="s">
        <v>260</v>
      </c>
      <c r="J52" s="338">
        <v>8</v>
      </c>
      <c r="K52" s="688"/>
      <c r="L52" s="689" t="s">
        <v>262</v>
      </c>
      <c r="M52" s="690">
        <f>J52*365</f>
        <v>2920</v>
      </c>
      <c r="N52" s="682"/>
    </row>
    <row r="53" spans="1:14">
      <c r="A53" s="682"/>
      <c r="B53" s="682"/>
      <c r="C53" s="682"/>
      <c r="D53" s="682"/>
      <c r="E53" s="682"/>
      <c r="F53" s="682"/>
      <c r="G53" s="682"/>
      <c r="H53" s="682"/>
      <c r="I53" s="698"/>
      <c r="J53" s="699"/>
      <c r="K53" s="700" t="s">
        <v>264</v>
      </c>
      <c r="L53" s="700" t="s">
        <v>265</v>
      </c>
      <c r="M53" s="701" t="s">
        <v>266</v>
      </c>
      <c r="N53" s="682"/>
    </row>
    <row r="54" spans="1:14">
      <c r="A54" s="682"/>
      <c r="B54" s="682"/>
      <c r="C54" s="682"/>
      <c r="D54" s="682"/>
      <c r="E54" s="682"/>
      <c r="F54" s="682"/>
      <c r="G54" s="682"/>
      <c r="H54" s="682"/>
      <c r="I54" s="707" t="str">
        <f t="shared" ref="I54:I60" si="3">B12</f>
        <v>Management</v>
      </c>
      <c r="J54" s="708"/>
      <c r="K54" s="709"/>
      <c r="L54" s="709"/>
      <c r="M54" s="710"/>
      <c r="N54" s="682"/>
    </row>
    <row r="55" spans="1:14">
      <c r="A55" s="682"/>
      <c r="B55" s="682"/>
      <c r="C55" s="682"/>
      <c r="D55" s="682"/>
      <c r="E55" s="682"/>
      <c r="F55" s="682"/>
      <c r="G55" s="682"/>
      <c r="H55" s="682"/>
      <c r="I55" s="691" t="str">
        <f t="shared" si="3"/>
        <v xml:space="preserve">Program Functional Oversight </v>
      </c>
      <c r="J55" s="715"/>
      <c r="K55" s="369">
        <f>D13</f>
        <v>74264</v>
      </c>
      <c r="L55" s="850">
        <f>D41</f>
        <v>0.1</v>
      </c>
      <c r="M55" s="712">
        <f>K55*L55</f>
        <v>7426.4000000000005</v>
      </c>
      <c r="N55" s="682"/>
    </row>
    <row r="56" spans="1:14">
      <c r="A56" s="682"/>
      <c r="B56" s="682"/>
      <c r="C56" s="682"/>
      <c r="D56" s="682"/>
      <c r="E56" s="682"/>
      <c r="F56" s="682"/>
      <c r="G56" s="682"/>
      <c r="H56" s="682"/>
      <c r="I56" s="691" t="str">
        <f t="shared" si="3"/>
        <v xml:space="preserve">  Specialty Site Manager</v>
      </c>
      <c r="J56" s="715"/>
      <c r="K56" s="369">
        <f>D14</f>
        <v>63627.199999999997</v>
      </c>
      <c r="L56" s="850">
        <f>D42</f>
        <v>1</v>
      </c>
      <c r="M56" s="712">
        <f>K56*L56</f>
        <v>63627.199999999997</v>
      </c>
      <c r="N56" s="682"/>
    </row>
    <row r="57" spans="1:14">
      <c r="A57" s="682"/>
      <c r="B57" s="682"/>
      <c r="C57" s="682"/>
      <c r="D57" s="682"/>
      <c r="E57" s="682"/>
      <c r="F57" s="682"/>
      <c r="G57" s="682"/>
      <c r="H57" s="682"/>
      <c r="I57" s="707" t="str">
        <f t="shared" si="3"/>
        <v>Medical and Clinical</v>
      </c>
      <c r="J57" s="715"/>
      <c r="K57" s="369"/>
      <c r="L57" s="850"/>
      <c r="M57" s="712"/>
      <c r="N57" s="682"/>
    </row>
    <row r="58" spans="1:14">
      <c r="A58" s="682"/>
      <c r="B58" s="682"/>
      <c r="C58" s="682"/>
      <c r="D58" s="682"/>
      <c r="E58" s="682"/>
      <c r="F58" s="682"/>
      <c r="G58" s="682"/>
      <c r="H58" s="682"/>
      <c r="I58" s="691" t="str">
        <f t="shared" si="3"/>
        <v xml:space="preserve">  LPHA</v>
      </c>
      <c r="J58" s="715"/>
      <c r="K58" s="369">
        <f>D16</f>
        <v>63627.199999999997</v>
      </c>
      <c r="L58" s="854">
        <f>D44</f>
        <v>1.5</v>
      </c>
      <c r="M58" s="719">
        <f>K58*L58</f>
        <v>95440.799999999988</v>
      </c>
      <c r="N58" s="682"/>
    </row>
    <row r="59" spans="1:14">
      <c r="A59" s="682"/>
      <c r="B59" s="682"/>
      <c r="C59" s="682"/>
      <c r="D59" s="682"/>
      <c r="E59" s="682"/>
      <c r="F59" s="682"/>
      <c r="G59" s="682"/>
      <c r="H59" s="682"/>
      <c r="I59" s="691" t="str">
        <f t="shared" si="3"/>
        <v xml:space="preserve">  LPN</v>
      </c>
      <c r="J59" s="715"/>
      <c r="K59" s="369">
        <f>D17</f>
        <v>59904</v>
      </c>
      <c r="L59" s="850">
        <f>D45</f>
        <v>0.25</v>
      </c>
      <c r="M59" s="712">
        <f>K59*L59</f>
        <v>14976</v>
      </c>
      <c r="N59" s="682"/>
    </row>
    <row r="60" spans="1:14">
      <c r="A60" s="682"/>
      <c r="B60" s="682"/>
      <c r="C60" s="682"/>
      <c r="D60" s="682"/>
      <c r="E60" s="682"/>
      <c r="F60" s="682"/>
      <c r="G60" s="682"/>
      <c r="H60" s="682"/>
      <c r="I60" s="707" t="str">
        <f t="shared" si="3"/>
        <v>Direct Care</v>
      </c>
      <c r="J60" s="715"/>
      <c r="K60" s="369"/>
      <c r="L60" s="850"/>
      <c r="M60" s="712"/>
      <c r="N60" s="682"/>
    </row>
    <row r="61" spans="1:14">
      <c r="A61" s="682"/>
      <c r="B61" s="682"/>
      <c r="C61" s="682"/>
      <c r="D61" s="682"/>
      <c r="E61" s="682"/>
      <c r="F61" s="682"/>
      <c r="G61" s="682"/>
      <c r="H61" s="682"/>
      <c r="I61" s="691" t="str">
        <f>B19</f>
        <v xml:space="preserve">  Direct Care III</v>
      </c>
      <c r="J61" s="715"/>
      <c r="K61" s="369">
        <f>D19</f>
        <v>45210.880000000005</v>
      </c>
      <c r="L61" s="850">
        <f>D48</f>
        <v>2.75</v>
      </c>
      <c r="M61" s="712">
        <f>K61*L61</f>
        <v>124329.92000000001</v>
      </c>
      <c r="N61" s="682"/>
    </row>
    <row r="62" spans="1:14">
      <c r="A62" s="682"/>
      <c r="B62" s="682"/>
      <c r="C62" s="682"/>
      <c r="D62" s="682"/>
      <c r="E62" s="682"/>
      <c r="F62" s="682"/>
      <c r="G62" s="682"/>
      <c r="H62" s="682"/>
      <c r="I62" s="691" t="str">
        <f>B20</f>
        <v xml:space="preserve">  Direct Care I &amp; II</v>
      </c>
      <c r="J62" s="715"/>
      <c r="K62" s="369">
        <f>D20</f>
        <v>34927.359999999993</v>
      </c>
      <c r="L62" s="850">
        <f>D47</f>
        <v>7.75</v>
      </c>
      <c r="M62" s="712">
        <f>K62*L62</f>
        <v>270687.03999999992</v>
      </c>
      <c r="N62" s="682"/>
    </row>
    <row r="63" spans="1:14">
      <c r="A63" s="682"/>
      <c r="B63" s="682"/>
      <c r="C63" s="682"/>
      <c r="D63" s="682"/>
      <c r="E63" s="682"/>
      <c r="F63" s="682"/>
      <c r="G63" s="682"/>
      <c r="H63" s="682"/>
      <c r="I63" s="691" t="str">
        <f t="shared" ref="I63:I64" si="4">B21</f>
        <v xml:space="preserve">  Peer &amp; Family Specialist</v>
      </c>
      <c r="J63" s="715"/>
      <c r="K63" s="369">
        <f>D21</f>
        <v>34927.359999999993</v>
      </c>
      <c r="L63" s="850">
        <f>D49</f>
        <v>0.2</v>
      </c>
      <c r="M63" s="712">
        <f>K63*L63</f>
        <v>6985.4719999999988</v>
      </c>
      <c r="N63" s="682"/>
    </row>
    <row r="64" spans="1:14">
      <c r="A64" s="682"/>
      <c r="B64" s="682"/>
      <c r="C64" s="682"/>
      <c r="D64" s="682"/>
      <c r="E64" s="682"/>
      <c r="F64" s="682"/>
      <c r="G64" s="682"/>
      <c r="H64" s="682"/>
      <c r="I64" s="691" t="str">
        <f t="shared" si="4"/>
        <v xml:space="preserve">  Relief</v>
      </c>
      <c r="J64" s="715"/>
      <c r="K64" s="369">
        <f>D22</f>
        <v>34927.359999999993</v>
      </c>
      <c r="L64" s="850">
        <f>D50</f>
        <v>1.5638461538461539</v>
      </c>
      <c r="M64" s="712">
        <f>K64*L64</f>
        <v>54621.017599999992</v>
      </c>
      <c r="N64" s="682"/>
    </row>
    <row r="65" spans="1:17">
      <c r="A65" s="682"/>
      <c r="B65" s="682"/>
      <c r="C65" s="682"/>
      <c r="D65" s="682"/>
      <c r="E65" s="682"/>
      <c r="F65" s="682"/>
      <c r="G65" s="682"/>
      <c r="H65" s="682"/>
      <c r="I65" s="722" t="s">
        <v>294</v>
      </c>
      <c r="J65" s="723"/>
      <c r="K65" s="723"/>
      <c r="L65" s="724">
        <f>SUM(L55:L64)</f>
        <v>15.113846153846152</v>
      </c>
      <c r="M65" s="725">
        <f>SUM(M55:M64)</f>
        <v>638093.84959999984</v>
      </c>
      <c r="N65" s="682"/>
    </row>
    <row r="66" spans="1:17">
      <c r="A66" s="682"/>
      <c r="B66" s="682"/>
      <c r="C66" s="682"/>
      <c r="D66" s="682"/>
      <c r="E66" s="682"/>
      <c r="F66" s="682"/>
      <c r="G66" s="682"/>
      <c r="H66" s="682"/>
      <c r="I66" s="691"/>
      <c r="J66" s="692"/>
      <c r="K66" s="692"/>
      <c r="L66" s="692"/>
      <c r="M66" s="726"/>
      <c r="N66" s="682"/>
    </row>
    <row r="67" spans="1:17">
      <c r="A67" s="682"/>
      <c r="B67" s="682"/>
      <c r="C67" s="682"/>
      <c r="D67" s="682"/>
      <c r="E67" s="682"/>
      <c r="F67" s="682"/>
      <c r="G67" s="682"/>
      <c r="H67" s="682"/>
      <c r="I67" s="707" t="s">
        <v>373</v>
      </c>
      <c r="J67" s="692"/>
      <c r="K67" s="692"/>
      <c r="L67" s="728" t="s">
        <v>297</v>
      </c>
      <c r="M67" s="693"/>
      <c r="N67" s="682"/>
    </row>
    <row r="68" spans="1:17">
      <c r="A68" s="682"/>
      <c r="B68" s="682"/>
      <c r="C68" s="682"/>
      <c r="D68" s="682"/>
      <c r="E68" s="682"/>
      <c r="F68" s="682"/>
      <c r="G68" s="682"/>
      <c r="H68" s="682"/>
      <c r="I68" s="691" t="str">
        <f>B26</f>
        <v xml:space="preserve">  Tax and Fringe</v>
      </c>
      <c r="J68" s="692"/>
      <c r="K68" s="206">
        <f>D26</f>
        <v>0.24220000000000003</v>
      </c>
      <c r="L68" s="692"/>
      <c r="M68" s="731">
        <f>K68*M65</f>
        <v>154546.33037311997</v>
      </c>
      <c r="N68" s="682"/>
    </row>
    <row r="69" spans="1:17">
      <c r="A69" s="682"/>
      <c r="B69" s="682"/>
      <c r="C69" s="682"/>
      <c r="D69" s="682"/>
      <c r="E69" s="682"/>
      <c r="F69" s="682"/>
      <c r="G69" s="682"/>
      <c r="H69" s="682"/>
      <c r="I69" s="722" t="s">
        <v>299</v>
      </c>
      <c r="J69" s="723"/>
      <c r="K69" s="723"/>
      <c r="L69" s="732"/>
      <c r="M69" s="733">
        <f>M65+M68</f>
        <v>792640.17997311987</v>
      </c>
      <c r="N69" s="682"/>
    </row>
    <row r="70" spans="1:17">
      <c r="A70" s="682"/>
      <c r="B70" s="682"/>
      <c r="C70" s="682"/>
      <c r="D70" s="682"/>
      <c r="E70" s="682"/>
      <c r="F70" s="682"/>
      <c r="G70" s="682"/>
      <c r="H70" s="682"/>
      <c r="I70" s="691"/>
      <c r="J70" s="728"/>
      <c r="K70" s="728"/>
      <c r="L70" s="904"/>
      <c r="M70" s="752"/>
      <c r="N70" s="682"/>
    </row>
    <row r="71" spans="1:17">
      <c r="A71" s="682"/>
      <c r="B71" s="682"/>
      <c r="C71" s="682"/>
      <c r="D71" s="682"/>
      <c r="E71" s="682"/>
      <c r="F71" s="682"/>
      <c r="G71" s="682"/>
      <c r="H71" s="682"/>
      <c r="I71" s="139" t="str">
        <f>B29</f>
        <v xml:space="preserve">  Staff Training</v>
      </c>
      <c r="J71" s="322"/>
      <c r="K71" s="322"/>
      <c r="L71" s="545">
        <f ca="1">D29</f>
        <v>192.10807561388694</v>
      </c>
      <c r="M71" s="552">
        <f ca="1">L71*L65</f>
        <v>2903.4918997397308</v>
      </c>
      <c r="N71" s="682"/>
    </row>
    <row r="72" spans="1:17">
      <c r="A72" s="682"/>
      <c r="B72" s="682"/>
      <c r="C72" s="682"/>
      <c r="D72" s="682"/>
      <c r="E72" s="682"/>
      <c r="F72" s="682"/>
      <c r="G72" s="682"/>
      <c r="H72" s="682"/>
      <c r="I72" s="386" t="str">
        <f>B30</f>
        <v xml:space="preserve">  Transportation</v>
      </c>
      <c r="J72" s="322"/>
      <c r="K72" s="322"/>
      <c r="L72" s="545">
        <f>D30</f>
        <v>2.0190812303224459</v>
      </c>
      <c r="M72" s="404">
        <f>L72*M52</f>
        <v>5895.7171925415423</v>
      </c>
      <c r="N72" s="682"/>
    </row>
    <row r="73" spans="1:17">
      <c r="A73" s="682"/>
      <c r="B73" s="682"/>
      <c r="C73" s="682"/>
      <c r="D73" s="682"/>
      <c r="E73" s="682"/>
      <c r="F73" s="682"/>
      <c r="G73" s="682"/>
      <c r="H73" s="682"/>
      <c r="I73" s="342" t="str">
        <f>B32</f>
        <v xml:space="preserve">  Meals / Food***</v>
      </c>
      <c r="J73" s="322"/>
      <c r="K73" s="322"/>
      <c r="L73" s="238">
        <f>D32</f>
        <v>8.33</v>
      </c>
      <c r="M73" s="404">
        <f>L73*M52</f>
        <v>24323.599999999999</v>
      </c>
      <c r="N73" s="682"/>
    </row>
    <row r="74" spans="1:17">
      <c r="A74" s="682"/>
      <c r="B74" s="682"/>
      <c r="C74" s="682"/>
      <c r="D74" s="682"/>
      <c r="E74" s="682"/>
      <c r="F74" s="682"/>
      <c r="G74" s="682"/>
      <c r="H74" s="682"/>
      <c r="I74" s="727" t="str">
        <f>B31</f>
        <v xml:space="preserve">  Program Supplies &amp; Materials</v>
      </c>
      <c r="J74" s="692"/>
      <c r="K74" s="692"/>
      <c r="L74" s="746">
        <f ca="1">D31</f>
        <v>693.71474143152727</v>
      </c>
      <c r="M74" s="820">
        <f ca="1">L74*$L$65</f>
        <v>10484.697876651266</v>
      </c>
      <c r="N74" s="682"/>
    </row>
    <row r="75" spans="1:17">
      <c r="A75" s="682"/>
      <c r="B75" s="682"/>
      <c r="C75" s="682"/>
      <c r="D75" s="682"/>
      <c r="E75" s="682"/>
      <c r="F75" s="682"/>
      <c r="G75" s="682"/>
      <c r="H75" s="682"/>
      <c r="I75" s="707"/>
      <c r="J75" s="692"/>
      <c r="K75" s="692"/>
      <c r="L75" s="873">
        <f ca="1">SUM(L72:L74)</f>
        <v>704.06382266184971</v>
      </c>
      <c r="M75" s="754">
        <f ca="1">SUM(M70:M74)</f>
        <v>43607.506968932532</v>
      </c>
      <c r="N75" s="682"/>
    </row>
    <row r="76" spans="1:17">
      <c r="A76" s="682"/>
      <c r="B76" s="682"/>
      <c r="C76" s="682"/>
      <c r="D76" s="682"/>
      <c r="E76" s="682"/>
      <c r="F76" s="682"/>
      <c r="G76" s="682"/>
      <c r="H76" s="682"/>
      <c r="I76" s="691"/>
      <c r="J76" s="692"/>
      <c r="K76" s="692"/>
      <c r="L76" s="755"/>
      <c r="M76" s="756"/>
      <c r="N76" s="682"/>
    </row>
    <row r="77" spans="1:17">
      <c r="A77" s="682"/>
      <c r="B77" s="682"/>
      <c r="C77" s="682"/>
      <c r="D77" s="682"/>
      <c r="E77" s="682"/>
      <c r="F77" s="682"/>
      <c r="G77" s="682"/>
      <c r="H77" s="682"/>
      <c r="I77" s="722" t="s">
        <v>379</v>
      </c>
      <c r="J77" s="723"/>
      <c r="K77" s="723"/>
      <c r="L77" s="723"/>
      <c r="M77" s="758">
        <f ca="1">SUM(M69,M75)</f>
        <v>836247.68694205245</v>
      </c>
      <c r="N77" s="682"/>
    </row>
    <row r="78" spans="1:17">
      <c r="A78" s="682"/>
      <c r="B78" s="682"/>
      <c r="C78" s="682"/>
      <c r="D78" s="682"/>
      <c r="E78" s="682"/>
      <c r="F78" s="682"/>
      <c r="G78" s="682"/>
      <c r="H78" s="682"/>
      <c r="I78" s="691"/>
      <c r="J78" s="692"/>
      <c r="K78" s="692"/>
      <c r="L78" s="760"/>
      <c r="M78" s="761"/>
      <c r="N78" s="682"/>
    </row>
    <row r="79" spans="1:17">
      <c r="A79" s="682"/>
      <c r="B79" s="682"/>
      <c r="C79" s="682"/>
      <c r="D79" s="682"/>
      <c r="E79" s="682"/>
      <c r="F79" s="682"/>
      <c r="G79" s="703"/>
      <c r="H79" s="682"/>
      <c r="I79" s="691" t="str">
        <f>B34</f>
        <v xml:space="preserve">  Admin. Allocation</v>
      </c>
      <c r="J79" s="692"/>
      <c r="K79" s="415">
        <f>D34</f>
        <v>0.12</v>
      </c>
      <c r="L79" s="692"/>
      <c r="M79" s="820">
        <f ca="1">K79*M77</f>
        <v>100349.72243304629</v>
      </c>
      <c r="N79" s="682"/>
    </row>
    <row r="80" spans="1:17" s="684" customFormat="1">
      <c r="A80" s="682"/>
      <c r="B80" s="682"/>
      <c r="C80" s="682"/>
      <c r="D80" s="682"/>
      <c r="E80" s="682"/>
      <c r="F80" s="682"/>
      <c r="G80" s="703"/>
      <c r="H80" s="682"/>
      <c r="I80" s="691"/>
      <c r="J80" s="692"/>
      <c r="K80" s="322"/>
      <c r="L80" s="692"/>
      <c r="M80" s="766"/>
      <c r="N80" s="682"/>
      <c r="O80" s="683"/>
      <c r="P80" s="683"/>
      <c r="Q80" s="683"/>
    </row>
    <row r="81" spans="1:17" s="684" customFormat="1">
      <c r="A81" s="682"/>
      <c r="B81" s="682"/>
      <c r="C81" s="682"/>
      <c r="D81" s="682"/>
      <c r="E81" s="682"/>
      <c r="F81" s="682"/>
      <c r="G81" s="703"/>
      <c r="H81" s="682"/>
      <c r="I81" s="691"/>
      <c r="J81" s="692"/>
      <c r="K81" s="322"/>
      <c r="L81" s="692"/>
      <c r="M81" s="766"/>
      <c r="N81" s="682"/>
      <c r="O81" s="683"/>
      <c r="P81" s="683"/>
      <c r="Q81" s="683"/>
    </row>
    <row r="82" spans="1:17" s="684" customFormat="1" ht="13.8" thickBot="1">
      <c r="A82" s="682"/>
      <c r="B82" s="682"/>
      <c r="C82" s="682"/>
      <c r="D82" s="682"/>
      <c r="E82" s="682"/>
      <c r="F82" s="682"/>
      <c r="G82" s="703"/>
      <c r="H82" s="682"/>
      <c r="I82" s="767" t="s">
        <v>329</v>
      </c>
      <c r="J82" s="768"/>
      <c r="K82" s="426"/>
      <c r="L82" s="768"/>
      <c r="M82" s="769">
        <f ca="1">SUM(M77:M79)</f>
        <v>936597.40937509877</v>
      </c>
      <c r="N82" s="682"/>
      <c r="O82" s="683"/>
      <c r="P82" s="683"/>
      <c r="Q82" s="683"/>
    </row>
    <row r="83" spans="1:17" s="684" customFormat="1" ht="13.8" thickTop="1">
      <c r="A83" s="682"/>
      <c r="B83" s="682"/>
      <c r="C83" s="682"/>
      <c r="D83" s="682"/>
      <c r="E83" s="682"/>
      <c r="F83" s="682"/>
      <c r="G83" s="703"/>
      <c r="H83" s="682"/>
      <c r="I83" s="691"/>
      <c r="J83" s="692"/>
      <c r="K83" s="322"/>
      <c r="L83" s="692"/>
      <c r="M83" s="693"/>
      <c r="N83" s="682"/>
      <c r="O83" s="683"/>
      <c r="P83" s="683"/>
      <c r="Q83" s="683"/>
    </row>
    <row r="84" spans="1:17" s="684" customFormat="1">
      <c r="A84" s="682"/>
      <c r="B84" s="682"/>
      <c r="C84" s="682"/>
      <c r="D84" s="682"/>
      <c r="E84" s="682"/>
      <c r="F84" s="682"/>
      <c r="G84" s="703"/>
      <c r="H84" s="682"/>
      <c r="I84" s="691" t="str">
        <f>I41</f>
        <v xml:space="preserve">  CAF</v>
      </c>
      <c r="J84" s="692"/>
      <c r="K84" s="415">
        <f>K41</f>
        <v>2.3077627802923752E-2</v>
      </c>
      <c r="L84" s="692"/>
      <c r="M84" s="770">
        <f ca="1">M82+(M82*K84)-(M65*K84)</f>
        <v>943486.16342543624</v>
      </c>
      <c r="N84" s="682"/>
      <c r="O84" s="683"/>
      <c r="P84" s="683"/>
      <c r="Q84" s="683"/>
    </row>
    <row r="85" spans="1:17" s="684" customFormat="1" ht="13.8" thickBot="1">
      <c r="A85" s="682"/>
      <c r="B85" s="682"/>
      <c r="C85" s="682"/>
      <c r="D85" s="682"/>
      <c r="E85" s="682"/>
      <c r="F85" s="682"/>
      <c r="G85" s="703"/>
      <c r="H85" s="682"/>
      <c r="I85" s="771"/>
      <c r="J85" s="772"/>
      <c r="K85" s="919"/>
      <c r="L85" s="772"/>
      <c r="M85" s="774"/>
      <c r="N85" s="682"/>
      <c r="O85" s="683"/>
      <c r="P85" s="683"/>
      <c r="Q85" s="683"/>
    </row>
    <row r="86" spans="1:17" s="684" customFormat="1" ht="13.8" hidden="1" thickTop="1">
      <c r="A86" s="682"/>
      <c r="B86" s="682"/>
      <c r="C86" s="682"/>
      <c r="D86" s="682"/>
      <c r="E86" s="682"/>
      <c r="F86" s="682"/>
      <c r="G86" s="703"/>
      <c r="H86" s="682"/>
      <c r="I86" s="691"/>
      <c r="J86" s="692"/>
      <c r="K86" s="775"/>
      <c r="L86" s="692"/>
      <c r="M86" s="911"/>
      <c r="N86" s="682"/>
      <c r="O86" s="683"/>
      <c r="P86" s="683"/>
      <c r="Q86" s="683"/>
    </row>
    <row r="87" spans="1:17" s="684" customFormat="1" hidden="1">
      <c r="A87" s="682"/>
      <c r="B87" s="682"/>
      <c r="C87" s="682"/>
      <c r="D87" s="682"/>
      <c r="E87" s="682"/>
      <c r="F87" s="682"/>
      <c r="G87" s="703"/>
      <c r="H87" s="682"/>
      <c r="I87" s="691"/>
      <c r="J87" s="692"/>
      <c r="K87" s="692"/>
      <c r="L87" s="692"/>
      <c r="M87" s="776"/>
      <c r="N87" s="682"/>
      <c r="O87" s="683"/>
      <c r="P87" s="683"/>
      <c r="Q87" s="683"/>
    </row>
    <row r="88" spans="1:17" s="684" customFormat="1" hidden="1">
      <c r="A88" s="682"/>
      <c r="B88" s="682"/>
      <c r="C88" s="682"/>
      <c r="D88" s="682"/>
      <c r="E88" s="682"/>
      <c r="F88" s="682"/>
      <c r="G88" s="703"/>
      <c r="H88" s="682"/>
      <c r="I88" s="691"/>
      <c r="J88" s="692"/>
      <c r="K88" s="692"/>
      <c r="L88" s="692"/>
      <c r="M88" s="776"/>
      <c r="N88" s="682"/>
      <c r="O88" s="683"/>
      <c r="P88" s="683"/>
      <c r="Q88" s="683"/>
    </row>
    <row r="89" spans="1:17" s="684" customFormat="1" ht="14.4" thickTop="1" thickBot="1">
      <c r="A89" s="682"/>
      <c r="B89" s="682"/>
      <c r="C89" s="682"/>
      <c r="D89" s="682"/>
      <c r="E89" s="682"/>
      <c r="F89" s="682"/>
      <c r="G89" s="703"/>
      <c r="H89" s="682"/>
      <c r="I89" s="691"/>
      <c r="J89" s="692"/>
      <c r="K89" s="692"/>
      <c r="L89" s="760"/>
      <c r="M89" s="912"/>
      <c r="N89" s="682"/>
      <c r="O89" s="683"/>
      <c r="P89" s="683"/>
      <c r="Q89" s="683"/>
    </row>
    <row r="90" spans="1:17" s="684" customFormat="1" ht="13.8" thickBot="1">
      <c r="A90" s="682"/>
      <c r="B90" s="682"/>
      <c r="C90" s="682"/>
      <c r="D90" s="682"/>
      <c r="E90" s="682"/>
      <c r="F90" s="682"/>
      <c r="G90" s="703"/>
      <c r="H90" s="682"/>
      <c r="I90" s="778" t="s">
        <v>433</v>
      </c>
      <c r="J90" s="779"/>
      <c r="K90" s="780"/>
      <c r="L90" s="781"/>
      <c r="M90" s="887">
        <f ca="1">M84/M52</f>
        <v>323.1116998032316</v>
      </c>
      <c r="N90" s="682"/>
      <c r="O90" s="683"/>
      <c r="P90" s="683"/>
      <c r="Q90" s="683"/>
    </row>
    <row r="91" spans="1:17" s="684" customFormat="1">
      <c r="A91" s="682"/>
      <c r="B91" s="682"/>
      <c r="C91" s="682"/>
      <c r="D91" s="682"/>
      <c r="E91" s="682"/>
      <c r="F91" s="682"/>
      <c r="G91" s="703"/>
      <c r="H91" s="682"/>
      <c r="I91" s="692"/>
      <c r="J91" s="920"/>
      <c r="K91" s="692"/>
      <c r="L91" s="682"/>
      <c r="M91" s="921"/>
      <c r="N91" s="682"/>
      <c r="O91" s="683"/>
      <c r="P91" s="683"/>
      <c r="Q91" s="683"/>
    </row>
    <row r="92" spans="1:17" s="684" customFormat="1">
      <c r="A92" s="682"/>
      <c r="B92" s="683"/>
      <c r="C92" s="683"/>
      <c r="D92" s="683"/>
      <c r="E92" s="683"/>
      <c r="F92" s="683"/>
      <c r="G92" s="683"/>
      <c r="H92" s="683"/>
      <c r="I92" s="692"/>
      <c r="J92" s="920"/>
      <c r="K92" s="692"/>
      <c r="L92" s="682"/>
      <c r="M92" s="915"/>
      <c r="N92" s="777"/>
      <c r="O92" s="683"/>
      <c r="P92" s="683"/>
      <c r="Q92" s="683"/>
    </row>
    <row r="93" spans="1:17" s="684" customFormat="1">
      <c r="A93" s="682"/>
      <c r="B93" s="683"/>
      <c r="C93" s="683"/>
      <c r="D93" s="683"/>
      <c r="E93" s="683"/>
      <c r="F93" s="683"/>
      <c r="G93" s="683"/>
      <c r="H93" s="683"/>
      <c r="I93" s="734"/>
      <c r="J93" s="922"/>
      <c r="K93" s="734"/>
      <c r="L93" s="923"/>
      <c r="M93" s="734"/>
      <c r="N93" s="683"/>
      <c r="O93" s="683"/>
      <c r="P93" s="683"/>
      <c r="Q93" s="683"/>
    </row>
    <row r="94" spans="1:17" s="684" customFormat="1" ht="21">
      <c r="A94" s="682"/>
      <c r="B94" s="1071"/>
      <c r="C94" s="1072"/>
      <c r="D94" s="1072"/>
      <c r="E94" s="1072"/>
      <c r="F94" s="310"/>
      <c r="G94" s="310"/>
      <c r="H94" s="683"/>
      <c r="I94" s="734"/>
      <c r="J94" s="922"/>
      <c r="K94" s="734"/>
      <c r="L94" s="923"/>
      <c r="M94" s="734"/>
      <c r="N94" s="683"/>
      <c r="O94" s="683"/>
      <c r="P94" s="683"/>
      <c r="Q94" s="683"/>
    </row>
    <row r="95" spans="1:17" s="684" customFormat="1" ht="21">
      <c r="A95" s="682"/>
      <c r="B95" s="1073"/>
      <c r="C95" s="310"/>
      <c r="D95" s="310"/>
      <c r="E95" s="310"/>
      <c r="F95" s="310"/>
      <c r="G95" s="310"/>
      <c r="H95" s="683"/>
      <c r="I95" s="734"/>
      <c r="J95" s="922"/>
      <c r="K95" s="734"/>
      <c r="L95" s="923"/>
      <c r="M95" s="734"/>
      <c r="N95" s="683"/>
      <c r="O95" s="683"/>
      <c r="P95" s="683"/>
      <c r="Q95" s="683"/>
    </row>
    <row r="96" spans="1:17" s="684" customFormat="1" ht="21">
      <c r="A96" s="682"/>
      <c r="B96" s="1073"/>
      <c r="C96" s="310"/>
      <c r="D96" s="310"/>
      <c r="E96" s="310"/>
      <c r="F96" s="310"/>
      <c r="G96" s="310"/>
      <c r="H96" s="683"/>
      <c r="I96" s="734"/>
      <c r="J96" s="922"/>
      <c r="K96" s="734"/>
      <c r="L96" s="923"/>
      <c r="M96" s="734"/>
      <c r="N96" s="683"/>
      <c r="O96" s="683"/>
      <c r="P96" s="683"/>
      <c r="Q96" s="683"/>
    </row>
    <row r="97" spans="1:17" s="684" customFormat="1" ht="21">
      <c r="A97" s="682"/>
      <c r="B97" s="1073"/>
      <c r="C97" s="310"/>
      <c r="D97" s="310"/>
      <c r="E97" s="310"/>
      <c r="F97" s="310"/>
      <c r="G97" s="310"/>
      <c r="H97" s="683"/>
      <c r="I97" s="734"/>
      <c r="J97" s="922"/>
      <c r="K97" s="734"/>
      <c r="L97" s="923"/>
      <c r="M97" s="734"/>
      <c r="N97" s="683"/>
      <c r="O97" s="683"/>
      <c r="P97" s="683"/>
      <c r="Q97" s="683"/>
    </row>
    <row r="98" spans="1:17" s="684" customFormat="1" ht="21">
      <c r="A98" s="682"/>
      <c r="B98" s="1073"/>
      <c r="C98" s="310"/>
      <c r="D98" s="310"/>
      <c r="E98" s="310"/>
      <c r="F98" s="310"/>
      <c r="G98" s="310"/>
      <c r="H98" s="683"/>
      <c r="I98" s="734"/>
      <c r="J98" s="922"/>
      <c r="K98" s="734"/>
      <c r="L98" s="923"/>
      <c r="M98" s="734"/>
      <c r="N98" s="683"/>
      <c r="O98" s="683"/>
      <c r="P98" s="683"/>
      <c r="Q98" s="683"/>
    </row>
    <row r="99" spans="1:17" s="684" customFormat="1" ht="21">
      <c r="A99" s="682"/>
      <c r="B99" s="1073"/>
      <c r="C99" s="310"/>
      <c r="D99" s="310"/>
      <c r="E99" s="310"/>
      <c r="F99" s="310"/>
      <c r="G99" s="310"/>
      <c r="H99" s="683"/>
      <c r="I99" s="734"/>
      <c r="J99" s="922"/>
      <c r="K99" s="734"/>
      <c r="L99" s="923"/>
      <c r="M99" s="734"/>
      <c r="N99" s="683"/>
      <c r="O99" s="683"/>
      <c r="P99" s="683"/>
      <c r="Q99" s="683"/>
    </row>
    <row r="100" spans="1:17" s="684" customFormat="1" ht="21">
      <c r="A100" s="682"/>
      <c r="B100" s="1073"/>
      <c r="C100" s="310"/>
      <c r="D100" s="310"/>
      <c r="E100" s="310"/>
      <c r="F100" s="310"/>
      <c r="G100" s="310"/>
      <c r="H100" s="683"/>
      <c r="I100" s="734"/>
      <c r="J100" s="922"/>
      <c r="K100" s="734"/>
      <c r="L100" s="923"/>
      <c r="M100" s="734"/>
      <c r="N100" s="683"/>
      <c r="O100" s="683"/>
      <c r="P100" s="683"/>
      <c r="Q100" s="683"/>
    </row>
    <row r="101" spans="1:17" s="684" customFormat="1" ht="21">
      <c r="A101" s="682"/>
      <c r="B101" s="1073"/>
      <c r="C101" s="312"/>
      <c r="D101" s="313"/>
      <c r="E101" s="310"/>
      <c r="F101" s="310"/>
      <c r="G101" s="310"/>
      <c r="H101" s="683"/>
      <c r="I101" s="734"/>
      <c r="J101" s="922"/>
      <c r="K101" s="734"/>
      <c r="L101" s="923"/>
      <c r="M101" s="734"/>
      <c r="N101" s="683"/>
      <c r="O101" s="683"/>
      <c r="P101" s="683"/>
      <c r="Q101" s="683"/>
    </row>
    <row r="102" spans="1:17" s="684" customFormat="1" ht="14.4">
      <c r="A102" s="682"/>
      <c r="B102" s="310"/>
      <c r="C102" s="310"/>
      <c r="D102" s="310"/>
      <c r="E102" s="310"/>
      <c r="F102" s="310"/>
      <c r="G102" s="310"/>
      <c r="H102" s="683"/>
      <c r="I102" s="734"/>
      <c r="J102" s="922"/>
      <c r="K102" s="734"/>
      <c r="L102" s="923"/>
      <c r="M102" s="734"/>
      <c r="N102" s="683"/>
      <c r="O102" s="683"/>
      <c r="P102" s="683"/>
      <c r="Q102" s="683"/>
    </row>
    <row r="103" spans="1:17" s="683" customFormat="1" ht="14.4">
      <c r="B103" s="310"/>
      <c r="C103" s="310"/>
      <c r="D103" s="310"/>
      <c r="E103" s="310"/>
      <c r="F103" s="310"/>
      <c r="G103" s="310"/>
      <c r="I103" s="734"/>
      <c r="J103" s="922"/>
      <c r="K103" s="734"/>
      <c r="L103" s="923"/>
      <c r="M103" s="734"/>
    </row>
    <row r="104" spans="1:17" s="683" customFormat="1">
      <c r="B104" s="1084"/>
      <c r="C104" s="1084"/>
      <c r="D104" s="1084"/>
      <c r="E104" s="1084"/>
      <c r="F104" s="1084"/>
      <c r="G104" s="1084"/>
      <c r="I104" s="734"/>
      <c r="J104" s="922"/>
      <c r="K104" s="734"/>
      <c r="L104" s="923"/>
      <c r="M104" s="734"/>
    </row>
    <row r="105" spans="1:17" s="683" customFormat="1">
      <c r="M105" s="734"/>
    </row>
    <row r="106" spans="1:17" s="683" customFormat="1">
      <c r="M106" s="734"/>
    </row>
    <row r="107" spans="1:17" s="683" customFormat="1">
      <c r="M107" s="734"/>
    </row>
    <row r="108" spans="1:17" s="683" customFormat="1"/>
    <row r="109" spans="1:17" s="683" customFormat="1"/>
    <row r="110" spans="1:17" s="683" customFormat="1"/>
    <row r="111" spans="1:17" s="683" customFormat="1"/>
    <row r="112" spans="1:17" s="683" customFormat="1"/>
    <row r="113" s="683" customFormat="1"/>
    <row r="114" s="683" customFormat="1"/>
    <row r="115" s="683" customFormat="1"/>
    <row r="116" s="683" customFormat="1"/>
    <row r="117" s="683" customFormat="1"/>
    <row r="118" s="683" customFormat="1"/>
    <row r="119" s="683" customFormat="1"/>
    <row r="120" s="683" customFormat="1"/>
    <row r="121" s="683" customFormat="1"/>
    <row r="122" s="683" customFormat="1"/>
    <row r="123" s="683" customFormat="1"/>
    <row r="124" s="683" customFormat="1"/>
    <row r="125" s="683" customFormat="1"/>
    <row r="126" s="683" customFormat="1"/>
    <row r="127" s="683" customFormat="1"/>
    <row r="128" s="683" customFormat="1"/>
    <row r="129" s="683" customFormat="1"/>
    <row r="130" s="683" customFormat="1"/>
    <row r="131" s="683" customFormat="1"/>
    <row r="132" s="683" customFormat="1"/>
    <row r="133" s="683" customFormat="1"/>
    <row r="134" s="683" customFormat="1"/>
    <row r="135" s="683" customFormat="1"/>
    <row r="136" s="683" customFormat="1"/>
    <row r="137" s="683" customFormat="1"/>
    <row r="138" s="683" customFormat="1"/>
    <row r="139" s="683" customFormat="1"/>
    <row r="140" s="683" customFormat="1"/>
    <row r="141" s="683" customFormat="1"/>
    <row r="142" s="683" customFormat="1"/>
    <row r="143" s="683" customFormat="1"/>
    <row r="144" s="683" customFormat="1"/>
    <row r="145" s="683" customFormat="1"/>
    <row r="146" s="683" customFormat="1"/>
    <row r="147" s="683" customFormat="1"/>
    <row r="148" s="683" customFormat="1"/>
    <row r="149" s="683" customFormat="1"/>
    <row r="150" s="683" customFormat="1"/>
    <row r="151" s="683" customFormat="1"/>
    <row r="152" s="683" customFormat="1"/>
    <row r="153" s="683" customFormat="1"/>
    <row r="154" s="683" customFormat="1"/>
    <row r="155" s="683" customFormat="1"/>
    <row r="156" s="683" customFormat="1"/>
    <row r="157" s="683" customFormat="1"/>
    <row r="158" s="683" customFormat="1"/>
    <row r="159" s="683" customFormat="1"/>
    <row r="160" s="683" customFormat="1"/>
    <row r="161" s="683" customFormat="1"/>
    <row r="162" s="683" customFormat="1"/>
    <row r="163" s="683" customFormat="1"/>
    <row r="164" s="683" customFormat="1"/>
    <row r="165" s="683" customFormat="1"/>
    <row r="166" s="683" customFormat="1"/>
    <row r="167" s="683" customFormat="1"/>
    <row r="168" s="683" customFormat="1"/>
    <row r="169" s="683" customFormat="1"/>
    <row r="170" s="683" customFormat="1"/>
    <row r="171" s="683" customFormat="1"/>
    <row r="172" s="683" customFormat="1"/>
    <row r="173" s="683" customFormat="1"/>
    <row r="174" s="683" customFormat="1"/>
    <row r="175" s="683" customFormat="1"/>
    <row r="176" s="683" customFormat="1"/>
    <row r="177" s="683" customFormat="1"/>
    <row r="178" s="683" customFormat="1"/>
    <row r="179" s="683" customFormat="1"/>
    <row r="180" s="683" customFormat="1"/>
    <row r="181" s="683" customFormat="1"/>
    <row r="182" s="683" customFormat="1"/>
    <row r="183" s="683" customFormat="1"/>
    <row r="184" s="683" customFormat="1"/>
    <row r="185" s="683" customFormat="1"/>
    <row r="186" s="683" customFormat="1"/>
    <row r="187" s="683" customFormat="1"/>
    <row r="188" s="683" customFormat="1"/>
    <row r="189" s="683" customFormat="1"/>
    <row r="190" s="683" customFormat="1"/>
    <row r="191" s="683" customFormat="1"/>
    <row r="192" s="683" customFormat="1"/>
    <row r="193" s="683" customFormat="1"/>
    <row r="194" s="683" customFormat="1"/>
    <row r="195" s="683" customFormat="1"/>
    <row r="196" s="683" customFormat="1"/>
    <row r="197" s="683" customFormat="1"/>
    <row r="198" s="683" customFormat="1"/>
    <row r="199" s="683" customFormat="1"/>
    <row r="200" s="683" customFormat="1"/>
    <row r="201" s="683" customFormat="1"/>
    <row r="202" s="683" customFormat="1"/>
    <row r="203" s="683" customFormat="1"/>
    <row r="204" s="683" customFormat="1"/>
    <row r="205" s="683" customFormat="1"/>
    <row r="206" s="683" customFormat="1"/>
    <row r="207" s="683" customFormat="1"/>
    <row r="208" s="683" customFormat="1"/>
    <row r="209" s="683" customFormat="1"/>
    <row r="210" s="683" customFormat="1"/>
    <row r="211" s="683" customFormat="1"/>
    <row r="212" s="683" customFormat="1"/>
    <row r="213" s="683" customFormat="1"/>
    <row r="214" s="683" customFormat="1"/>
    <row r="215" s="683" customFormat="1"/>
    <row r="216" s="683" customFormat="1"/>
    <row r="217" s="683" customFormat="1"/>
    <row r="218" s="683" customFormat="1"/>
    <row r="219" s="683" customFormat="1"/>
    <row r="220" s="683" customFormat="1"/>
    <row r="221" s="683" customFormat="1"/>
    <row r="222" s="683" customFormat="1"/>
    <row r="223" s="683" customFormat="1"/>
    <row r="224" s="683" customFormat="1"/>
    <row r="225" s="683" customFormat="1"/>
    <row r="226" s="683" customFormat="1"/>
    <row r="227" s="683" customFormat="1"/>
    <row r="228" s="683" customFormat="1"/>
    <row r="229" s="683" customFormat="1"/>
    <row r="230" s="683" customFormat="1"/>
    <row r="231" s="683" customFormat="1"/>
    <row r="232" s="683" customFormat="1"/>
    <row r="233" s="683" customFormat="1"/>
    <row r="234" s="683" customFormat="1"/>
    <row r="235" s="683" customFormat="1"/>
    <row r="236" s="683" customFormat="1"/>
    <row r="237" s="683" customFormat="1"/>
    <row r="238" s="683" customFormat="1"/>
    <row r="239" s="683" customFormat="1"/>
    <row r="240" s="683" customFormat="1"/>
    <row r="241" s="683" customFormat="1"/>
    <row r="242" s="683" customFormat="1"/>
    <row r="243" s="683" customFormat="1"/>
    <row r="244" s="683" customFormat="1"/>
    <row r="245" s="683" customFormat="1"/>
    <row r="246" s="683" customFormat="1"/>
    <row r="247" s="683" customFormat="1"/>
    <row r="248" s="683" customFormat="1"/>
    <row r="249" s="683" customFormat="1"/>
    <row r="250" s="683" customFormat="1"/>
    <row r="251" s="683" customFormat="1"/>
    <row r="252" s="683" customFormat="1"/>
    <row r="253" s="683" customFormat="1"/>
    <row r="254" s="683" customFormat="1"/>
    <row r="255" s="683" customFormat="1"/>
    <row r="256" s="683" customFormat="1"/>
    <row r="257" s="683" customFormat="1"/>
    <row r="258" s="683" customFormat="1"/>
    <row r="259" s="683" customFormat="1"/>
    <row r="260" s="683" customFormat="1"/>
    <row r="261" s="683" customFormat="1"/>
    <row r="262" s="683" customFormat="1"/>
    <row r="263" s="683" customFormat="1"/>
    <row r="264" s="683" customFormat="1"/>
    <row r="265" s="683" customFormat="1"/>
    <row r="266" s="683" customFormat="1"/>
    <row r="267" s="683" customFormat="1"/>
    <row r="268" s="683" customFormat="1"/>
    <row r="269" s="683" customFormat="1"/>
    <row r="270" s="683" customFormat="1"/>
    <row r="271" s="683" customFormat="1"/>
    <row r="272" s="683" customFormat="1"/>
    <row r="273" s="683" customFormat="1"/>
    <row r="274" s="683" customFormat="1"/>
    <row r="275" s="683" customFormat="1"/>
    <row r="276" s="683" customFormat="1"/>
    <row r="277" s="683" customFormat="1"/>
    <row r="278" s="683" customFormat="1"/>
    <row r="279" s="683" customFormat="1"/>
    <row r="280" s="683" customFormat="1"/>
    <row r="281" s="683" customFormat="1"/>
    <row r="282" s="683" customFormat="1"/>
    <row r="283" s="683" customFormat="1"/>
    <row r="284" s="683" customFormat="1"/>
    <row r="285" s="683" customFormat="1"/>
    <row r="286" s="683" customFormat="1"/>
    <row r="287" s="683" customFormat="1"/>
    <row r="288" s="683" customFormat="1"/>
    <row r="289" s="683" customFormat="1"/>
    <row r="290" s="683" customFormat="1"/>
    <row r="291" s="683" customFormat="1"/>
    <row r="292" s="683" customFormat="1"/>
    <row r="293" s="683" customFormat="1"/>
    <row r="294" s="683" customFormat="1"/>
    <row r="295" s="683" customFormat="1"/>
    <row r="296" s="683" customFormat="1"/>
    <row r="297" s="683" customFormat="1"/>
    <row r="298" s="683" customFormat="1"/>
    <row r="299" s="683" customFormat="1"/>
    <row r="300" s="683" customFormat="1"/>
    <row r="301" s="683" customFormat="1"/>
    <row r="302" s="683" customFormat="1"/>
    <row r="303" s="683" customFormat="1"/>
    <row r="304" s="683" customFormat="1"/>
    <row r="305" s="683" customFormat="1"/>
    <row r="306" s="683" customFormat="1"/>
    <row r="307" s="683" customFormat="1"/>
    <row r="308" s="683" customFormat="1"/>
    <row r="309" s="683" customFormat="1"/>
    <row r="310" s="683" customFormat="1"/>
    <row r="311" s="683" customFormat="1"/>
    <row r="312" s="683" customFormat="1"/>
    <row r="313" s="683" customFormat="1"/>
    <row r="314" s="683" customFormat="1"/>
    <row r="315" s="683" customFormat="1"/>
    <row r="316" s="683" customFormat="1"/>
    <row r="317" s="683" customFormat="1"/>
    <row r="318" s="683" customFormat="1"/>
    <row r="319" s="683" customFormat="1"/>
    <row r="320" s="683" customFormat="1"/>
    <row r="321" s="683" customFormat="1"/>
    <row r="322" s="683" customFormat="1"/>
    <row r="323" s="683" customFormat="1"/>
    <row r="324" s="683" customFormat="1"/>
    <row r="325" s="683" customFormat="1"/>
    <row r="326" s="683" customFormat="1"/>
    <row r="327" s="683" customFormat="1"/>
    <row r="328" s="683" customFormat="1"/>
    <row r="329" s="683" customFormat="1"/>
    <row r="330" s="683" customFormat="1"/>
    <row r="331" s="683" customFormat="1"/>
    <row r="332" s="683" customFormat="1"/>
    <row r="333" s="683" customFormat="1"/>
    <row r="334" s="683" customFormat="1"/>
    <row r="335" s="683" customFormat="1"/>
    <row r="336" s="683" customFormat="1"/>
    <row r="337" s="683" customFormat="1"/>
    <row r="338" s="683" customFormat="1"/>
    <row r="339" s="683" customFormat="1"/>
    <row r="340" s="683" customFormat="1"/>
    <row r="341" s="683" customFormat="1"/>
    <row r="342" s="683" customFormat="1"/>
    <row r="343" s="683" customFormat="1"/>
    <row r="344" s="683" customFormat="1"/>
    <row r="345" s="683" customFormat="1"/>
    <row r="346" s="683" customFormat="1"/>
    <row r="347" s="683" customFormat="1"/>
    <row r="348" s="683" customFormat="1"/>
    <row r="349" s="683" customFormat="1"/>
    <row r="350" s="683" customFormat="1"/>
    <row r="351" s="683" customFormat="1"/>
    <row r="352" s="683" customFormat="1"/>
    <row r="353" s="683" customFormat="1"/>
    <row r="354" s="683" customFormat="1"/>
    <row r="355" s="683" customFormat="1"/>
    <row r="356" s="683" customFormat="1"/>
    <row r="357" s="683" customFormat="1"/>
    <row r="358" s="683" customFormat="1"/>
    <row r="359" s="683" customFormat="1"/>
    <row r="360" s="683" customFormat="1"/>
    <row r="361" s="683" customFormat="1"/>
    <row r="362" s="683" customFormat="1"/>
    <row r="363" s="683" customFormat="1"/>
    <row r="364" s="683" customFormat="1"/>
    <row r="365" s="683" customFormat="1"/>
    <row r="366" s="683" customFormat="1"/>
    <row r="367" s="683" customFormat="1"/>
    <row r="368" s="683" customFormat="1"/>
    <row r="369" s="683" customFormat="1"/>
    <row r="370" s="683" customFormat="1"/>
    <row r="371" s="683" customFormat="1"/>
    <row r="372" s="683" customFormat="1"/>
    <row r="373" s="683" customFormat="1"/>
    <row r="374" s="683" customFormat="1"/>
    <row r="375" s="683" customFormat="1"/>
    <row r="376" s="683" customFormat="1"/>
    <row r="377" s="683" customFormat="1"/>
    <row r="378" s="683" customFormat="1"/>
    <row r="379" s="683" customFormat="1"/>
    <row r="380" s="683" customFormat="1"/>
    <row r="381" s="683" customFormat="1"/>
    <row r="382" s="683" customFormat="1"/>
    <row r="383" s="683" customFormat="1"/>
    <row r="384" s="683" customFormat="1"/>
    <row r="385" s="683" customFormat="1"/>
    <row r="386" s="683" customFormat="1"/>
    <row r="387" s="683" customFormat="1"/>
    <row r="388" s="683" customFormat="1"/>
    <row r="389" s="683" customFormat="1"/>
    <row r="390" s="683" customFormat="1"/>
    <row r="391" s="683" customFormat="1"/>
    <row r="392" s="683" customFormat="1"/>
    <row r="393" s="683" customFormat="1"/>
    <row r="394" s="683" customFormat="1"/>
    <row r="395" s="683" customFormat="1"/>
    <row r="396" s="683" customFormat="1"/>
    <row r="397" s="683" customFormat="1"/>
    <row r="398" s="683" customFormat="1"/>
    <row r="399" s="683" customFormat="1"/>
    <row r="400" s="683" customFormat="1"/>
    <row r="401" s="683" customFormat="1"/>
    <row r="402" s="683" customFormat="1"/>
    <row r="403" s="683" customFormat="1"/>
    <row r="404" s="683" customFormat="1"/>
    <row r="405" s="683" customFormat="1"/>
    <row r="406" s="683" customFormat="1"/>
    <row r="407" s="683" customFormat="1"/>
    <row r="408" s="683" customFormat="1"/>
    <row r="409" s="683" customFormat="1"/>
    <row r="410" s="683" customFormat="1"/>
    <row r="411" s="683" customFormat="1"/>
    <row r="412" s="683" customFormat="1"/>
    <row r="413" s="683" customFormat="1"/>
    <row r="414" s="683" customFormat="1"/>
    <row r="415" s="683" customFormat="1"/>
    <row r="416" s="683" customFormat="1"/>
    <row r="417" s="683" customFormat="1"/>
    <row r="418" s="683" customFormat="1"/>
    <row r="419" s="683" customFormat="1"/>
    <row r="420" s="683" customFormat="1"/>
    <row r="421" s="683" customFormat="1"/>
    <row r="422" s="683" customFormat="1"/>
    <row r="423" s="683" customFormat="1"/>
    <row r="424" s="683" customFormat="1"/>
    <row r="425" s="683" customFormat="1"/>
    <row r="426" s="683" customFormat="1"/>
    <row r="427" s="683" customFormat="1"/>
    <row r="428" s="683" customFormat="1"/>
    <row r="429" s="683" customFormat="1"/>
    <row r="430" s="683" customFormat="1"/>
    <row r="431" s="683" customFormat="1"/>
    <row r="432" s="683" customFormat="1"/>
    <row r="433" s="683" customFormat="1"/>
    <row r="434" s="683" customFormat="1"/>
    <row r="435" s="683" customFormat="1"/>
    <row r="436" s="683" customFormat="1"/>
    <row r="437" s="683" customFormat="1"/>
    <row r="438" s="683" customFormat="1"/>
    <row r="439" s="683" customFormat="1"/>
    <row r="440" s="683" customFormat="1"/>
    <row r="441" s="683" customFormat="1"/>
    <row r="442" s="683" customFormat="1"/>
    <row r="443" s="683" customFormat="1"/>
    <row r="444" s="683" customFormat="1"/>
    <row r="445" s="683" customFormat="1"/>
    <row r="446" s="683" customFormat="1"/>
    <row r="447" s="683" customFormat="1"/>
    <row r="448" s="683" customFormat="1"/>
    <row r="449" s="683" customFormat="1"/>
    <row r="450" s="683" customFormat="1"/>
    <row r="451" s="683" customFormat="1"/>
    <row r="452" s="683" customFormat="1"/>
    <row r="453" s="683" customFormat="1"/>
    <row r="454" s="683" customFormat="1"/>
    <row r="455" s="683" customFormat="1"/>
    <row r="456" s="683" customFormat="1"/>
    <row r="457" s="683" customFormat="1"/>
    <row r="458" s="683" customFormat="1"/>
    <row r="459" s="683" customFormat="1"/>
    <row r="460" s="683" customFormat="1"/>
    <row r="461" s="683" customFormat="1"/>
    <row r="462" s="683" customFormat="1"/>
    <row r="463" s="683" customFormat="1"/>
    <row r="464" s="683" customFormat="1"/>
    <row r="465" s="683" customFormat="1"/>
    <row r="466" s="683" customFormat="1"/>
    <row r="467" s="683" customFormat="1"/>
    <row r="468" s="683" customFormat="1"/>
    <row r="469" s="683" customFormat="1"/>
    <row r="470" s="683" customFormat="1"/>
    <row r="471" s="683" customFormat="1"/>
    <row r="472" s="683" customFormat="1"/>
    <row r="473" s="683" customFormat="1"/>
    <row r="474" s="683" customFormat="1"/>
    <row r="475" s="683" customFormat="1"/>
    <row r="476" s="683" customFormat="1"/>
    <row r="477" s="683" customFormat="1"/>
    <row r="478" s="683" customFormat="1"/>
    <row r="479" s="683" customFormat="1"/>
    <row r="480" s="683" customFormat="1"/>
    <row r="481" s="683" customFormat="1"/>
    <row r="482" s="683" customFormat="1"/>
    <row r="483" s="683" customFormat="1"/>
    <row r="484" s="683" customFormat="1"/>
    <row r="485" s="683" customFormat="1"/>
    <row r="486" s="683" customFormat="1"/>
    <row r="487" s="683" customFormat="1"/>
    <row r="488" s="683" customFormat="1"/>
    <row r="489" s="683" customFormat="1"/>
    <row r="490" s="683" customFormat="1"/>
    <row r="491" s="683" customFormat="1"/>
    <row r="492" s="683" customFormat="1"/>
    <row r="493" s="683" customFormat="1"/>
    <row r="494" s="683" customFormat="1"/>
    <row r="495" s="683" customFormat="1"/>
    <row r="496" s="683" customFormat="1"/>
    <row r="497" s="683" customFormat="1"/>
    <row r="498" s="683" customFormat="1"/>
    <row r="499" s="683" customFormat="1"/>
    <row r="500" s="683" customFormat="1"/>
    <row r="501" s="683" customFormat="1"/>
    <row r="502" s="683" customFormat="1"/>
    <row r="503" s="683" customFormat="1"/>
    <row r="504" s="683" customFormat="1"/>
    <row r="505" s="683" customFormat="1"/>
    <row r="506" s="683" customFormat="1"/>
    <row r="507" s="683" customFormat="1"/>
    <row r="508" s="683" customFormat="1"/>
    <row r="509" s="683" customFormat="1"/>
    <row r="510" s="683" customFormat="1"/>
    <row r="511" s="683" customFormat="1"/>
    <row r="512" s="683" customFormat="1"/>
    <row r="513" s="683" customFormat="1"/>
    <row r="514" s="683" customFormat="1"/>
    <row r="515" s="683" customFormat="1"/>
    <row r="516" s="683" customFormat="1"/>
    <row r="517" s="683" customFormat="1"/>
    <row r="518" s="683" customFormat="1"/>
    <row r="519" s="683" customFormat="1"/>
    <row r="520" s="683" customFormat="1"/>
    <row r="521" s="683" customFormat="1"/>
    <row r="522" s="683" customFormat="1"/>
    <row r="523" s="683" customFormat="1"/>
    <row r="524" s="683" customFormat="1"/>
    <row r="525" s="683" customFormat="1"/>
    <row r="526" s="683" customFormat="1"/>
    <row r="527" s="683" customFormat="1"/>
    <row r="528" s="683" customFormat="1"/>
    <row r="529" s="683" customFormat="1"/>
    <row r="530" s="683" customFormat="1"/>
    <row r="531" s="683" customFormat="1"/>
    <row r="532" s="683" customFormat="1"/>
    <row r="533" s="683" customFormat="1"/>
    <row r="534" s="683" customFormat="1"/>
    <row r="535" s="683" customFormat="1"/>
    <row r="536" s="683" customFormat="1"/>
    <row r="537" s="683" customFormat="1"/>
    <row r="538" s="683" customFormat="1"/>
    <row r="539" s="683" customFormat="1"/>
    <row r="540" s="683" customFormat="1"/>
    <row r="541" s="683" customFormat="1"/>
    <row r="542" s="683" customFormat="1"/>
    <row r="543" s="683" customFormat="1"/>
    <row r="544" s="683" customFormat="1"/>
    <row r="545" s="683" customFormat="1"/>
    <row r="546" s="683" customFormat="1"/>
    <row r="547" s="683" customFormat="1"/>
    <row r="548" s="683" customFormat="1"/>
    <row r="549" s="683" customFormat="1"/>
    <row r="550" s="683" customFormat="1"/>
    <row r="551" s="683" customFormat="1"/>
    <row r="552" s="683" customFormat="1"/>
    <row r="553" s="683" customFormat="1"/>
    <row r="554" s="683" customFormat="1"/>
    <row r="555" s="683" customFormat="1"/>
    <row r="556" s="683" customFormat="1"/>
    <row r="557" s="683" customFormat="1"/>
    <row r="558" s="683" customFormat="1"/>
    <row r="559" s="683" customFormat="1"/>
    <row r="560" s="683" customFormat="1"/>
    <row r="561" s="683" customFormat="1"/>
    <row r="562" s="683" customFormat="1"/>
    <row r="563" s="683" customFormat="1"/>
    <row r="564" s="683" customFormat="1"/>
    <row r="565" s="683" customFormat="1"/>
    <row r="566" s="683" customFormat="1"/>
    <row r="567" s="683" customFormat="1"/>
    <row r="568" s="683" customFormat="1"/>
    <row r="569" s="683" customFormat="1"/>
    <row r="570" s="683" customFormat="1"/>
    <row r="571" s="683" customFormat="1"/>
    <row r="572" s="683" customFormat="1"/>
    <row r="573" s="683" customFormat="1"/>
    <row r="574" s="683" customFormat="1"/>
    <row r="575" s="683" customFormat="1"/>
    <row r="576" s="683" customFormat="1"/>
    <row r="577" s="683" customFormat="1"/>
    <row r="578" s="683" customFormat="1"/>
    <row r="579" s="683" customFormat="1"/>
    <row r="580" s="683" customFormat="1"/>
    <row r="581" s="683" customFormat="1"/>
    <row r="582" s="683" customFormat="1"/>
    <row r="583" s="683" customFormat="1"/>
    <row r="584" s="683" customFormat="1"/>
    <row r="585" s="683" customFormat="1"/>
    <row r="586" s="683" customFormat="1"/>
    <row r="587" s="683" customFormat="1"/>
    <row r="588" s="683" customFormat="1"/>
    <row r="589" s="683" customFormat="1"/>
    <row r="590" s="683" customFormat="1"/>
    <row r="591" s="683" customFormat="1"/>
    <row r="592" s="683" customFormat="1"/>
    <row r="593" s="683" customFormat="1"/>
    <row r="594" s="683" customFormat="1"/>
    <row r="595" s="683" customFormat="1"/>
    <row r="596" s="683" customFormat="1"/>
    <row r="597" s="683" customFormat="1"/>
    <row r="598" s="683" customFormat="1"/>
    <row r="599" s="683" customFormat="1"/>
    <row r="600" s="683" customFormat="1"/>
    <row r="601" s="683" customFormat="1"/>
    <row r="602" s="683" customFormat="1"/>
    <row r="603" s="683" customFormat="1"/>
    <row r="604" s="683" customFormat="1"/>
    <row r="605" s="683" customFormat="1"/>
    <row r="606" s="683" customFormat="1"/>
    <row r="607" s="683" customFormat="1"/>
    <row r="608" s="683" customFormat="1"/>
    <row r="609" s="683" customFormat="1"/>
    <row r="610" s="683" customFormat="1"/>
    <row r="611" s="683" customFormat="1"/>
    <row r="612" s="683" customFormat="1"/>
    <row r="613" s="683" customFormat="1"/>
    <row r="614" s="683" customFormat="1"/>
    <row r="615" s="683" customFormat="1"/>
    <row r="616" s="683" customFormat="1"/>
    <row r="617" s="683" customFormat="1"/>
    <row r="618" s="683" customFormat="1"/>
    <row r="619" s="683" customFormat="1"/>
    <row r="620" s="683" customFormat="1"/>
    <row r="621" s="683" customFormat="1"/>
    <row r="622" s="683" customFormat="1"/>
    <row r="623" s="683" customFormat="1"/>
    <row r="624" s="683" customFormat="1"/>
    <row r="625" s="683" customFormat="1"/>
    <row r="626" s="683" customFormat="1"/>
    <row r="627" s="683" customFormat="1"/>
    <row r="628" s="683" customFormat="1"/>
    <row r="629" s="683" customFormat="1"/>
    <row r="630" s="683" customFormat="1"/>
    <row r="631" s="683" customFormat="1"/>
    <row r="632" s="683" customFormat="1"/>
    <row r="633" s="683" customFormat="1"/>
    <row r="634" s="683" customFormat="1"/>
    <row r="635" s="683" customFormat="1"/>
    <row r="636" s="683" customFormat="1"/>
    <row r="637" s="683" customFormat="1"/>
    <row r="638" s="683" customFormat="1"/>
    <row r="639" s="683" customFormat="1"/>
    <row r="640" s="683" customFormat="1"/>
    <row r="641" s="683" customFormat="1"/>
    <row r="642" s="683" customFormat="1"/>
    <row r="643" s="683" customFormat="1"/>
    <row r="644" s="683" customFormat="1"/>
    <row r="645" s="683" customFormat="1"/>
    <row r="646" s="683" customFormat="1"/>
    <row r="647" s="683" customFormat="1"/>
    <row r="648" s="683" customFormat="1"/>
    <row r="649" s="683" customFormat="1"/>
    <row r="650" s="683" customFormat="1"/>
    <row r="651" s="683" customFormat="1"/>
    <row r="652" s="683" customFormat="1"/>
    <row r="653" s="683" customFormat="1"/>
    <row r="654" s="683" customFormat="1"/>
    <row r="655" s="683" customFormat="1"/>
    <row r="656" s="683" customFormat="1"/>
    <row r="657" s="683" customFormat="1"/>
    <row r="658" s="683" customFormat="1"/>
    <row r="659" s="683" customFormat="1"/>
    <row r="660" s="683" customFormat="1"/>
    <row r="661" s="683" customFormat="1"/>
    <row r="662" s="683" customFormat="1"/>
    <row r="663" s="683" customFormat="1"/>
    <row r="664" s="683" customFormat="1"/>
    <row r="665" s="683" customFormat="1"/>
    <row r="666" s="683" customFormat="1"/>
    <row r="667" s="683" customFormat="1"/>
    <row r="668" s="683" customFormat="1"/>
    <row r="669" s="683" customFormat="1"/>
    <row r="670" s="683" customFormat="1"/>
    <row r="671" s="683" customFormat="1"/>
    <row r="672" s="683" customFormat="1"/>
    <row r="673" s="683" customFormat="1"/>
    <row r="674" s="683" customFormat="1"/>
    <row r="675" s="683" customFormat="1"/>
    <row r="676" s="683" customFormat="1"/>
    <row r="677" s="683" customFormat="1"/>
    <row r="678" s="683" customFormat="1"/>
    <row r="679" s="683" customFormat="1"/>
    <row r="680" s="683" customFormat="1"/>
    <row r="681" s="683" customFormat="1"/>
    <row r="682" s="683" customFormat="1"/>
    <row r="683" s="683" customFormat="1"/>
    <row r="684" s="683" customFormat="1"/>
    <row r="685" s="683" customFormat="1"/>
    <row r="686" s="683" customFormat="1"/>
    <row r="687" s="683" customFormat="1"/>
    <row r="688" s="683" customFormat="1"/>
    <row r="689" spans="2:8" s="683" customFormat="1"/>
    <row r="690" spans="2:8" s="683" customFormat="1"/>
    <row r="691" spans="2:8" s="683" customFormat="1"/>
    <row r="692" spans="2:8" s="683" customFormat="1"/>
    <row r="693" spans="2:8" s="683" customFormat="1"/>
    <row r="694" spans="2:8" s="683" customFormat="1"/>
    <row r="695" spans="2:8" s="683" customFormat="1"/>
    <row r="696" spans="2:8" s="683" customFormat="1"/>
    <row r="697" spans="2:8" s="683" customFormat="1"/>
    <row r="698" spans="2:8" s="683" customFormat="1"/>
    <row r="699" spans="2:8" s="683" customFormat="1">
      <c r="B699" s="749"/>
      <c r="C699" s="749"/>
      <c r="D699" s="749"/>
      <c r="E699" s="749"/>
      <c r="F699" s="749"/>
      <c r="G699" s="749"/>
      <c r="H699" s="749"/>
    </row>
  </sheetData>
  <mergeCells count="5">
    <mergeCell ref="B1:G1"/>
    <mergeCell ref="I1:M1"/>
    <mergeCell ref="I9:M9"/>
    <mergeCell ref="B51:G52"/>
    <mergeCell ref="I51:M51"/>
  </mergeCells>
  <pageMargins left="0.25" right="0.25" top="0.25" bottom="0.25" header="0.3" footer="0.3"/>
  <pageSetup scale="60" fitToHeight="0" orientation="landscape" r:id="rId1"/>
  <headerFooter>
    <oddFooter>&amp;R&amp;P of &amp;N</oddFooter>
  </headerFooter>
  <rowBreaks count="1" manualBreakCount="1">
    <brk id="50" min="8"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2" workbookViewId="0">
      <selection activeCell="I15" sqref="I15"/>
    </sheetView>
  </sheetViews>
  <sheetFormatPr defaultColWidth="8.5546875" defaultRowHeight="14.4"/>
  <cols>
    <col min="1" max="1" width="17.5546875" customWidth="1"/>
    <col min="2" max="2" width="13.5546875" bestFit="1" customWidth="1"/>
    <col min="3" max="3" width="13.44140625" customWidth="1"/>
  </cols>
  <sheetData>
    <row r="1" spans="1:3" hidden="1">
      <c r="A1" t="s">
        <v>526</v>
      </c>
    </row>
    <row r="2" spans="1:3">
      <c r="A2" t="s">
        <v>527</v>
      </c>
      <c r="B2" t="s">
        <v>528</v>
      </c>
      <c r="C2" t="s">
        <v>529</v>
      </c>
    </row>
    <row r="3" spans="1:3">
      <c r="A3" t="s">
        <v>530</v>
      </c>
      <c r="B3">
        <v>114.7</v>
      </c>
      <c r="C3" s="1030">
        <f>B3/$B$18</f>
        <v>1.0744730679156909</v>
      </c>
    </row>
    <row r="4" spans="1:3">
      <c r="A4" t="s">
        <v>531</v>
      </c>
      <c r="B4">
        <v>107.7</v>
      </c>
      <c r="C4" s="1030">
        <f t="shared" ref="C4:C16" si="0">B4/$B$18</f>
        <v>1.0088992974238875</v>
      </c>
    </row>
    <row r="5" spans="1:3">
      <c r="A5" t="s">
        <v>532</v>
      </c>
      <c r="B5">
        <v>104.3</v>
      </c>
      <c r="C5" s="1030">
        <f t="shared" si="0"/>
        <v>0.9770491803278688</v>
      </c>
    </row>
    <row r="6" spans="1:3">
      <c r="A6" t="s">
        <v>533</v>
      </c>
      <c r="B6">
        <v>107.2</v>
      </c>
      <c r="C6" s="1030">
        <f t="shared" si="0"/>
        <v>1.004215456674473</v>
      </c>
    </row>
    <row r="7" spans="1:3">
      <c r="A7" t="s">
        <v>534</v>
      </c>
      <c r="B7">
        <v>105.6</v>
      </c>
      <c r="C7" s="1030">
        <f t="shared" si="0"/>
        <v>0.98922716627634655</v>
      </c>
    </row>
    <row r="8" spans="1:3">
      <c r="A8" t="s">
        <v>535</v>
      </c>
      <c r="B8">
        <v>108.1</v>
      </c>
      <c r="C8" s="1030">
        <f t="shared" si="0"/>
        <v>1.0126463700234192</v>
      </c>
    </row>
    <row r="9" spans="1:3">
      <c r="A9" t="s">
        <v>536</v>
      </c>
      <c r="B9">
        <v>101.5</v>
      </c>
      <c r="C9" s="1030">
        <f t="shared" si="0"/>
        <v>0.95081967213114749</v>
      </c>
    </row>
    <row r="10" spans="1:3">
      <c r="A10" t="s">
        <v>537</v>
      </c>
      <c r="B10">
        <v>105.6</v>
      </c>
      <c r="C10" s="1030">
        <f t="shared" si="0"/>
        <v>0.98922716627634655</v>
      </c>
    </row>
    <row r="11" spans="1:3">
      <c r="A11" t="s">
        <v>538</v>
      </c>
      <c r="B11">
        <v>111.1</v>
      </c>
      <c r="C11" s="1030">
        <f t="shared" si="0"/>
        <v>1.0407494145199063</v>
      </c>
    </row>
    <row r="12" spans="1:3">
      <c r="A12" t="s">
        <v>539</v>
      </c>
      <c r="B12">
        <v>109.9</v>
      </c>
      <c r="C12" s="1030">
        <f t="shared" si="0"/>
        <v>1.0295081967213116</v>
      </c>
    </row>
    <row r="13" spans="1:3">
      <c r="A13" t="s">
        <v>540</v>
      </c>
      <c r="B13">
        <v>106.8</v>
      </c>
      <c r="C13" s="1030">
        <f t="shared" si="0"/>
        <v>1.0004683840749413</v>
      </c>
    </row>
    <row r="14" spans="1:3">
      <c r="A14" t="s">
        <v>541</v>
      </c>
      <c r="B14">
        <v>101.6</v>
      </c>
      <c r="C14" s="1030">
        <f t="shared" si="0"/>
        <v>0.95175644028103035</v>
      </c>
    </row>
    <row r="15" spans="1:3">
      <c r="A15" t="s">
        <v>542</v>
      </c>
      <c r="B15">
        <v>102.7</v>
      </c>
      <c r="C15" s="1030">
        <f t="shared" si="0"/>
        <v>0.96206088992974237</v>
      </c>
    </row>
    <row r="16" spans="1:3">
      <c r="A16" t="s">
        <v>543</v>
      </c>
      <c r="B16">
        <v>107.7</v>
      </c>
      <c r="C16" s="1030">
        <f t="shared" si="0"/>
        <v>1.0088992974238875</v>
      </c>
    </row>
    <row r="18" spans="1:2">
      <c r="A18" t="s">
        <v>544</v>
      </c>
      <c r="B18">
        <v>106.75</v>
      </c>
    </row>
  </sheetData>
  <pageMargins left="0.7" right="0.7" top="0.75" bottom="0.75" header="0.3" footer="0.3"/>
  <pageSetup orientation="portrait" r:id="rId1"/>
  <headerFooter>
    <oddFooter>&amp;R&amp;P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D28" sqref="D28:E28"/>
    </sheetView>
  </sheetViews>
  <sheetFormatPr defaultRowHeight="14.4"/>
  <cols>
    <col min="1" max="1" width="32.44140625" customWidth="1"/>
    <col min="2" max="2" width="22.5546875" customWidth="1"/>
    <col min="3" max="3" width="12.44140625" customWidth="1"/>
    <col min="4" max="4" width="9.33203125" bestFit="1" customWidth="1"/>
  </cols>
  <sheetData>
    <row r="1" spans="1:4" ht="16.2" thickBot="1">
      <c r="A1" s="924" t="s">
        <v>467</v>
      </c>
      <c r="B1" s="924"/>
      <c r="C1" s="924"/>
      <c r="D1" s="925"/>
    </row>
    <row r="2" spans="1:4" ht="16.2" thickBot="1">
      <c r="A2" s="926" t="s">
        <v>468</v>
      </c>
      <c r="B2" s="926"/>
      <c r="C2" s="926"/>
      <c r="D2" s="927"/>
    </row>
    <row r="3" spans="1:4" ht="15.6">
      <c r="A3" s="928"/>
      <c r="B3" s="929"/>
      <c r="C3" s="930" t="s">
        <v>469</v>
      </c>
      <c r="D3" s="931">
        <v>425</v>
      </c>
    </row>
    <row r="4" spans="1:4" ht="15.6">
      <c r="A4" s="932"/>
      <c r="B4" s="933" t="s">
        <v>264</v>
      </c>
      <c r="C4" s="933" t="s">
        <v>265</v>
      </c>
      <c r="D4" s="934" t="s">
        <v>266</v>
      </c>
    </row>
    <row r="5" spans="1:4" ht="15.6">
      <c r="A5" s="928" t="s">
        <v>470</v>
      </c>
      <c r="B5" s="935">
        <f>'M2020 BLS  SALARY CHART'!C8</f>
        <v>45210.880000000005</v>
      </c>
      <c r="C5" s="936">
        <v>1</v>
      </c>
      <c r="D5" s="937">
        <f>B5*C5</f>
        <v>45210.880000000005</v>
      </c>
    </row>
    <row r="6" spans="1:4" ht="15.6">
      <c r="A6" s="932" t="s">
        <v>285</v>
      </c>
      <c r="B6" s="938">
        <f>'Integrated Team (FY23)'!E23</f>
        <v>34927.359999999993</v>
      </c>
      <c r="C6" s="939">
        <v>1.5</v>
      </c>
      <c r="D6" s="940">
        <f>B6*C6</f>
        <v>52391.039999999994</v>
      </c>
    </row>
    <row r="7" spans="1:4" ht="15.6">
      <c r="A7" s="941" t="s">
        <v>471</v>
      </c>
      <c r="B7" s="942"/>
      <c r="C7" s="943">
        <f>C5+C6</f>
        <v>2.5</v>
      </c>
      <c r="D7" s="944">
        <f>SUM(D5:D6)</f>
        <v>97601.919999999998</v>
      </c>
    </row>
    <row r="8" spans="1:4" ht="15.6">
      <c r="A8" s="932"/>
      <c r="B8" s="945"/>
      <c r="C8" s="945"/>
      <c r="D8" s="940"/>
    </row>
    <row r="9" spans="1:4" ht="15.6">
      <c r="A9" s="932" t="s">
        <v>472</v>
      </c>
      <c r="B9" s="946">
        <f>'Integrated Team (FY23)'!E32</f>
        <v>0.24220000000000003</v>
      </c>
      <c r="C9" s="945"/>
      <c r="D9" s="940">
        <f>B9*D7</f>
        <v>23639.185024000002</v>
      </c>
    </row>
    <row r="10" spans="1:4" ht="15.6">
      <c r="A10" s="941" t="s">
        <v>299</v>
      </c>
      <c r="B10" s="947"/>
      <c r="C10" s="947"/>
      <c r="D10" s="944">
        <f>SUM(D7+D9)</f>
        <v>121241.105024</v>
      </c>
    </row>
    <row r="11" spans="1:4" ht="15.6">
      <c r="A11" s="948"/>
      <c r="B11" s="949"/>
      <c r="C11" s="933"/>
      <c r="D11" s="950"/>
    </row>
    <row r="12" spans="1:4" ht="15.6">
      <c r="A12" s="932" t="s">
        <v>473</v>
      </c>
      <c r="B12" s="951">
        <f>561.2*(1.0178)</f>
        <v>571.18936000000008</v>
      </c>
      <c r="C12" s="952"/>
      <c r="D12" s="940">
        <f>B12*C7</f>
        <v>1427.9734000000003</v>
      </c>
    </row>
    <row r="13" spans="1:4" ht="15.6">
      <c r="A13" s="932" t="s">
        <v>474</v>
      </c>
      <c r="B13" s="953">
        <v>23.42</v>
      </c>
      <c r="C13" s="945"/>
      <c r="D13" s="940">
        <f>150*C7*B13</f>
        <v>8782.5</v>
      </c>
    </row>
    <row r="14" spans="1:4" ht="15.6">
      <c r="A14" s="932"/>
      <c r="B14" s="954"/>
      <c r="C14" s="954"/>
      <c r="D14" s="940"/>
    </row>
    <row r="15" spans="1:4" ht="15.6">
      <c r="A15" s="932"/>
      <c r="B15" s="945"/>
      <c r="C15" s="945"/>
      <c r="D15" s="940"/>
    </row>
    <row r="16" spans="1:4" ht="15.6">
      <c r="A16" s="941" t="s">
        <v>475</v>
      </c>
      <c r="B16" s="947"/>
      <c r="C16" s="947"/>
      <c r="D16" s="944">
        <f>SUM((D10)+SUM(D12:D15))</f>
        <v>131451.57842400001</v>
      </c>
    </row>
    <row r="17" spans="1:9" ht="15.6">
      <c r="A17" s="932"/>
      <c r="B17" s="945"/>
      <c r="C17" s="945"/>
      <c r="D17" s="940"/>
    </row>
    <row r="18" spans="1:9" ht="15.6">
      <c r="A18" s="955" t="s">
        <v>356</v>
      </c>
      <c r="B18" s="946">
        <f>'[10]Integrated Team (FY21)'!E46</f>
        <v>0.12</v>
      </c>
      <c r="C18" s="945"/>
      <c r="D18" s="940">
        <f>B18*D16</f>
        <v>15774.189410880001</v>
      </c>
    </row>
    <row r="19" spans="1:9" ht="15.6">
      <c r="A19" s="956"/>
      <c r="B19" s="957"/>
      <c r="C19" s="958"/>
      <c r="D19" s="959"/>
    </row>
    <row r="20" spans="1:9" ht="16.2" thickBot="1">
      <c r="A20" s="960" t="s">
        <v>329</v>
      </c>
      <c r="B20" s="961"/>
      <c r="C20" s="961"/>
      <c r="D20" s="962">
        <f>SUM(D16:D19)</f>
        <v>147225.76783488001</v>
      </c>
    </row>
    <row r="21" spans="1:9" ht="16.2" thickTop="1">
      <c r="A21" s="932"/>
      <c r="B21" s="945"/>
      <c r="C21" s="945"/>
      <c r="D21" s="940"/>
    </row>
    <row r="22" spans="1:9" ht="15.6">
      <c r="A22" s="932" t="s">
        <v>476</v>
      </c>
      <c r="B22" s="963">
        <f>'Integrated Team (FY23)'!E47</f>
        <v>2.3077627802923752E-2</v>
      </c>
      <c r="C22" s="945"/>
      <c r="D22" s="940">
        <f>(D20*B22)-(D7*B22)</f>
        <v>1145.2006904822842</v>
      </c>
    </row>
    <row r="23" spans="1:9" ht="15.6">
      <c r="A23" s="956"/>
      <c r="B23" s="957"/>
      <c r="C23" s="945"/>
      <c r="D23" s="959"/>
    </row>
    <row r="24" spans="1:9" ht="15.6">
      <c r="A24" s="941" t="s">
        <v>477</v>
      </c>
      <c r="B24" s="964"/>
      <c r="C24" s="947"/>
      <c r="D24" s="944">
        <f>SUM(D20:D23)</f>
        <v>148370.96852536229</v>
      </c>
      <c r="I24" s="965"/>
    </row>
    <row r="25" spans="1:9" ht="15.6">
      <c r="A25" s="932"/>
      <c r="B25" s="946"/>
      <c r="C25" s="945"/>
      <c r="D25" s="940"/>
    </row>
    <row r="26" spans="1:9" ht="16.2" thickBot="1">
      <c r="A26" s="966" t="s">
        <v>478</v>
      </c>
      <c r="B26" s="967"/>
      <c r="C26" s="967"/>
      <c r="D26" s="968">
        <f>ROUND(D24/12/D3,2)</f>
        <v>29.09</v>
      </c>
    </row>
    <row r="27" spans="1:9" ht="15.6">
      <c r="A27" s="969"/>
      <c r="B27" s="969"/>
      <c r="C27" s="969"/>
      <c r="D27" s="969"/>
    </row>
    <row r="28" spans="1:9" ht="15.6">
      <c r="A28" s="969"/>
      <c r="B28" s="969"/>
      <c r="C28" s="969"/>
      <c r="D28" s="970"/>
      <c r="E28" s="971"/>
    </row>
    <row r="29" spans="1:9" ht="15.6">
      <c r="A29" s="969"/>
      <c r="B29" s="969"/>
      <c r="C29" s="969"/>
      <c r="D29" s="972"/>
    </row>
    <row r="30" spans="1:9" ht="15.6">
      <c r="A30" s="969"/>
      <c r="B30" s="969"/>
      <c r="C30" s="969"/>
      <c r="D30" s="973"/>
    </row>
    <row r="31" spans="1:9" ht="15.6">
      <c r="A31" s="969"/>
      <c r="B31" s="969"/>
      <c r="C31" s="969"/>
      <c r="D31" s="974"/>
    </row>
    <row r="32" spans="1:9" ht="15.6">
      <c r="A32" s="969"/>
      <c r="B32" s="969"/>
      <c r="C32" s="969"/>
      <c r="D32" s="974"/>
    </row>
    <row r="33" spans="1:4" ht="15.6">
      <c r="A33" s="969"/>
      <c r="B33" s="969"/>
      <c r="C33" s="969"/>
      <c r="D33" s="975"/>
    </row>
  </sheetData>
  <pageMargins left="0.7" right="0.7" top="0.75" bottom="0.75" header="0.3" footer="0.3"/>
  <pageSetup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Normal="100" workbookViewId="0">
      <selection activeCell="C12" sqref="C12"/>
    </sheetView>
  </sheetViews>
  <sheetFormatPr defaultColWidth="8.5546875" defaultRowHeight="14.4"/>
  <sheetData>
    <row r="1" spans="1:24" s="976" customFormat="1" ht="9" customHeight="1">
      <c r="A1" s="1160" t="s">
        <v>479</v>
      </c>
      <c r="B1" s="1161"/>
      <c r="C1" s="1162"/>
      <c r="D1" s="1169" t="s">
        <v>480</v>
      </c>
      <c r="E1" s="1170"/>
      <c r="F1" s="1170"/>
      <c r="G1" s="1170"/>
      <c r="H1" s="1170"/>
      <c r="I1" s="1170"/>
      <c r="J1" s="1170"/>
      <c r="K1" s="1170"/>
      <c r="L1" s="1170"/>
      <c r="M1" s="1170"/>
      <c r="N1" s="1170"/>
      <c r="O1" s="1170"/>
      <c r="P1" s="1170"/>
      <c r="Q1" s="1170"/>
      <c r="R1" s="1170"/>
      <c r="S1" s="1170"/>
      <c r="T1" s="1170"/>
      <c r="U1" s="1171"/>
    </row>
    <row r="2" spans="1:24" s="976" customFormat="1" ht="9" customHeight="1">
      <c r="A2" s="1163"/>
      <c r="B2" s="1164"/>
      <c r="C2" s="1165"/>
      <c r="D2" s="1169" t="s">
        <v>481</v>
      </c>
      <c r="E2" s="1170"/>
      <c r="F2" s="1171"/>
      <c r="G2" s="1155" t="s">
        <v>482</v>
      </c>
      <c r="H2" s="1156"/>
      <c r="I2" s="1157"/>
      <c r="J2" s="1155" t="s">
        <v>483</v>
      </c>
      <c r="K2" s="1156"/>
      <c r="L2" s="1157"/>
      <c r="M2" s="1155" t="s">
        <v>484</v>
      </c>
      <c r="N2" s="1156"/>
      <c r="O2" s="1157"/>
      <c r="P2" s="1155" t="s">
        <v>485</v>
      </c>
      <c r="Q2" s="1156"/>
      <c r="R2" s="1157"/>
      <c r="S2" s="1155" t="s">
        <v>486</v>
      </c>
      <c r="T2" s="1156"/>
      <c r="U2" s="1157"/>
      <c r="V2" s="1155" t="s">
        <v>487</v>
      </c>
      <c r="W2" s="1156"/>
      <c r="X2" s="1157"/>
    </row>
    <row r="3" spans="1:24" s="976" customFormat="1" ht="9" customHeight="1">
      <c r="A3" s="1166"/>
      <c r="B3" s="1167"/>
      <c r="C3" s="1168"/>
      <c r="D3" s="977" t="s">
        <v>488</v>
      </c>
      <c r="E3" s="978" t="s">
        <v>489</v>
      </c>
      <c r="F3" s="979" t="s">
        <v>490</v>
      </c>
      <c r="G3" s="1158" t="s">
        <v>491</v>
      </c>
      <c r="H3" s="1159"/>
      <c r="I3" s="979" t="s">
        <v>490</v>
      </c>
      <c r="J3" s="1158" t="s">
        <v>491</v>
      </c>
      <c r="K3" s="1159"/>
      <c r="L3" s="980" t="s">
        <v>490</v>
      </c>
      <c r="M3" s="1158" t="s">
        <v>491</v>
      </c>
      <c r="N3" s="1159"/>
      <c r="O3" s="979" t="s">
        <v>490</v>
      </c>
      <c r="P3" s="1158" t="s">
        <v>491</v>
      </c>
      <c r="Q3" s="1159"/>
      <c r="R3" s="979" t="s">
        <v>490</v>
      </c>
      <c r="S3" s="1158" t="s">
        <v>491</v>
      </c>
      <c r="T3" s="1159"/>
      <c r="U3" s="981" t="s">
        <v>490</v>
      </c>
      <c r="V3" s="1158" t="s">
        <v>491</v>
      </c>
      <c r="W3" s="1159"/>
      <c r="X3" s="979" t="s">
        <v>490</v>
      </c>
    </row>
    <row r="4" spans="1:24" s="976" customFormat="1" ht="9" customHeight="1">
      <c r="A4" s="1172">
        <v>15433</v>
      </c>
      <c r="B4" s="1173"/>
      <c r="C4" s="980" t="s">
        <v>492</v>
      </c>
      <c r="D4" s="982"/>
      <c r="E4" s="983">
        <v>103.5</v>
      </c>
      <c r="F4" s="984">
        <v>103.5</v>
      </c>
      <c r="G4" s="982"/>
      <c r="H4" s="983">
        <v>102.4</v>
      </c>
      <c r="I4" s="984">
        <v>102.4</v>
      </c>
      <c r="J4" s="982"/>
      <c r="K4" s="985">
        <v>102.4</v>
      </c>
      <c r="L4" s="986">
        <v>102.4</v>
      </c>
      <c r="M4" s="982"/>
      <c r="N4" s="985">
        <v>103.3</v>
      </c>
      <c r="O4" s="984">
        <v>103.3</v>
      </c>
      <c r="P4" s="982"/>
      <c r="Q4" s="985">
        <v>99.8</v>
      </c>
      <c r="R4" s="984">
        <v>99.8</v>
      </c>
      <c r="S4" s="982"/>
      <c r="T4" s="983">
        <v>101.7</v>
      </c>
      <c r="U4" s="987">
        <v>101.7</v>
      </c>
      <c r="V4" s="982"/>
      <c r="W4" s="983">
        <v>99.8</v>
      </c>
      <c r="X4" s="984">
        <v>99.8</v>
      </c>
    </row>
    <row r="5" spans="1:24" s="976" customFormat="1" ht="9" customHeight="1">
      <c r="A5" s="1169" t="s">
        <v>493</v>
      </c>
      <c r="B5" s="1170"/>
      <c r="C5" s="980" t="s">
        <v>494</v>
      </c>
      <c r="D5" s="988">
        <v>100.8</v>
      </c>
      <c r="E5" s="983">
        <v>104</v>
      </c>
      <c r="F5" s="984">
        <v>103.1</v>
      </c>
      <c r="G5" s="989">
        <v>94.5</v>
      </c>
      <c r="H5" s="983">
        <v>104.5</v>
      </c>
      <c r="I5" s="984">
        <v>101.5</v>
      </c>
      <c r="J5" s="990">
        <v>84.8</v>
      </c>
      <c r="K5" s="985">
        <v>104.5</v>
      </c>
      <c r="L5" s="991">
        <v>98.5</v>
      </c>
      <c r="M5" s="990">
        <v>93.5</v>
      </c>
      <c r="N5" s="985">
        <v>104.6</v>
      </c>
      <c r="O5" s="984">
        <v>101.2</v>
      </c>
      <c r="P5" s="988">
        <v>85.2</v>
      </c>
      <c r="Q5" s="985">
        <v>104.4</v>
      </c>
      <c r="R5" s="984">
        <v>98.6</v>
      </c>
      <c r="S5" s="990">
        <v>81.900000000000006</v>
      </c>
      <c r="T5" s="983">
        <v>104.2</v>
      </c>
      <c r="U5" s="987">
        <v>97.5</v>
      </c>
      <c r="V5" s="988">
        <v>88.8</v>
      </c>
      <c r="W5" s="983">
        <v>103.4</v>
      </c>
      <c r="X5" s="984">
        <v>98.9</v>
      </c>
    </row>
    <row r="6" spans="1:24" s="976" customFormat="1" ht="8.1" customHeight="1">
      <c r="A6" s="1174">
        <v>310</v>
      </c>
      <c r="B6" s="1175"/>
      <c r="C6" s="992" t="s">
        <v>495</v>
      </c>
      <c r="D6" s="993">
        <v>102.6</v>
      </c>
      <c r="E6" s="994">
        <v>140.30000000000001</v>
      </c>
      <c r="F6" s="995">
        <v>135.19999999999999</v>
      </c>
      <c r="G6" s="996">
        <v>100.7</v>
      </c>
      <c r="H6" s="994">
        <v>126.4</v>
      </c>
      <c r="I6" s="995">
        <v>123</v>
      </c>
      <c r="J6" s="997">
        <v>98.2</v>
      </c>
      <c r="K6" s="998">
        <v>126</v>
      </c>
      <c r="L6" s="999">
        <v>122.3</v>
      </c>
      <c r="M6" s="997">
        <v>100.7</v>
      </c>
      <c r="N6" s="998">
        <v>126.3</v>
      </c>
      <c r="O6" s="995">
        <v>122.8</v>
      </c>
      <c r="P6" s="993">
        <v>94.8</v>
      </c>
      <c r="Q6" s="998">
        <v>126.2</v>
      </c>
      <c r="R6" s="995">
        <v>122</v>
      </c>
      <c r="S6" s="997">
        <v>102.6</v>
      </c>
      <c r="T6" s="994">
        <v>126.5</v>
      </c>
      <c r="U6" s="1000">
        <v>123.3</v>
      </c>
      <c r="V6" s="993">
        <v>93.1</v>
      </c>
      <c r="W6" s="994">
        <v>112.1</v>
      </c>
      <c r="X6" s="995">
        <v>109.5</v>
      </c>
    </row>
    <row r="7" spans="1:24" s="976" customFormat="1" ht="9" customHeight="1">
      <c r="A7" s="1176">
        <v>320</v>
      </c>
      <c r="B7" s="1177"/>
      <c r="C7" s="1001" t="s">
        <v>496</v>
      </c>
      <c r="D7" s="1002">
        <v>103.3</v>
      </c>
      <c r="E7" s="1003">
        <v>146.69999999999999</v>
      </c>
      <c r="F7" s="1004">
        <v>125.4</v>
      </c>
      <c r="G7" s="1005">
        <v>102.6</v>
      </c>
      <c r="H7" s="1003">
        <v>146</v>
      </c>
      <c r="I7" s="1004">
        <v>124.6</v>
      </c>
      <c r="J7" s="1006">
        <v>82.3</v>
      </c>
      <c r="K7" s="1007">
        <v>123.1</v>
      </c>
      <c r="L7" s="1008">
        <v>103</v>
      </c>
      <c r="M7" s="1006">
        <v>102.6</v>
      </c>
      <c r="N7" s="1007">
        <v>123.2</v>
      </c>
      <c r="O7" s="1004">
        <v>113</v>
      </c>
      <c r="P7" s="1002">
        <v>86.3</v>
      </c>
      <c r="Q7" s="1007">
        <v>145.6</v>
      </c>
      <c r="R7" s="1004">
        <v>116.4</v>
      </c>
      <c r="S7" s="1006">
        <v>86.3</v>
      </c>
      <c r="T7" s="1003">
        <v>146.30000000000001</v>
      </c>
      <c r="U7" s="1009">
        <v>116.8</v>
      </c>
      <c r="V7" s="1002">
        <v>90</v>
      </c>
      <c r="W7" s="1003">
        <v>119.7</v>
      </c>
      <c r="X7" s="1004">
        <v>105.1</v>
      </c>
    </row>
    <row r="8" spans="1:24" s="976" customFormat="1" ht="9" customHeight="1">
      <c r="A8" s="1178">
        <v>330</v>
      </c>
      <c r="B8" s="1179"/>
      <c r="C8" s="1010" t="s">
        <v>497</v>
      </c>
      <c r="D8" s="1011">
        <v>97.1</v>
      </c>
      <c r="E8" s="1012">
        <v>141</v>
      </c>
      <c r="F8" s="1013">
        <v>113.8</v>
      </c>
      <c r="G8" s="1014">
        <v>91.5</v>
      </c>
      <c r="H8" s="1012">
        <v>137.5</v>
      </c>
      <c r="I8" s="1013">
        <v>109</v>
      </c>
      <c r="J8" s="1015">
        <v>76.099999999999994</v>
      </c>
      <c r="K8" s="1016">
        <v>137.30000000000001</v>
      </c>
      <c r="L8" s="1017">
        <v>99.4</v>
      </c>
      <c r="M8" s="1015">
        <v>88.5</v>
      </c>
      <c r="N8" s="1016">
        <v>137.80000000000001</v>
      </c>
      <c r="O8" s="1013">
        <v>107.3</v>
      </c>
      <c r="P8" s="1011">
        <v>79.5</v>
      </c>
      <c r="Q8" s="1016">
        <v>137.4</v>
      </c>
      <c r="R8" s="1013">
        <v>101.6</v>
      </c>
      <c r="S8" s="1015">
        <v>79.5</v>
      </c>
      <c r="T8" s="1012">
        <v>137.6</v>
      </c>
      <c r="U8" s="1018">
        <v>101.6</v>
      </c>
      <c r="V8" s="1011">
        <v>81.7</v>
      </c>
      <c r="W8" s="1012">
        <v>126.2</v>
      </c>
      <c r="X8" s="1013">
        <v>98.7</v>
      </c>
    </row>
    <row r="9" spans="1:24" s="976" customFormat="1" ht="9" customHeight="1">
      <c r="A9" s="1153">
        <v>3</v>
      </c>
      <c r="B9" s="1154"/>
      <c r="C9" s="980" t="s">
        <v>498</v>
      </c>
      <c r="D9" s="988">
        <v>99.6</v>
      </c>
      <c r="E9" s="983">
        <v>140.9</v>
      </c>
      <c r="F9" s="984">
        <v>118.8</v>
      </c>
      <c r="G9" s="989">
        <v>95</v>
      </c>
      <c r="H9" s="983">
        <v>133.19999999999999</v>
      </c>
      <c r="I9" s="984">
        <v>112.7</v>
      </c>
      <c r="J9" s="990">
        <v>80.5</v>
      </c>
      <c r="K9" s="985">
        <v>128.9</v>
      </c>
      <c r="L9" s="986">
        <v>102.9</v>
      </c>
      <c r="M9" s="990">
        <v>93.6</v>
      </c>
      <c r="N9" s="985">
        <v>129.19999999999999</v>
      </c>
      <c r="O9" s="984">
        <v>110.1</v>
      </c>
      <c r="P9" s="988">
        <v>79.5</v>
      </c>
      <c r="Q9" s="985">
        <v>132.80000000000001</v>
      </c>
      <c r="R9" s="984">
        <v>104.2</v>
      </c>
      <c r="S9" s="990">
        <v>82.1</v>
      </c>
      <c r="T9" s="983">
        <v>133.30000000000001</v>
      </c>
      <c r="U9" s="987">
        <v>105.8</v>
      </c>
      <c r="V9" s="988">
        <v>82.9</v>
      </c>
      <c r="W9" s="983">
        <v>117.9</v>
      </c>
      <c r="X9" s="984">
        <v>99.1</v>
      </c>
    </row>
    <row r="10" spans="1:24" s="976" customFormat="1" ht="8.1" customHeight="1">
      <c r="A10" s="1182">
        <v>4</v>
      </c>
      <c r="B10" s="1183"/>
      <c r="C10" s="1019" t="s">
        <v>499</v>
      </c>
      <c r="D10" s="993">
        <v>105.5</v>
      </c>
      <c r="E10" s="994">
        <v>149.1</v>
      </c>
      <c r="F10" s="995">
        <v>132.4</v>
      </c>
      <c r="G10" s="996">
        <v>102.6</v>
      </c>
      <c r="H10" s="994">
        <v>133.6</v>
      </c>
      <c r="I10" s="995">
        <v>121.7</v>
      </c>
      <c r="J10" s="997">
        <v>95.5</v>
      </c>
      <c r="K10" s="998">
        <v>141.30000000000001</v>
      </c>
      <c r="L10" s="999">
        <v>123.7</v>
      </c>
      <c r="M10" s="997">
        <v>103.3</v>
      </c>
      <c r="N10" s="998">
        <v>141.30000000000001</v>
      </c>
      <c r="O10" s="995">
        <v>126.7</v>
      </c>
      <c r="P10" s="993">
        <v>103.3</v>
      </c>
      <c r="Q10" s="998">
        <v>137.80000000000001</v>
      </c>
      <c r="R10" s="995">
        <v>124.6</v>
      </c>
      <c r="S10" s="997">
        <v>110.1</v>
      </c>
      <c r="T10" s="994">
        <v>138.4</v>
      </c>
      <c r="U10" s="1000">
        <v>127.5</v>
      </c>
      <c r="V10" s="993">
        <v>108.2</v>
      </c>
      <c r="W10" s="994">
        <v>122.4</v>
      </c>
      <c r="X10" s="995">
        <v>117</v>
      </c>
    </row>
    <row r="11" spans="1:24" s="976" customFormat="1" ht="9" customHeight="1">
      <c r="A11" s="1184">
        <v>5</v>
      </c>
      <c r="B11" s="1185"/>
      <c r="C11" s="1020" t="s">
        <v>500</v>
      </c>
      <c r="D11" s="1002">
        <v>96.6</v>
      </c>
      <c r="E11" s="1003">
        <v>131.69999999999999</v>
      </c>
      <c r="F11" s="1004">
        <v>107.3</v>
      </c>
      <c r="G11" s="1021">
        <v>93.1</v>
      </c>
      <c r="H11" s="1003">
        <v>128.1</v>
      </c>
      <c r="I11" s="1004">
        <v>103.8</v>
      </c>
      <c r="J11" s="1006">
        <v>88.1</v>
      </c>
      <c r="K11" s="1007">
        <v>118.8</v>
      </c>
      <c r="L11" s="1022">
        <v>97.5</v>
      </c>
      <c r="M11" s="1006">
        <v>93.1</v>
      </c>
      <c r="N11" s="1007">
        <v>119.2</v>
      </c>
      <c r="O11" s="1004">
        <v>101.1</v>
      </c>
      <c r="P11" s="1002">
        <v>90.6</v>
      </c>
      <c r="Q11" s="1007">
        <v>124.8</v>
      </c>
      <c r="R11" s="1004">
        <v>101.1</v>
      </c>
      <c r="S11" s="1006">
        <v>90.6</v>
      </c>
      <c r="T11" s="1003">
        <v>128.4</v>
      </c>
      <c r="U11" s="1009">
        <v>102.2</v>
      </c>
      <c r="V11" s="1002">
        <v>92.9</v>
      </c>
      <c r="W11" s="1003">
        <v>110.7</v>
      </c>
      <c r="X11" s="1004">
        <v>98.4</v>
      </c>
    </row>
    <row r="12" spans="1:24" s="976" customFormat="1" ht="9" customHeight="1">
      <c r="A12" s="1184">
        <v>6</v>
      </c>
      <c r="B12" s="1185"/>
      <c r="C12" s="1020" t="s">
        <v>501</v>
      </c>
      <c r="D12" s="1002">
        <v>104.5</v>
      </c>
      <c r="E12" s="1003">
        <v>141.19999999999999</v>
      </c>
      <c r="F12" s="1004">
        <v>124.6</v>
      </c>
      <c r="G12" s="1005">
        <v>103.8</v>
      </c>
      <c r="H12" s="1003">
        <v>126</v>
      </c>
      <c r="I12" s="1004">
        <v>116</v>
      </c>
      <c r="J12" s="1006">
        <v>100.9</v>
      </c>
      <c r="K12" s="1007">
        <v>126</v>
      </c>
      <c r="L12" s="1008">
        <v>114.7</v>
      </c>
      <c r="M12" s="1006">
        <v>103.8</v>
      </c>
      <c r="N12" s="1007">
        <v>126.3</v>
      </c>
      <c r="O12" s="1004">
        <v>116.2</v>
      </c>
      <c r="P12" s="1002">
        <v>100.5</v>
      </c>
      <c r="Q12" s="1007">
        <v>126</v>
      </c>
      <c r="R12" s="1004">
        <v>114.6</v>
      </c>
      <c r="S12" s="1006">
        <v>106.7</v>
      </c>
      <c r="T12" s="1003">
        <v>125.8</v>
      </c>
      <c r="U12" s="1009">
        <v>117.2</v>
      </c>
      <c r="V12" s="1002">
        <v>98.6</v>
      </c>
      <c r="W12" s="1003">
        <v>110.5</v>
      </c>
      <c r="X12" s="1004">
        <v>105.1</v>
      </c>
    </row>
    <row r="13" spans="1:24" s="976" customFormat="1" ht="9" customHeight="1">
      <c r="A13" s="1184">
        <v>7</v>
      </c>
      <c r="B13" s="1185"/>
      <c r="C13" s="1020" t="s">
        <v>502</v>
      </c>
      <c r="D13" s="1002">
        <v>99.7</v>
      </c>
      <c r="E13" s="1003">
        <v>137.80000000000001</v>
      </c>
      <c r="F13" s="1004">
        <v>115.5</v>
      </c>
      <c r="G13" s="1005">
        <v>100.5</v>
      </c>
      <c r="H13" s="1003">
        <v>129.6</v>
      </c>
      <c r="I13" s="1004">
        <v>112.6</v>
      </c>
      <c r="J13" s="1006">
        <v>99.4</v>
      </c>
      <c r="K13" s="1007">
        <v>129.19999999999999</v>
      </c>
      <c r="L13" s="1008">
        <v>111.7</v>
      </c>
      <c r="M13" s="1006">
        <v>100.3</v>
      </c>
      <c r="N13" s="1007">
        <v>128.5</v>
      </c>
      <c r="O13" s="1004">
        <v>112</v>
      </c>
      <c r="P13" s="1002">
        <v>99.7</v>
      </c>
      <c r="Q13" s="1007">
        <v>125.7</v>
      </c>
      <c r="R13" s="1004">
        <v>110.5</v>
      </c>
      <c r="S13" s="1006">
        <v>99.8</v>
      </c>
      <c r="T13" s="1003">
        <v>130.80000000000001</v>
      </c>
      <c r="U13" s="1009">
        <v>112.7</v>
      </c>
      <c r="V13" s="1002">
        <v>99.8</v>
      </c>
      <c r="W13" s="1003">
        <v>112</v>
      </c>
      <c r="X13" s="1004">
        <v>104.8</v>
      </c>
    </row>
    <row r="14" spans="1:24" s="976" customFormat="1" ht="9" customHeight="1">
      <c r="A14" s="1186">
        <v>8</v>
      </c>
      <c r="B14" s="1187"/>
      <c r="C14" s="1023" t="s">
        <v>503</v>
      </c>
      <c r="D14" s="1011">
        <v>99.9</v>
      </c>
      <c r="E14" s="1012">
        <v>145.1</v>
      </c>
      <c r="F14" s="1013">
        <v>110.1</v>
      </c>
      <c r="G14" s="1014">
        <v>99.6</v>
      </c>
      <c r="H14" s="1012">
        <v>134</v>
      </c>
      <c r="I14" s="1013">
        <v>107.4</v>
      </c>
      <c r="J14" s="1015">
        <v>95.4</v>
      </c>
      <c r="K14" s="1016">
        <v>124</v>
      </c>
      <c r="L14" s="1024">
        <v>101.9</v>
      </c>
      <c r="M14" s="1015">
        <v>99.6</v>
      </c>
      <c r="N14" s="1016">
        <v>124.2</v>
      </c>
      <c r="O14" s="1013">
        <v>105.1</v>
      </c>
      <c r="P14" s="1011">
        <v>100.4</v>
      </c>
      <c r="Q14" s="1016">
        <v>133.80000000000001</v>
      </c>
      <c r="R14" s="1013">
        <v>108</v>
      </c>
      <c r="S14" s="1015">
        <v>91.2</v>
      </c>
      <c r="T14" s="1012">
        <v>133.9</v>
      </c>
      <c r="U14" s="1018">
        <v>100.8</v>
      </c>
      <c r="V14" s="1011">
        <v>100.8</v>
      </c>
      <c r="W14" s="1012">
        <v>114.9</v>
      </c>
      <c r="X14" s="1013">
        <v>104</v>
      </c>
    </row>
    <row r="15" spans="1:24" s="976" customFormat="1" ht="8.1" customHeight="1">
      <c r="A15" s="1174">
        <v>920</v>
      </c>
      <c r="B15" s="1175"/>
      <c r="C15" s="992" t="s">
        <v>504</v>
      </c>
      <c r="D15" s="993">
        <v>103.5</v>
      </c>
      <c r="E15" s="994">
        <v>142</v>
      </c>
      <c r="F15" s="995">
        <v>129.1</v>
      </c>
      <c r="G15" s="1025">
        <v>91.7</v>
      </c>
      <c r="H15" s="994">
        <v>126.3</v>
      </c>
      <c r="I15" s="995">
        <v>114.7</v>
      </c>
      <c r="J15" s="997">
        <v>87.8</v>
      </c>
      <c r="K15" s="998">
        <v>126.3</v>
      </c>
      <c r="L15" s="999">
        <v>113.4</v>
      </c>
      <c r="M15" s="997">
        <v>91.7</v>
      </c>
      <c r="N15" s="998">
        <v>126.3</v>
      </c>
      <c r="O15" s="995">
        <v>114.7</v>
      </c>
      <c r="P15" s="993">
        <v>108.3</v>
      </c>
      <c r="Q15" s="998">
        <v>126.3</v>
      </c>
      <c r="R15" s="995">
        <v>120.3</v>
      </c>
      <c r="S15" s="997">
        <v>111</v>
      </c>
      <c r="T15" s="994">
        <v>126.3</v>
      </c>
      <c r="U15" s="1000">
        <v>121.2</v>
      </c>
      <c r="V15" s="993">
        <v>109.3</v>
      </c>
      <c r="W15" s="994">
        <v>110.3</v>
      </c>
      <c r="X15" s="995">
        <v>110</v>
      </c>
    </row>
    <row r="16" spans="1:24" s="976" customFormat="1" ht="9" customHeight="1">
      <c r="A16" s="1188" t="s">
        <v>505</v>
      </c>
      <c r="B16" s="1189"/>
      <c r="C16" s="1001" t="s">
        <v>506</v>
      </c>
      <c r="D16" s="1002">
        <v>102</v>
      </c>
      <c r="E16" s="1003">
        <v>142</v>
      </c>
      <c r="F16" s="1004">
        <v>128.6</v>
      </c>
      <c r="G16" s="1005">
        <v>104.9</v>
      </c>
      <c r="H16" s="1003">
        <v>126.3</v>
      </c>
      <c r="I16" s="1004">
        <v>119.1</v>
      </c>
      <c r="J16" s="1006">
        <v>91.5</v>
      </c>
      <c r="K16" s="1007">
        <v>126.3</v>
      </c>
      <c r="L16" s="1008">
        <v>114.7</v>
      </c>
      <c r="M16" s="1006">
        <v>104.9</v>
      </c>
      <c r="N16" s="1007">
        <v>126.3</v>
      </c>
      <c r="O16" s="1004">
        <v>119.1</v>
      </c>
      <c r="P16" s="1002">
        <v>90.4</v>
      </c>
      <c r="Q16" s="1007">
        <v>126.3</v>
      </c>
      <c r="R16" s="1004">
        <v>114.3</v>
      </c>
      <c r="S16" s="1006">
        <v>90.4</v>
      </c>
      <c r="T16" s="1003">
        <v>126.3</v>
      </c>
      <c r="U16" s="1009">
        <v>114.3</v>
      </c>
      <c r="V16" s="1002">
        <v>98.9</v>
      </c>
      <c r="W16" s="1003">
        <v>110.3</v>
      </c>
      <c r="X16" s="1004">
        <v>106.5</v>
      </c>
    </row>
    <row r="17" spans="1:24" s="976" customFormat="1" ht="9" customHeight="1">
      <c r="A17" s="1176">
        <v>960</v>
      </c>
      <c r="B17" s="1177"/>
      <c r="C17" s="1001" t="s">
        <v>507</v>
      </c>
      <c r="D17" s="1002">
        <v>97.9</v>
      </c>
      <c r="E17" s="1003">
        <v>161</v>
      </c>
      <c r="F17" s="1004">
        <v>116.2</v>
      </c>
      <c r="G17" s="1021">
        <v>95.1</v>
      </c>
      <c r="H17" s="1003">
        <v>161</v>
      </c>
      <c r="I17" s="1004">
        <v>114.2</v>
      </c>
      <c r="J17" s="1006">
        <v>92.9</v>
      </c>
      <c r="K17" s="1007">
        <v>161</v>
      </c>
      <c r="L17" s="1008">
        <v>112.6</v>
      </c>
      <c r="M17" s="1006">
        <v>94.1</v>
      </c>
      <c r="N17" s="1007">
        <v>161</v>
      </c>
      <c r="O17" s="1004">
        <v>113.5</v>
      </c>
      <c r="P17" s="1002">
        <v>91.5</v>
      </c>
      <c r="Q17" s="1007">
        <v>161</v>
      </c>
      <c r="R17" s="1004">
        <v>111.7</v>
      </c>
      <c r="S17" s="1006">
        <v>93.4</v>
      </c>
      <c r="T17" s="1003">
        <v>161</v>
      </c>
      <c r="U17" s="1009">
        <v>113</v>
      </c>
      <c r="V17" s="1002">
        <v>90.7</v>
      </c>
      <c r="W17" s="1003">
        <v>133.30000000000001</v>
      </c>
      <c r="X17" s="1004">
        <v>103.1</v>
      </c>
    </row>
    <row r="18" spans="1:24" s="976" customFormat="1" ht="9" customHeight="1">
      <c r="A18" s="1190" t="s">
        <v>508</v>
      </c>
      <c r="B18" s="1191"/>
      <c r="C18" s="1010" t="s">
        <v>509</v>
      </c>
      <c r="D18" s="1011">
        <v>101.8</v>
      </c>
      <c r="E18" s="1012">
        <v>156.9</v>
      </c>
      <c r="F18" s="1013">
        <v>134.19999999999999</v>
      </c>
      <c r="G18" s="1014">
        <v>93.9</v>
      </c>
      <c r="H18" s="1012">
        <v>140</v>
      </c>
      <c r="I18" s="1013">
        <v>120.9</v>
      </c>
      <c r="J18" s="1015">
        <v>93.9</v>
      </c>
      <c r="K18" s="1016">
        <v>140</v>
      </c>
      <c r="L18" s="1024">
        <v>120.9</v>
      </c>
      <c r="M18" s="1015">
        <v>93.9</v>
      </c>
      <c r="N18" s="1016">
        <v>140</v>
      </c>
      <c r="O18" s="1013">
        <v>120.9</v>
      </c>
      <c r="P18" s="1011">
        <v>90.7</v>
      </c>
      <c r="Q18" s="1016">
        <v>140</v>
      </c>
      <c r="R18" s="1013">
        <v>119.6</v>
      </c>
      <c r="S18" s="1015">
        <v>91.6</v>
      </c>
      <c r="T18" s="1012">
        <v>140</v>
      </c>
      <c r="U18" s="1018">
        <v>120</v>
      </c>
      <c r="V18" s="1011">
        <v>90.7</v>
      </c>
      <c r="W18" s="1012">
        <v>116.4</v>
      </c>
      <c r="X18" s="1013">
        <v>105.8</v>
      </c>
    </row>
    <row r="19" spans="1:24" s="976" customFormat="1" ht="9" customHeight="1">
      <c r="A19" s="1153">
        <v>9</v>
      </c>
      <c r="B19" s="1154"/>
      <c r="C19" s="980" t="s">
        <v>510</v>
      </c>
      <c r="D19" s="988">
        <v>100.4</v>
      </c>
      <c r="E19" s="983">
        <v>146.80000000000001</v>
      </c>
      <c r="F19" s="984">
        <v>125.8</v>
      </c>
      <c r="G19" s="989">
        <v>94.5</v>
      </c>
      <c r="H19" s="983">
        <v>134.9</v>
      </c>
      <c r="I19" s="984">
        <v>116.6</v>
      </c>
      <c r="J19" s="990">
        <v>90</v>
      </c>
      <c r="K19" s="985">
        <v>134.9</v>
      </c>
      <c r="L19" s="986">
        <v>114.5</v>
      </c>
      <c r="M19" s="990">
        <v>94.3</v>
      </c>
      <c r="N19" s="985">
        <v>135.1</v>
      </c>
      <c r="O19" s="984">
        <v>116.5</v>
      </c>
      <c r="P19" s="988">
        <v>89.8</v>
      </c>
      <c r="Q19" s="985">
        <v>134.9</v>
      </c>
      <c r="R19" s="984">
        <v>114.4</v>
      </c>
      <c r="S19" s="990">
        <v>90.5</v>
      </c>
      <c r="T19" s="983">
        <v>134.69999999999999</v>
      </c>
      <c r="U19" s="987">
        <v>114.7</v>
      </c>
      <c r="V19" s="988">
        <v>91.7</v>
      </c>
      <c r="W19" s="983">
        <v>116.7</v>
      </c>
      <c r="X19" s="984">
        <v>105.4</v>
      </c>
    </row>
    <row r="20" spans="1:24" s="976" customFormat="1" ht="8.1" customHeight="1">
      <c r="A20" s="1192" t="s">
        <v>511</v>
      </c>
      <c r="B20" s="1193"/>
      <c r="C20" s="1019" t="s">
        <v>512</v>
      </c>
      <c r="D20" s="993">
        <v>100</v>
      </c>
      <c r="E20" s="994">
        <v>117.2</v>
      </c>
      <c r="F20" s="995">
        <v>103.9</v>
      </c>
      <c r="G20" s="996">
        <v>100</v>
      </c>
      <c r="H20" s="994">
        <v>114</v>
      </c>
      <c r="I20" s="995">
        <v>103.2</v>
      </c>
      <c r="J20" s="997">
        <v>100</v>
      </c>
      <c r="K20" s="998">
        <v>114</v>
      </c>
      <c r="L20" s="999">
        <v>103.2</v>
      </c>
      <c r="M20" s="997">
        <v>100</v>
      </c>
      <c r="N20" s="998">
        <v>114.6</v>
      </c>
      <c r="O20" s="995">
        <v>103.3</v>
      </c>
      <c r="P20" s="993">
        <v>100</v>
      </c>
      <c r="Q20" s="998">
        <v>108.6</v>
      </c>
      <c r="R20" s="995">
        <v>102</v>
      </c>
      <c r="S20" s="997">
        <v>100</v>
      </c>
      <c r="T20" s="994">
        <v>113.6</v>
      </c>
      <c r="U20" s="1000">
        <v>103.1</v>
      </c>
      <c r="V20" s="993">
        <v>100</v>
      </c>
      <c r="W20" s="994">
        <v>106</v>
      </c>
      <c r="X20" s="995">
        <v>101.4</v>
      </c>
    </row>
    <row r="21" spans="1:24" s="976" customFormat="1" ht="9" customHeight="1">
      <c r="A21" s="1180" t="s">
        <v>513</v>
      </c>
      <c r="B21" s="1181"/>
      <c r="C21" s="1020" t="s">
        <v>514</v>
      </c>
      <c r="D21" s="1002">
        <v>100.1</v>
      </c>
      <c r="E21" s="1003">
        <v>126.4</v>
      </c>
      <c r="F21" s="1004">
        <v>111.7</v>
      </c>
      <c r="G21" s="1005">
        <v>100.3</v>
      </c>
      <c r="H21" s="1003">
        <v>107.6</v>
      </c>
      <c r="I21" s="1004">
        <v>103.6</v>
      </c>
      <c r="J21" s="1006">
        <v>96.8</v>
      </c>
      <c r="K21" s="1007">
        <v>107.4</v>
      </c>
      <c r="L21" s="1008">
        <v>101.5</v>
      </c>
      <c r="M21" s="1006">
        <v>100.3</v>
      </c>
      <c r="N21" s="1007">
        <v>107.4</v>
      </c>
      <c r="O21" s="1004">
        <v>103.5</v>
      </c>
      <c r="P21" s="1002">
        <v>96.9</v>
      </c>
      <c r="Q21" s="1007">
        <v>108.6</v>
      </c>
      <c r="R21" s="1004">
        <v>102.1</v>
      </c>
      <c r="S21" s="1006">
        <v>96.9</v>
      </c>
      <c r="T21" s="1003">
        <v>121.6</v>
      </c>
      <c r="U21" s="1009">
        <v>107.9</v>
      </c>
      <c r="V21" s="1002">
        <v>96.9</v>
      </c>
      <c r="W21" s="1003">
        <v>100.5</v>
      </c>
      <c r="X21" s="1004">
        <v>98.5</v>
      </c>
    </row>
    <row r="22" spans="1:24" s="976" customFormat="1" ht="9" customHeight="1">
      <c r="A22" s="1194" t="s">
        <v>515</v>
      </c>
      <c r="B22" s="1195"/>
      <c r="C22" s="1023" t="s">
        <v>516</v>
      </c>
      <c r="D22" s="1011">
        <v>101.3</v>
      </c>
      <c r="E22" s="1012">
        <v>129.4</v>
      </c>
      <c r="F22" s="1013">
        <v>116.2</v>
      </c>
      <c r="G22" s="1014">
        <v>99.8</v>
      </c>
      <c r="H22" s="1012">
        <v>103</v>
      </c>
      <c r="I22" s="1013">
        <v>101.5</v>
      </c>
      <c r="J22" s="1015">
        <v>97</v>
      </c>
      <c r="K22" s="1016">
        <v>103</v>
      </c>
      <c r="L22" s="1024">
        <v>100.2</v>
      </c>
      <c r="M22" s="1015">
        <v>99.7</v>
      </c>
      <c r="N22" s="1016">
        <v>103</v>
      </c>
      <c r="O22" s="1013">
        <v>101.4</v>
      </c>
      <c r="P22" s="1011">
        <v>100</v>
      </c>
      <c r="Q22" s="1016">
        <v>100.7</v>
      </c>
      <c r="R22" s="1013">
        <v>100.4</v>
      </c>
      <c r="S22" s="1015">
        <v>96.6</v>
      </c>
      <c r="T22" s="1012">
        <v>122.2</v>
      </c>
      <c r="U22" s="1018">
        <v>110.2</v>
      </c>
      <c r="V22" s="1011">
        <v>100</v>
      </c>
      <c r="W22" s="1012">
        <v>97.7</v>
      </c>
      <c r="X22" s="1013">
        <v>98.8</v>
      </c>
    </row>
    <row r="23" spans="1:24" s="976" customFormat="1" ht="10.35" customHeight="1">
      <c r="A23" s="1169" t="s">
        <v>517</v>
      </c>
      <c r="B23" s="1170"/>
      <c r="C23" s="980" t="s">
        <v>518</v>
      </c>
      <c r="D23" s="988">
        <v>99.9</v>
      </c>
      <c r="E23" s="983">
        <v>133.4</v>
      </c>
      <c r="F23" s="984">
        <v>114.7</v>
      </c>
      <c r="G23" s="989">
        <v>97.8</v>
      </c>
      <c r="H23" s="983">
        <v>120.3</v>
      </c>
      <c r="I23" s="984">
        <v>107.7</v>
      </c>
      <c r="J23" s="990">
        <v>92.6</v>
      </c>
      <c r="K23" s="985">
        <v>119.2</v>
      </c>
      <c r="L23" s="986">
        <v>104.3</v>
      </c>
      <c r="M23" s="990">
        <v>97.6</v>
      </c>
      <c r="N23" s="985">
        <v>119.3</v>
      </c>
      <c r="O23" s="984">
        <v>107.2</v>
      </c>
      <c r="P23" s="988">
        <v>94.2</v>
      </c>
      <c r="Q23" s="985">
        <v>120</v>
      </c>
      <c r="R23" s="984">
        <v>105.6</v>
      </c>
      <c r="S23" s="990">
        <v>93.5</v>
      </c>
      <c r="T23" s="983">
        <v>126.5</v>
      </c>
      <c r="U23" s="987">
        <v>108.1</v>
      </c>
      <c r="V23" s="988">
        <v>95.5</v>
      </c>
      <c r="W23" s="983">
        <v>109.1</v>
      </c>
      <c r="X23" s="984">
        <v>101.5</v>
      </c>
    </row>
    <row r="24" spans="1:24" s="976" customFormat="1" ht="10.35" customHeight="1">
      <c r="A24" s="1160" t="s">
        <v>479</v>
      </c>
      <c r="B24" s="1161"/>
      <c r="C24" s="1162"/>
      <c r="D24" s="1169" t="s">
        <v>480</v>
      </c>
      <c r="E24" s="1170"/>
      <c r="F24" s="1170"/>
      <c r="G24" s="1170"/>
      <c r="H24" s="1170"/>
      <c r="I24" s="1170"/>
      <c r="J24" s="1170"/>
      <c r="K24" s="1170"/>
      <c r="L24" s="1170"/>
      <c r="M24" s="1170"/>
      <c r="N24" s="1170"/>
      <c r="O24" s="1170"/>
      <c r="P24" s="1170"/>
      <c r="Q24" s="1170"/>
      <c r="R24" s="1170"/>
      <c r="S24" s="1170"/>
      <c r="T24" s="1170"/>
      <c r="U24" s="1171"/>
    </row>
    <row r="25" spans="1:24" s="976" customFormat="1" ht="9" customHeight="1">
      <c r="A25" s="1163"/>
      <c r="B25" s="1164"/>
      <c r="C25" s="1165"/>
      <c r="D25" s="1169" t="s">
        <v>519</v>
      </c>
      <c r="E25" s="1170"/>
      <c r="F25" s="1171"/>
      <c r="G25" s="1155" t="s">
        <v>520</v>
      </c>
      <c r="H25" s="1156"/>
      <c r="I25" s="1157"/>
      <c r="J25" s="1169" t="s">
        <v>521</v>
      </c>
      <c r="K25" s="1170"/>
      <c r="L25" s="1171"/>
      <c r="M25" s="1155" t="s">
        <v>522</v>
      </c>
      <c r="N25" s="1156"/>
      <c r="O25" s="1157"/>
      <c r="P25" s="1155" t="s">
        <v>523</v>
      </c>
      <c r="Q25" s="1156"/>
      <c r="R25" s="1157"/>
      <c r="S25" s="1155" t="s">
        <v>524</v>
      </c>
      <c r="T25" s="1156"/>
      <c r="U25" s="1157"/>
      <c r="V25" s="1169" t="s">
        <v>525</v>
      </c>
      <c r="W25" s="1170"/>
      <c r="X25" s="1171"/>
    </row>
    <row r="26" spans="1:24" s="976" customFormat="1" ht="9" customHeight="1">
      <c r="A26" s="1166"/>
      <c r="B26" s="1167"/>
      <c r="C26" s="1168"/>
      <c r="D26" s="1026" t="s">
        <v>488</v>
      </c>
      <c r="E26" s="978" t="s">
        <v>489</v>
      </c>
      <c r="F26" s="979" t="s">
        <v>490</v>
      </c>
      <c r="G26" s="1027" t="s">
        <v>488</v>
      </c>
      <c r="H26" s="1028" t="s">
        <v>489</v>
      </c>
      <c r="I26" s="980" t="s">
        <v>490</v>
      </c>
      <c r="J26" s="1027" t="s">
        <v>488</v>
      </c>
      <c r="K26" s="1028" t="s">
        <v>489</v>
      </c>
      <c r="L26" s="979" t="s">
        <v>490</v>
      </c>
      <c r="M26" s="977" t="s">
        <v>488</v>
      </c>
      <c r="N26" s="1028" t="s">
        <v>489</v>
      </c>
      <c r="O26" s="979" t="s">
        <v>490</v>
      </c>
      <c r="P26" s="1027" t="s">
        <v>488</v>
      </c>
      <c r="Q26" s="978" t="s">
        <v>489</v>
      </c>
      <c r="R26" s="981" t="s">
        <v>490</v>
      </c>
      <c r="S26" s="977" t="s">
        <v>488</v>
      </c>
      <c r="T26" s="978" t="s">
        <v>489</v>
      </c>
      <c r="U26" s="979" t="s">
        <v>490</v>
      </c>
      <c r="V26" s="1026" t="s">
        <v>488</v>
      </c>
      <c r="W26" s="978" t="s">
        <v>489</v>
      </c>
      <c r="X26" s="979" t="s">
        <v>490</v>
      </c>
    </row>
    <row r="27" spans="1:24" s="976" customFormat="1" ht="9" customHeight="1">
      <c r="A27" s="1172">
        <v>15433</v>
      </c>
      <c r="B27" s="1173"/>
      <c r="C27" s="980" t="s">
        <v>492</v>
      </c>
      <c r="D27" s="982"/>
      <c r="E27" s="983">
        <v>102.4</v>
      </c>
      <c r="F27" s="984">
        <v>102.4</v>
      </c>
      <c r="G27" s="982"/>
      <c r="H27" s="985">
        <v>102.4</v>
      </c>
      <c r="I27" s="986">
        <v>102.4</v>
      </c>
      <c r="J27" s="982"/>
      <c r="K27" s="985">
        <v>99.8</v>
      </c>
      <c r="L27" s="984">
        <v>99.8</v>
      </c>
      <c r="M27" s="982"/>
      <c r="N27" s="985">
        <v>103.3</v>
      </c>
      <c r="O27" s="984">
        <v>103.3</v>
      </c>
      <c r="P27" s="982"/>
      <c r="Q27" s="983">
        <v>99.8</v>
      </c>
      <c r="R27" s="987">
        <v>99.8</v>
      </c>
      <c r="S27" s="982"/>
      <c r="T27" s="983">
        <v>99.8</v>
      </c>
      <c r="U27" s="984">
        <v>99.8</v>
      </c>
      <c r="V27" s="982"/>
      <c r="W27" s="983">
        <v>99.8</v>
      </c>
      <c r="X27" s="984">
        <v>99.8</v>
      </c>
    </row>
    <row r="28" spans="1:24" s="976" customFormat="1" ht="9" customHeight="1">
      <c r="A28" s="1169" t="s">
        <v>493</v>
      </c>
      <c r="B28" s="1170"/>
      <c r="C28" s="980" t="s">
        <v>494</v>
      </c>
      <c r="D28" s="989">
        <v>90.9</v>
      </c>
      <c r="E28" s="983">
        <v>104.5</v>
      </c>
      <c r="F28" s="984">
        <v>100.4</v>
      </c>
      <c r="G28" s="990">
        <v>94</v>
      </c>
      <c r="H28" s="985">
        <v>104.5</v>
      </c>
      <c r="I28" s="986">
        <v>101.3</v>
      </c>
      <c r="J28" s="990">
        <v>92.9</v>
      </c>
      <c r="K28" s="985">
        <v>104.4</v>
      </c>
      <c r="L28" s="984">
        <v>100.9</v>
      </c>
      <c r="M28" s="988">
        <v>92</v>
      </c>
      <c r="N28" s="985">
        <v>104.6</v>
      </c>
      <c r="O28" s="984">
        <v>100.8</v>
      </c>
      <c r="P28" s="990">
        <v>93.9</v>
      </c>
      <c r="Q28" s="983">
        <v>103</v>
      </c>
      <c r="R28" s="987">
        <v>100.2</v>
      </c>
      <c r="S28" s="988">
        <v>93.3</v>
      </c>
      <c r="T28" s="983">
        <v>103.4</v>
      </c>
      <c r="U28" s="984">
        <v>100.3</v>
      </c>
      <c r="V28" s="989">
        <v>93.3</v>
      </c>
      <c r="W28" s="983">
        <v>104.4</v>
      </c>
      <c r="X28" s="984">
        <v>101</v>
      </c>
    </row>
    <row r="29" spans="1:24" s="976" customFormat="1" ht="8.1" customHeight="1">
      <c r="A29" s="1174">
        <v>310</v>
      </c>
      <c r="B29" s="1175"/>
      <c r="C29" s="992" t="s">
        <v>495</v>
      </c>
      <c r="D29" s="1025">
        <v>92.4</v>
      </c>
      <c r="E29" s="994">
        <v>126</v>
      </c>
      <c r="F29" s="995">
        <v>121.5</v>
      </c>
      <c r="G29" s="997">
        <v>103.9</v>
      </c>
      <c r="H29" s="998">
        <v>126.9</v>
      </c>
      <c r="I29" s="999">
        <v>123.8</v>
      </c>
      <c r="J29" s="997">
        <v>100.2</v>
      </c>
      <c r="K29" s="998">
        <v>126.8</v>
      </c>
      <c r="L29" s="995">
        <v>123.2</v>
      </c>
      <c r="M29" s="993">
        <v>100.7</v>
      </c>
      <c r="N29" s="998">
        <v>126.3</v>
      </c>
      <c r="O29" s="995">
        <v>122.8</v>
      </c>
      <c r="P29" s="997">
        <v>100.2</v>
      </c>
      <c r="Q29" s="994">
        <v>109.7</v>
      </c>
      <c r="R29" s="1000">
        <v>108.5</v>
      </c>
      <c r="S29" s="993">
        <v>100.4</v>
      </c>
      <c r="T29" s="994">
        <v>112.1</v>
      </c>
      <c r="U29" s="995">
        <v>110.5</v>
      </c>
      <c r="V29" s="996">
        <v>100.8</v>
      </c>
      <c r="W29" s="994">
        <v>126.2</v>
      </c>
      <c r="X29" s="995">
        <v>122.8</v>
      </c>
    </row>
    <row r="30" spans="1:24" s="976" customFormat="1" ht="9" customHeight="1">
      <c r="A30" s="1176">
        <v>320</v>
      </c>
      <c r="B30" s="1177"/>
      <c r="C30" s="1001" t="s">
        <v>496</v>
      </c>
      <c r="D30" s="1021">
        <v>82.3</v>
      </c>
      <c r="E30" s="1003">
        <v>123.1</v>
      </c>
      <c r="F30" s="1004">
        <v>103</v>
      </c>
      <c r="G30" s="1006">
        <v>106.8</v>
      </c>
      <c r="H30" s="1007">
        <v>138</v>
      </c>
      <c r="I30" s="1008">
        <v>122.6</v>
      </c>
      <c r="J30" s="1006">
        <v>107.7</v>
      </c>
      <c r="K30" s="1007">
        <v>137.80000000000001</v>
      </c>
      <c r="L30" s="1004">
        <v>123</v>
      </c>
      <c r="M30" s="1002">
        <v>102.6</v>
      </c>
      <c r="N30" s="1007">
        <v>123.2</v>
      </c>
      <c r="O30" s="1004">
        <v>113</v>
      </c>
      <c r="P30" s="1006">
        <v>89.4</v>
      </c>
      <c r="Q30" s="1003">
        <v>121.9</v>
      </c>
      <c r="R30" s="1009">
        <v>105.9</v>
      </c>
      <c r="S30" s="1002">
        <v>107.7</v>
      </c>
      <c r="T30" s="1003">
        <v>119.7</v>
      </c>
      <c r="U30" s="1004">
        <v>113.8</v>
      </c>
      <c r="V30" s="1005">
        <v>107.7</v>
      </c>
      <c r="W30" s="1003">
        <v>145.6</v>
      </c>
      <c r="X30" s="1004">
        <v>127</v>
      </c>
    </row>
    <row r="31" spans="1:24" s="976" customFormat="1" ht="9" customHeight="1">
      <c r="A31" s="1178">
        <v>330</v>
      </c>
      <c r="B31" s="1179"/>
      <c r="C31" s="1010" t="s">
        <v>497</v>
      </c>
      <c r="D31" s="1014">
        <v>83.5</v>
      </c>
      <c r="E31" s="1012">
        <v>137.30000000000001</v>
      </c>
      <c r="F31" s="1013">
        <v>104</v>
      </c>
      <c r="G31" s="1015">
        <v>92</v>
      </c>
      <c r="H31" s="1016">
        <v>137.6</v>
      </c>
      <c r="I31" s="1024">
        <v>109.4</v>
      </c>
      <c r="J31" s="1015">
        <v>83.7</v>
      </c>
      <c r="K31" s="1016">
        <v>137.6</v>
      </c>
      <c r="L31" s="1013">
        <v>104.2</v>
      </c>
      <c r="M31" s="1011">
        <v>78</v>
      </c>
      <c r="N31" s="1016">
        <v>137.80000000000001</v>
      </c>
      <c r="O31" s="1013">
        <v>100.8</v>
      </c>
      <c r="P31" s="1015">
        <v>91.3</v>
      </c>
      <c r="Q31" s="1012">
        <v>118.3</v>
      </c>
      <c r="R31" s="1018">
        <v>101.6</v>
      </c>
      <c r="S31" s="1011">
        <v>87.1</v>
      </c>
      <c r="T31" s="1012">
        <v>126.2</v>
      </c>
      <c r="U31" s="1013">
        <v>102</v>
      </c>
      <c r="V31" s="1014">
        <v>86.6</v>
      </c>
      <c r="W31" s="1012">
        <v>137.4</v>
      </c>
      <c r="X31" s="1013">
        <v>105.9</v>
      </c>
    </row>
    <row r="32" spans="1:24" s="976" customFormat="1" ht="9" customHeight="1">
      <c r="A32" s="1153">
        <v>3</v>
      </c>
      <c r="B32" s="1154"/>
      <c r="C32" s="980" t="s">
        <v>498</v>
      </c>
      <c r="D32" s="989">
        <v>86.5</v>
      </c>
      <c r="E32" s="983">
        <v>128.9</v>
      </c>
      <c r="F32" s="984">
        <v>106.2</v>
      </c>
      <c r="G32" s="990">
        <v>95.9</v>
      </c>
      <c r="H32" s="985">
        <v>132</v>
      </c>
      <c r="I32" s="986">
        <v>112.7</v>
      </c>
      <c r="J32" s="990">
        <v>87.9</v>
      </c>
      <c r="K32" s="985">
        <v>131.69999999999999</v>
      </c>
      <c r="L32" s="984">
        <v>108.2</v>
      </c>
      <c r="M32" s="988">
        <v>88.5</v>
      </c>
      <c r="N32" s="985">
        <v>129.19999999999999</v>
      </c>
      <c r="O32" s="984">
        <v>107.4</v>
      </c>
      <c r="P32" s="990">
        <v>89.1</v>
      </c>
      <c r="Q32" s="983">
        <v>114.5</v>
      </c>
      <c r="R32" s="987">
        <v>100.9</v>
      </c>
      <c r="S32" s="988">
        <v>89.5</v>
      </c>
      <c r="T32" s="983">
        <v>117.9</v>
      </c>
      <c r="U32" s="984">
        <v>102.7</v>
      </c>
      <c r="V32" s="989">
        <v>89.3</v>
      </c>
      <c r="W32" s="983">
        <v>132.69999999999999</v>
      </c>
      <c r="X32" s="984">
        <v>109.4</v>
      </c>
    </row>
    <row r="33" spans="1:24" s="976" customFormat="1" ht="8.1" customHeight="1">
      <c r="A33" s="1182">
        <v>4</v>
      </c>
      <c r="B33" s="1183"/>
      <c r="C33" s="1019" t="s">
        <v>499</v>
      </c>
      <c r="D33" s="996">
        <v>101.5</v>
      </c>
      <c r="E33" s="994">
        <v>141.30000000000001</v>
      </c>
      <c r="F33" s="995">
        <v>126</v>
      </c>
      <c r="G33" s="997">
        <v>116.1</v>
      </c>
      <c r="H33" s="998">
        <v>141.30000000000001</v>
      </c>
      <c r="I33" s="999">
        <v>131.6</v>
      </c>
      <c r="J33" s="997">
        <v>102.2</v>
      </c>
      <c r="K33" s="998">
        <v>137.80000000000001</v>
      </c>
      <c r="L33" s="995">
        <v>124.1</v>
      </c>
      <c r="M33" s="993">
        <v>101.5</v>
      </c>
      <c r="N33" s="998">
        <v>141.30000000000001</v>
      </c>
      <c r="O33" s="995">
        <v>126</v>
      </c>
      <c r="P33" s="997">
        <v>102.8</v>
      </c>
      <c r="Q33" s="994">
        <v>116.5</v>
      </c>
      <c r="R33" s="1000">
        <v>111.2</v>
      </c>
      <c r="S33" s="993">
        <v>102.4</v>
      </c>
      <c r="T33" s="994">
        <v>122.4</v>
      </c>
      <c r="U33" s="995">
        <v>114.7</v>
      </c>
      <c r="V33" s="996">
        <v>102</v>
      </c>
      <c r="W33" s="994">
        <v>137.80000000000001</v>
      </c>
      <c r="X33" s="995">
        <v>124.1</v>
      </c>
    </row>
    <row r="34" spans="1:24" s="976" customFormat="1" ht="9" customHeight="1">
      <c r="A34" s="1184">
        <v>5</v>
      </c>
      <c r="B34" s="1185"/>
      <c r="C34" s="1020" t="s">
        <v>500</v>
      </c>
      <c r="D34" s="1021">
        <v>89.6</v>
      </c>
      <c r="E34" s="1003">
        <v>118.8</v>
      </c>
      <c r="F34" s="1004">
        <v>98.5</v>
      </c>
      <c r="G34" s="1006">
        <v>93.3</v>
      </c>
      <c r="H34" s="1007">
        <v>125.6</v>
      </c>
      <c r="I34" s="1008">
        <v>103.2</v>
      </c>
      <c r="J34" s="1006">
        <v>93.3</v>
      </c>
      <c r="K34" s="1007">
        <v>122.1</v>
      </c>
      <c r="L34" s="1004">
        <v>102.1</v>
      </c>
      <c r="M34" s="1002">
        <v>93.1</v>
      </c>
      <c r="N34" s="1007">
        <v>119.2</v>
      </c>
      <c r="O34" s="1004">
        <v>101.1</v>
      </c>
      <c r="P34" s="1006">
        <v>93.1</v>
      </c>
      <c r="Q34" s="1003">
        <v>111.5</v>
      </c>
      <c r="R34" s="1009">
        <v>98.7</v>
      </c>
      <c r="S34" s="1002">
        <v>95.9</v>
      </c>
      <c r="T34" s="1003">
        <v>110.7</v>
      </c>
      <c r="U34" s="1004">
        <v>100.4</v>
      </c>
      <c r="V34" s="1021">
        <v>96</v>
      </c>
      <c r="W34" s="1003">
        <v>124.7</v>
      </c>
      <c r="X34" s="1004">
        <v>104.8</v>
      </c>
    </row>
    <row r="35" spans="1:24" s="976" customFormat="1" ht="9" customHeight="1">
      <c r="A35" s="1184">
        <v>6</v>
      </c>
      <c r="B35" s="1185"/>
      <c r="C35" s="1020" t="s">
        <v>501</v>
      </c>
      <c r="D35" s="1021">
        <v>94.5</v>
      </c>
      <c r="E35" s="1003">
        <v>126</v>
      </c>
      <c r="F35" s="1004">
        <v>111.8</v>
      </c>
      <c r="G35" s="1006">
        <v>106.9</v>
      </c>
      <c r="H35" s="1007">
        <v>126</v>
      </c>
      <c r="I35" s="1008">
        <v>117.4</v>
      </c>
      <c r="J35" s="1006">
        <v>106.4</v>
      </c>
      <c r="K35" s="1007">
        <v>126</v>
      </c>
      <c r="L35" s="1004">
        <v>117.2</v>
      </c>
      <c r="M35" s="1002">
        <v>103.8</v>
      </c>
      <c r="N35" s="1007">
        <v>126.3</v>
      </c>
      <c r="O35" s="1004">
        <v>116.2</v>
      </c>
      <c r="P35" s="1006">
        <v>106.4</v>
      </c>
      <c r="Q35" s="1003">
        <v>110.5</v>
      </c>
      <c r="R35" s="1009">
        <v>108.6</v>
      </c>
      <c r="S35" s="1002">
        <v>106.4</v>
      </c>
      <c r="T35" s="1003">
        <v>110.5</v>
      </c>
      <c r="U35" s="1004">
        <v>108.6</v>
      </c>
      <c r="V35" s="1005">
        <v>106.9</v>
      </c>
      <c r="W35" s="1003">
        <v>126</v>
      </c>
      <c r="X35" s="1004">
        <v>117.4</v>
      </c>
    </row>
    <row r="36" spans="1:24" s="976" customFormat="1" ht="9" customHeight="1">
      <c r="A36" s="1184">
        <v>7</v>
      </c>
      <c r="B36" s="1185"/>
      <c r="C36" s="1020" t="s">
        <v>502</v>
      </c>
      <c r="D36" s="1021">
        <v>99.9</v>
      </c>
      <c r="E36" s="1003">
        <v>129.19999999999999</v>
      </c>
      <c r="F36" s="1004">
        <v>112</v>
      </c>
      <c r="G36" s="1006">
        <v>100.4</v>
      </c>
      <c r="H36" s="1007">
        <v>131.80000000000001</v>
      </c>
      <c r="I36" s="1008">
        <v>113.4</v>
      </c>
      <c r="J36" s="1006">
        <v>100.2</v>
      </c>
      <c r="K36" s="1007">
        <v>130.80000000000001</v>
      </c>
      <c r="L36" s="1004">
        <v>112.9</v>
      </c>
      <c r="M36" s="1002">
        <v>100.3</v>
      </c>
      <c r="N36" s="1007">
        <v>128.5</v>
      </c>
      <c r="O36" s="1004">
        <v>112</v>
      </c>
      <c r="P36" s="1006">
        <v>100.3</v>
      </c>
      <c r="Q36" s="1003">
        <v>108.6</v>
      </c>
      <c r="R36" s="1009">
        <v>103.7</v>
      </c>
      <c r="S36" s="1002">
        <v>100.2</v>
      </c>
      <c r="T36" s="1003">
        <v>112</v>
      </c>
      <c r="U36" s="1004">
        <v>105.1</v>
      </c>
      <c r="V36" s="1005">
        <v>100.2</v>
      </c>
      <c r="W36" s="1003">
        <v>125.7</v>
      </c>
      <c r="X36" s="1004">
        <v>110.8</v>
      </c>
    </row>
    <row r="37" spans="1:24" s="976" customFormat="1" ht="9" customHeight="1">
      <c r="A37" s="1186">
        <v>8</v>
      </c>
      <c r="B37" s="1187"/>
      <c r="C37" s="1023" t="s">
        <v>503</v>
      </c>
      <c r="D37" s="1014">
        <v>95.9</v>
      </c>
      <c r="E37" s="1012">
        <v>124</v>
      </c>
      <c r="F37" s="1013">
        <v>102.3</v>
      </c>
      <c r="G37" s="1015">
        <v>95</v>
      </c>
      <c r="H37" s="1016">
        <v>131.6</v>
      </c>
      <c r="I37" s="1024">
        <v>103.3</v>
      </c>
      <c r="J37" s="1015">
        <v>101.9</v>
      </c>
      <c r="K37" s="1016">
        <v>131.6</v>
      </c>
      <c r="L37" s="1013">
        <v>108.6</v>
      </c>
      <c r="M37" s="1011">
        <v>99.6</v>
      </c>
      <c r="N37" s="1016">
        <v>124.2</v>
      </c>
      <c r="O37" s="1013">
        <v>105.1</v>
      </c>
      <c r="P37" s="1015">
        <v>101.9</v>
      </c>
      <c r="Q37" s="1012">
        <v>115.5</v>
      </c>
      <c r="R37" s="1018">
        <v>105</v>
      </c>
      <c r="S37" s="1011">
        <v>101.9</v>
      </c>
      <c r="T37" s="1012">
        <v>114.9</v>
      </c>
      <c r="U37" s="1013">
        <v>104.8</v>
      </c>
      <c r="V37" s="1029">
        <v>101.9</v>
      </c>
      <c r="W37" s="1012">
        <v>133.80000000000001</v>
      </c>
      <c r="X37" s="1013">
        <v>109.1</v>
      </c>
    </row>
    <row r="38" spans="1:24" s="976" customFormat="1" ht="8.1" customHeight="1">
      <c r="A38" s="1174">
        <v>920</v>
      </c>
      <c r="B38" s="1175"/>
      <c r="C38" s="992" t="s">
        <v>504</v>
      </c>
      <c r="D38" s="1025">
        <v>83.5</v>
      </c>
      <c r="E38" s="994">
        <v>126.3</v>
      </c>
      <c r="F38" s="995">
        <v>112</v>
      </c>
      <c r="G38" s="997">
        <v>113.6</v>
      </c>
      <c r="H38" s="998">
        <v>126.3</v>
      </c>
      <c r="I38" s="999">
        <v>122</v>
      </c>
      <c r="J38" s="997">
        <v>113.6</v>
      </c>
      <c r="K38" s="998">
        <v>126.3</v>
      </c>
      <c r="L38" s="995">
        <v>122</v>
      </c>
      <c r="M38" s="993">
        <v>91.7</v>
      </c>
      <c r="N38" s="998">
        <v>126.3</v>
      </c>
      <c r="O38" s="995">
        <v>114.7</v>
      </c>
      <c r="P38" s="997">
        <v>113.6</v>
      </c>
      <c r="Q38" s="994">
        <v>110.3</v>
      </c>
      <c r="R38" s="1000">
        <v>111.4</v>
      </c>
      <c r="S38" s="993">
        <v>113.6</v>
      </c>
      <c r="T38" s="994">
        <v>110.3</v>
      </c>
      <c r="U38" s="995">
        <v>111.4</v>
      </c>
      <c r="V38" s="996">
        <v>113.6</v>
      </c>
      <c r="W38" s="994">
        <v>126.3</v>
      </c>
      <c r="X38" s="995">
        <v>122</v>
      </c>
    </row>
    <row r="39" spans="1:24" s="976" customFormat="1" ht="9" customHeight="1">
      <c r="A39" s="1188" t="s">
        <v>505</v>
      </c>
      <c r="B39" s="1189"/>
      <c r="C39" s="1001" t="s">
        <v>506</v>
      </c>
      <c r="D39" s="1021">
        <v>98.1</v>
      </c>
      <c r="E39" s="1003">
        <v>126.3</v>
      </c>
      <c r="F39" s="1004">
        <v>116.9</v>
      </c>
      <c r="G39" s="1006">
        <v>100.8</v>
      </c>
      <c r="H39" s="1007">
        <v>126.3</v>
      </c>
      <c r="I39" s="1008">
        <v>117.8</v>
      </c>
      <c r="J39" s="1006">
        <v>100.8</v>
      </c>
      <c r="K39" s="1007">
        <v>126.3</v>
      </c>
      <c r="L39" s="1004">
        <v>117.8</v>
      </c>
      <c r="M39" s="1002">
        <v>104.9</v>
      </c>
      <c r="N39" s="1007">
        <v>126.3</v>
      </c>
      <c r="O39" s="1004">
        <v>119.1</v>
      </c>
      <c r="P39" s="1006">
        <v>100.8</v>
      </c>
      <c r="Q39" s="1003">
        <v>110.3</v>
      </c>
      <c r="R39" s="1009">
        <v>107.1</v>
      </c>
      <c r="S39" s="1002">
        <v>100.8</v>
      </c>
      <c r="T39" s="1003">
        <v>110.3</v>
      </c>
      <c r="U39" s="1004">
        <v>107.1</v>
      </c>
      <c r="V39" s="1005">
        <v>100.8</v>
      </c>
      <c r="W39" s="1003">
        <v>126.3</v>
      </c>
      <c r="X39" s="1004">
        <v>117.8</v>
      </c>
    </row>
    <row r="40" spans="1:24" s="976" customFormat="1" ht="9" customHeight="1">
      <c r="A40" s="1176">
        <v>960</v>
      </c>
      <c r="B40" s="1177"/>
      <c r="C40" s="1001" t="s">
        <v>507</v>
      </c>
      <c r="D40" s="1021">
        <v>90.1</v>
      </c>
      <c r="E40" s="1003">
        <v>161</v>
      </c>
      <c r="F40" s="1004">
        <v>110.7</v>
      </c>
      <c r="G40" s="1006">
        <v>93.8</v>
      </c>
      <c r="H40" s="1007">
        <v>161</v>
      </c>
      <c r="I40" s="1008">
        <v>113.3</v>
      </c>
      <c r="J40" s="1006">
        <v>93.8</v>
      </c>
      <c r="K40" s="1007">
        <v>161</v>
      </c>
      <c r="L40" s="1004">
        <v>113.3</v>
      </c>
      <c r="M40" s="1002">
        <v>94.1</v>
      </c>
      <c r="N40" s="1007">
        <v>161</v>
      </c>
      <c r="O40" s="1004">
        <v>113.5</v>
      </c>
      <c r="P40" s="1006">
        <v>94.3</v>
      </c>
      <c r="Q40" s="1003">
        <v>133.30000000000001</v>
      </c>
      <c r="R40" s="1009">
        <v>105.6</v>
      </c>
      <c r="S40" s="1002">
        <v>93.3</v>
      </c>
      <c r="T40" s="1003">
        <v>133.30000000000001</v>
      </c>
      <c r="U40" s="1004">
        <v>104.9</v>
      </c>
      <c r="V40" s="1021">
        <v>93.8</v>
      </c>
      <c r="W40" s="1003">
        <v>153.30000000000001</v>
      </c>
      <c r="X40" s="1004">
        <v>111.1</v>
      </c>
    </row>
    <row r="41" spans="1:24" s="976" customFormat="1" ht="9" customHeight="1">
      <c r="A41" s="1190" t="s">
        <v>508</v>
      </c>
      <c r="B41" s="1191"/>
      <c r="C41" s="1010" t="s">
        <v>509</v>
      </c>
      <c r="D41" s="1014">
        <v>93.9</v>
      </c>
      <c r="E41" s="1012">
        <v>140</v>
      </c>
      <c r="F41" s="1013">
        <v>120.9</v>
      </c>
      <c r="G41" s="1015">
        <v>90.8</v>
      </c>
      <c r="H41" s="1016">
        <v>140</v>
      </c>
      <c r="I41" s="1024">
        <v>119.7</v>
      </c>
      <c r="J41" s="1015">
        <v>90.7</v>
      </c>
      <c r="K41" s="1016">
        <v>140</v>
      </c>
      <c r="L41" s="1013">
        <v>119.6</v>
      </c>
      <c r="M41" s="1011">
        <v>93.9</v>
      </c>
      <c r="N41" s="1016">
        <v>140</v>
      </c>
      <c r="O41" s="1013">
        <v>120.9</v>
      </c>
      <c r="P41" s="1015">
        <v>90.7</v>
      </c>
      <c r="Q41" s="1012">
        <v>116.4</v>
      </c>
      <c r="R41" s="1018">
        <v>105.8</v>
      </c>
      <c r="S41" s="1011">
        <v>91.9</v>
      </c>
      <c r="T41" s="1012">
        <v>116.4</v>
      </c>
      <c r="U41" s="1013">
        <v>106.3</v>
      </c>
      <c r="V41" s="1014">
        <v>90.7</v>
      </c>
      <c r="W41" s="1012">
        <v>140</v>
      </c>
      <c r="X41" s="1013">
        <v>119.6</v>
      </c>
    </row>
    <row r="42" spans="1:24" s="976" customFormat="1" ht="9" customHeight="1">
      <c r="A42" s="1153">
        <v>9</v>
      </c>
      <c r="B42" s="1154"/>
      <c r="C42" s="980" t="s">
        <v>510</v>
      </c>
      <c r="D42" s="989">
        <v>90.3</v>
      </c>
      <c r="E42" s="983">
        <v>134.9</v>
      </c>
      <c r="F42" s="984">
        <v>114.6</v>
      </c>
      <c r="G42" s="990">
        <v>93.8</v>
      </c>
      <c r="H42" s="985">
        <v>134.9</v>
      </c>
      <c r="I42" s="986">
        <v>116.3</v>
      </c>
      <c r="J42" s="990">
        <v>93.8</v>
      </c>
      <c r="K42" s="985">
        <v>134.9</v>
      </c>
      <c r="L42" s="984">
        <v>116.2</v>
      </c>
      <c r="M42" s="988">
        <v>94.1</v>
      </c>
      <c r="N42" s="985">
        <v>135.1</v>
      </c>
      <c r="O42" s="984">
        <v>116.5</v>
      </c>
      <c r="P42" s="990">
        <v>94</v>
      </c>
      <c r="Q42" s="983">
        <v>115.2</v>
      </c>
      <c r="R42" s="987">
        <v>105.6</v>
      </c>
      <c r="S42" s="988">
        <v>93.7</v>
      </c>
      <c r="T42" s="983">
        <v>116.7</v>
      </c>
      <c r="U42" s="984">
        <v>106.3</v>
      </c>
      <c r="V42" s="989">
        <v>93.8</v>
      </c>
      <c r="W42" s="983">
        <v>133.30000000000001</v>
      </c>
      <c r="X42" s="984">
        <v>115.4</v>
      </c>
    </row>
    <row r="43" spans="1:24" s="976" customFormat="1" ht="8.1" customHeight="1">
      <c r="A43" s="1192" t="s">
        <v>511</v>
      </c>
      <c r="B43" s="1193"/>
      <c r="C43" s="1019" t="s">
        <v>512</v>
      </c>
      <c r="D43" s="996">
        <v>100</v>
      </c>
      <c r="E43" s="994">
        <v>114</v>
      </c>
      <c r="F43" s="995">
        <v>103.2</v>
      </c>
      <c r="G43" s="997">
        <v>100</v>
      </c>
      <c r="H43" s="998">
        <v>114.1</v>
      </c>
      <c r="I43" s="999">
        <v>103.2</v>
      </c>
      <c r="J43" s="997">
        <v>100</v>
      </c>
      <c r="K43" s="998">
        <v>114.1</v>
      </c>
      <c r="L43" s="995">
        <v>103.2</v>
      </c>
      <c r="M43" s="993">
        <v>100</v>
      </c>
      <c r="N43" s="998">
        <v>114.6</v>
      </c>
      <c r="O43" s="995">
        <v>103.3</v>
      </c>
      <c r="P43" s="997">
        <v>100</v>
      </c>
      <c r="Q43" s="994">
        <v>104</v>
      </c>
      <c r="R43" s="1000">
        <v>100.9</v>
      </c>
      <c r="S43" s="993">
        <v>100</v>
      </c>
      <c r="T43" s="994">
        <v>106</v>
      </c>
      <c r="U43" s="995">
        <v>101.4</v>
      </c>
      <c r="V43" s="996">
        <v>100</v>
      </c>
      <c r="W43" s="994">
        <v>108.7</v>
      </c>
      <c r="X43" s="995">
        <v>102</v>
      </c>
    </row>
    <row r="44" spans="1:24" s="976" customFormat="1" ht="9" customHeight="1">
      <c r="A44" s="1180" t="s">
        <v>513</v>
      </c>
      <c r="B44" s="1181"/>
      <c r="C44" s="1020" t="s">
        <v>514</v>
      </c>
      <c r="D44" s="1005">
        <v>100.3</v>
      </c>
      <c r="E44" s="1003">
        <v>107.4</v>
      </c>
      <c r="F44" s="1004">
        <v>103.4</v>
      </c>
      <c r="G44" s="1006">
        <v>100.1</v>
      </c>
      <c r="H44" s="1007">
        <v>124.1</v>
      </c>
      <c r="I44" s="1008">
        <v>110.7</v>
      </c>
      <c r="J44" s="1006">
        <v>100.1</v>
      </c>
      <c r="K44" s="1007">
        <v>124.1</v>
      </c>
      <c r="L44" s="1004">
        <v>110.7</v>
      </c>
      <c r="M44" s="1002">
        <v>100.3</v>
      </c>
      <c r="N44" s="1007">
        <v>107.4</v>
      </c>
      <c r="O44" s="1004">
        <v>103.5</v>
      </c>
      <c r="P44" s="1006">
        <v>100.1</v>
      </c>
      <c r="Q44" s="1003">
        <v>97.5</v>
      </c>
      <c r="R44" s="1009">
        <v>98.9</v>
      </c>
      <c r="S44" s="1002">
        <v>100.1</v>
      </c>
      <c r="T44" s="1003">
        <v>100.5</v>
      </c>
      <c r="U44" s="1004">
        <v>100.3</v>
      </c>
      <c r="V44" s="1005">
        <v>100.1</v>
      </c>
      <c r="W44" s="1003">
        <v>108.6</v>
      </c>
      <c r="X44" s="1004">
        <v>103.8</v>
      </c>
    </row>
    <row r="45" spans="1:24" s="976" customFormat="1" ht="9" customHeight="1">
      <c r="A45" s="1194" t="s">
        <v>515</v>
      </c>
      <c r="B45" s="1195"/>
      <c r="C45" s="1023" t="s">
        <v>516</v>
      </c>
      <c r="D45" s="1014">
        <v>97.4</v>
      </c>
      <c r="E45" s="1012">
        <v>103</v>
      </c>
      <c r="F45" s="1013">
        <v>100.4</v>
      </c>
      <c r="G45" s="1015">
        <v>99.1</v>
      </c>
      <c r="H45" s="1016">
        <v>127.6</v>
      </c>
      <c r="I45" s="1024">
        <v>114.2</v>
      </c>
      <c r="J45" s="1015">
        <v>99.6</v>
      </c>
      <c r="K45" s="1016">
        <v>122.1</v>
      </c>
      <c r="L45" s="1013">
        <v>111.5</v>
      </c>
      <c r="M45" s="1011">
        <v>100.6</v>
      </c>
      <c r="N45" s="1016">
        <v>103</v>
      </c>
      <c r="O45" s="1013">
        <v>101.8</v>
      </c>
      <c r="P45" s="1015">
        <v>99.6</v>
      </c>
      <c r="Q45" s="1012">
        <v>97.7</v>
      </c>
      <c r="R45" s="1018">
        <v>98.6</v>
      </c>
      <c r="S45" s="1011">
        <v>99.6</v>
      </c>
      <c r="T45" s="1012">
        <v>97.7</v>
      </c>
      <c r="U45" s="1013">
        <v>98.6</v>
      </c>
      <c r="V45" s="1014">
        <v>99.6</v>
      </c>
      <c r="W45" s="1012">
        <v>105.2</v>
      </c>
      <c r="X45" s="1013">
        <v>102.5</v>
      </c>
    </row>
    <row r="46" spans="1:24" s="976" customFormat="1" ht="10.35" customHeight="1">
      <c r="A46" s="1169" t="s">
        <v>517</v>
      </c>
      <c r="B46" s="1170"/>
      <c r="C46" s="980" t="s">
        <v>518</v>
      </c>
      <c r="D46" s="989">
        <v>94.9</v>
      </c>
      <c r="E46" s="983">
        <v>119.2</v>
      </c>
      <c r="F46" s="984">
        <v>105.6</v>
      </c>
      <c r="G46" s="990">
        <v>97.9</v>
      </c>
      <c r="H46" s="985">
        <v>127.6</v>
      </c>
      <c r="I46" s="986">
        <v>111.1</v>
      </c>
      <c r="J46" s="990">
        <v>97</v>
      </c>
      <c r="K46" s="985">
        <v>126.1</v>
      </c>
      <c r="L46" s="984">
        <v>109.9</v>
      </c>
      <c r="M46" s="988">
        <v>96.9</v>
      </c>
      <c r="N46" s="985">
        <v>119.3</v>
      </c>
      <c r="O46" s="984">
        <v>106.8</v>
      </c>
      <c r="P46" s="990">
        <v>97.2</v>
      </c>
      <c r="Q46" s="983">
        <v>107.1</v>
      </c>
      <c r="R46" s="987">
        <v>101.6</v>
      </c>
      <c r="S46" s="988">
        <v>97.7</v>
      </c>
      <c r="T46" s="983">
        <v>109.1</v>
      </c>
      <c r="U46" s="984">
        <v>102.7</v>
      </c>
      <c r="V46" s="989">
        <v>97.7</v>
      </c>
      <c r="W46" s="983">
        <v>120.4</v>
      </c>
      <c r="X46" s="984">
        <v>107.7</v>
      </c>
    </row>
    <row r="49" spans="4:4">
      <c r="D49">
        <f>(F23+I23+L23+O23+R23+U23+X23+X46+U46+R46+O46+L46+I46+F46)/14</f>
        <v>106.75</v>
      </c>
    </row>
  </sheetData>
  <mergeCells count="64">
    <mergeCell ref="A44:B44"/>
    <mergeCell ref="A45:B45"/>
    <mergeCell ref="A46:B46"/>
    <mergeCell ref="A38:B38"/>
    <mergeCell ref="A39:B39"/>
    <mergeCell ref="A40:B40"/>
    <mergeCell ref="A41:B41"/>
    <mergeCell ref="A42:B42"/>
    <mergeCell ref="A43:B43"/>
    <mergeCell ref="A37:B37"/>
    <mergeCell ref="V25:X25"/>
    <mergeCell ref="A27:B27"/>
    <mergeCell ref="A28:B28"/>
    <mergeCell ref="A29:B29"/>
    <mergeCell ref="A30:B30"/>
    <mergeCell ref="A31:B31"/>
    <mergeCell ref="A32:B32"/>
    <mergeCell ref="A33:B33"/>
    <mergeCell ref="A34:B34"/>
    <mergeCell ref="A35:B35"/>
    <mergeCell ref="A36:B36"/>
    <mergeCell ref="A22:B22"/>
    <mergeCell ref="A23:B23"/>
    <mergeCell ref="A24:C26"/>
    <mergeCell ref="D24:U24"/>
    <mergeCell ref="D25:F25"/>
    <mergeCell ref="G25:I25"/>
    <mergeCell ref="J25:L25"/>
    <mergeCell ref="M25:O25"/>
    <mergeCell ref="P25:R25"/>
    <mergeCell ref="S25:U25"/>
    <mergeCell ref="A21:B21"/>
    <mergeCell ref="A10:B10"/>
    <mergeCell ref="A11:B11"/>
    <mergeCell ref="A12:B12"/>
    <mergeCell ref="A13:B13"/>
    <mergeCell ref="A14:B14"/>
    <mergeCell ref="A15:B15"/>
    <mergeCell ref="A16:B16"/>
    <mergeCell ref="A17:B17"/>
    <mergeCell ref="A18:B18"/>
    <mergeCell ref="A19:B19"/>
    <mergeCell ref="A20:B20"/>
    <mergeCell ref="A4:B4"/>
    <mergeCell ref="A5:B5"/>
    <mergeCell ref="A6:B6"/>
    <mergeCell ref="A7:B7"/>
    <mergeCell ref="A8:B8"/>
    <mergeCell ref="A9:B9"/>
    <mergeCell ref="V2:X2"/>
    <mergeCell ref="G3:H3"/>
    <mergeCell ref="J3:K3"/>
    <mergeCell ref="M3:N3"/>
    <mergeCell ref="P3:Q3"/>
    <mergeCell ref="S3:T3"/>
    <mergeCell ref="V3:W3"/>
    <mergeCell ref="A1:C3"/>
    <mergeCell ref="D1:U1"/>
    <mergeCell ref="D2:F2"/>
    <mergeCell ref="G2:I2"/>
    <mergeCell ref="J2:L2"/>
    <mergeCell ref="M2:O2"/>
    <mergeCell ref="P2:R2"/>
    <mergeCell ref="S2:U2"/>
  </mergeCells>
  <pageMargins left="0.7" right="0.7" top="0.75" bottom="0.75" header="0.3" footer="0.3"/>
  <pageSetup scale="76" orientation="landscape" r:id="rId1"/>
  <headerFooter>
    <oddFooter>&amp;R&amp;P of &amp;N</oddFooter>
  </headerFooter>
  <colBreaks count="1" manualBreakCount="1">
    <brk id="15" max="4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Q13" sqref="Q13"/>
    </sheetView>
  </sheetViews>
  <sheetFormatPr defaultColWidth="9.109375" defaultRowHeight="14.4"/>
  <cols>
    <col min="1" max="4" width="9.109375" style="1032"/>
    <col min="5" max="5" width="19.44140625" style="1032" customWidth="1"/>
    <col min="6" max="8" width="9.109375" style="1032"/>
    <col min="9" max="9" width="11.33203125" style="1032" customWidth="1"/>
    <col min="10" max="12" width="9.109375" style="1032"/>
    <col min="13" max="13" width="10.109375" style="1032" customWidth="1"/>
    <col min="14" max="16384" width="9.109375" style="1032"/>
  </cols>
  <sheetData>
    <row r="1" spans="1:13" ht="15.6">
      <c r="A1" s="1031" t="s">
        <v>545</v>
      </c>
    </row>
    <row r="2" spans="1:13">
      <c r="B2" s="1033" t="s">
        <v>546</v>
      </c>
    </row>
    <row r="3" spans="1:13" ht="15" thickBot="1"/>
    <row r="4" spans="1:13" ht="15" thickBot="1">
      <c r="D4" s="1034"/>
      <c r="E4" s="1203" t="s">
        <v>547</v>
      </c>
      <c r="F4" s="1204"/>
      <c r="G4" s="1204"/>
      <c r="H4" s="1204"/>
      <c r="I4" s="1204"/>
      <c r="J4" s="1205" t="s">
        <v>548</v>
      </c>
      <c r="K4" s="1206"/>
      <c r="L4" s="1206"/>
      <c r="M4" s="1207"/>
    </row>
    <row r="5" spans="1:13" ht="54.75" customHeight="1" thickBot="1">
      <c r="D5" s="1034"/>
      <c r="E5" s="1203" t="s">
        <v>565</v>
      </c>
      <c r="F5" s="1204"/>
      <c r="G5" s="1204"/>
      <c r="H5" s="1204"/>
      <c r="I5" s="1204"/>
      <c r="J5" s="1208"/>
      <c r="K5" s="1209"/>
      <c r="L5" s="1209"/>
      <c r="M5" s="1210"/>
    </row>
    <row r="6" spans="1:13" ht="43.8" thickBot="1">
      <c r="D6" s="1034"/>
      <c r="E6" s="1035"/>
      <c r="F6" s="1036" t="s">
        <v>549</v>
      </c>
      <c r="G6" s="1036" t="s">
        <v>550</v>
      </c>
      <c r="H6" s="1036" t="s">
        <v>551</v>
      </c>
      <c r="I6" s="1037" t="s">
        <v>552</v>
      </c>
      <c r="J6" s="1038" t="s">
        <v>549</v>
      </c>
      <c r="K6" s="1039" t="s">
        <v>550</v>
      </c>
      <c r="L6" s="1039" t="s">
        <v>551</v>
      </c>
      <c r="M6" s="1040" t="s">
        <v>552</v>
      </c>
    </row>
    <row r="7" spans="1:13" ht="15" thickBot="1">
      <c r="D7" s="1196" t="s">
        <v>553</v>
      </c>
      <c r="E7" s="1041" t="s">
        <v>554</v>
      </c>
      <c r="F7" s="1042">
        <v>44.3</v>
      </c>
      <c r="G7" s="1042">
        <v>57.5</v>
      </c>
      <c r="H7" s="1042">
        <v>72</v>
      </c>
      <c r="I7" s="1043">
        <v>88.1</v>
      </c>
      <c r="J7" s="1044">
        <f t="shared" ref="J7:M12" si="0">F7/7</f>
        <v>6.3285714285714283</v>
      </c>
      <c r="K7" s="1045">
        <f t="shared" si="0"/>
        <v>8.2142857142857135</v>
      </c>
      <c r="L7" s="1046">
        <f t="shared" si="0"/>
        <v>10.285714285714286</v>
      </c>
      <c r="M7" s="1047">
        <f t="shared" si="0"/>
        <v>12.585714285714285</v>
      </c>
    </row>
    <row r="8" spans="1:13" ht="15" thickBot="1">
      <c r="D8" s="1197"/>
      <c r="E8" s="1041" t="s">
        <v>555</v>
      </c>
      <c r="F8" s="1042">
        <v>40.299999999999997</v>
      </c>
      <c r="G8" s="1042">
        <v>54.3</v>
      </c>
      <c r="H8" s="1042">
        <v>68</v>
      </c>
      <c r="I8" s="1043">
        <v>82</v>
      </c>
      <c r="J8" s="1044">
        <f t="shared" si="0"/>
        <v>5.7571428571428571</v>
      </c>
      <c r="K8" s="1048">
        <f t="shared" si="0"/>
        <v>7.7571428571428571</v>
      </c>
      <c r="L8" s="1049">
        <f t="shared" si="0"/>
        <v>9.7142857142857135</v>
      </c>
      <c r="M8" s="1047">
        <f t="shared" si="0"/>
        <v>11.714285714285714</v>
      </c>
    </row>
    <row r="9" spans="1:13" ht="15" thickBot="1">
      <c r="D9" s="1198"/>
      <c r="E9" s="1041" t="s">
        <v>556</v>
      </c>
      <c r="F9" s="1042">
        <v>40.6</v>
      </c>
      <c r="G9" s="1042">
        <v>53.2</v>
      </c>
      <c r="H9" s="1042">
        <v>66.5</v>
      </c>
      <c r="I9" s="1043">
        <v>81.900000000000006</v>
      </c>
      <c r="J9" s="1044">
        <f t="shared" si="0"/>
        <v>5.8</v>
      </c>
      <c r="K9" s="1048">
        <f t="shared" si="0"/>
        <v>7.6000000000000005</v>
      </c>
      <c r="L9" s="1049">
        <f t="shared" si="0"/>
        <v>9.5</v>
      </c>
      <c r="M9" s="1047">
        <f t="shared" si="0"/>
        <v>11.700000000000001</v>
      </c>
    </row>
    <row r="10" spans="1:13" ht="15" thickBot="1">
      <c r="D10" s="1196" t="s">
        <v>557</v>
      </c>
      <c r="E10" s="1041" t="s">
        <v>554</v>
      </c>
      <c r="F10" s="1042">
        <v>39.4</v>
      </c>
      <c r="G10" s="1042">
        <v>49.9</v>
      </c>
      <c r="H10" s="1042">
        <v>61.1</v>
      </c>
      <c r="I10" s="1043">
        <v>78.2</v>
      </c>
      <c r="J10" s="1044">
        <f t="shared" si="0"/>
        <v>5.6285714285714281</v>
      </c>
      <c r="K10" s="1048">
        <f t="shared" si="0"/>
        <v>7.1285714285714281</v>
      </c>
      <c r="L10" s="1049">
        <f t="shared" si="0"/>
        <v>8.7285714285714295</v>
      </c>
      <c r="M10" s="1047">
        <f t="shared" si="0"/>
        <v>11.171428571428573</v>
      </c>
    </row>
    <row r="11" spans="1:13" ht="15" thickBot="1">
      <c r="D11" s="1197"/>
      <c r="E11" s="1041" t="s">
        <v>555</v>
      </c>
      <c r="F11" s="1042">
        <v>39</v>
      </c>
      <c r="G11" s="1042">
        <v>48.6</v>
      </c>
      <c r="H11" s="1042">
        <v>60.5</v>
      </c>
      <c r="I11" s="1043">
        <v>73.3</v>
      </c>
      <c r="J11" s="1044">
        <f t="shared" si="0"/>
        <v>5.5714285714285712</v>
      </c>
      <c r="K11" s="1048">
        <f t="shared" si="0"/>
        <v>6.9428571428571431</v>
      </c>
      <c r="L11" s="1049">
        <f t="shared" si="0"/>
        <v>8.6428571428571423</v>
      </c>
      <c r="M11" s="1047">
        <f t="shared" si="0"/>
        <v>10.471428571428572</v>
      </c>
    </row>
    <row r="12" spans="1:13" ht="15" thickBot="1">
      <c r="D12" s="1198"/>
      <c r="E12" s="1050" t="s">
        <v>556</v>
      </c>
      <c r="F12" s="1051">
        <v>38.200000000000003</v>
      </c>
      <c r="G12" s="1051">
        <v>47.9</v>
      </c>
      <c r="H12" s="1051">
        <v>59.8</v>
      </c>
      <c r="I12" s="1052">
        <v>72.099999999999994</v>
      </c>
      <c r="J12" s="1053">
        <f t="shared" si="0"/>
        <v>5.4571428571428573</v>
      </c>
      <c r="K12" s="1054">
        <f t="shared" si="0"/>
        <v>6.8428571428571425</v>
      </c>
      <c r="L12" s="1055">
        <f t="shared" si="0"/>
        <v>8.5428571428571427</v>
      </c>
      <c r="M12" s="1056">
        <f t="shared" si="0"/>
        <v>10.299999999999999</v>
      </c>
    </row>
    <row r="13" spans="1:13" ht="15" thickBot="1">
      <c r="D13" s="1057"/>
      <c r="E13" s="1057"/>
      <c r="F13" s="1057"/>
      <c r="G13" s="1057"/>
      <c r="H13" s="1058"/>
      <c r="I13" s="1059" t="s">
        <v>558</v>
      </c>
      <c r="J13" s="1060">
        <f>AVERAGE(J7:J12)</f>
        <v>5.7571428571428562</v>
      </c>
      <c r="K13" s="1061">
        <f>AVERAGE(K7:K12)</f>
        <v>7.4142857142857146</v>
      </c>
      <c r="L13" s="1061">
        <f>AVERAGE(L7:L12)</f>
        <v>9.2357142857142858</v>
      </c>
      <c r="M13" s="1060">
        <f>AVERAGE(M7:M12)</f>
        <v>11.323809523809523</v>
      </c>
    </row>
    <row r="14" spans="1:13" ht="15" thickTop="1"/>
    <row r="16" spans="1:13" ht="15" thickBot="1">
      <c r="F16" s="1062"/>
    </row>
    <row r="17" spans="8:13" ht="15" thickBot="1">
      <c r="H17" s="1199" t="s">
        <v>559</v>
      </c>
      <c r="I17" s="1200"/>
      <c r="J17" s="1201"/>
      <c r="K17" s="1063">
        <v>8.3800000000000008</v>
      </c>
      <c r="L17" s="1064" t="s">
        <v>560</v>
      </c>
      <c r="M17" s="1064"/>
    </row>
    <row r="18" spans="8:13" ht="15" thickBot="1">
      <c r="H18" s="1202" t="s">
        <v>561</v>
      </c>
      <c r="I18" s="1202"/>
      <c r="J18" s="1202"/>
      <c r="K18" s="1065">
        <f>AVERAGE(J13:M13)</f>
        <v>8.4327380952380953</v>
      </c>
      <c r="L18" s="1066">
        <f>$K$17-K18</f>
        <v>-5.2738095238094473E-2</v>
      </c>
      <c r="M18" s="1067"/>
    </row>
    <row r="19" spans="8:13" ht="15" thickBot="1">
      <c r="H19" s="1202" t="s">
        <v>562</v>
      </c>
      <c r="I19" s="1202"/>
      <c r="J19" s="1202"/>
      <c r="K19" s="1068">
        <f>AVERAGE(K13:L13)</f>
        <v>8.3249999999999993</v>
      </c>
      <c r="L19" s="1066">
        <f t="shared" ref="L19:L21" si="1">$K$17-K19</f>
        <v>5.5000000000001492E-2</v>
      </c>
      <c r="M19" s="1067"/>
    </row>
    <row r="20" spans="8:13">
      <c r="H20" s="1202" t="s">
        <v>563</v>
      </c>
      <c r="I20" s="1202"/>
      <c r="J20" s="1202"/>
      <c r="K20" s="1069">
        <f>AVERAGE(K13:M13)</f>
        <v>9.3246031746031743</v>
      </c>
      <c r="L20" s="1066">
        <f t="shared" si="1"/>
        <v>-0.94460317460317356</v>
      </c>
      <c r="M20" s="1067"/>
    </row>
    <row r="21" spans="8:13">
      <c r="H21" s="1202" t="s">
        <v>564</v>
      </c>
      <c r="I21" s="1202"/>
      <c r="J21" s="1202"/>
      <c r="K21" s="1070">
        <f>AVERAGE(L13:M13)</f>
        <v>10.279761904761905</v>
      </c>
      <c r="L21" s="1066">
        <f t="shared" si="1"/>
        <v>-1.8997619047619043</v>
      </c>
      <c r="M21" s="1067"/>
    </row>
    <row r="22" spans="8:13">
      <c r="I22" s="1057"/>
      <c r="J22" s="1057"/>
      <c r="K22" s="1057"/>
      <c r="L22" s="1057"/>
      <c r="M22" s="1057"/>
    </row>
  </sheetData>
  <mergeCells count="10">
    <mergeCell ref="H20:J20"/>
    <mergeCell ref="H21:J21"/>
    <mergeCell ref="E4:I4"/>
    <mergeCell ref="J4:M5"/>
    <mergeCell ref="E5:I5"/>
    <mergeCell ref="D7:D9"/>
    <mergeCell ref="D10:D12"/>
    <mergeCell ref="H17:J17"/>
    <mergeCell ref="H18:J18"/>
    <mergeCell ref="H19:J19"/>
  </mergeCells>
  <hyperlinks>
    <hyperlink ref="B2" r:id="rId1"/>
  </hyperlinks>
  <pageMargins left="0.2" right="0.2"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25"/>
  <sheetViews>
    <sheetView tabSelected="1" workbookViewId="0">
      <selection activeCell="BM22" sqref="BM22"/>
    </sheetView>
  </sheetViews>
  <sheetFormatPr defaultColWidth="9.109375" defaultRowHeight="13.2"/>
  <cols>
    <col min="1" max="1" width="38.44140625" style="53" customWidth="1"/>
    <col min="2" max="2" width="12.88671875" style="58" customWidth="1"/>
    <col min="3" max="64" width="7.5546875" style="53" hidden="1" customWidth="1"/>
    <col min="65" max="82" width="7.5546875" style="53" customWidth="1"/>
    <col min="83" max="16384" width="9.109375" style="53"/>
  </cols>
  <sheetData>
    <row r="1" spans="1:90" ht="17.399999999999999">
      <c r="A1" s="51" t="s">
        <v>87</v>
      </c>
      <c r="B1" s="52"/>
    </row>
    <row r="2" spans="1:90" ht="15.6">
      <c r="A2" s="54" t="s">
        <v>88</v>
      </c>
      <c r="B2" s="55"/>
    </row>
    <row r="3" spans="1:90" ht="14.4" thickBot="1">
      <c r="A3" s="56" t="s">
        <v>89</v>
      </c>
      <c r="B3" s="57"/>
    </row>
    <row r="6" spans="1:90">
      <c r="BM6" s="59" t="s">
        <v>90</v>
      </c>
      <c r="BN6" s="59" t="s">
        <v>90</v>
      </c>
      <c r="BO6" s="59" t="s">
        <v>90</v>
      </c>
      <c r="BP6" s="59" t="s">
        <v>90</v>
      </c>
      <c r="BQ6" s="60" t="s">
        <v>91</v>
      </c>
      <c r="BR6" s="60" t="s">
        <v>91</v>
      </c>
      <c r="BS6" s="60" t="s">
        <v>91</v>
      </c>
      <c r="BT6" s="60" t="s">
        <v>91</v>
      </c>
      <c r="BU6" s="61" t="s">
        <v>92</v>
      </c>
      <c r="BV6" s="61" t="s">
        <v>92</v>
      </c>
      <c r="BW6" s="61" t="s">
        <v>92</v>
      </c>
      <c r="BX6" s="61" t="s">
        <v>92</v>
      </c>
      <c r="BY6" s="62" t="s">
        <v>93</v>
      </c>
      <c r="BZ6" s="62" t="s">
        <v>93</v>
      </c>
      <c r="CA6" s="62" t="s">
        <v>93</v>
      </c>
      <c r="CB6" s="62" t="s">
        <v>93</v>
      </c>
      <c r="CC6" s="63" t="s">
        <v>94</v>
      </c>
      <c r="CD6" s="63" t="s">
        <v>94</v>
      </c>
      <c r="CE6" s="63" t="s">
        <v>94</v>
      </c>
      <c r="CF6" s="63" t="s">
        <v>94</v>
      </c>
      <c r="CG6" s="64" t="s">
        <v>95</v>
      </c>
      <c r="CH6" s="64" t="s">
        <v>95</v>
      </c>
      <c r="CI6" s="64" t="s">
        <v>95</v>
      </c>
      <c r="CJ6" s="64" t="s">
        <v>95</v>
      </c>
    </row>
    <row r="7" spans="1:90" s="58" customFormat="1">
      <c r="B7" s="58" t="s">
        <v>96</v>
      </c>
      <c r="C7" s="65" t="s">
        <v>97</v>
      </c>
      <c r="D7" s="65" t="s">
        <v>98</v>
      </c>
      <c r="E7" s="65" t="s">
        <v>99</v>
      </c>
      <c r="F7" s="65" t="s">
        <v>100</v>
      </c>
      <c r="G7" s="65" t="s">
        <v>101</v>
      </c>
      <c r="H7" s="65" t="s">
        <v>102</v>
      </c>
      <c r="I7" s="65" t="s">
        <v>103</v>
      </c>
      <c r="J7" s="65" t="s">
        <v>104</v>
      </c>
      <c r="K7" s="65" t="s">
        <v>105</v>
      </c>
      <c r="L7" s="65" t="s">
        <v>106</v>
      </c>
      <c r="M7" s="65" t="s">
        <v>107</v>
      </c>
      <c r="N7" s="65" t="s">
        <v>108</v>
      </c>
      <c r="O7" s="65" t="s">
        <v>109</v>
      </c>
      <c r="P7" s="65" t="s">
        <v>110</v>
      </c>
      <c r="Q7" s="65" t="s">
        <v>111</v>
      </c>
      <c r="R7" s="65" t="s">
        <v>112</v>
      </c>
      <c r="S7" s="65" t="s">
        <v>113</v>
      </c>
      <c r="T7" s="65" t="s">
        <v>114</v>
      </c>
      <c r="U7" s="65" t="s">
        <v>115</v>
      </c>
      <c r="V7" s="65" t="s">
        <v>116</v>
      </c>
      <c r="W7" s="65" t="s">
        <v>117</v>
      </c>
      <c r="X7" s="65" t="s">
        <v>118</v>
      </c>
      <c r="Y7" s="65" t="s">
        <v>119</v>
      </c>
      <c r="Z7" s="65" t="s">
        <v>120</v>
      </c>
      <c r="AA7" s="65" t="s">
        <v>121</v>
      </c>
      <c r="AB7" s="65" t="s">
        <v>122</v>
      </c>
      <c r="AC7" s="65" t="s">
        <v>123</v>
      </c>
      <c r="AD7" s="65" t="s">
        <v>124</v>
      </c>
      <c r="AE7" s="65" t="s">
        <v>125</v>
      </c>
      <c r="AF7" s="65" t="s">
        <v>126</v>
      </c>
      <c r="AG7" s="65" t="s">
        <v>127</v>
      </c>
      <c r="AH7" s="65" t="s">
        <v>128</v>
      </c>
      <c r="AI7" s="65" t="s">
        <v>129</v>
      </c>
      <c r="AJ7" s="65" t="s">
        <v>130</v>
      </c>
      <c r="AK7" s="65" t="s">
        <v>131</v>
      </c>
      <c r="AL7" s="65" t="s">
        <v>132</v>
      </c>
      <c r="AM7" s="65" t="s">
        <v>133</v>
      </c>
      <c r="AN7" s="65" t="s">
        <v>134</v>
      </c>
      <c r="AO7" s="65" t="s">
        <v>135</v>
      </c>
      <c r="AP7" s="65" t="s">
        <v>136</v>
      </c>
      <c r="AQ7" s="65" t="s">
        <v>137</v>
      </c>
      <c r="AR7" s="65" t="s">
        <v>138</v>
      </c>
      <c r="AS7" s="65" t="s">
        <v>139</v>
      </c>
      <c r="AT7" s="65" t="s">
        <v>140</v>
      </c>
      <c r="AU7" s="58" t="s">
        <v>141</v>
      </c>
      <c r="AV7" s="58" t="s">
        <v>142</v>
      </c>
      <c r="AW7" s="58" t="s">
        <v>143</v>
      </c>
      <c r="AX7" s="58" t="s">
        <v>144</v>
      </c>
      <c r="AY7" s="58" t="s">
        <v>145</v>
      </c>
      <c r="AZ7" s="58" t="s">
        <v>146</v>
      </c>
      <c r="BA7" s="58" t="s">
        <v>147</v>
      </c>
      <c r="BB7" s="58" t="s">
        <v>148</v>
      </c>
      <c r="BC7" s="58" t="s">
        <v>149</v>
      </c>
      <c r="BD7" s="58" t="s">
        <v>150</v>
      </c>
      <c r="BE7" s="58" t="s">
        <v>151</v>
      </c>
      <c r="BF7" s="58" t="s">
        <v>152</v>
      </c>
      <c r="BG7" s="58" t="s">
        <v>153</v>
      </c>
      <c r="BH7" s="58" t="s">
        <v>154</v>
      </c>
      <c r="BI7" s="58" t="s">
        <v>155</v>
      </c>
      <c r="BJ7" s="58" t="s">
        <v>156</v>
      </c>
      <c r="BK7" s="58" t="s">
        <v>157</v>
      </c>
      <c r="BL7" s="58" t="s">
        <v>158</v>
      </c>
      <c r="BM7" s="58" t="s">
        <v>159</v>
      </c>
      <c r="BN7" s="58" t="s">
        <v>160</v>
      </c>
      <c r="BO7" s="58" t="s">
        <v>161</v>
      </c>
      <c r="BP7" s="58" t="s">
        <v>162</v>
      </c>
      <c r="BQ7" s="58" t="s">
        <v>163</v>
      </c>
      <c r="BR7" s="58" t="s">
        <v>164</v>
      </c>
      <c r="BS7" s="58" t="s">
        <v>165</v>
      </c>
      <c r="BT7" s="58" t="s">
        <v>166</v>
      </c>
      <c r="BU7" s="58" t="s">
        <v>167</v>
      </c>
      <c r="BV7" s="58" t="s">
        <v>168</v>
      </c>
      <c r="BW7" s="58" t="s">
        <v>169</v>
      </c>
      <c r="BX7" s="58" t="s">
        <v>170</v>
      </c>
      <c r="BY7" s="58" t="s">
        <v>171</v>
      </c>
      <c r="BZ7" s="58" t="s">
        <v>172</v>
      </c>
      <c r="CA7" s="58" t="s">
        <v>173</v>
      </c>
      <c r="CB7" s="58" t="s">
        <v>174</v>
      </c>
      <c r="CC7" s="58" t="s">
        <v>175</v>
      </c>
      <c r="CD7" s="58" t="s">
        <v>176</v>
      </c>
      <c r="CE7" s="58" t="s">
        <v>177</v>
      </c>
      <c r="CF7" s="58" t="s">
        <v>178</v>
      </c>
      <c r="CG7" s="58" t="s">
        <v>179</v>
      </c>
      <c r="CH7" s="58" t="s">
        <v>180</v>
      </c>
      <c r="CI7" s="58" t="s">
        <v>181</v>
      </c>
      <c r="CJ7" s="58" t="s">
        <v>182</v>
      </c>
      <c r="CK7" s="58" t="s">
        <v>183</v>
      </c>
      <c r="CL7" s="58" t="s">
        <v>184</v>
      </c>
    </row>
    <row r="8" spans="1:90">
      <c r="A8" s="58" t="s">
        <v>185</v>
      </c>
      <c r="B8" s="58" t="s">
        <v>186</v>
      </c>
      <c r="C8" s="66">
        <v>2.0346113976543099</v>
      </c>
      <c r="D8" s="66">
        <v>2.0596500771746999</v>
      </c>
      <c r="E8" s="66">
        <v>2.0647060372238499</v>
      </c>
      <c r="F8" s="66">
        <v>2.08676028581668</v>
      </c>
      <c r="G8" s="66">
        <v>2.10441481814272</v>
      </c>
      <c r="H8" s="66">
        <v>2.1147152065649601</v>
      </c>
      <c r="I8" s="66">
        <v>2.1510993425276599</v>
      </c>
      <c r="J8" s="66">
        <v>2.1700303556901499</v>
      </c>
      <c r="K8" s="66">
        <v>2.1872092233455001</v>
      </c>
      <c r="L8" s="66">
        <v>2.2125396282877201</v>
      </c>
      <c r="M8" s="66">
        <v>2.2351374505046602</v>
      </c>
      <c r="N8" s="66">
        <v>2.2204817980336999</v>
      </c>
      <c r="O8" s="66">
        <v>2.2320116226990798</v>
      </c>
      <c r="P8" s="66">
        <v>2.2583096838239101</v>
      </c>
      <c r="Q8" s="66">
        <v>2.27564540872048</v>
      </c>
      <c r="R8" s="66">
        <v>2.30212674606845</v>
      </c>
      <c r="S8" s="66">
        <v>2.31936770794078</v>
      </c>
      <c r="T8" s="66">
        <v>2.3630887075886</v>
      </c>
      <c r="U8" s="66">
        <v>2.40401775208483</v>
      </c>
      <c r="V8" s="66">
        <v>2.3508872068266702</v>
      </c>
      <c r="W8" s="66">
        <v>2.3397884211161499</v>
      </c>
      <c r="X8" s="66">
        <v>2.3463315593326199</v>
      </c>
      <c r="Y8" s="66">
        <v>2.3660251530796899</v>
      </c>
      <c r="Z8" s="66">
        <v>2.38072574928248</v>
      </c>
      <c r="AA8" s="66">
        <v>2.3786733941980902</v>
      </c>
      <c r="AB8" s="66">
        <v>2.3833613783132601</v>
      </c>
      <c r="AC8" s="66">
        <v>2.3978430594132099</v>
      </c>
      <c r="AD8" s="66">
        <v>2.42168970868748</v>
      </c>
      <c r="AE8" s="66">
        <v>2.4317072324959299</v>
      </c>
      <c r="AF8" s="66">
        <v>2.47695645025907</v>
      </c>
      <c r="AG8" s="66">
        <v>2.4885116546577</v>
      </c>
      <c r="AH8" s="66">
        <v>2.4969754819522398</v>
      </c>
      <c r="AI8" s="66">
        <v>2.5130795409255899</v>
      </c>
      <c r="AJ8" s="66">
        <v>2.5194466142060299</v>
      </c>
      <c r="AK8" s="66">
        <v>2.52963857685537</v>
      </c>
      <c r="AL8" s="66">
        <v>2.5501989464999602</v>
      </c>
      <c r="AM8" s="66">
        <v>2.55712003670995</v>
      </c>
      <c r="AN8" s="66">
        <v>2.5546952042684001</v>
      </c>
      <c r="AO8" s="66">
        <v>2.57375608575328</v>
      </c>
      <c r="AP8" s="66">
        <v>2.5883411608511002</v>
      </c>
      <c r="AQ8" s="66">
        <v>2.5966793575059901</v>
      </c>
      <c r="AR8" s="66">
        <v>2.6079522450453201</v>
      </c>
      <c r="AS8" s="66">
        <v>2.6142540104276799</v>
      </c>
      <c r="AT8" s="66">
        <v>2.6167589769378798</v>
      </c>
      <c r="AU8" s="66">
        <v>2.6115923571662201</v>
      </c>
      <c r="AV8" s="66">
        <v>2.62275484000673</v>
      </c>
      <c r="AW8" s="66">
        <v>2.6191293013400601</v>
      </c>
      <c r="AX8" s="66">
        <v>2.62627714923654</v>
      </c>
      <c r="AY8" s="66">
        <v>2.6194265314110301</v>
      </c>
      <c r="AZ8" s="66">
        <v>2.6415043138832401</v>
      </c>
      <c r="BA8" s="66">
        <v>2.662062301288</v>
      </c>
      <c r="BB8" s="66">
        <v>2.67729020882655</v>
      </c>
      <c r="BC8" s="66">
        <v>2.6907954146946098</v>
      </c>
      <c r="BD8" s="66">
        <v>2.6947387967675498</v>
      </c>
      <c r="BE8" s="66">
        <v>2.7066859028113202</v>
      </c>
      <c r="BF8" s="66">
        <v>2.72054827789868</v>
      </c>
      <c r="BG8" s="66">
        <v>2.7569640168604699</v>
      </c>
      <c r="BH8" s="66">
        <v>2.7703563734588399</v>
      </c>
      <c r="BI8" s="66">
        <v>2.7758420471732599</v>
      </c>
      <c r="BJ8" s="66">
        <v>2.78863899429814</v>
      </c>
      <c r="BK8" s="66">
        <v>2.80152864366993</v>
      </c>
      <c r="BL8" s="66">
        <v>2.8145299240305102</v>
      </c>
      <c r="BM8" s="66">
        <v>2.8281189721556101</v>
      </c>
      <c r="BN8" s="66">
        <v>2.8436922082042799</v>
      </c>
      <c r="BO8" s="66">
        <v>2.8613737788287201</v>
      </c>
      <c r="BP8" s="66">
        <v>2.8656515498241899</v>
      </c>
      <c r="BQ8" s="66">
        <v>2.9040288860327399</v>
      </c>
      <c r="BR8" s="66">
        <v>2.91977882121695</v>
      </c>
      <c r="BS8" s="66">
        <v>2.93326675921104</v>
      </c>
      <c r="BT8" s="66">
        <v>2.97685668244746</v>
      </c>
      <c r="BU8" s="66">
        <v>3.0371208125829399</v>
      </c>
      <c r="BV8" s="66">
        <v>3.1020153690202301</v>
      </c>
      <c r="BW8" s="66">
        <v>3.1100610044392401</v>
      </c>
      <c r="BX8" s="66">
        <v>3.1395252293610501</v>
      </c>
      <c r="BY8" s="66">
        <v>3.1649822337431801</v>
      </c>
      <c r="BZ8" s="66">
        <v>3.1857564897189699</v>
      </c>
      <c r="CA8" s="66">
        <v>3.2089601115627802</v>
      </c>
      <c r="CB8" s="66">
        <v>3.2251006295920801</v>
      </c>
      <c r="CC8" s="66">
        <v>3.2438223796834902</v>
      </c>
      <c r="CD8" s="66">
        <v>3.2612789195942602</v>
      </c>
      <c r="CE8" s="66">
        <v>3.2772287993110498</v>
      </c>
      <c r="CF8" s="66">
        <v>3.29441871755468</v>
      </c>
      <c r="CG8" s="66">
        <v>3.3120850786098299</v>
      </c>
      <c r="CH8" s="66">
        <v>3.3308896530961198</v>
      </c>
      <c r="CI8" s="66">
        <v>3.34923634399235</v>
      </c>
      <c r="CJ8" s="66">
        <v>3.3692526326061798</v>
      </c>
      <c r="CK8" s="66">
        <v>3.3881610508489999</v>
      </c>
      <c r="CL8" s="66">
        <v>3.4084892012091399</v>
      </c>
    </row>
    <row r="9" spans="1:90">
      <c r="A9" s="58" t="s">
        <v>187</v>
      </c>
      <c r="B9" s="58" t="s">
        <v>188</v>
      </c>
      <c r="C9" s="66">
        <v>2.0346113976543099</v>
      </c>
      <c r="D9" s="66">
        <v>2.0596500771746999</v>
      </c>
      <c r="E9" s="66">
        <v>2.0647060372238499</v>
      </c>
      <c r="F9" s="66">
        <v>2.08676028581668</v>
      </c>
      <c r="G9" s="66">
        <v>2.10441481814272</v>
      </c>
      <c r="H9" s="66">
        <v>2.1147152065649601</v>
      </c>
      <c r="I9" s="66">
        <v>2.1510993425276599</v>
      </c>
      <c r="J9" s="66">
        <v>2.1700303556901499</v>
      </c>
      <c r="K9" s="66">
        <v>2.1872092233455001</v>
      </c>
      <c r="L9" s="66">
        <v>2.2125396282877201</v>
      </c>
      <c r="M9" s="66">
        <v>2.2351374505046602</v>
      </c>
      <c r="N9" s="66">
        <v>2.2204817980336999</v>
      </c>
      <c r="O9" s="66">
        <v>2.2320116226990798</v>
      </c>
      <c r="P9" s="66">
        <v>2.2583096838239101</v>
      </c>
      <c r="Q9" s="66">
        <v>2.27564540872048</v>
      </c>
      <c r="R9" s="66">
        <v>2.30212674606845</v>
      </c>
      <c r="S9" s="66">
        <v>2.31936770794078</v>
      </c>
      <c r="T9" s="66">
        <v>2.3630887075886</v>
      </c>
      <c r="U9" s="66">
        <v>2.40401775208483</v>
      </c>
      <c r="V9" s="66">
        <v>2.3508872068266702</v>
      </c>
      <c r="W9" s="66">
        <v>2.3397884211161499</v>
      </c>
      <c r="X9" s="66">
        <v>2.3463315593326199</v>
      </c>
      <c r="Y9" s="66">
        <v>2.3660251530796899</v>
      </c>
      <c r="Z9" s="66">
        <v>2.38072574928248</v>
      </c>
      <c r="AA9" s="66">
        <v>2.3786733941980902</v>
      </c>
      <c r="AB9" s="66">
        <v>2.3833613783132601</v>
      </c>
      <c r="AC9" s="66">
        <v>2.3978430594132099</v>
      </c>
      <c r="AD9" s="66">
        <v>2.42168970868748</v>
      </c>
      <c r="AE9" s="66">
        <v>2.4317072324959299</v>
      </c>
      <c r="AF9" s="66">
        <v>2.47695645025907</v>
      </c>
      <c r="AG9" s="66">
        <v>2.4885116546577</v>
      </c>
      <c r="AH9" s="66">
        <v>2.4969754819522398</v>
      </c>
      <c r="AI9" s="66">
        <v>2.5130795409255899</v>
      </c>
      <c r="AJ9" s="66">
        <v>2.5194466142060299</v>
      </c>
      <c r="AK9" s="66">
        <v>2.52963857685537</v>
      </c>
      <c r="AL9" s="66">
        <v>2.5501989464999602</v>
      </c>
      <c r="AM9" s="66">
        <v>2.55712003670995</v>
      </c>
      <c r="AN9" s="66">
        <v>2.5546952042684001</v>
      </c>
      <c r="AO9" s="66">
        <v>2.57375608575328</v>
      </c>
      <c r="AP9" s="66">
        <v>2.5883411608511002</v>
      </c>
      <c r="AQ9" s="66">
        <v>2.5966793575059901</v>
      </c>
      <c r="AR9" s="66">
        <v>2.6079522450453201</v>
      </c>
      <c r="AS9" s="66">
        <v>2.6142540104276799</v>
      </c>
      <c r="AT9" s="66">
        <v>2.6167589769378798</v>
      </c>
      <c r="AU9" s="66">
        <v>2.6115923571662201</v>
      </c>
      <c r="AV9" s="66">
        <v>2.62275484000673</v>
      </c>
      <c r="AW9" s="66">
        <v>2.6191293013400601</v>
      </c>
      <c r="AX9" s="66">
        <v>2.62627714923654</v>
      </c>
      <c r="AY9" s="66">
        <v>2.6194265314110301</v>
      </c>
      <c r="AZ9" s="66">
        <v>2.6415043138832401</v>
      </c>
      <c r="BA9" s="66">
        <v>2.662062301288</v>
      </c>
      <c r="BB9" s="66">
        <v>2.67729020882655</v>
      </c>
      <c r="BC9" s="66">
        <v>2.6907954146946098</v>
      </c>
      <c r="BD9" s="66">
        <v>2.6947387967675498</v>
      </c>
      <c r="BE9" s="66">
        <v>2.7066859028113202</v>
      </c>
      <c r="BF9" s="66">
        <v>2.72054827789868</v>
      </c>
      <c r="BG9" s="66">
        <v>2.7569640168604699</v>
      </c>
      <c r="BH9" s="66">
        <v>2.7703563734588399</v>
      </c>
      <c r="BI9" s="66">
        <v>2.7758420471732599</v>
      </c>
      <c r="BJ9" s="66">
        <v>2.78863899429814</v>
      </c>
      <c r="BK9" s="66">
        <v>2.80152864366993</v>
      </c>
      <c r="BL9" s="66">
        <v>2.8145299240305102</v>
      </c>
      <c r="BM9" s="66">
        <v>2.8281189721556101</v>
      </c>
      <c r="BN9" s="66">
        <v>2.8436922082042799</v>
      </c>
      <c r="BO9" s="66">
        <v>2.8613737788287201</v>
      </c>
      <c r="BP9" s="66">
        <v>2.8656515498241899</v>
      </c>
      <c r="BQ9" s="66">
        <v>2.9040288860327399</v>
      </c>
      <c r="BR9" s="66">
        <v>2.91977882121695</v>
      </c>
      <c r="BS9" s="66">
        <v>2.93326675921104</v>
      </c>
      <c r="BT9" s="66">
        <v>2.97685668244746</v>
      </c>
      <c r="BU9" s="66">
        <v>3.0371208125829399</v>
      </c>
      <c r="BV9" s="66">
        <v>3.0959472484614499</v>
      </c>
      <c r="BW9" s="66">
        <v>3.0976631041438898</v>
      </c>
      <c r="BX9" s="66">
        <v>3.1216976513906798</v>
      </c>
      <c r="BY9" s="66">
        <v>3.1419964810498202</v>
      </c>
      <c r="BZ9" s="66">
        <v>3.1572395520324501</v>
      </c>
      <c r="CA9" s="66">
        <v>3.1752468332852302</v>
      </c>
      <c r="CB9" s="66">
        <v>3.1874038099320501</v>
      </c>
      <c r="CC9" s="66">
        <v>3.2020926608413101</v>
      </c>
      <c r="CD9" s="66">
        <v>3.2161508717239098</v>
      </c>
      <c r="CE9" s="66">
        <v>3.22822510404264</v>
      </c>
      <c r="CF9" s="66">
        <v>3.2415569103144701</v>
      </c>
      <c r="CG9" s="66">
        <v>3.2555670741349401</v>
      </c>
      <c r="CH9" s="66">
        <v>3.2707270341806298</v>
      </c>
      <c r="CI9" s="66">
        <v>3.2856628789659599</v>
      </c>
      <c r="CJ9" s="66">
        <v>3.3023973816657799</v>
      </c>
      <c r="CK9" s="66">
        <v>3.3181498816848198</v>
      </c>
      <c r="CL9" s="66">
        <v>3.3354145185996198</v>
      </c>
    </row>
    <row r="10" spans="1:90">
      <c r="A10" s="58" t="s">
        <v>189</v>
      </c>
      <c r="B10" s="58" t="s">
        <v>190</v>
      </c>
      <c r="C10" s="66">
        <v>2.0346113976543099</v>
      </c>
      <c r="D10" s="66">
        <v>2.0596500771746999</v>
      </c>
      <c r="E10" s="66">
        <v>2.0647060372238499</v>
      </c>
      <c r="F10" s="66">
        <v>2.08676028581668</v>
      </c>
      <c r="G10" s="66">
        <v>2.10441481814272</v>
      </c>
      <c r="H10" s="66">
        <v>2.1147152065649601</v>
      </c>
      <c r="I10" s="66">
        <v>2.1510993425276599</v>
      </c>
      <c r="J10" s="66">
        <v>2.1700303556901499</v>
      </c>
      <c r="K10" s="66">
        <v>2.1872092233455001</v>
      </c>
      <c r="L10" s="66">
        <v>2.2125396282877201</v>
      </c>
      <c r="M10" s="66">
        <v>2.2351374505046602</v>
      </c>
      <c r="N10" s="66">
        <v>2.2204817980336999</v>
      </c>
      <c r="O10" s="66">
        <v>2.2320116226990798</v>
      </c>
      <c r="P10" s="66">
        <v>2.2583096838239101</v>
      </c>
      <c r="Q10" s="66">
        <v>2.27564540872048</v>
      </c>
      <c r="R10" s="66">
        <v>2.30212674606845</v>
      </c>
      <c r="S10" s="66">
        <v>2.31936770794078</v>
      </c>
      <c r="T10" s="66">
        <v>2.3630887075886</v>
      </c>
      <c r="U10" s="66">
        <v>2.40401775208483</v>
      </c>
      <c r="V10" s="66">
        <v>2.3508872068266702</v>
      </c>
      <c r="W10" s="66">
        <v>2.3397884211161499</v>
      </c>
      <c r="X10" s="66">
        <v>2.3463315593326199</v>
      </c>
      <c r="Y10" s="66">
        <v>2.3660251530796899</v>
      </c>
      <c r="Z10" s="66">
        <v>2.38072574928248</v>
      </c>
      <c r="AA10" s="66">
        <v>2.3786733941980902</v>
      </c>
      <c r="AB10" s="66">
        <v>2.3833613783132601</v>
      </c>
      <c r="AC10" s="66">
        <v>2.3978430594132099</v>
      </c>
      <c r="AD10" s="66">
        <v>2.42168970868748</v>
      </c>
      <c r="AE10" s="66">
        <v>2.4317072324959299</v>
      </c>
      <c r="AF10" s="66">
        <v>2.47695645025907</v>
      </c>
      <c r="AG10" s="66">
        <v>2.4885116546577</v>
      </c>
      <c r="AH10" s="66">
        <v>2.4969754819522398</v>
      </c>
      <c r="AI10" s="66">
        <v>2.5130795409255899</v>
      </c>
      <c r="AJ10" s="66">
        <v>2.5194466142060299</v>
      </c>
      <c r="AK10" s="66">
        <v>2.52963857685537</v>
      </c>
      <c r="AL10" s="66">
        <v>2.5501989464999602</v>
      </c>
      <c r="AM10" s="66">
        <v>2.55712003670995</v>
      </c>
      <c r="AN10" s="66">
        <v>2.5546952042684001</v>
      </c>
      <c r="AO10" s="66">
        <v>2.57375608575328</v>
      </c>
      <c r="AP10" s="66">
        <v>2.5883411608511002</v>
      </c>
      <c r="AQ10" s="66">
        <v>2.5966793575059901</v>
      </c>
      <c r="AR10" s="66">
        <v>2.6079522450453201</v>
      </c>
      <c r="AS10" s="66">
        <v>2.6142540104276799</v>
      </c>
      <c r="AT10" s="66">
        <v>2.6167589769378798</v>
      </c>
      <c r="AU10" s="66">
        <v>2.6115923571662201</v>
      </c>
      <c r="AV10" s="66">
        <v>2.62275484000673</v>
      </c>
      <c r="AW10" s="66">
        <v>2.6191293013400601</v>
      </c>
      <c r="AX10" s="66">
        <v>2.62627714923654</v>
      </c>
      <c r="AY10" s="66">
        <v>2.6194265314110301</v>
      </c>
      <c r="AZ10" s="66">
        <v>2.6415043138832401</v>
      </c>
      <c r="BA10" s="66">
        <v>2.662062301288</v>
      </c>
      <c r="BB10" s="66">
        <v>2.67729020882655</v>
      </c>
      <c r="BC10" s="66">
        <v>2.6907954146946098</v>
      </c>
      <c r="BD10" s="66">
        <v>2.6947387967675498</v>
      </c>
      <c r="BE10" s="66">
        <v>2.7066859028113202</v>
      </c>
      <c r="BF10" s="66">
        <v>2.72054827789868</v>
      </c>
      <c r="BG10" s="66">
        <v>2.7569640168604699</v>
      </c>
      <c r="BH10" s="66">
        <v>2.7703563734588399</v>
      </c>
      <c r="BI10" s="66">
        <v>2.7758420471732599</v>
      </c>
      <c r="BJ10" s="66">
        <v>2.78863899429814</v>
      </c>
      <c r="BK10" s="66">
        <v>2.80152864366993</v>
      </c>
      <c r="BL10" s="66">
        <v>2.8145299240305102</v>
      </c>
      <c r="BM10" s="66">
        <v>2.8281189721556101</v>
      </c>
      <c r="BN10" s="66">
        <v>2.8436922082042799</v>
      </c>
      <c r="BO10" s="66">
        <v>2.8613737788287201</v>
      </c>
      <c r="BP10" s="66">
        <v>2.8656515498241899</v>
      </c>
      <c r="BQ10" s="66">
        <v>2.9040288860327399</v>
      </c>
      <c r="BR10" s="66">
        <v>2.91977882121695</v>
      </c>
      <c r="BS10" s="66">
        <v>2.93326675921104</v>
      </c>
      <c r="BT10" s="66">
        <v>2.97685668244746</v>
      </c>
      <c r="BU10" s="66">
        <v>3.0371208125829399</v>
      </c>
      <c r="BV10" s="66">
        <v>3.1088573789987799</v>
      </c>
      <c r="BW10" s="66">
        <v>3.1239179214581299</v>
      </c>
      <c r="BX10" s="66">
        <v>3.1603777797394499</v>
      </c>
      <c r="BY10" s="66">
        <v>3.19320129266299</v>
      </c>
      <c r="BZ10" s="66">
        <v>3.2216577384305198</v>
      </c>
      <c r="CA10" s="66">
        <v>3.2523592132470598</v>
      </c>
      <c r="CB10" s="66">
        <v>3.2758148065757999</v>
      </c>
      <c r="CC10" s="66">
        <v>3.3018263656289402</v>
      </c>
      <c r="CD10" s="66">
        <v>3.3267091139689202</v>
      </c>
      <c r="CE10" s="66">
        <v>3.3503420472321199</v>
      </c>
      <c r="CF10" s="66">
        <v>3.3755320197722698</v>
      </c>
      <c r="CG10" s="66">
        <v>3.4013821049706801</v>
      </c>
      <c r="CH10" s="66">
        <v>3.4285196349741498</v>
      </c>
      <c r="CI10" s="66">
        <v>3.4554729414972001</v>
      </c>
      <c r="CJ10" s="66">
        <v>3.4846161149341701</v>
      </c>
      <c r="CK10" s="66">
        <v>3.51305467966387</v>
      </c>
      <c r="CL10" s="66">
        <v>3.5434825289363499</v>
      </c>
    </row>
    <row r="12" spans="1:90">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row>
    <row r="13" spans="1:90">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BS13" s="68" t="s">
        <v>191</v>
      </c>
      <c r="BT13" s="69"/>
      <c r="BU13" s="69"/>
      <c r="BV13" s="70" t="s">
        <v>192</v>
      </c>
      <c r="BW13" s="71"/>
      <c r="BX13" s="71"/>
      <c r="BY13" s="71"/>
      <c r="BZ13" s="71"/>
      <c r="CA13" s="71"/>
      <c r="CB13" s="69"/>
      <c r="CC13" s="69"/>
      <c r="CD13" s="69"/>
    </row>
    <row r="14" spans="1:90">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BS14" s="72"/>
      <c r="BT14" s="73"/>
      <c r="BU14" s="73"/>
      <c r="BV14" s="73"/>
      <c r="BW14" s="73"/>
      <c r="BX14" s="73"/>
      <c r="BY14" s="73"/>
      <c r="BZ14" s="73"/>
      <c r="CA14" s="73"/>
      <c r="CB14" s="73"/>
      <c r="CC14" s="73"/>
      <c r="CD14" s="74"/>
    </row>
    <row r="15" spans="1:90">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BS15" s="75"/>
      <c r="BT15" s="76" t="s">
        <v>193</v>
      </c>
      <c r="BU15" s="77" t="str">
        <f>BX7</f>
        <v>2022Q2</v>
      </c>
      <c r="BV15" s="69"/>
      <c r="BW15" s="69"/>
      <c r="BX15" s="69"/>
      <c r="BY15" s="69"/>
      <c r="BZ15" s="69"/>
      <c r="CA15" s="69"/>
      <c r="CB15" s="69"/>
      <c r="CC15" s="69"/>
      <c r="CD15" s="78"/>
    </row>
    <row r="16" spans="1:90">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BS16" s="75"/>
      <c r="BT16" s="69"/>
      <c r="BU16" s="79" t="s">
        <v>194</v>
      </c>
      <c r="BV16" s="69"/>
      <c r="BW16" s="69"/>
      <c r="BX16" s="69"/>
      <c r="BY16" s="69"/>
      <c r="BZ16" s="69"/>
      <c r="CA16" s="69"/>
      <c r="CB16" s="69"/>
      <c r="CC16" s="69"/>
      <c r="CD16" s="80" t="s">
        <v>195</v>
      </c>
    </row>
    <row r="17" spans="3:82">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BS17" s="75"/>
      <c r="BT17" s="69"/>
      <c r="BU17" s="82">
        <f>BX9</f>
        <v>3.1216976513906798</v>
      </c>
      <c r="BV17" s="83"/>
      <c r="BW17" s="69"/>
      <c r="BX17" s="69"/>
      <c r="BY17" s="69"/>
      <c r="BZ17" s="69"/>
      <c r="CA17" s="69"/>
      <c r="CB17" s="69"/>
      <c r="CC17" s="69"/>
      <c r="CD17" s="84">
        <f>BU17</f>
        <v>3.1216976513906798</v>
      </c>
    </row>
    <row r="18" spans="3:82">
      <c r="BS18" s="75"/>
      <c r="BT18" s="69"/>
      <c r="BU18" s="69"/>
      <c r="BV18" s="69"/>
      <c r="BW18" s="69"/>
      <c r="BX18" s="69"/>
      <c r="BY18" s="69"/>
      <c r="BZ18" s="69"/>
      <c r="CA18" s="69"/>
      <c r="CB18" s="69"/>
      <c r="CC18" s="69"/>
      <c r="CD18" s="85"/>
    </row>
    <row r="19" spans="3:82">
      <c r="BS19" s="1102" t="s">
        <v>196</v>
      </c>
      <c r="BT19" s="1103"/>
      <c r="BU19" s="1103"/>
      <c r="BV19" s="69" t="s">
        <v>197</v>
      </c>
      <c r="BW19" s="69"/>
      <c r="BX19" s="69"/>
      <c r="BY19" s="69"/>
      <c r="BZ19" s="69"/>
      <c r="CA19" s="69"/>
      <c r="CB19" s="69"/>
      <c r="CC19" s="69"/>
      <c r="CD19" s="85"/>
    </row>
    <row r="20" spans="3:82">
      <c r="BS20" s="86"/>
      <c r="BT20" s="76"/>
      <c r="BU20" s="77" t="str">
        <f>BY7</f>
        <v>2022Q3</v>
      </c>
      <c r="BV20" s="77" t="str">
        <f t="shared" ref="BV20:CB20" si="0">BZ7</f>
        <v>2022Q4</v>
      </c>
      <c r="BW20" s="77" t="str">
        <f t="shared" si="0"/>
        <v>2023Q1</v>
      </c>
      <c r="BX20" s="77" t="str">
        <f t="shared" si="0"/>
        <v>2023Q2</v>
      </c>
      <c r="BY20" s="77" t="str">
        <f t="shared" si="0"/>
        <v>2023Q3</v>
      </c>
      <c r="BZ20" s="77" t="str">
        <f t="shared" si="0"/>
        <v>2023Q4</v>
      </c>
      <c r="CA20" s="77" t="str">
        <f t="shared" si="0"/>
        <v>2024Q1</v>
      </c>
      <c r="CB20" s="77" t="str">
        <f t="shared" si="0"/>
        <v>2024Q2</v>
      </c>
      <c r="CC20" s="69"/>
      <c r="CD20" s="85"/>
    </row>
    <row r="21" spans="3:82">
      <c r="BS21" s="75"/>
      <c r="BT21" s="69"/>
      <c r="BU21" s="87" t="str">
        <f>BY6</f>
        <v>FY23</v>
      </c>
      <c r="BV21" s="87" t="str">
        <f t="shared" ref="BV21:CB21" si="1">BZ6</f>
        <v>FY23</v>
      </c>
      <c r="BW21" s="87" t="str">
        <f t="shared" si="1"/>
        <v>FY23</v>
      </c>
      <c r="BX21" s="87" t="str">
        <f t="shared" si="1"/>
        <v>FY23</v>
      </c>
      <c r="BY21" s="87" t="str">
        <f t="shared" si="1"/>
        <v>FY24</v>
      </c>
      <c r="BZ21" s="87" t="str">
        <f t="shared" si="1"/>
        <v>FY24</v>
      </c>
      <c r="CA21" s="87" t="str">
        <f t="shared" si="1"/>
        <v>FY24</v>
      </c>
      <c r="CB21" s="87" t="str">
        <f t="shared" si="1"/>
        <v>FY24</v>
      </c>
      <c r="CC21" s="69"/>
      <c r="CD21" s="85"/>
    </row>
    <row r="22" spans="3:82">
      <c r="BS22" s="75"/>
      <c r="BT22" s="69"/>
      <c r="BU22" s="88">
        <f>BY9</f>
        <v>3.1419964810498202</v>
      </c>
      <c r="BV22" s="88">
        <f t="shared" ref="BV22:CB22" si="2">BZ9</f>
        <v>3.1572395520324501</v>
      </c>
      <c r="BW22" s="88">
        <f t="shared" si="2"/>
        <v>3.1752468332852302</v>
      </c>
      <c r="BX22" s="88">
        <f t="shared" si="2"/>
        <v>3.1874038099320501</v>
      </c>
      <c r="BY22" s="88">
        <f t="shared" si="2"/>
        <v>3.2020926608413101</v>
      </c>
      <c r="BZ22" s="88">
        <f t="shared" si="2"/>
        <v>3.2161508717239098</v>
      </c>
      <c r="CA22" s="88">
        <f t="shared" si="2"/>
        <v>3.22822510404264</v>
      </c>
      <c r="CB22" s="88">
        <f t="shared" si="2"/>
        <v>3.2415569103144701</v>
      </c>
      <c r="CC22" s="69"/>
      <c r="CD22" s="84">
        <f>AVERAGE(BU22:CB22)</f>
        <v>3.1937390279027351</v>
      </c>
    </row>
    <row r="23" spans="3:82">
      <c r="BS23" s="75"/>
      <c r="BT23" s="69"/>
      <c r="BU23" s="69"/>
      <c r="BV23" s="69"/>
      <c r="BW23" s="69"/>
      <c r="BX23" s="69"/>
      <c r="BY23" s="69"/>
      <c r="BZ23" s="69"/>
      <c r="CA23" s="69"/>
      <c r="CB23" s="69"/>
      <c r="CC23" s="69"/>
      <c r="CD23" s="85"/>
    </row>
    <row r="24" spans="3:82">
      <c r="BS24" s="75"/>
      <c r="BT24" s="69"/>
      <c r="BU24" s="69"/>
      <c r="BV24" s="69"/>
      <c r="BW24" s="69"/>
      <c r="BX24" s="69"/>
      <c r="BY24" s="69"/>
      <c r="BZ24" s="69"/>
      <c r="CA24" s="69"/>
      <c r="CB24" s="69"/>
      <c r="CC24" s="89" t="s">
        <v>198</v>
      </c>
      <c r="CD24" s="90">
        <f>(CD22-CD17)/CD17</f>
        <v>2.3077627802923752E-2</v>
      </c>
    </row>
    <row r="25" spans="3:82">
      <c r="BS25" s="91"/>
      <c r="BT25" s="92"/>
      <c r="BU25" s="92"/>
      <c r="BV25" s="92"/>
      <c r="BW25" s="92"/>
      <c r="BX25" s="92"/>
      <c r="BY25" s="92"/>
      <c r="BZ25" s="92"/>
      <c r="CA25" s="92"/>
      <c r="CB25" s="92"/>
      <c r="CC25" s="92"/>
      <c r="CD25" s="93"/>
    </row>
  </sheetData>
  <mergeCells count="1">
    <mergeCell ref="BS19:BU19"/>
  </mergeCells>
  <pageMargins left="0.25" right="0.2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S300"/>
  <sheetViews>
    <sheetView zoomScale="85" zoomScaleNormal="85" workbookViewId="0">
      <pane xSplit="2" ySplit="11" topLeftCell="C126" activePane="bottomRight" state="frozen"/>
      <selection activeCell="C12" sqref="C12"/>
      <selection pane="topRight" activeCell="C12" sqref="C12"/>
      <selection pane="bottomLeft" activeCell="C12" sqref="C12"/>
      <selection pane="bottomRight" activeCell="A11" sqref="A11"/>
    </sheetView>
  </sheetViews>
  <sheetFormatPr defaultColWidth="8.6640625" defaultRowHeight="14.4"/>
  <cols>
    <col min="1" max="1" width="1.109375" hidden="1" customWidth="1"/>
    <col min="2" max="2" width="12.44140625" customWidth="1"/>
    <col min="4" max="43" width="18.5546875" customWidth="1"/>
    <col min="804" max="843" width="8.6640625" style="117"/>
    <col min="1044" max="1163" width="8.6640625" style="118"/>
  </cols>
  <sheetData>
    <row r="1" spans="1:43">
      <c r="A1" s="94">
        <v>98</v>
      </c>
      <c r="C1" s="95" t="s">
        <v>199</v>
      </c>
      <c r="E1" s="96">
        <f ca="1">IF(COUNT(E12:E300)=0,"-",AVERAGE(E12:OFFSET(E12,$A$1-1,0)))</f>
        <v>8987.3909105128278</v>
      </c>
      <c r="G1" s="96">
        <f ca="1">IF(COUNT(G12:G300)=0,"-",AVERAGE(G12:OFFSET(G12,$A$1-1,0)))</f>
        <v>3486.9620435875572</v>
      </c>
      <c r="I1" s="96">
        <f ca="1">IF(COUNT(I12:I300)=0,"-",AVERAGE(I12:OFFSET(I12,$A$1-1,0)))</f>
        <v>1615.4673475016411</v>
      </c>
      <c r="K1" s="96">
        <f ca="1">IF(COUNT(K12:K300)=0,"-",AVERAGE(K12:OFFSET(K12,$A$1-1,0)))</f>
        <v>93187.487333791505</v>
      </c>
      <c r="M1" s="96">
        <f ca="1">IF(COUNT(M12:M300)=0,"-",AVERAGE(M12:OFFSET(M12,$A$1-1,0)))</f>
        <v>7282.348103012635</v>
      </c>
      <c r="O1" s="96">
        <f ca="1">IF(COUNT(O12:O300)=0,"-",AVERAGE(O12:OFFSET(O12,$A$1-1,0)))</f>
        <v>240.70884847814224</v>
      </c>
      <c r="Q1" s="96">
        <f ca="1">IF(COUNT(Q12:Q300)=0,"-",AVERAGE(Q12:OFFSET(Q12,$A$1-1,0)))</f>
        <v>848.07583662739751</v>
      </c>
      <c r="S1" s="96">
        <f ca="1">IF(COUNT(S12:S300)=0,"-",AVERAGE(S12:OFFSET(S12,$A$1-1,0)))</f>
        <v>1685.9830670972435</v>
      </c>
      <c r="U1" s="96">
        <f ca="1">IF(COUNT(U12:U300)=0,"-",AVERAGE(U12:OFFSET(U12,$A$1-1,0)))</f>
        <v>180.64095280598303</v>
      </c>
      <c r="W1" s="96">
        <f ca="1">IF(COUNT(W12:W300)=0,"-",AVERAGE(W12:OFFSET(W12,$A$1-1,0)))</f>
        <v>1059.8017798285177</v>
      </c>
      <c r="Y1" s="96">
        <f ca="1">IF(COUNT(Y12:Y300)=0,"-",AVERAGE(Y12:OFFSET(Y12,$A$1-1,0)))</f>
        <v>286.79648112131321</v>
      </c>
      <c r="AA1" s="96">
        <f ca="1">IF(COUNT(AA12:AA300)=0,"-",AVERAGE(AA12:OFFSET(AA12,$A$1-1,0)))</f>
        <v>192.86229406922692</v>
      </c>
      <c r="AC1" s="96">
        <f ca="1">IF(COUNT(AC12:AC300)=0,"-",AVERAGE(AC12:OFFSET(AC12,$A$1-1,0)))</f>
        <v>138.36606334394247</v>
      </c>
      <c r="AE1" s="96">
        <f ca="1">IF(COUNT(AE12:AE300)=0,"-",AVERAGE(AE12:OFFSET(AE12,$A$1-1,0)))</f>
        <v>453.14527015881907</v>
      </c>
      <c r="AG1" s="96">
        <f ca="1">IF(COUNT(AG12:AG300)=0,"-",AVERAGE(AG12:OFFSET(AG12,$A$1-1,0)))</f>
        <v>1753.9043663275741</v>
      </c>
      <c r="AI1" s="96" t="str">
        <f ca="1">IF(COUNT(AI12:AI300)=0,"-",AVERAGE(AI12:OFFSET(AI12,$A$1-1,0)))</f>
        <v>-</v>
      </c>
      <c r="AK1" s="96">
        <f ca="1">IF(COUNT(AK12:AK300)=0,"-",AVERAGE(AK12:OFFSET(AK12,$A$1-1,0)))</f>
        <v>713.69949191269438</v>
      </c>
      <c r="AM1" s="96" t="str">
        <f ca="1">IF(COUNT(AM12:AM300)=0,"-",AVERAGE(AM12:OFFSET(AM12,$A$1-1,0)))</f>
        <v>-</v>
      </c>
      <c r="AO1" s="96">
        <f ca="1">IF(COUNT(AO12:AO300)=0,"-",AVERAGE(AO12:OFFSET(AO12,$A$1-1,0)))</f>
        <v>335.83948872779041</v>
      </c>
      <c r="AQ1" s="96">
        <f ca="1">IF(COUNT(AQ12:AQ300)=0,"-",AVERAGE(AQ12:OFFSET(AQ12,$A$1-1,0)))</f>
        <v>13403.064942244508</v>
      </c>
    </row>
    <row r="2" spans="1:43">
      <c r="C2" s="95" t="s">
        <v>200</v>
      </c>
      <c r="E2" s="96">
        <f ca="1">IF(COUNT(E12:E300)=0,"-",E1-(2*_xlfn.STDEV.P(E12:OFFSET(E12,$A$1-1,0))))</f>
        <v>-10312.641824427776</v>
      </c>
      <c r="G2" s="96">
        <f ca="1">IF(COUNT(G12:G300)=0,"-",G1-(2*_xlfn.STDEV.P(G12:OFFSET(G12,$A$1-1,0))))</f>
        <v>-7432.5162237775312</v>
      </c>
      <c r="I2" s="96">
        <f ca="1">IF(COUNT(I12:I300)=0,"-",I1-(2*_xlfn.STDEV.P(I12:OFFSET(I12,$A$1-1,0))))</f>
        <v>-1278.4556757679866</v>
      </c>
      <c r="K2" s="96">
        <f ca="1">IF(COUNT(K12:K300)=0,"-",K1-(2*_xlfn.STDEV.P(K12:OFFSET(K12,$A$1-1,0))))</f>
        <v>-168521.66236481071</v>
      </c>
      <c r="M2" s="96">
        <f ca="1">IF(COUNT(M12:M300)=0,"-",M1-(2*_xlfn.STDEV.P(M12:OFFSET(M12,$A$1-1,0))))</f>
        <v>-20385.530500116438</v>
      </c>
      <c r="O2" s="96">
        <f ca="1">IF(COUNT(O12:O300)=0,"-",O1-(2*_xlfn.STDEV.P(O12:OFFSET(O12,$A$1-1,0))))</f>
        <v>-437.41133795953829</v>
      </c>
      <c r="Q2" s="96">
        <f ca="1">IF(COUNT(Q12:Q300)=0,"-",Q1-(2*_xlfn.STDEV.P(Q12:OFFSET(Q12,$A$1-1,0))))</f>
        <v>-2032.5282026097893</v>
      </c>
      <c r="S2" s="96">
        <f ca="1">IF(COUNT(S12:S300)=0,"-",S1-(2*_xlfn.STDEV.P(S12:OFFSET(S12,$A$1-1,0))))</f>
        <v>-4645.0657348086606</v>
      </c>
      <c r="U2" s="96">
        <f ca="1">IF(COUNT(U12:U300)=0,"-",U1-(2*_xlfn.STDEV.P(U12:OFFSET(U12,$A$1-1,0))))</f>
        <v>-829.95543711797677</v>
      </c>
      <c r="W2" s="96">
        <f ca="1">IF(COUNT(W12:W300)=0,"-",W1-(2*_xlfn.STDEV.P(W12:OFFSET(W12,$A$1-1,0))))</f>
        <v>-1032.8268904916104</v>
      </c>
      <c r="Y2" s="96">
        <f ca="1">IF(COUNT(Y12:Y300)=0,"-",Y1-(2*_xlfn.STDEV.P(Y12:OFFSET(Y12,$A$1-1,0))))</f>
        <v>-288.83918993578931</v>
      </c>
      <c r="AA2" s="96">
        <f ca="1">IF(COUNT(AA12:AA300)=0,"-",AA1-(2*_xlfn.STDEV.P(AA12:OFFSET(AA12,$A$1-1,0))))</f>
        <v>-388.53200483154421</v>
      </c>
      <c r="AC2" s="96">
        <f ca="1">IF(COUNT(AC12:AC300)=0,"-",AC1-(2*_xlfn.STDEV.P(AC12:OFFSET(AC12,$A$1-1,0))))</f>
        <v>-485.03423903736592</v>
      </c>
      <c r="AE2" s="96">
        <f ca="1">IF(COUNT(AE12:AE300)=0,"-",AE1-(2*_xlfn.STDEV.P(AE12:OFFSET(AE12,$A$1-1,0))))</f>
        <v>-1418.2857159691548</v>
      </c>
      <c r="AG2" s="96">
        <f ca="1">IF(COUNT(AG12:AG300)=0,"-",AG1-(2*_xlfn.STDEV.P(AG12:OFFSET(AG12,$A$1-1,0))))</f>
        <v>-1738.5016315304836</v>
      </c>
      <c r="AI2" s="96" t="str">
        <f ca="1">IF(COUNT(AI12:AI300)=0,"-",AI1-(2*_xlfn.STDEV.P(AI12:OFFSET(AI12,$A$1-1,0))))</f>
        <v>-</v>
      </c>
      <c r="AK2" s="96">
        <f ca="1">IF(COUNT(AK12:AK300)=0,"-",AK1-(2*_xlfn.STDEV.P(AK12:OFFSET(AK12,$A$1-1,0))))</f>
        <v>-1032.5610428166108</v>
      </c>
      <c r="AM2" s="96" t="str">
        <f ca="1">IF(COUNT(AM12:AM300)=0,"-",AM1-(2*_xlfn.STDEV.P(AM12:OFFSET(AM12,$A$1-1,0))))</f>
        <v>-</v>
      </c>
      <c r="AO2" s="96">
        <f ca="1">IF(COUNT(AO12:AO300)=0,"-",AO1-(2*_xlfn.STDEV.P(AO12:OFFSET(AO12,$A$1-1,0))))</f>
        <v>-499.27065385436077</v>
      </c>
      <c r="AQ2" s="96">
        <f ca="1">IF(COUNT(AQ12:AQ300)=0,"-",AQ1-(2*_xlfn.STDEV.P(AQ12:OFFSET(AQ12,$A$1-1,0))))</f>
        <v>-60126.711540979166</v>
      </c>
    </row>
    <row r="3" spans="1:43" ht="14.4" customHeight="1">
      <c r="A3" s="1104" t="s">
        <v>201</v>
      </c>
      <c r="C3" s="95" t="s">
        <v>202</v>
      </c>
      <c r="E3" s="96">
        <f ca="1">IF(COUNT(E12:E300)=0,"-",E1+(2*_xlfn.STDEV.P(E12:OFFSET(E12,$A$1-1,0))))</f>
        <v>28287.423645453433</v>
      </c>
      <c r="G3" s="96">
        <f ca="1">IF(COUNT(G12:G300)=0,"-",G1+(2*_xlfn.STDEV.P(G12:OFFSET(G12,$A$1-1,0))))</f>
        <v>14406.440310952645</v>
      </c>
      <c r="I3" s="96">
        <f ca="1">IF(COUNT(I12:I300)=0,"-",I1+(2*_xlfn.STDEV.P(I12:OFFSET(I12,$A$1-1,0))))</f>
        <v>4509.3903707712689</v>
      </c>
      <c r="K3" s="96">
        <f ca="1">IF(COUNT(K12:K300)=0,"-",K1+(2*_xlfn.STDEV.P(K12:OFFSET(K12,$A$1-1,0))))</f>
        <v>354896.63703239372</v>
      </c>
      <c r="M3" s="96">
        <f ca="1">IF(COUNT(M12:M300)=0,"-",M1+(2*_xlfn.STDEV.P(M12:OFFSET(M12,$A$1-1,0))))</f>
        <v>34950.226706141708</v>
      </c>
      <c r="O3" s="96">
        <f ca="1">IF(COUNT(O12:O300)=0,"-",O1+(2*_xlfn.STDEV.P(O12:OFFSET(O12,$A$1-1,0))))</f>
        <v>918.82903491582283</v>
      </c>
      <c r="Q3" s="96">
        <f ca="1">IF(COUNT(Q12:Q300)=0,"-",Q1+(2*_xlfn.STDEV.P(Q12:OFFSET(Q12,$A$1-1,0))))</f>
        <v>3728.6798758645846</v>
      </c>
      <c r="S3" s="96">
        <f ca="1">IF(COUNT(S12:S300)=0,"-",S1+(2*_xlfn.STDEV.P(S12:OFFSET(S12,$A$1-1,0))))</f>
        <v>8017.0318690031472</v>
      </c>
      <c r="U3" s="96">
        <f ca="1">IF(COUNT(U12:U300)=0,"-",U1+(2*_xlfn.STDEV.P(U12:OFFSET(U12,$A$1-1,0))))</f>
        <v>1191.2373427299428</v>
      </c>
      <c r="W3" s="96">
        <f ca="1">IF(COUNT(W12:W300)=0,"-",W1+(2*_xlfn.STDEV.P(W12:OFFSET(W12,$A$1-1,0))))</f>
        <v>3152.4304501486458</v>
      </c>
      <c r="Y3" s="96">
        <f ca="1">IF(COUNT(Y12:Y300)=0,"-",Y1+(2*_xlfn.STDEV.P(Y12:OFFSET(Y12,$A$1-1,0))))</f>
        <v>862.43215217841566</v>
      </c>
      <c r="AA3" s="96">
        <f ca="1">IF(COUNT(AA12:AA300)=0,"-",AA1+(2*_xlfn.STDEV.P(AA12:OFFSET(AA12,$A$1-1,0))))</f>
        <v>774.256592969998</v>
      </c>
      <c r="AC3" s="96">
        <f ca="1">IF(COUNT(AC12:AC300)=0,"-",AC1+(2*_xlfn.STDEV.P(AC12:OFFSET(AC12,$A$1-1,0))))</f>
        <v>761.76636572525081</v>
      </c>
      <c r="AE3" s="96">
        <f ca="1">IF(COUNT(AE12:AE300)=0,"-",AE1+(2*_xlfn.STDEV.P(AE12:OFFSET(AE12,$A$1-1,0))))</f>
        <v>2324.5762562867931</v>
      </c>
      <c r="AG3" s="96">
        <f ca="1">IF(COUNT(AG12:AG300)=0,"-",AG1+(2*_xlfn.STDEV.P(AG12:OFFSET(AG12,$A$1-1,0))))</f>
        <v>5246.3103641856314</v>
      </c>
      <c r="AI3" s="96" t="str">
        <f ca="1">IF(COUNT(AI12:AI300)=0,"-",AI1+(2*_xlfn.STDEV.P(AI12:OFFSET(AI12,$A$1-1,0))))</f>
        <v>-</v>
      </c>
      <c r="AK3" s="96">
        <f ca="1">IF(COUNT(AK12:AK300)=0,"-",AK1+(2*_xlfn.STDEV.P(AK12:OFFSET(AK12,$A$1-1,0))))</f>
        <v>2459.9600266419993</v>
      </c>
      <c r="AM3" s="96" t="str">
        <f ca="1">IF(COUNT(AM12:AM300)=0,"-",AM1+(2*_xlfn.STDEV.P(AM12:OFFSET(AM12,$A$1-1,0))))</f>
        <v>-</v>
      </c>
      <c r="AO3" s="96">
        <f ca="1">IF(COUNT(AO12:AO300)=0,"-",AO1+(2*_xlfn.STDEV.P(AO12:OFFSET(AO12,$A$1-1,0))))</f>
        <v>1170.9496313099417</v>
      </c>
      <c r="AQ3" s="96">
        <f ca="1">IF(COUNT(AQ12:AQ300)=0,"-",AQ1+(2*_xlfn.STDEV.P(AQ12:OFFSET(AQ12,$A$1-1,0))))</f>
        <v>86932.841425468185</v>
      </c>
    </row>
    <row r="4" spans="1:43">
      <c r="A4" s="1104"/>
      <c r="C4" s="95" t="s">
        <v>203</v>
      </c>
      <c r="E4" s="97">
        <f ca="1">IF(COUNT(E12:E300)=0,"-",AVERAGEIFS(E12:E300, E12:E300, "&gt;="&amp;E2,E12:E300,"&lt;="&amp;E3))</f>
        <v>6773.7852964044459</v>
      </c>
      <c r="G4" s="97">
        <f ca="1">IF(COUNT(G12:G300)=0,"-",AVERAGEIFS(G12:G300, G12:G300, "&gt;="&amp;G2,G12:G300,"&lt;="&amp;G3))</f>
        <v>2260.8665127957693</v>
      </c>
      <c r="I4" s="97">
        <f ca="1">IF(COUNT(I12:I300)=0,"-",AVERAGEIFS(I12:I300, I12:I300, "&gt;="&amp;I2,I12:I300,"&lt;="&amp;I3))</f>
        <v>1615.4673475016411</v>
      </c>
      <c r="K4" s="97">
        <f ca="1">IF(COUNT(K12:K300)=0,"-",AVERAGEIFS(K12:K300, K12:K300, "&gt;="&amp;K2,K12:K300,"&lt;="&amp;K3))</f>
        <v>93187.487333791505</v>
      </c>
      <c r="M4" s="97">
        <f ca="1">IF(COUNT(M12:M300)=0,"-",AVERAGEIFS(M12:M300, M12:M300, "&gt;="&amp;M2,M12:M300,"&lt;="&amp;M3))</f>
        <v>2416.9142100863573</v>
      </c>
      <c r="O4" s="97">
        <f ca="1">IF(COUNT(O12:O300)=0,"-",AVERAGEIFS(O12:O300, O12:O300, "&gt;="&amp;O2,O12:O300,"&lt;="&amp;O3))</f>
        <v>210.82008135385834</v>
      </c>
      <c r="Q4" s="97">
        <f ca="1">IF(COUNT(Q12:Q300)=0,"-",AVERAGEIFS(Q12:Q300, Q12:Q300, "&gt;="&amp;Q2,Q12:Q300,"&lt;="&amp;Q3))</f>
        <v>684.79226459514132</v>
      </c>
      <c r="S4" s="97">
        <f ca="1">IF(COUNT(S12:S300)=0,"-",AVERAGEIFS(S12:S300, S12:S300, "&gt;="&amp;S2,S12:S300,"&lt;="&amp;S3))</f>
        <v>1244.8365200328642</v>
      </c>
      <c r="U4" s="97">
        <f ca="1">IF(COUNT(U12:U300)=0,"-",AVERAGEIFS(U12:U300, U12:U300, "&gt;="&amp;U2,U12:U300,"&lt;="&amp;U3))</f>
        <v>80.351146331195039</v>
      </c>
      <c r="W4" s="97">
        <f ca="1">IF(COUNT(W12:W300)=0,"-",AVERAGEIFS(W12:W300, W12:W300, "&gt;="&amp;W2,W12:W300,"&lt;="&amp;W3))</f>
        <v>950.63391721906351</v>
      </c>
      <c r="Y4" s="97">
        <f ca="1">IF(COUNT(Y12:Y300)=0,"-",AVERAGEIFS(Y12:Y300, Y12:Y300, "&gt;="&amp;Y2,Y12:Y300,"&lt;="&amp;Y3))</f>
        <v>201.39120916535634</v>
      </c>
      <c r="AA4" s="97">
        <f ca="1">IF(COUNT(AA12:AA300)=0,"-",AVERAGEIFS(AA12:AA300, AA12:AA300, "&gt;="&amp;AA2,AA12:AA300,"&lt;="&amp;AA3))</f>
        <v>128.49125621941562</v>
      </c>
      <c r="AC4" s="97">
        <f ca="1">IF(COUNT(AC12:AC300)=0,"-",AVERAGEIFS(AC12:AC300, AC12:AC300, "&gt;="&amp;AC2,AC12:AC300,"&lt;="&amp;AC3))</f>
        <v>76.344651201107411</v>
      </c>
      <c r="AE4" s="97">
        <f ca="1">IF(COUNT(AE12:AE300)=0,"-",AVERAGEIFS(AE12:AE300, AE12:AE300, "&gt;="&amp;AE2,AE12:AE300,"&lt;="&amp;AE3))</f>
        <v>204.02816231640432</v>
      </c>
      <c r="AG4" s="97">
        <f ca="1">IF(COUNT(AG12:AG300)=0,"-",AVERAGEIFS(AG12:AG300, AG12:AG300, "&gt;="&amp;AG2,AG12:AG300,"&lt;="&amp;AG3))</f>
        <v>1169.3413390726705</v>
      </c>
      <c r="AI4" s="97" t="str">
        <f>IF(COUNT(AI12:AI300)=0,"-",AVERAGEIFS(AI12:AI300, AI12:AI300, "&gt;="&amp;AI2,AI12:AI300,"&lt;="&amp;AI3))</f>
        <v>-</v>
      </c>
      <c r="AK4" s="97">
        <f ca="1">IF(COUNT(AK12:AK300)=0,"-",AVERAGEIFS(AK12:AK300, AK12:AK300, "&gt;="&amp;AK2,AK12:AK300,"&lt;="&amp;AK3))</f>
        <v>617.63607508917073</v>
      </c>
      <c r="AM4" s="97" t="str">
        <f>IF(COUNT(AM12:AM300)=0,"-",AVERAGEIFS(AM12:AM300, AM12:AM300, "&gt;="&amp;AM2,AM12:AM300,"&lt;="&amp;AM3))</f>
        <v>-</v>
      </c>
      <c r="AO4" s="97">
        <f ca="1">IF(COUNT(AO12:AO300)=0,"-",AVERAGEIFS(AO12:AO300, AO12:AO300, "&gt;="&amp;AO2,AO12:AO300,"&lt;="&amp;AO3))</f>
        <v>244.93534222233254</v>
      </c>
      <c r="AQ4" s="97">
        <f ca="1">IF(COUNT(AQ12:AQ300)=0,"-",AVERAGEIFS(AQ12:AQ300, AQ12:AQ300, "&gt;="&amp;AQ2,AQ12:AQ300,"&lt;="&amp;AQ3))</f>
        <v>8570.7914332409491</v>
      </c>
    </row>
    <row r="5" spans="1:43">
      <c r="A5" s="1104"/>
      <c r="C5" s="95" t="s">
        <v>204</v>
      </c>
      <c r="E5" s="98">
        <f ca="1">IF(COUNT(E12:E300)=0,"-",SUMIFS(D12:D300,E12:E300,"&gt;="&amp;E2,E12:E300,"&lt;="&amp;E3)/SUMIFS($B12:$B300,E12:E300,"&gt;="&amp;E2,E12:E300,"&lt;="&amp;E3))</f>
        <v>8297.3256609605232</v>
      </c>
      <c r="G5" s="98">
        <f ca="1">IF(COUNT(G12:G300)=0,"-",SUMIFS(F12:F300,G12:G300,"&gt;="&amp;G2,G12:G300,"&lt;="&amp;G3)/SUMIFS($B12:$B300,G12:G300,"&gt;="&amp;G2,G12:G300,"&lt;="&amp;G3))</f>
        <v>1370.823171227084</v>
      </c>
      <c r="I5" s="98">
        <f ca="1">IF(COUNT(I12:I300)=0,"-",SUMIFS(H12:H300,I12:I300,"&gt;="&amp;I2,I12:I300,"&lt;="&amp;I3)/SUMIFS($B12:$B300,I12:I300,"&gt;="&amp;I2,I12:I300,"&lt;="&amp;I3))</f>
        <v>1393.3796562462571</v>
      </c>
      <c r="K5" s="98">
        <f ca="1">IF(COUNT(K12:K300)=0,"-",SUMIFS(J12:J300,K12:K300,"&gt;="&amp;K2,K12:K300,"&lt;="&amp;K3)/SUMIFS($B12:$B300,K12:K300,"&gt;="&amp;K2,K12:K300,"&lt;="&amp;K3))</f>
        <v>348.14015104101475</v>
      </c>
      <c r="M5" s="98">
        <f ca="1">IF(COUNT(M12:M300)=0,"-",SUMIFS(L12:L300,M12:M300,"&gt;="&amp;M2,M12:M300,"&lt;="&amp;M3)/SUMIFS($B12:$B300,M12:M300,"&gt;="&amp;M2,M12:M300,"&lt;="&amp;M3))</f>
        <v>4203.0774040928018</v>
      </c>
      <c r="O5" s="98">
        <f ca="1">IF(COUNT(O12:O300)=0,"-",SUMIFS(N12:N300,O12:O300,"&gt;="&amp;O2,O12:O300,"&lt;="&amp;O3)/SUMIFS($B12:$B300,O12:O300,"&gt;="&amp;O2,O12:O300,"&lt;="&amp;O3))</f>
        <v>192.10807561388694</v>
      </c>
      <c r="Q5" s="98">
        <f ca="1">IF(COUNT(Q12:Q300)=0,"-",SUMIFS(P12:P300,Q12:Q300,"&gt;="&amp;Q2,Q12:Q300,"&lt;="&amp;Q3)/SUMIFS($B12:$B300,Q12:Q300,"&gt;="&amp;Q2,Q12:Q300,"&lt;="&amp;Q3))</f>
        <v>604.42584402801799</v>
      </c>
      <c r="S5" s="98">
        <f ca="1">IF(COUNT(S12:S300)=0,"-",SUMIFS(R12:R300,S12:S300,"&gt;="&amp;S2,S12:S300,"&lt;="&amp;S3)/SUMIFS($B12:$B300,S12:S300,"&gt;="&amp;S2,S12:S300,"&lt;="&amp;S3))</f>
        <v>1371.7889272992938</v>
      </c>
      <c r="U5" s="98">
        <f ca="1">IF(COUNT(U12:U300)=0,"-",SUMIFS(T12:T300,U12:U300,"&gt;="&amp;U2,U12:U300,"&lt;="&amp;U3)/SUMIFS($B12:$B300,U12:U300,"&gt;="&amp;U2,U12:U300,"&lt;="&amp;U3))</f>
        <v>30.505349583790139</v>
      </c>
      <c r="W5" s="98">
        <f ca="1">IF(COUNT(W12:W300)=0,"-",SUMIFS(V12:V300,W12:W300,"&gt;="&amp;W2,W12:W300,"&lt;="&amp;W3)/SUMIFS($B12:$B300,W12:W300,"&gt;="&amp;W2,W12:W300,"&lt;="&amp;W3))</f>
        <v>839.20578998206827</v>
      </c>
      <c r="Y5" s="98">
        <f ca="1">IF(COUNT(Y12:Y300)=0,"-",SUMIFS(X12:X300,Y12:Y300,"&gt;="&amp;Y2,Y12:Y300,"&lt;="&amp;Y3)/SUMIFS($B12:$B300,Y12:Y300,"&gt;="&amp;Y2,Y12:Y300,"&lt;="&amp;Y3))</f>
        <v>69.369311564966438</v>
      </c>
      <c r="AA5" s="98">
        <f ca="1">IF(COUNT(AA12:AA300)=0,"-",SUMIFS(Z12:Z300,AA12:AA300,"&gt;="&amp;AA2,AA12:AA300,"&lt;="&amp;AA3)/SUMIFS($B12:$B300,AA12:AA300,"&gt;="&amp;AA2,AA12:AA300,"&lt;="&amp;AA3))</f>
        <v>122.94788546014591</v>
      </c>
      <c r="AC5" s="98">
        <f ca="1">IF(COUNT(AC12:AC300)=0,"-",SUMIFS(AB12:AB300,AC12:AC300,"&gt;="&amp;AC2,AC12:AC300,"&lt;="&amp;AC3)/SUMIFS($B12:$B300,AC12:AC300,"&gt;="&amp;AC2,AC12:AC300,"&lt;="&amp;AC3))</f>
        <v>85.873814081800745</v>
      </c>
      <c r="AE5" s="98">
        <f ca="1">IF(COUNT(AE12:AE300)=0,"-",SUMIFS(AD12:AD300,AE12:AE300,"&gt;="&amp;AE2,AE12:AE300,"&lt;="&amp;AE3)/SUMIFS($B12:$B300,AE12:AE300,"&gt;="&amp;AE2,AE12:AE300,"&lt;="&amp;AE3))</f>
        <v>384.76684137086392</v>
      </c>
      <c r="AG5" s="98">
        <f ca="1">IF(COUNT(AG12:AG300)=0,"-",SUMIFS(AF12:AF300,AG12:AG300,"&gt;="&amp;AG2,AG12:AG300,"&lt;="&amp;AG3)/SUMIFS($B12:$B300,AG12:AG300,"&gt;="&amp;AG2,AG12:AG300,"&lt;="&amp;AG3))</f>
        <v>0.41211630058537013</v>
      </c>
      <c r="AI5" s="98" t="str">
        <f>IF(COUNT(AI12:AI300)=0,"-",SUMIFS(AH12:AH300,AI12:AI300,"&gt;="&amp;AI2,AI12:AI300,"&lt;="&amp;AI3)/SUMIFS($B12:$B300,AI12:AI300,"&gt;="&amp;AI2,AI12:AI300,"&lt;="&amp;AI3))</f>
        <v>-</v>
      </c>
      <c r="AK5" s="98">
        <f ca="1">IF(COUNT(AK12:AK300)=0,"-",SUMIFS(AJ12:AJ300,AK12:AK300,"&gt;="&amp;AK2,AK12:AK300,"&lt;="&amp;AK3)/SUMIFS($B12:$B300,AK12:AK300,"&gt;="&amp;AK2,AK12:AK300,"&lt;="&amp;AK3))</f>
        <v>693.71474143152727</v>
      </c>
      <c r="AM5" s="98" t="str">
        <f>IF(COUNT(AM12:AM300)=0,"-",SUMIFS(AL12:AL300,AM12:AM300,"&gt;="&amp;AM2,AM12:AM300,"&lt;="&amp;AM3)/SUMIFS($B12:$B300,AM12:AM300,"&gt;="&amp;AM2,AM12:AM300,"&lt;="&amp;AM3))</f>
        <v>-</v>
      </c>
      <c r="AO5" s="98">
        <f ca="1">IF(COUNT(AO12:AO300)=0,"-",SUMIFS(AN12:AN300,AO12:AO300,"&gt;="&amp;AO2,AO12:AO300,"&lt;="&amp;AO3)/SUMIFS($B12:$B300,AO12:AO300,"&gt;="&amp;AO2,AO12:AO300,"&lt;="&amp;AO3))</f>
        <v>205.26583256985981</v>
      </c>
      <c r="AQ5" s="98">
        <f ca="1">IF(COUNT(AQ12:AQ300)=0,"-",SUMIFS(AP12:AP300,AQ12:AQ300,"&gt;="&amp;AQ2,AQ12:AQ300,"&lt;="&amp;AQ3)/SUMIFS($B12:$B300,AQ12:AQ300,"&gt;="&amp;AQ2,AQ12:AQ300,"&lt;="&amp;AQ3))</f>
        <v>7931.7410438830257</v>
      </c>
    </row>
    <row r="6" spans="1:43">
      <c r="A6" s="1104"/>
      <c r="C6" s="95" t="s">
        <v>205</v>
      </c>
      <c r="E6" s="99">
        <f ca="1">IF(COUNT(E12:E300)=0,"-",SUMIFS(E12:E300, E12:E300, "&gt;="&amp;E2,E12:E300,"&lt;="&amp;E3)/($A$1-COUNTIF(E12:E300,"&lt;"&amp;E$2)-COUNTIF(E12:E300,"&gt;"&amp;E$3)))</f>
        <v>3137.3321372820592</v>
      </c>
      <c r="G6" s="99">
        <f ca="1">IF(COUNT(G12:G300)=0,"-",SUMIFS(G12:G300, G12:G300, "&gt;="&amp;G2,G12:G300,"&lt;="&amp;G3)/($A$1-COUNTIF(G12:G300,"&lt;"&amp;G$2)-COUNTIF(G12:G300,"&gt;"&amp;G$3)))</f>
        <v>880.54801024677317</v>
      </c>
      <c r="I6" s="99">
        <f ca="1">IF(COUNT(I12:I300)=0,"-",SUMIFS(I12:I300, I12:I300, "&gt;="&amp;I2,I12:I300,"&lt;="&amp;I3)/($A$1-COUNTIF(I12:I300,"&lt;"&amp;I$2)-COUNTIF(I12:I300,"&gt;"&amp;I$3)))</f>
        <v>82.421803443961281</v>
      </c>
      <c r="K6" s="99">
        <f ca="1">IF(COUNT(K12:K300)=0,"-",SUMIFS(K12:K300, K12:K300, "&gt;="&amp;K2,K12:K300,"&lt;="&amp;K3)/($A$1-COUNTIF(K12:K300,"&lt;"&amp;K$2)-COUNTIF(K12:K300,"&gt;"&amp;K$3)))</f>
        <v>2852.6781836874952</v>
      </c>
      <c r="M6" s="99">
        <f ca="1">IF(COUNT(M12:M300)=0,"-",SUMIFS(M12:M300, M12:M300, "&gt;="&amp;M2,M12:M300,"&lt;="&amp;M3)/($A$1-COUNTIF(M12:M300,"&lt;"&amp;M$2)-COUNTIF(M12:M300,"&gt;"&amp;M$3)))</f>
        <v>174.41648938767528</v>
      </c>
      <c r="O6" s="99">
        <f ca="1">IF(COUNT(O12:O300)=0,"-",SUMIFS(O12:O300, O12:O300, "&gt;="&amp;O2,O12:O300,"&lt;="&amp;O3)/($A$1-COUNTIF(O12:O300,"&lt;"&amp;O$2)-COUNTIF(O12:O300,"&gt;"&amp;O$3)))</f>
        <v>113.01695082887251</v>
      </c>
      <c r="Q6" s="99">
        <f ca="1">IF(COUNT(Q12:Q300)=0,"-",SUMIFS(Q12:Q300, Q12:Q300, "&gt;="&amp;Q2,Q12:Q300,"&lt;="&amp;Q3)/($A$1-COUNTIF(Q12:Q300,"&lt;"&amp;Q$2)-COUNTIF(Q12:Q300,"&gt;"&amp;Q$3)))</f>
        <v>381.224559671522</v>
      </c>
      <c r="S6" s="99">
        <f ca="1">IF(COUNT(S12:S300)=0,"-",SUMIFS(S12:S300, S12:S300, "&gt;="&amp;S2,S12:S300,"&lt;="&amp;S3)/($A$1-COUNTIF(S12:S300,"&lt;"&amp;S$2)-COUNTIF(S12:S300,"&gt;"&amp;S$3)))</f>
        <v>616.00157692347921</v>
      </c>
      <c r="U6" s="99">
        <f ca="1">IF(COUNT(U12:U300)=0,"-",SUMIFS(U12:U300, U12:U300, "&gt;="&amp;U2,U12:U300,"&lt;="&amp;U3)/($A$1-COUNTIF(U12:U300,"&lt;"&amp;U$2)-COUNTIF(U12:U300,"&gt;"&amp;U$3)))</f>
        <v>19.880695999470937</v>
      </c>
      <c r="W6" s="99">
        <f ca="1">IF(COUNT(W12:W300)=0,"-",SUMIFS(W12:W300, W12:W300, "&gt;="&amp;W2,W12:W300,"&lt;="&amp;W3)/($A$1-COUNTIF(W12:W300,"&lt;"&amp;W$2)-COUNTIF(W12:W300,"&gt;"&amp;W$3)))</f>
        <v>420.28025813895442</v>
      </c>
      <c r="Y6" s="99">
        <f ca="1">IF(COUNT(Y12:Y300)=0,"-",SUMIFS(Y12:Y300, Y12:Y300, "&gt;="&amp;Y2,Y12:Y300,"&lt;="&amp;Y3)/($A$1-COUNTIF(Y12:Y300,"&lt;"&amp;Y$2)-COUNTIF(Y12:Y300,"&gt;"&amp;Y$3)))</f>
        <v>24.914376391590473</v>
      </c>
      <c r="AA6" s="99">
        <f ca="1">IF(COUNT(AA12:AA300)=0,"-",SUMIFS(AA12:AA300, AA12:AA300, "&gt;="&amp;AA2,AA12:AA300,"&lt;="&amp;AA3)/($A$1-COUNTIF(AA12:AA300,"&lt;"&amp;AA$2)-COUNTIF(AA12:AA300,"&gt;"&amp;AA$3)))</f>
        <v>41.491968154186296</v>
      </c>
      <c r="AC6" s="99">
        <f ca="1">IF(COUNT(AC12:AC300)=0,"-",SUMIFS(AC12:AC300, AC12:AC300, "&gt;="&amp;AC2,AC12:AC300,"&lt;="&amp;AC3)/($A$1-COUNTIF(AC12:AC300,"&lt;"&amp;AC$2)-COUNTIF(AC12:AC300,"&gt;"&amp;AC$3)))</f>
        <v>18.102339975520316</v>
      </c>
      <c r="AE6" s="99">
        <f ca="1">IF(COUNT(AE12:AE300)=0,"-",SUMIFS(AE12:AE300, AE12:AE300, "&gt;="&amp;AE2,AE12:AE300,"&lt;="&amp;AE3)/($A$1-COUNTIF(AE12:AE300,"&lt;"&amp;AE$2)-COUNTIF(AE12:AE300,"&gt;"&amp;AE$3)))</f>
        <v>48.881747221638534</v>
      </c>
      <c r="AG6" s="99">
        <f ca="1">IF(COUNT(AG12:AG300)=0,"-",SUMIFS(AG12:AG300, AG12:AG300, "&gt;="&amp;AG2,AG12:AG300,"&lt;="&amp;AG3)/($A$1-COUNTIF(AG12:AG300,"&lt;"&amp;AG$2)-COUNTIF(AG12:AG300,"&gt;"&amp;AG$3)))</f>
        <v>35.796163441000118</v>
      </c>
      <c r="AI6" s="99" t="str">
        <f>IF(COUNT(AI12:AI300)=0,"-",SUMIFS(AI12:AI300, AI12:AI300, "&gt;="&amp;AI2,AI12:AI300,"&lt;="&amp;AI3)/($A$1-COUNTIF(AI12:AI300,"&lt;"&amp;AI$2)-COUNTIF(AI12:AI300,"&gt;"&amp;AI$3)))</f>
        <v>-</v>
      </c>
      <c r="AK6" s="99">
        <f ca="1">IF(COUNT(AK12:AK300)=0,"-",SUMIFS(AK12:AK300, AK12:AK300, "&gt;="&amp;AK2,AK12:AK300,"&lt;="&amp;AK3)/($A$1-COUNTIF(AK12:AK300,"&lt;"&amp;AK$2)-COUNTIF(AK12:AK300,"&gt;"&amp;AK$3)))</f>
        <v>341.67102026209449</v>
      </c>
      <c r="AM6" s="99" t="str">
        <f>IF(COUNT(AM12:AM300)=0,"-",SUMIFS(AM12:AM300, AM12:AM300, "&gt;="&amp;AM2,AM12:AM300,"&lt;="&amp;AM3)/($A$1-COUNTIF(AM12:AM300,"&lt;"&amp;AM$2)-COUNTIF(AM12:AM300,"&gt;"&amp;AM$3)))</f>
        <v>-</v>
      </c>
      <c r="AO6" s="99">
        <f ca="1">IF(COUNT(AO12:AO300)=0,"-",SUMIFS(AO12:AO300, AO12:AO300, "&gt;="&amp;AO2,AO12:AO300,"&lt;="&amp;AO3)/($A$1-COUNTIF(AO12:AO300,"&lt;"&amp;AO$2)-COUNTIF(AO12:AO300,"&gt;"&amp;AO$3)))</f>
        <v>68.888065000031034</v>
      </c>
      <c r="AQ6" s="99">
        <f ca="1">IF(COUNT(AQ12:AQ300)=0,"-",SUMIFS(AQ12:AQ300, AQ12:AQ300, "&gt;="&amp;AQ2,AQ12:AQ300,"&lt;="&amp;AQ3)/($A$1-COUNTIF(AQ12:AQ300,"&lt;"&amp;AQ$2)-COUNTIF(AQ12:AQ300,"&gt;"&amp;AQ$3)))</f>
        <v>4948.0857758916818</v>
      </c>
    </row>
    <row r="9" spans="1:43">
      <c r="D9" s="100" t="s">
        <v>206</v>
      </c>
      <c r="E9" s="101"/>
      <c r="F9" s="100" t="s">
        <v>207</v>
      </c>
      <c r="G9" s="101"/>
      <c r="H9" s="100" t="s">
        <v>208</v>
      </c>
      <c r="I9" s="101"/>
      <c r="J9" s="100" t="s">
        <v>209</v>
      </c>
      <c r="K9" s="101"/>
      <c r="L9" s="100" t="s">
        <v>210</v>
      </c>
      <c r="M9" s="101"/>
      <c r="N9" s="100" t="s">
        <v>211</v>
      </c>
      <c r="O9" s="101"/>
      <c r="P9" s="100" t="s">
        <v>212</v>
      </c>
      <c r="Q9" s="101"/>
      <c r="R9" s="100" t="s">
        <v>213</v>
      </c>
      <c r="S9" s="101"/>
      <c r="T9" s="100" t="s">
        <v>214</v>
      </c>
      <c r="U9" s="101"/>
      <c r="V9" s="100" t="s">
        <v>215</v>
      </c>
      <c r="W9" s="101"/>
      <c r="X9" s="100" t="s">
        <v>216</v>
      </c>
      <c r="Y9" s="101"/>
      <c r="Z9" s="100" t="s">
        <v>217</v>
      </c>
      <c r="AA9" s="101"/>
      <c r="AB9" s="100" t="s">
        <v>218</v>
      </c>
      <c r="AC9" s="101"/>
      <c r="AD9" s="100" t="s">
        <v>219</v>
      </c>
      <c r="AE9" s="101"/>
      <c r="AF9" s="100" t="s">
        <v>220</v>
      </c>
      <c r="AG9" s="101"/>
      <c r="AH9" s="100" t="s">
        <v>221</v>
      </c>
      <c r="AI9" s="101"/>
      <c r="AJ9" s="100" t="s">
        <v>222</v>
      </c>
      <c r="AK9" s="101"/>
      <c r="AL9" s="100" t="s">
        <v>223</v>
      </c>
      <c r="AM9" s="101"/>
      <c r="AN9" s="100" t="s">
        <v>224</v>
      </c>
      <c r="AO9" s="101"/>
      <c r="AP9" s="100" t="s">
        <v>225</v>
      </c>
      <c r="AQ9" s="101"/>
    </row>
    <row r="10" spans="1:43" ht="57.6">
      <c r="A10" s="102"/>
      <c r="B10" s="103"/>
      <c r="D10" s="104" t="s">
        <v>226</v>
      </c>
      <c r="E10" s="105" t="str">
        <f>D10&amp;"
per FTE"</f>
        <v>Total Occupancy
per FTE</v>
      </c>
      <c r="F10" s="104" t="s">
        <v>227</v>
      </c>
      <c r="G10" s="105" t="str">
        <f>F10&amp;"
per FTE"</f>
        <v>Direct Care Consultant 201
per FTE</v>
      </c>
      <c r="H10" s="104" t="s">
        <v>228</v>
      </c>
      <c r="I10" s="105" t="str">
        <f>H10&amp;"
per FTE"</f>
        <v>Temporary Help 202
per FTE</v>
      </c>
      <c r="J10" s="104" t="s">
        <v>229</v>
      </c>
      <c r="K10" s="105" t="str">
        <f>J10&amp;"
per FTE"</f>
        <v>Clients and Caregivers Reimb./Stipends 203
per FTE</v>
      </c>
      <c r="L10" s="104" t="s">
        <v>230</v>
      </c>
      <c r="M10" s="105" t="str">
        <f>L10&amp;"
per FTE"</f>
        <v>Subcontracted Direct Care 206
per FTE</v>
      </c>
      <c r="N10" s="104" t="s">
        <v>231</v>
      </c>
      <c r="O10" s="105" t="str">
        <f>N10&amp;"
per FTE"</f>
        <v>Staff Training 204
per FTE</v>
      </c>
      <c r="P10" s="104" t="s">
        <v>232</v>
      </c>
      <c r="Q10" s="105" t="str">
        <f>P10&amp;"
per FTE"</f>
        <v>Staff Mileage / Travel 205
per FTE</v>
      </c>
      <c r="R10" s="104" t="s">
        <v>233</v>
      </c>
      <c r="S10" s="105" t="str">
        <f>R10&amp;"
per FTE"</f>
        <v>Meals 207
per FTE</v>
      </c>
      <c r="T10" s="104" t="s">
        <v>234</v>
      </c>
      <c r="U10" s="105" t="str">
        <f>T10&amp;"
per FTE"</f>
        <v>Client Transportation 208
per FTE</v>
      </c>
      <c r="V10" s="104" t="s">
        <v>235</v>
      </c>
      <c r="W10" s="105" t="str">
        <f>V10&amp;"
per FTE"</f>
        <v>Vehicle Expenses 208
per FTE</v>
      </c>
      <c r="X10" s="104" t="s">
        <v>236</v>
      </c>
      <c r="Y10" s="105" t="str">
        <f>X10&amp;"
per FTE"</f>
        <v>Vehicle Depreciation 208
per FTE</v>
      </c>
      <c r="Z10" s="104" t="s">
        <v>237</v>
      </c>
      <c r="AA10" s="105" t="str">
        <f>Z10&amp;"
per FTE"</f>
        <v>Incidental Medical /Medicine/Pharmacy 209
per FTE</v>
      </c>
      <c r="AB10" s="104" t="s">
        <v>238</v>
      </c>
      <c r="AC10" s="105" t="str">
        <f>AB10&amp;"
per FTE"</f>
        <v>Client Personal Allowances 211
per FTE</v>
      </c>
      <c r="AD10" s="104" t="s">
        <v>239</v>
      </c>
      <c r="AE10" s="105" t="str">
        <f>AD10&amp;"
per FTE"</f>
        <v>Provision Material Goods/Svs./Benefits 212
per FTE</v>
      </c>
      <c r="AF10" s="104" t="s">
        <v>240</v>
      </c>
      <c r="AG10" s="105" t="str">
        <f>AF10&amp;"
per FTE"</f>
        <v>Direct Client Wages 214
per FTE</v>
      </c>
      <c r="AH10" s="104" t="s">
        <v>241</v>
      </c>
      <c r="AI10" s="105" t="str">
        <f>AH10&amp;"
per FTE"</f>
        <v>Other Commercial Prod. &amp; Svs. 214
per FTE</v>
      </c>
      <c r="AJ10" s="104" t="s">
        <v>242</v>
      </c>
      <c r="AK10" s="105" t="str">
        <f>AJ10&amp;"
per FTE"</f>
        <v>Program Supplies &amp; Materials 215
per FTE</v>
      </c>
      <c r="AL10" s="104" t="s">
        <v>243</v>
      </c>
      <c r="AM10" s="105" t="str">
        <f>AL10&amp;"
per FTE"</f>
        <v>Non Charitable Expenses
per FTE</v>
      </c>
      <c r="AN10" s="104" t="s">
        <v>244</v>
      </c>
      <c r="AO10" s="105" t="str">
        <f>AN10&amp;"
per FTE"</f>
        <v>Other Expense
per FTE</v>
      </c>
      <c r="AP10" s="104" t="s">
        <v>245</v>
      </c>
      <c r="AQ10" s="105" t="str">
        <f>AP10&amp;"
per FTE"</f>
        <v>Total Other Program Expense
per FTE</v>
      </c>
    </row>
    <row r="11" spans="1:43">
      <c r="A11" s="100"/>
      <c r="B11" s="106" t="s">
        <v>246</v>
      </c>
      <c r="D11" s="100" t="s">
        <v>247</v>
      </c>
      <c r="E11" s="101"/>
      <c r="F11" s="100" t="s">
        <v>247</v>
      </c>
      <c r="G11" s="101"/>
      <c r="H11" s="100" t="s">
        <v>247</v>
      </c>
      <c r="I11" s="101"/>
      <c r="J11" s="100" t="s">
        <v>247</v>
      </c>
      <c r="K11" s="101"/>
      <c r="L11" s="100" t="s">
        <v>247</v>
      </c>
      <c r="M11" s="101"/>
      <c r="N11" s="100" t="s">
        <v>247</v>
      </c>
      <c r="O11" s="101"/>
      <c r="P11" s="100" t="s">
        <v>247</v>
      </c>
      <c r="Q11" s="101"/>
      <c r="R11" s="100" t="s">
        <v>247</v>
      </c>
      <c r="S11" s="101"/>
      <c r="T11" s="100" t="s">
        <v>247</v>
      </c>
      <c r="U11" s="101"/>
      <c r="V11" s="100" t="s">
        <v>247</v>
      </c>
      <c r="W11" s="101"/>
      <c r="X11" s="100" t="s">
        <v>247</v>
      </c>
      <c r="Y11" s="101"/>
      <c r="Z11" s="100" t="s">
        <v>247</v>
      </c>
      <c r="AA11" s="101"/>
      <c r="AB11" s="100" t="s">
        <v>247</v>
      </c>
      <c r="AC11" s="101"/>
      <c r="AD11" s="100" t="s">
        <v>247</v>
      </c>
      <c r="AE11" s="101"/>
      <c r="AF11" s="100" t="s">
        <v>247</v>
      </c>
      <c r="AG11" s="101"/>
      <c r="AH11" s="100" t="s">
        <v>247</v>
      </c>
      <c r="AI11" s="101"/>
      <c r="AJ11" s="100" t="s">
        <v>247</v>
      </c>
      <c r="AK11" s="101"/>
      <c r="AL11" s="100" t="s">
        <v>247</v>
      </c>
      <c r="AM11" s="101"/>
      <c r="AN11" s="100" t="s">
        <v>247</v>
      </c>
      <c r="AO11" s="101"/>
      <c r="AP11" s="100" t="s">
        <v>247</v>
      </c>
      <c r="AQ11" s="101"/>
    </row>
    <row r="12" spans="1:43">
      <c r="A12" s="100"/>
      <c r="B12" s="106">
        <v>72.75</v>
      </c>
      <c r="D12" s="107">
        <v>479151</v>
      </c>
      <c r="E12" s="108">
        <f>IF(OR($B12=0,D12=0),"",D12/$B12)</f>
        <v>6586.2680412371137</v>
      </c>
      <c r="F12" s="109">
        <v>5008</v>
      </c>
      <c r="G12" s="108">
        <f>IF(OR($B12=0,F12=0),"",F12/$B12)</f>
        <v>68.838487972508588</v>
      </c>
      <c r="H12" s="107"/>
      <c r="I12" s="108" t="str">
        <f>IF(OR($B12=0,H12=0),"",H12/$B12)</f>
        <v/>
      </c>
      <c r="J12" s="107"/>
      <c r="K12" s="108" t="str">
        <f>IF(OR($B12=0,J12=0),"",J12/$B12)</f>
        <v/>
      </c>
      <c r="L12" s="107"/>
      <c r="M12" s="108" t="str">
        <f>IF(OR($B12=0,L12=0),"",L12/$B12)</f>
        <v/>
      </c>
      <c r="N12" s="107">
        <v>7717</v>
      </c>
      <c r="O12" s="108">
        <f>IF(OR($B12=0,N12=0),"",N12/$B12)</f>
        <v>106.07560137457045</v>
      </c>
      <c r="P12" s="107">
        <v>48765</v>
      </c>
      <c r="Q12" s="108">
        <f>IF(OR($B12=0,P12=0),"",P12/$B12)</f>
        <v>670.30927835051546</v>
      </c>
      <c r="R12" s="107">
        <v>176748</v>
      </c>
      <c r="S12" s="108">
        <f>IF(OR($B12=0,R12=0),"",R12/$B12)</f>
        <v>2429.5257731958764</v>
      </c>
      <c r="T12" s="107"/>
      <c r="U12" s="108" t="str">
        <f>IF(OR($B12=0,T12=0),"",T12/$B12)</f>
        <v/>
      </c>
      <c r="V12" s="107">
        <v>44787</v>
      </c>
      <c r="W12" s="108">
        <f>IF(OR($B12=0,V12=0),"",V12/$B12)</f>
        <v>615.62886597938143</v>
      </c>
      <c r="X12" s="107">
        <v>16902</v>
      </c>
      <c r="Y12" s="108">
        <f>IF(OR($B12=0,X12=0),"",X12/$B12)</f>
        <v>232.32989690721649</v>
      </c>
      <c r="Z12" s="107">
        <v>33585</v>
      </c>
      <c r="AA12" s="108">
        <f>IF(OR($B12=0,Z12=0),"",Z12/$B12)</f>
        <v>461.64948453608247</v>
      </c>
      <c r="AB12" s="107">
        <v>5671</v>
      </c>
      <c r="AC12" s="108">
        <f>IF(OR($B12=0,AB12=0),"",AB12/$B12)</f>
        <v>77.951890034364254</v>
      </c>
      <c r="AD12" s="107">
        <v>34</v>
      </c>
      <c r="AE12" s="108">
        <f>IF(OR($B12=0,AD12=0),"",AD12/$B12)</f>
        <v>0.46735395189003437</v>
      </c>
      <c r="AF12" s="107"/>
      <c r="AG12" s="108" t="str">
        <f>IF(OR($B12=0,AF12=0),"",AF12/$B12)</f>
        <v/>
      </c>
      <c r="AH12" s="107"/>
      <c r="AI12" s="108" t="str">
        <f>IF(OR($B12=0,AH12=0),"",AH12/$B12)</f>
        <v/>
      </c>
      <c r="AJ12" s="107">
        <v>50795</v>
      </c>
      <c r="AK12" s="108">
        <f>IF(OR($B12=0,AJ12=0),"",AJ12/$B12)</f>
        <v>698.21305841924402</v>
      </c>
      <c r="AL12" s="107"/>
      <c r="AM12" s="108" t="str">
        <f>IF(OR($B12=0,AL12=0),"",AL12/$B12)</f>
        <v/>
      </c>
      <c r="AN12" s="107">
        <v>42630</v>
      </c>
      <c r="AO12" s="108">
        <f>IF(OR($B12=0,AN12=0),"",AN12/$B12)</f>
        <v>585.97938144329896</v>
      </c>
      <c r="AP12" s="107">
        <v>432642</v>
      </c>
      <c r="AQ12" s="108">
        <f>IF(OR($B12=0,AP12=0),"",AP12/$B12)</f>
        <v>5946.9690721649486</v>
      </c>
    </row>
    <row r="13" spans="1:43">
      <c r="A13" s="110"/>
      <c r="D13" s="111">
        <v>125447</v>
      </c>
      <c r="E13" s="108" t="str">
        <f t="shared" ref="E13:G76" si="0">IF(OR($B13=0,D13=0),"",D13/$B13)</f>
        <v/>
      </c>
      <c r="F13" s="111"/>
      <c r="G13" s="108" t="str">
        <f t="shared" si="0"/>
        <v/>
      </c>
      <c r="H13" s="111"/>
      <c r="I13" s="108" t="str">
        <f t="shared" ref="I13:I76" si="1">IF(OR($B13=0,H13=0),"",H13/$B13)</f>
        <v/>
      </c>
      <c r="J13" s="111"/>
      <c r="K13" s="108" t="str">
        <f t="shared" ref="K13:K76" si="2">IF(OR($B13=0,J13=0),"",J13/$B13)</f>
        <v/>
      </c>
      <c r="L13" s="111"/>
      <c r="M13" s="108" t="str">
        <f t="shared" ref="M13:M76" si="3">IF(OR($B13=0,L13=0),"",L13/$B13)</f>
        <v/>
      </c>
      <c r="N13" s="111"/>
      <c r="O13" s="108" t="str">
        <f t="shared" ref="O13:O76" si="4">IF(OR($B13=0,N13=0),"",N13/$B13)</f>
        <v/>
      </c>
      <c r="P13" s="111">
        <v>63</v>
      </c>
      <c r="Q13" s="108" t="str">
        <f t="shared" ref="Q13:Q76" si="5">IF(OR($B13=0,P13=0),"",P13/$B13)</f>
        <v/>
      </c>
      <c r="R13" s="111">
        <v>619</v>
      </c>
      <c r="S13" s="108" t="str">
        <f t="shared" ref="S13:S76" si="6">IF(OR($B13=0,R13=0),"",R13/$B13)</f>
        <v/>
      </c>
      <c r="T13" s="111"/>
      <c r="U13" s="108" t="str">
        <f t="shared" ref="U13:U76" si="7">IF(OR($B13=0,T13=0),"",T13/$B13)</f>
        <v/>
      </c>
      <c r="V13" s="111">
        <v>28</v>
      </c>
      <c r="W13" s="108" t="str">
        <f t="shared" ref="W13:W76" si="8">IF(OR($B13=0,V13=0),"",V13/$B13)</f>
        <v/>
      </c>
      <c r="X13" s="111"/>
      <c r="Y13" s="108" t="str">
        <f t="shared" ref="Y13:Y76" si="9">IF(OR($B13=0,X13=0),"",X13/$B13)</f>
        <v/>
      </c>
      <c r="Z13" s="111">
        <v>2330</v>
      </c>
      <c r="AA13" s="108" t="str">
        <f t="shared" ref="AA13:AA76" si="10">IF(OR($B13=0,Z13=0),"",Z13/$B13)</f>
        <v/>
      </c>
      <c r="AB13" s="111">
        <v>4505</v>
      </c>
      <c r="AC13" s="108" t="str">
        <f t="shared" ref="AC13:AC76" si="11">IF(OR($B13=0,AB13=0),"",AB13/$B13)</f>
        <v/>
      </c>
      <c r="AD13" s="111">
        <v>85</v>
      </c>
      <c r="AE13" s="108" t="str">
        <f t="shared" ref="AE13:AE76" si="12">IF(OR($B13=0,AD13=0),"",AD13/$B13)</f>
        <v/>
      </c>
      <c r="AF13" s="111"/>
      <c r="AG13" s="108" t="str">
        <f t="shared" ref="AG13:AG76" si="13">IF(OR($B13=0,AF13=0),"",AF13/$B13)</f>
        <v/>
      </c>
      <c r="AH13" s="111"/>
      <c r="AI13" s="108" t="str">
        <f t="shared" ref="AI13:AI76" si="14">IF(OR($B13=0,AH13=0),"",AH13/$B13)</f>
        <v/>
      </c>
      <c r="AJ13" s="111">
        <v>1319</v>
      </c>
      <c r="AK13" s="108" t="str">
        <f t="shared" ref="AK13:AK76" si="15">IF(OR($B13=0,AJ13=0),"",AJ13/$B13)</f>
        <v/>
      </c>
      <c r="AL13" s="111"/>
      <c r="AM13" s="108" t="str">
        <f t="shared" ref="AM13:AM76" si="16">IF(OR($B13=0,AL13=0),"",AL13/$B13)</f>
        <v/>
      </c>
      <c r="AN13" s="111"/>
      <c r="AO13" s="108" t="str">
        <f t="shared" ref="AO13:AO76" si="17">IF(OR($B13=0,AN13=0),"",AN13/$B13)</f>
        <v/>
      </c>
      <c r="AP13" s="111">
        <v>8949</v>
      </c>
      <c r="AQ13" s="108" t="str">
        <f t="shared" ref="AQ13:AQ76" si="18">IF(OR($B13=0,AP13=0),"",AP13/$B13)</f>
        <v/>
      </c>
    </row>
    <row r="14" spans="1:43">
      <c r="A14" s="110"/>
      <c r="B14">
        <v>215.90118417207299</v>
      </c>
      <c r="D14" s="111">
        <v>1259016</v>
      </c>
      <c r="E14" s="108">
        <f t="shared" si="0"/>
        <v>5831.4455514823194</v>
      </c>
      <c r="F14" s="111">
        <v>18688</v>
      </c>
      <c r="G14" s="108">
        <f t="shared" si="0"/>
        <v>86.558117185247511</v>
      </c>
      <c r="H14" s="111"/>
      <c r="I14" s="108" t="str">
        <f t="shared" si="1"/>
        <v/>
      </c>
      <c r="J14" s="111"/>
      <c r="K14" s="108" t="str">
        <f t="shared" si="2"/>
        <v/>
      </c>
      <c r="L14" s="111"/>
      <c r="M14" s="108" t="str">
        <f t="shared" si="3"/>
        <v/>
      </c>
      <c r="N14" s="111">
        <v>31456</v>
      </c>
      <c r="O14" s="108">
        <f t="shared" si="4"/>
        <v>145.69628286489436</v>
      </c>
      <c r="P14" s="111">
        <v>124228</v>
      </c>
      <c r="Q14" s="108">
        <f t="shared" si="5"/>
        <v>575.3928607496216</v>
      </c>
      <c r="R14" s="111">
        <v>304378</v>
      </c>
      <c r="S14" s="108">
        <f t="shared" si="6"/>
        <v>1409.8023647587365</v>
      </c>
      <c r="T14" s="111"/>
      <c r="U14" s="108" t="str">
        <f t="shared" si="7"/>
        <v/>
      </c>
      <c r="V14" s="111">
        <v>119342</v>
      </c>
      <c r="W14" s="108">
        <f t="shared" si="8"/>
        <v>552.76213726037076</v>
      </c>
      <c r="X14" s="111">
        <v>71037</v>
      </c>
      <c r="Y14" s="108">
        <f t="shared" si="9"/>
        <v>329.0255228215126</v>
      </c>
      <c r="Z14" s="111">
        <v>105266</v>
      </c>
      <c r="AA14" s="108">
        <f t="shared" si="10"/>
        <v>487.56564445752701</v>
      </c>
      <c r="AB14" s="111">
        <v>19227</v>
      </c>
      <c r="AC14" s="108">
        <f t="shared" si="11"/>
        <v>89.054629661855415</v>
      </c>
      <c r="AD14" s="111">
        <v>2042</v>
      </c>
      <c r="AE14" s="108">
        <f t="shared" si="12"/>
        <v>9.4580305700061764</v>
      </c>
      <c r="AF14" s="111"/>
      <c r="AG14" s="108" t="str">
        <f t="shared" si="13"/>
        <v/>
      </c>
      <c r="AH14" s="111"/>
      <c r="AI14" s="108" t="str">
        <f t="shared" si="14"/>
        <v/>
      </c>
      <c r="AJ14" s="111">
        <v>141611</v>
      </c>
      <c r="AK14" s="108">
        <f t="shared" si="15"/>
        <v>655.90654605736756</v>
      </c>
      <c r="AL14" s="111"/>
      <c r="AM14" s="108" t="str">
        <f t="shared" si="16"/>
        <v/>
      </c>
      <c r="AN14" s="111">
        <v>145185</v>
      </c>
      <c r="AO14" s="108">
        <f t="shared" si="17"/>
        <v>672.460415429161</v>
      </c>
      <c r="AP14" s="111">
        <v>1082460</v>
      </c>
      <c r="AQ14" s="108">
        <f t="shared" si="18"/>
        <v>5013.6825518163005</v>
      </c>
    </row>
    <row r="15" spans="1:43">
      <c r="A15" s="110"/>
      <c r="D15" s="111">
        <v>247052</v>
      </c>
      <c r="E15" s="108" t="str">
        <f t="shared" si="0"/>
        <v/>
      </c>
      <c r="F15" s="111">
        <v>250</v>
      </c>
      <c r="G15" s="108" t="str">
        <f t="shared" si="0"/>
        <v/>
      </c>
      <c r="H15" s="111"/>
      <c r="I15" s="108" t="str">
        <f t="shared" si="1"/>
        <v/>
      </c>
      <c r="J15" s="111"/>
      <c r="K15" s="108" t="str">
        <f t="shared" si="2"/>
        <v/>
      </c>
      <c r="L15" s="111"/>
      <c r="M15" s="108" t="str">
        <f t="shared" si="3"/>
        <v/>
      </c>
      <c r="N15" s="111">
        <v>103</v>
      </c>
      <c r="O15" s="108" t="str">
        <f t="shared" si="4"/>
        <v/>
      </c>
      <c r="P15" s="111"/>
      <c r="Q15" s="108" t="str">
        <f t="shared" si="5"/>
        <v/>
      </c>
      <c r="R15" s="111">
        <v>3517</v>
      </c>
      <c r="S15" s="108" t="str">
        <f t="shared" si="6"/>
        <v/>
      </c>
      <c r="T15" s="111"/>
      <c r="U15" s="108" t="str">
        <f t="shared" si="7"/>
        <v/>
      </c>
      <c r="V15" s="111">
        <v>487</v>
      </c>
      <c r="W15" s="108" t="str">
        <f t="shared" si="8"/>
        <v/>
      </c>
      <c r="X15" s="111"/>
      <c r="Y15" s="108" t="str">
        <f t="shared" si="9"/>
        <v/>
      </c>
      <c r="Z15" s="111">
        <v>7350</v>
      </c>
      <c r="AA15" s="108" t="str">
        <f t="shared" si="10"/>
        <v/>
      </c>
      <c r="AB15" s="111">
        <v>9443</v>
      </c>
      <c r="AC15" s="108" t="str">
        <f t="shared" si="11"/>
        <v/>
      </c>
      <c r="AD15" s="111">
        <v>3107</v>
      </c>
      <c r="AE15" s="108" t="str">
        <f t="shared" si="12"/>
        <v/>
      </c>
      <c r="AF15" s="111"/>
      <c r="AG15" s="108" t="str">
        <f t="shared" si="13"/>
        <v/>
      </c>
      <c r="AH15" s="111"/>
      <c r="AI15" s="108" t="str">
        <f t="shared" si="14"/>
        <v/>
      </c>
      <c r="AJ15" s="111">
        <v>14051</v>
      </c>
      <c r="AK15" s="108" t="str">
        <f t="shared" si="15"/>
        <v/>
      </c>
      <c r="AL15" s="111"/>
      <c r="AM15" s="108" t="str">
        <f t="shared" si="16"/>
        <v/>
      </c>
      <c r="AN15" s="111">
        <v>1172</v>
      </c>
      <c r="AO15" s="108" t="str">
        <f t="shared" si="17"/>
        <v/>
      </c>
      <c r="AP15" s="111">
        <v>39480</v>
      </c>
      <c r="AQ15" s="108" t="str">
        <f t="shared" si="18"/>
        <v/>
      </c>
    </row>
    <row r="16" spans="1:43">
      <c r="A16" s="110"/>
      <c r="B16">
        <v>12.41</v>
      </c>
      <c r="D16" s="111">
        <v>59554</v>
      </c>
      <c r="E16" s="108">
        <f t="shared" si="0"/>
        <v>4798.8718775181305</v>
      </c>
      <c r="F16" s="111">
        <v>932</v>
      </c>
      <c r="G16" s="108">
        <f t="shared" si="0"/>
        <v>75.100725221595482</v>
      </c>
      <c r="H16" s="111"/>
      <c r="I16" s="108" t="str">
        <f t="shared" si="1"/>
        <v/>
      </c>
      <c r="J16" s="111"/>
      <c r="K16" s="108" t="str">
        <f t="shared" si="2"/>
        <v/>
      </c>
      <c r="L16" s="111"/>
      <c r="M16" s="108" t="str">
        <f t="shared" si="3"/>
        <v/>
      </c>
      <c r="N16" s="111">
        <v>65</v>
      </c>
      <c r="O16" s="108">
        <f t="shared" si="4"/>
        <v>5.2377115229653501</v>
      </c>
      <c r="P16" s="111">
        <v>2843</v>
      </c>
      <c r="Q16" s="108">
        <f t="shared" si="5"/>
        <v>229.08944399677679</v>
      </c>
      <c r="R16" s="111">
        <v>19488</v>
      </c>
      <c r="S16" s="108">
        <f t="shared" si="6"/>
        <v>1570.3464947622886</v>
      </c>
      <c r="T16" s="111"/>
      <c r="U16" s="108" t="str">
        <f t="shared" si="7"/>
        <v/>
      </c>
      <c r="V16" s="111">
        <v>10726</v>
      </c>
      <c r="W16" s="108">
        <f t="shared" si="8"/>
        <v>864.30298146655923</v>
      </c>
      <c r="X16" s="111">
        <v>7951</v>
      </c>
      <c r="Y16" s="108">
        <f t="shared" si="9"/>
        <v>640.692989524577</v>
      </c>
      <c r="Z16" s="111">
        <v>499</v>
      </c>
      <c r="AA16" s="108">
        <f t="shared" si="10"/>
        <v>40.209508460918613</v>
      </c>
      <c r="AB16" s="111">
        <v>1169</v>
      </c>
      <c r="AC16" s="108">
        <f t="shared" si="11"/>
        <v>94.198227236099925</v>
      </c>
      <c r="AD16" s="111"/>
      <c r="AE16" s="108" t="str">
        <f t="shared" si="12"/>
        <v/>
      </c>
      <c r="AF16" s="111"/>
      <c r="AG16" s="108" t="str">
        <f t="shared" si="13"/>
        <v/>
      </c>
      <c r="AH16" s="111"/>
      <c r="AI16" s="108" t="str">
        <f t="shared" si="14"/>
        <v/>
      </c>
      <c r="AJ16" s="111">
        <v>7875</v>
      </c>
      <c r="AK16" s="108">
        <f t="shared" si="15"/>
        <v>634.5688960515713</v>
      </c>
      <c r="AL16" s="111"/>
      <c r="AM16" s="108" t="str">
        <f t="shared" si="16"/>
        <v/>
      </c>
      <c r="AN16" s="111">
        <v>14773</v>
      </c>
      <c r="AO16" s="108">
        <f t="shared" si="17"/>
        <v>1190.4109589041095</v>
      </c>
      <c r="AP16" s="111">
        <v>66321</v>
      </c>
      <c r="AQ16" s="108">
        <f t="shared" si="18"/>
        <v>5344.1579371474618</v>
      </c>
    </row>
    <row r="17" spans="1:43">
      <c r="A17" s="100"/>
      <c r="B17" s="106">
        <v>24.061199999999999</v>
      </c>
      <c r="D17" s="107">
        <v>147568</v>
      </c>
      <c r="E17" s="108">
        <f t="shared" si="0"/>
        <v>6133.0274466776391</v>
      </c>
      <c r="F17" s="107">
        <v>41440</v>
      </c>
      <c r="G17" s="108">
        <f t="shared" si="0"/>
        <v>1722.2748657589814</v>
      </c>
      <c r="H17" s="107"/>
      <c r="I17" s="108" t="str">
        <f t="shared" si="1"/>
        <v/>
      </c>
      <c r="J17" s="107"/>
      <c r="K17" s="108" t="str">
        <f t="shared" si="2"/>
        <v/>
      </c>
      <c r="L17" s="107"/>
      <c r="M17" s="108" t="str">
        <f t="shared" si="3"/>
        <v/>
      </c>
      <c r="N17" s="107">
        <v>1680</v>
      </c>
      <c r="O17" s="108">
        <f t="shared" si="4"/>
        <v>69.821954017256004</v>
      </c>
      <c r="P17" s="107">
        <v>6417</v>
      </c>
      <c r="Q17" s="108">
        <f t="shared" si="5"/>
        <v>266.69492793376889</v>
      </c>
      <c r="R17" s="107">
        <v>32420</v>
      </c>
      <c r="S17" s="108">
        <f t="shared" si="6"/>
        <v>1347.3974697853807</v>
      </c>
      <c r="T17" s="107"/>
      <c r="U17" s="108" t="str">
        <f t="shared" si="7"/>
        <v/>
      </c>
      <c r="V17" s="107">
        <v>15493</v>
      </c>
      <c r="W17" s="108">
        <f t="shared" si="8"/>
        <v>643.89972237461143</v>
      </c>
      <c r="X17" s="107">
        <v>25703</v>
      </c>
      <c r="Y17" s="108">
        <f t="shared" si="9"/>
        <v>1068.2343357771017</v>
      </c>
      <c r="Z17" s="107"/>
      <c r="AA17" s="108" t="str">
        <f t="shared" si="10"/>
        <v/>
      </c>
      <c r="AB17" s="107">
        <v>3169</v>
      </c>
      <c r="AC17" s="108">
        <f t="shared" si="11"/>
        <v>131.70581683374064</v>
      </c>
      <c r="AD17" s="107"/>
      <c r="AE17" s="108" t="str">
        <f t="shared" si="12"/>
        <v/>
      </c>
      <c r="AF17" s="107"/>
      <c r="AG17" s="108" t="str">
        <f t="shared" si="13"/>
        <v/>
      </c>
      <c r="AH17" s="107"/>
      <c r="AI17" s="108" t="str">
        <f t="shared" si="14"/>
        <v/>
      </c>
      <c r="AJ17" s="107">
        <v>29880</v>
      </c>
      <c r="AK17" s="108">
        <f t="shared" si="15"/>
        <v>1241.8333250211961</v>
      </c>
      <c r="AL17" s="107"/>
      <c r="AM17" s="108" t="str">
        <f t="shared" si="16"/>
        <v/>
      </c>
      <c r="AN17" s="107">
        <v>7380</v>
      </c>
      <c r="AO17" s="108">
        <f t="shared" si="17"/>
        <v>306.71786943294597</v>
      </c>
      <c r="AP17" s="107">
        <v>163582</v>
      </c>
      <c r="AQ17" s="108">
        <f t="shared" si="18"/>
        <v>6798.5802869349827</v>
      </c>
    </row>
    <row r="18" spans="1:43">
      <c r="A18" s="100"/>
      <c r="B18" s="106">
        <v>3.3</v>
      </c>
      <c r="D18" s="107">
        <v>15346</v>
      </c>
      <c r="E18" s="108">
        <f t="shared" si="0"/>
        <v>4650.3030303030309</v>
      </c>
      <c r="F18" s="107">
        <v>1024</v>
      </c>
      <c r="G18" s="108">
        <f t="shared" si="0"/>
        <v>310.30303030303031</v>
      </c>
      <c r="H18" s="107">
        <v>7166</v>
      </c>
      <c r="I18" s="108">
        <f t="shared" si="1"/>
        <v>2171.5151515151515</v>
      </c>
      <c r="J18" s="107"/>
      <c r="K18" s="108" t="str">
        <f t="shared" si="2"/>
        <v/>
      </c>
      <c r="L18" s="107"/>
      <c r="M18" s="108" t="str">
        <f t="shared" si="3"/>
        <v/>
      </c>
      <c r="N18" s="107">
        <v>85</v>
      </c>
      <c r="O18" s="108">
        <f t="shared" si="4"/>
        <v>25.757575757575758</v>
      </c>
      <c r="P18" s="107">
        <v>667</v>
      </c>
      <c r="Q18" s="108">
        <f t="shared" si="5"/>
        <v>202.12121212121212</v>
      </c>
      <c r="R18" s="107">
        <v>3259</v>
      </c>
      <c r="S18" s="108">
        <f t="shared" si="6"/>
        <v>987.57575757575762</v>
      </c>
      <c r="T18" s="107"/>
      <c r="U18" s="108" t="str">
        <f t="shared" si="7"/>
        <v/>
      </c>
      <c r="V18" s="107">
        <v>2085</v>
      </c>
      <c r="W18" s="108">
        <f t="shared" si="8"/>
        <v>631.81818181818187</v>
      </c>
      <c r="X18" s="107"/>
      <c r="Y18" s="108" t="str">
        <f t="shared" si="9"/>
        <v/>
      </c>
      <c r="Z18" s="107">
        <v>561</v>
      </c>
      <c r="AA18" s="108">
        <f t="shared" si="10"/>
        <v>170</v>
      </c>
      <c r="AB18" s="107">
        <v>21</v>
      </c>
      <c r="AC18" s="108">
        <f t="shared" si="11"/>
        <v>6.3636363636363642</v>
      </c>
      <c r="AD18" s="107"/>
      <c r="AE18" s="108" t="str">
        <f t="shared" si="12"/>
        <v/>
      </c>
      <c r="AF18" s="107"/>
      <c r="AG18" s="108" t="str">
        <f t="shared" si="13"/>
        <v/>
      </c>
      <c r="AH18" s="107"/>
      <c r="AI18" s="108" t="str">
        <f t="shared" si="14"/>
        <v/>
      </c>
      <c r="AJ18" s="107">
        <v>523</v>
      </c>
      <c r="AK18" s="108">
        <f t="shared" si="15"/>
        <v>158.4848484848485</v>
      </c>
      <c r="AL18" s="107"/>
      <c r="AM18" s="108" t="str">
        <f t="shared" si="16"/>
        <v/>
      </c>
      <c r="AN18" s="107">
        <v>8</v>
      </c>
      <c r="AO18" s="108">
        <f t="shared" si="17"/>
        <v>2.4242424242424243</v>
      </c>
      <c r="AP18" s="107">
        <v>15399</v>
      </c>
      <c r="AQ18" s="108">
        <f t="shared" si="18"/>
        <v>4666.3636363636369</v>
      </c>
    </row>
    <row r="19" spans="1:43">
      <c r="A19" s="110"/>
      <c r="B19">
        <v>143.69</v>
      </c>
      <c r="D19" s="111"/>
      <c r="E19" s="108" t="str">
        <f t="shared" si="0"/>
        <v/>
      </c>
      <c r="F19" s="111">
        <v>34885</v>
      </c>
      <c r="G19" s="108">
        <f t="shared" si="0"/>
        <v>242.77959496137518</v>
      </c>
      <c r="H19" s="111">
        <v>263917</v>
      </c>
      <c r="I19" s="108">
        <f t="shared" si="1"/>
        <v>1836.7109750156587</v>
      </c>
      <c r="J19" s="111"/>
      <c r="K19" s="108" t="str">
        <f t="shared" si="2"/>
        <v/>
      </c>
      <c r="L19" s="111"/>
      <c r="M19" s="108" t="str">
        <f t="shared" si="3"/>
        <v/>
      </c>
      <c r="N19" s="111">
        <v>4404</v>
      </c>
      <c r="O19" s="108">
        <f t="shared" si="4"/>
        <v>30.649314496485491</v>
      </c>
      <c r="P19" s="111">
        <v>101165</v>
      </c>
      <c r="Q19" s="108">
        <f t="shared" si="5"/>
        <v>704.05038624817314</v>
      </c>
      <c r="R19" s="111"/>
      <c r="S19" s="108" t="str">
        <f t="shared" si="6"/>
        <v/>
      </c>
      <c r="T19" s="111"/>
      <c r="U19" s="108" t="str">
        <f t="shared" si="7"/>
        <v/>
      </c>
      <c r="V19" s="111">
        <v>133044</v>
      </c>
      <c r="W19" s="108">
        <f t="shared" si="8"/>
        <v>925.90994502053036</v>
      </c>
      <c r="X19" s="111"/>
      <c r="Y19" s="108" t="str">
        <f t="shared" si="9"/>
        <v/>
      </c>
      <c r="Z19" s="111">
        <v>33270</v>
      </c>
      <c r="AA19" s="108">
        <f t="shared" si="10"/>
        <v>231.54012109402186</v>
      </c>
      <c r="AB19" s="111">
        <v>882</v>
      </c>
      <c r="AC19" s="108">
        <f t="shared" si="11"/>
        <v>6.138214211149001</v>
      </c>
      <c r="AD19" s="111">
        <v>41053</v>
      </c>
      <c r="AE19" s="108">
        <f t="shared" si="12"/>
        <v>285.70533788015865</v>
      </c>
      <c r="AF19" s="111"/>
      <c r="AG19" s="108" t="str">
        <f t="shared" si="13"/>
        <v/>
      </c>
      <c r="AH19" s="111"/>
      <c r="AI19" s="108" t="str">
        <f t="shared" si="14"/>
        <v/>
      </c>
      <c r="AJ19" s="111">
        <v>32406</v>
      </c>
      <c r="AK19" s="108">
        <f t="shared" si="15"/>
        <v>225.52717656065141</v>
      </c>
      <c r="AL19" s="111"/>
      <c r="AM19" s="108" t="str">
        <f t="shared" si="16"/>
        <v/>
      </c>
      <c r="AN19" s="111">
        <v>521</v>
      </c>
      <c r="AO19" s="108">
        <f t="shared" si="17"/>
        <v>3.6258612290347276</v>
      </c>
      <c r="AP19" s="111">
        <v>645547</v>
      </c>
      <c r="AQ19" s="108">
        <f t="shared" si="18"/>
        <v>4492.6369267172386</v>
      </c>
    </row>
    <row r="20" spans="1:43">
      <c r="A20" s="110"/>
      <c r="D20" s="111">
        <v>1021052</v>
      </c>
      <c r="E20" s="108" t="str">
        <f t="shared" si="0"/>
        <v/>
      </c>
      <c r="F20" s="111"/>
      <c r="G20" s="108" t="str">
        <f t="shared" si="0"/>
        <v/>
      </c>
      <c r="H20" s="111"/>
      <c r="I20" s="108" t="str">
        <f t="shared" si="1"/>
        <v/>
      </c>
      <c r="J20" s="111"/>
      <c r="K20" s="108" t="str">
        <f t="shared" si="2"/>
        <v/>
      </c>
      <c r="L20" s="111"/>
      <c r="M20" s="108" t="str">
        <f t="shared" si="3"/>
        <v/>
      </c>
      <c r="N20" s="111"/>
      <c r="O20" s="108" t="str">
        <f t="shared" si="4"/>
        <v/>
      </c>
      <c r="P20" s="111"/>
      <c r="Q20" s="108" t="str">
        <f t="shared" si="5"/>
        <v/>
      </c>
      <c r="R20" s="111">
        <v>171785</v>
      </c>
      <c r="S20" s="108" t="str">
        <f t="shared" si="6"/>
        <v/>
      </c>
      <c r="T20" s="111"/>
      <c r="U20" s="108" t="str">
        <f t="shared" si="7"/>
        <v/>
      </c>
      <c r="V20" s="111"/>
      <c r="W20" s="108" t="str">
        <f t="shared" si="8"/>
        <v/>
      </c>
      <c r="X20" s="111"/>
      <c r="Y20" s="108" t="str">
        <f t="shared" si="9"/>
        <v/>
      </c>
      <c r="Z20" s="111"/>
      <c r="AA20" s="108" t="str">
        <f t="shared" si="10"/>
        <v/>
      </c>
      <c r="AB20" s="111"/>
      <c r="AC20" s="108" t="str">
        <f t="shared" si="11"/>
        <v/>
      </c>
      <c r="AD20" s="111"/>
      <c r="AE20" s="108" t="str">
        <f t="shared" si="12"/>
        <v/>
      </c>
      <c r="AF20" s="111"/>
      <c r="AG20" s="108" t="str">
        <f t="shared" si="13"/>
        <v/>
      </c>
      <c r="AH20" s="111"/>
      <c r="AI20" s="108" t="str">
        <f t="shared" si="14"/>
        <v/>
      </c>
      <c r="AJ20" s="111"/>
      <c r="AK20" s="108" t="str">
        <f t="shared" si="15"/>
        <v/>
      </c>
      <c r="AL20" s="111"/>
      <c r="AM20" s="108" t="str">
        <f t="shared" si="16"/>
        <v/>
      </c>
      <c r="AN20" s="111"/>
      <c r="AO20" s="108" t="str">
        <f t="shared" si="17"/>
        <v/>
      </c>
      <c r="AP20" s="111">
        <v>171785</v>
      </c>
      <c r="AQ20" s="108" t="str">
        <f t="shared" si="18"/>
        <v/>
      </c>
    </row>
    <row r="21" spans="1:43">
      <c r="A21" s="110"/>
      <c r="D21" s="111"/>
      <c r="E21" s="108" t="str">
        <f t="shared" si="0"/>
        <v/>
      </c>
      <c r="F21" s="111"/>
      <c r="G21" s="108" t="str">
        <f t="shared" si="0"/>
        <v/>
      </c>
      <c r="H21" s="111"/>
      <c r="I21" s="108" t="str">
        <f t="shared" si="1"/>
        <v/>
      </c>
      <c r="J21" s="111"/>
      <c r="K21" s="108" t="str">
        <f t="shared" si="2"/>
        <v/>
      </c>
      <c r="L21" s="111"/>
      <c r="M21" s="108" t="str">
        <f t="shared" si="3"/>
        <v/>
      </c>
      <c r="N21" s="111"/>
      <c r="O21" s="108" t="str">
        <f t="shared" si="4"/>
        <v/>
      </c>
      <c r="P21" s="111"/>
      <c r="Q21" s="108" t="str">
        <f t="shared" si="5"/>
        <v/>
      </c>
      <c r="R21" s="111"/>
      <c r="S21" s="108" t="str">
        <f t="shared" si="6"/>
        <v/>
      </c>
      <c r="T21" s="111"/>
      <c r="U21" s="108" t="str">
        <f t="shared" si="7"/>
        <v/>
      </c>
      <c r="V21" s="111"/>
      <c r="W21" s="108" t="str">
        <f t="shared" si="8"/>
        <v/>
      </c>
      <c r="X21" s="111"/>
      <c r="Y21" s="108" t="str">
        <f t="shared" si="9"/>
        <v/>
      </c>
      <c r="Z21" s="111"/>
      <c r="AA21" s="108" t="str">
        <f t="shared" si="10"/>
        <v/>
      </c>
      <c r="AB21" s="111"/>
      <c r="AC21" s="108" t="str">
        <f t="shared" si="11"/>
        <v/>
      </c>
      <c r="AD21" s="111">
        <v>190503</v>
      </c>
      <c r="AE21" s="108" t="str">
        <f t="shared" si="12"/>
        <v/>
      </c>
      <c r="AF21" s="111"/>
      <c r="AG21" s="108" t="str">
        <f t="shared" si="13"/>
        <v/>
      </c>
      <c r="AH21" s="111"/>
      <c r="AI21" s="108" t="str">
        <f t="shared" si="14"/>
        <v/>
      </c>
      <c r="AJ21" s="111"/>
      <c r="AK21" s="108" t="str">
        <f t="shared" si="15"/>
        <v/>
      </c>
      <c r="AL21" s="111"/>
      <c r="AM21" s="108" t="str">
        <f t="shared" si="16"/>
        <v/>
      </c>
      <c r="AN21" s="111"/>
      <c r="AO21" s="108" t="str">
        <f t="shared" si="17"/>
        <v/>
      </c>
      <c r="AP21" s="111">
        <v>190503</v>
      </c>
      <c r="AQ21" s="108" t="str">
        <f t="shared" si="18"/>
        <v/>
      </c>
    </row>
    <row r="22" spans="1:43">
      <c r="A22" s="110"/>
      <c r="B22">
        <v>2</v>
      </c>
      <c r="D22" s="111"/>
      <c r="E22" s="108" t="str">
        <f t="shared" si="0"/>
        <v/>
      </c>
      <c r="F22" s="111"/>
      <c r="G22" s="108" t="str">
        <f t="shared" si="0"/>
        <v/>
      </c>
      <c r="H22" s="111"/>
      <c r="I22" s="108" t="str">
        <f t="shared" si="1"/>
        <v/>
      </c>
      <c r="J22" s="111"/>
      <c r="K22" s="108" t="str">
        <f t="shared" si="2"/>
        <v/>
      </c>
      <c r="L22" s="111"/>
      <c r="M22" s="108" t="str">
        <f t="shared" si="3"/>
        <v/>
      </c>
      <c r="N22" s="111"/>
      <c r="O22" s="108" t="str">
        <f t="shared" si="4"/>
        <v/>
      </c>
      <c r="P22" s="111"/>
      <c r="Q22" s="108" t="str">
        <f t="shared" si="5"/>
        <v/>
      </c>
      <c r="R22" s="111"/>
      <c r="S22" s="108" t="str">
        <f t="shared" si="6"/>
        <v/>
      </c>
      <c r="T22" s="111"/>
      <c r="U22" s="108" t="str">
        <f t="shared" si="7"/>
        <v/>
      </c>
      <c r="V22" s="111"/>
      <c r="W22" s="108" t="str">
        <f t="shared" si="8"/>
        <v/>
      </c>
      <c r="X22" s="111"/>
      <c r="Y22" s="108" t="str">
        <f t="shared" si="9"/>
        <v/>
      </c>
      <c r="Z22" s="111"/>
      <c r="AA22" s="108" t="str">
        <f t="shared" si="10"/>
        <v/>
      </c>
      <c r="AB22" s="111"/>
      <c r="AC22" s="108" t="str">
        <f t="shared" si="11"/>
        <v/>
      </c>
      <c r="AD22" s="111"/>
      <c r="AE22" s="108" t="str">
        <f t="shared" si="12"/>
        <v/>
      </c>
      <c r="AF22" s="111"/>
      <c r="AG22" s="108" t="str">
        <f t="shared" si="13"/>
        <v/>
      </c>
      <c r="AH22" s="111"/>
      <c r="AI22" s="108" t="str">
        <f t="shared" si="14"/>
        <v/>
      </c>
      <c r="AJ22" s="111"/>
      <c r="AK22" s="108" t="str">
        <f t="shared" si="15"/>
        <v/>
      </c>
      <c r="AL22" s="111"/>
      <c r="AM22" s="108" t="str">
        <f t="shared" si="16"/>
        <v/>
      </c>
      <c r="AN22" s="111"/>
      <c r="AO22" s="108" t="str">
        <f t="shared" si="17"/>
        <v/>
      </c>
      <c r="AP22" s="111"/>
      <c r="AQ22" s="108" t="str">
        <f t="shared" si="18"/>
        <v/>
      </c>
    </row>
    <row r="23" spans="1:43">
      <c r="A23" s="110"/>
      <c r="B23">
        <v>44.29</v>
      </c>
      <c r="D23" s="111"/>
      <c r="E23" s="108" t="str">
        <f t="shared" si="0"/>
        <v/>
      </c>
      <c r="F23" s="111">
        <v>12640</v>
      </c>
      <c r="G23" s="108">
        <f t="shared" si="0"/>
        <v>285.39173628358549</v>
      </c>
      <c r="H23" s="111">
        <v>173850</v>
      </c>
      <c r="I23" s="108">
        <f t="shared" si="1"/>
        <v>3925.2652969067512</v>
      </c>
      <c r="J23" s="111"/>
      <c r="K23" s="108" t="str">
        <f t="shared" si="2"/>
        <v/>
      </c>
      <c r="L23" s="111"/>
      <c r="M23" s="108" t="str">
        <f t="shared" si="3"/>
        <v/>
      </c>
      <c r="N23" s="111">
        <v>802</v>
      </c>
      <c r="O23" s="108">
        <f t="shared" si="4"/>
        <v>18.107925039512306</v>
      </c>
      <c r="P23" s="111">
        <v>28973</v>
      </c>
      <c r="Q23" s="108">
        <f t="shared" si="5"/>
        <v>654.16572589749376</v>
      </c>
      <c r="R23" s="111"/>
      <c r="S23" s="108" t="str">
        <f t="shared" si="6"/>
        <v/>
      </c>
      <c r="T23" s="111">
        <v>51</v>
      </c>
      <c r="U23" s="108">
        <f t="shared" si="7"/>
        <v>1.1515014675999098</v>
      </c>
      <c r="V23" s="111">
        <v>57526</v>
      </c>
      <c r="W23" s="108">
        <f t="shared" si="8"/>
        <v>1298.8484985324001</v>
      </c>
      <c r="X23" s="111"/>
      <c r="Y23" s="108" t="str">
        <f t="shared" si="9"/>
        <v/>
      </c>
      <c r="Z23" s="111">
        <v>10617</v>
      </c>
      <c r="AA23" s="108">
        <f t="shared" si="10"/>
        <v>239.71551140212239</v>
      </c>
      <c r="AB23" s="111">
        <v>653</v>
      </c>
      <c r="AC23" s="108">
        <f t="shared" si="11"/>
        <v>14.743734477308648</v>
      </c>
      <c r="AD23" s="111">
        <v>15834</v>
      </c>
      <c r="AE23" s="108">
        <f t="shared" si="12"/>
        <v>357.50733799954844</v>
      </c>
      <c r="AF23" s="111"/>
      <c r="AG23" s="108" t="str">
        <f t="shared" si="13"/>
        <v/>
      </c>
      <c r="AH23" s="111"/>
      <c r="AI23" s="108" t="str">
        <f t="shared" si="14"/>
        <v/>
      </c>
      <c r="AJ23" s="111">
        <v>18532</v>
      </c>
      <c r="AK23" s="108">
        <f t="shared" si="15"/>
        <v>418.42402348159857</v>
      </c>
      <c r="AL23" s="111"/>
      <c r="AM23" s="108" t="str">
        <f t="shared" si="16"/>
        <v/>
      </c>
      <c r="AN23" s="111">
        <v>148</v>
      </c>
      <c r="AO23" s="108">
        <f t="shared" si="17"/>
        <v>3.3416121020546399</v>
      </c>
      <c r="AP23" s="111">
        <v>319626</v>
      </c>
      <c r="AQ23" s="108">
        <f t="shared" si="18"/>
        <v>7216.662903589975</v>
      </c>
    </row>
    <row r="24" spans="1:43">
      <c r="A24" s="110"/>
      <c r="D24" s="111">
        <v>244252</v>
      </c>
      <c r="E24" s="108" t="str">
        <f t="shared" si="0"/>
        <v/>
      </c>
      <c r="F24" s="111"/>
      <c r="G24" s="108" t="str">
        <f t="shared" si="0"/>
        <v/>
      </c>
      <c r="H24" s="111"/>
      <c r="I24" s="108" t="str">
        <f t="shared" si="1"/>
        <v/>
      </c>
      <c r="J24" s="111"/>
      <c r="K24" s="108" t="str">
        <f t="shared" si="2"/>
        <v/>
      </c>
      <c r="L24" s="111"/>
      <c r="M24" s="108" t="str">
        <f t="shared" si="3"/>
        <v/>
      </c>
      <c r="N24" s="111"/>
      <c r="O24" s="108" t="str">
        <f t="shared" si="4"/>
        <v/>
      </c>
      <c r="P24" s="111"/>
      <c r="Q24" s="108" t="str">
        <f t="shared" si="5"/>
        <v/>
      </c>
      <c r="R24" s="111">
        <v>61209</v>
      </c>
      <c r="S24" s="108" t="str">
        <f t="shared" si="6"/>
        <v/>
      </c>
      <c r="T24" s="111"/>
      <c r="U24" s="108" t="str">
        <f t="shared" si="7"/>
        <v/>
      </c>
      <c r="V24" s="111"/>
      <c r="W24" s="108" t="str">
        <f t="shared" si="8"/>
        <v/>
      </c>
      <c r="X24" s="111"/>
      <c r="Y24" s="108" t="str">
        <f t="shared" si="9"/>
        <v/>
      </c>
      <c r="Z24" s="111"/>
      <c r="AA24" s="108" t="str">
        <f t="shared" si="10"/>
        <v/>
      </c>
      <c r="AB24" s="111"/>
      <c r="AC24" s="108" t="str">
        <f t="shared" si="11"/>
        <v/>
      </c>
      <c r="AD24" s="111"/>
      <c r="AE24" s="108" t="str">
        <f t="shared" si="12"/>
        <v/>
      </c>
      <c r="AF24" s="111"/>
      <c r="AG24" s="108" t="str">
        <f t="shared" si="13"/>
        <v/>
      </c>
      <c r="AH24" s="111"/>
      <c r="AI24" s="108" t="str">
        <f t="shared" si="14"/>
        <v/>
      </c>
      <c r="AJ24" s="111"/>
      <c r="AK24" s="108" t="str">
        <f t="shared" si="15"/>
        <v/>
      </c>
      <c r="AL24" s="111"/>
      <c r="AM24" s="108" t="str">
        <f t="shared" si="16"/>
        <v/>
      </c>
      <c r="AN24" s="111"/>
      <c r="AO24" s="108" t="str">
        <f t="shared" si="17"/>
        <v/>
      </c>
      <c r="AP24" s="111">
        <v>61209</v>
      </c>
      <c r="AQ24" s="108" t="str">
        <f t="shared" si="18"/>
        <v/>
      </c>
    </row>
    <row r="25" spans="1:43">
      <c r="A25" s="110"/>
      <c r="D25" s="111"/>
      <c r="E25" s="108" t="str">
        <f t="shared" si="0"/>
        <v/>
      </c>
      <c r="F25" s="111"/>
      <c r="G25" s="108" t="str">
        <f t="shared" si="0"/>
        <v/>
      </c>
      <c r="H25" s="111"/>
      <c r="I25" s="108" t="str">
        <f t="shared" si="1"/>
        <v/>
      </c>
      <c r="J25" s="111"/>
      <c r="K25" s="108" t="str">
        <f t="shared" si="2"/>
        <v/>
      </c>
      <c r="L25" s="111"/>
      <c r="M25" s="108" t="str">
        <f t="shared" si="3"/>
        <v/>
      </c>
      <c r="N25" s="111"/>
      <c r="O25" s="108" t="str">
        <f t="shared" si="4"/>
        <v/>
      </c>
      <c r="P25" s="111"/>
      <c r="Q25" s="108" t="str">
        <f t="shared" si="5"/>
        <v/>
      </c>
      <c r="R25" s="111"/>
      <c r="S25" s="108" t="str">
        <f t="shared" si="6"/>
        <v/>
      </c>
      <c r="T25" s="111"/>
      <c r="U25" s="108" t="str">
        <f t="shared" si="7"/>
        <v/>
      </c>
      <c r="V25" s="111"/>
      <c r="W25" s="108" t="str">
        <f t="shared" si="8"/>
        <v/>
      </c>
      <c r="X25" s="111"/>
      <c r="Y25" s="108" t="str">
        <f t="shared" si="9"/>
        <v/>
      </c>
      <c r="Z25" s="111"/>
      <c r="AA25" s="108" t="str">
        <f t="shared" si="10"/>
        <v/>
      </c>
      <c r="AB25" s="111"/>
      <c r="AC25" s="108" t="str">
        <f t="shared" si="11"/>
        <v/>
      </c>
      <c r="AD25" s="111">
        <v>94811</v>
      </c>
      <c r="AE25" s="108" t="str">
        <f t="shared" si="12"/>
        <v/>
      </c>
      <c r="AF25" s="111"/>
      <c r="AG25" s="108" t="str">
        <f t="shared" si="13"/>
        <v/>
      </c>
      <c r="AH25" s="111"/>
      <c r="AI25" s="108" t="str">
        <f t="shared" si="14"/>
        <v/>
      </c>
      <c r="AJ25" s="111"/>
      <c r="AK25" s="108" t="str">
        <f t="shared" si="15"/>
        <v/>
      </c>
      <c r="AL25" s="111"/>
      <c r="AM25" s="108" t="str">
        <f t="shared" si="16"/>
        <v/>
      </c>
      <c r="AN25" s="111"/>
      <c r="AO25" s="108" t="str">
        <f t="shared" si="17"/>
        <v/>
      </c>
      <c r="AP25" s="111">
        <v>94811</v>
      </c>
      <c r="AQ25" s="108" t="str">
        <f t="shared" si="18"/>
        <v/>
      </c>
    </row>
    <row r="26" spans="1:43">
      <c r="A26" s="110"/>
      <c r="B26">
        <v>142.59</v>
      </c>
      <c r="D26" s="111"/>
      <c r="E26" s="108" t="str">
        <f t="shared" si="0"/>
        <v/>
      </c>
      <c r="F26" s="111">
        <v>32252</v>
      </c>
      <c r="G26" s="108">
        <f t="shared" si="0"/>
        <v>226.18696963321412</v>
      </c>
      <c r="H26" s="111">
        <v>20400</v>
      </c>
      <c r="I26" s="108">
        <f t="shared" si="1"/>
        <v>143.06753629286766</v>
      </c>
      <c r="J26" s="111"/>
      <c r="K26" s="108" t="str">
        <f t="shared" si="2"/>
        <v/>
      </c>
      <c r="L26" s="111"/>
      <c r="M26" s="108" t="str">
        <f t="shared" si="3"/>
        <v/>
      </c>
      <c r="N26" s="111">
        <v>3472</v>
      </c>
      <c r="O26" s="108">
        <f t="shared" si="4"/>
        <v>24.349533627884142</v>
      </c>
      <c r="P26" s="111">
        <v>49934</v>
      </c>
      <c r="Q26" s="108">
        <f t="shared" si="5"/>
        <v>350.1928606494144</v>
      </c>
      <c r="R26" s="111"/>
      <c r="S26" s="108" t="str">
        <f t="shared" si="6"/>
        <v/>
      </c>
      <c r="T26" s="111"/>
      <c r="U26" s="108" t="str">
        <f t="shared" si="7"/>
        <v/>
      </c>
      <c r="V26" s="111">
        <v>190958</v>
      </c>
      <c r="W26" s="108">
        <f t="shared" si="8"/>
        <v>1339.2103233045796</v>
      </c>
      <c r="X26" s="111"/>
      <c r="Y26" s="108" t="str">
        <f t="shared" si="9"/>
        <v/>
      </c>
      <c r="Z26" s="111">
        <v>36531</v>
      </c>
      <c r="AA26" s="108">
        <f t="shared" si="10"/>
        <v>256.19608668209554</v>
      </c>
      <c r="AB26" s="111">
        <v>8054</v>
      </c>
      <c r="AC26" s="108">
        <f t="shared" si="11"/>
        <v>56.483624377586082</v>
      </c>
      <c r="AD26" s="111">
        <v>28717</v>
      </c>
      <c r="AE26" s="108">
        <f t="shared" si="12"/>
        <v>201.39560979030787</v>
      </c>
      <c r="AF26" s="111"/>
      <c r="AG26" s="108" t="str">
        <f t="shared" si="13"/>
        <v/>
      </c>
      <c r="AH26" s="111"/>
      <c r="AI26" s="108" t="str">
        <f t="shared" si="14"/>
        <v/>
      </c>
      <c r="AJ26" s="111">
        <v>42941</v>
      </c>
      <c r="AK26" s="108">
        <f t="shared" si="15"/>
        <v>301.15015078196228</v>
      </c>
      <c r="AL26" s="111"/>
      <c r="AM26" s="108" t="str">
        <f t="shared" si="16"/>
        <v/>
      </c>
      <c r="AN26" s="111">
        <v>103</v>
      </c>
      <c r="AO26" s="108">
        <f t="shared" si="17"/>
        <v>0.7223507959884985</v>
      </c>
      <c r="AP26" s="111">
        <v>413362</v>
      </c>
      <c r="AQ26" s="108">
        <f t="shared" si="18"/>
        <v>2898.9550459359002</v>
      </c>
    </row>
    <row r="27" spans="1:43">
      <c r="A27" s="110"/>
      <c r="D27" s="111">
        <v>1245731</v>
      </c>
      <c r="E27" s="108" t="str">
        <f t="shared" si="0"/>
        <v/>
      </c>
      <c r="F27" s="111"/>
      <c r="G27" s="108" t="str">
        <f t="shared" si="0"/>
        <v/>
      </c>
      <c r="H27" s="111"/>
      <c r="I27" s="108" t="str">
        <f t="shared" si="1"/>
        <v/>
      </c>
      <c r="J27" s="111"/>
      <c r="K27" s="108" t="str">
        <f t="shared" si="2"/>
        <v/>
      </c>
      <c r="L27" s="111"/>
      <c r="M27" s="108" t="str">
        <f t="shared" si="3"/>
        <v/>
      </c>
      <c r="N27" s="111"/>
      <c r="O27" s="108" t="str">
        <f t="shared" si="4"/>
        <v/>
      </c>
      <c r="P27" s="111"/>
      <c r="Q27" s="108" t="str">
        <f t="shared" si="5"/>
        <v/>
      </c>
      <c r="R27" s="111">
        <v>167516</v>
      </c>
      <c r="S27" s="108" t="str">
        <f t="shared" si="6"/>
        <v/>
      </c>
      <c r="T27" s="111"/>
      <c r="U27" s="108" t="str">
        <f t="shared" si="7"/>
        <v/>
      </c>
      <c r="V27" s="111"/>
      <c r="W27" s="108" t="str">
        <f t="shared" si="8"/>
        <v/>
      </c>
      <c r="X27" s="111"/>
      <c r="Y27" s="108" t="str">
        <f t="shared" si="9"/>
        <v/>
      </c>
      <c r="Z27" s="111"/>
      <c r="AA27" s="108" t="str">
        <f t="shared" si="10"/>
        <v/>
      </c>
      <c r="AB27" s="111"/>
      <c r="AC27" s="108" t="str">
        <f t="shared" si="11"/>
        <v/>
      </c>
      <c r="AD27" s="111"/>
      <c r="AE27" s="108" t="str">
        <f t="shared" si="12"/>
        <v/>
      </c>
      <c r="AF27" s="111"/>
      <c r="AG27" s="108" t="str">
        <f t="shared" si="13"/>
        <v/>
      </c>
      <c r="AH27" s="111"/>
      <c r="AI27" s="108" t="str">
        <f t="shared" si="14"/>
        <v/>
      </c>
      <c r="AJ27" s="111"/>
      <c r="AK27" s="108" t="str">
        <f t="shared" si="15"/>
        <v/>
      </c>
      <c r="AL27" s="111"/>
      <c r="AM27" s="108" t="str">
        <f t="shared" si="16"/>
        <v/>
      </c>
      <c r="AN27" s="111"/>
      <c r="AO27" s="108" t="str">
        <f t="shared" si="17"/>
        <v/>
      </c>
      <c r="AP27" s="111">
        <v>167516</v>
      </c>
      <c r="AQ27" s="108" t="str">
        <f t="shared" si="18"/>
        <v/>
      </c>
    </row>
    <row r="28" spans="1:43">
      <c r="A28" s="110"/>
      <c r="D28" s="111"/>
      <c r="E28" s="108" t="str">
        <f t="shared" si="0"/>
        <v/>
      </c>
      <c r="F28" s="111"/>
      <c r="G28" s="108" t="str">
        <f t="shared" si="0"/>
        <v/>
      </c>
      <c r="H28" s="111"/>
      <c r="I28" s="108" t="str">
        <f t="shared" si="1"/>
        <v/>
      </c>
      <c r="J28" s="111"/>
      <c r="K28" s="108" t="str">
        <f t="shared" si="2"/>
        <v/>
      </c>
      <c r="L28" s="111"/>
      <c r="M28" s="108" t="str">
        <f t="shared" si="3"/>
        <v/>
      </c>
      <c r="N28" s="111"/>
      <c r="O28" s="108" t="str">
        <f t="shared" si="4"/>
        <v/>
      </c>
      <c r="P28" s="111"/>
      <c r="Q28" s="108" t="str">
        <f t="shared" si="5"/>
        <v/>
      </c>
      <c r="R28" s="111"/>
      <c r="S28" s="108" t="str">
        <f t="shared" si="6"/>
        <v/>
      </c>
      <c r="T28" s="111"/>
      <c r="U28" s="108" t="str">
        <f t="shared" si="7"/>
        <v/>
      </c>
      <c r="V28" s="111"/>
      <c r="W28" s="108" t="str">
        <f t="shared" si="8"/>
        <v/>
      </c>
      <c r="X28" s="111"/>
      <c r="Y28" s="108" t="str">
        <f t="shared" si="9"/>
        <v/>
      </c>
      <c r="Z28" s="111"/>
      <c r="AA28" s="108" t="str">
        <f t="shared" si="10"/>
        <v/>
      </c>
      <c r="AB28" s="111"/>
      <c r="AC28" s="108" t="str">
        <f t="shared" si="11"/>
        <v/>
      </c>
      <c r="AD28" s="111">
        <v>209185</v>
      </c>
      <c r="AE28" s="108" t="str">
        <f t="shared" si="12"/>
        <v/>
      </c>
      <c r="AF28" s="111"/>
      <c r="AG28" s="108" t="str">
        <f t="shared" si="13"/>
        <v/>
      </c>
      <c r="AH28" s="111"/>
      <c r="AI28" s="108" t="str">
        <f t="shared" si="14"/>
        <v/>
      </c>
      <c r="AJ28" s="111"/>
      <c r="AK28" s="108" t="str">
        <f t="shared" si="15"/>
        <v/>
      </c>
      <c r="AL28" s="111"/>
      <c r="AM28" s="108" t="str">
        <f t="shared" si="16"/>
        <v/>
      </c>
      <c r="AN28" s="111"/>
      <c r="AO28" s="108" t="str">
        <f t="shared" si="17"/>
        <v/>
      </c>
      <c r="AP28" s="111">
        <v>209185</v>
      </c>
      <c r="AQ28" s="108" t="str">
        <f t="shared" si="18"/>
        <v/>
      </c>
    </row>
    <row r="29" spans="1:43">
      <c r="A29" s="100"/>
      <c r="B29" s="106">
        <v>0.09</v>
      </c>
      <c r="D29" s="107">
        <v>5.77</v>
      </c>
      <c r="E29" s="108">
        <f t="shared" si="0"/>
        <v>64.111111111111114</v>
      </c>
      <c r="F29" s="107"/>
      <c r="G29" s="108" t="str">
        <f t="shared" si="0"/>
        <v/>
      </c>
      <c r="H29" s="107">
        <v>7.0000000000000007E-2</v>
      </c>
      <c r="I29" s="108">
        <f t="shared" si="1"/>
        <v>0.7777777777777779</v>
      </c>
      <c r="J29" s="107"/>
      <c r="K29" s="108" t="str">
        <f t="shared" si="2"/>
        <v/>
      </c>
      <c r="L29" s="107"/>
      <c r="M29" s="108" t="str">
        <f t="shared" si="3"/>
        <v/>
      </c>
      <c r="N29" s="107">
        <v>17.260000000000002</v>
      </c>
      <c r="O29" s="108">
        <f t="shared" si="4"/>
        <v>191.7777777777778</v>
      </c>
      <c r="P29" s="107">
        <v>0.37</v>
      </c>
      <c r="Q29" s="108">
        <f t="shared" si="5"/>
        <v>4.1111111111111116</v>
      </c>
      <c r="R29" s="107"/>
      <c r="S29" s="108" t="str">
        <f t="shared" si="6"/>
        <v/>
      </c>
      <c r="T29" s="107"/>
      <c r="U29" s="108" t="str">
        <f t="shared" si="7"/>
        <v/>
      </c>
      <c r="V29" s="107">
        <v>2.29</v>
      </c>
      <c r="W29" s="108">
        <f t="shared" si="8"/>
        <v>25.444444444444446</v>
      </c>
      <c r="X29" s="107"/>
      <c r="Y29" s="108" t="str">
        <f t="shared" si="9"/>
        <v/>
      </c>
      <c r="Z29" s="107">
        <v>-0.01</v>
      </c>
      <c r="AA29" s="108">
        <f t="shared" si="10"/>
        <v>-0.11111111111111112</v>
      </c>
      <c r="AB29" s="107"/>
      <c r="AC29" s="108" t="str">
        <f t="shared" si="11"/>
        <v/>
      </c>
      <c r="AD29" s="107"/>
      <c r="AE29" s="108" t="str">
        <f t="shared" si="12"/>
        <v/>
      </c>
      <c r="AF29" s="107"/>
      <c r="AG29" s="108" t="str">
        <f t="shared" si="13"/>
        <v/>
      </c>
      <c r="AH29" s="107"/>
      <c r="AI29" s="108" t="str">
        <f t="shared" si="14"/>
        <v/>
      </c>
      <c r="AJ29" s="107">
        <v>246.67</v>
      </c>
      <c r="AK29" s="108">
        <f t="shared" si="15"/>
        <v>2740.7777777777778</v>
      </c>
      <c r="AL29" s="107"/>
      <c r="AM29" s="108" t="str">
        <f t="shared" si="16"/>
        <v/>
      </c>
      <c r="AN29" s="107">
        <v>1.38</v>
      </c>
      <c r="AO29" s="108">
        <f t="shared" si="17"/>
        <v>15.333333333333332</v>
      </c>
      <c r="AP29" s="107">
        <v>268.02999999999997</v>
      </c>
      <c r="AQ29" s="108">
        <f t="shared" si="18"/>
        <v>2978.1111111111109</v>
      </c>
    </row>
    <row r="30" spans="1:43">
      <c r="A30" s="100"/>
      <c r="B30" s="106">
        <v>26.64</v>
      </c>
      <c r="D30" s="107">
        <v>36440</v>
      </c>
      <c r="E30" s="108">
        <f t="shared" si="0"/>
        <v>1367.8678678678677</v>
      </c>
      <c r="F30" s="107">
        <v>608</v>
      </c>
      <c r="G30" s="108">
        <f t="shared" si="0"/>
        <v>22.822822822822822</v>
      </c>
      <c r="H30" s="107"/>
      <c r="I30" s="108" t="str">
        <f t="shared" si="1"/>
        <v/>
      </c>
      <c r="J30" s="107"/>
      <c r="K30" s="108" t="str">
        <f t="shared" si="2"/>
        <v/>
      </c>
      <c r="L30" s="107"/>
      <c r="M30" s="108" t="str">
        <f t="shared" si="3"/>
        <v/>
      </c>
      <c r="N30" s="107">
        <v>1585</v>
      </c>
      <c r="O30" s="108">
        <f t="shared" si="4"/>
        <v>59.496996996996998</v>
      </c>
      <c r="P30" s="107">
        <v>7615</v>
      </c>
      <c r="Q30" s="108">
        <f t="shared" si="5"/>
        <v>285.84834834834834</v>
      </c>
      <c r="R30" s="107">
        <v>71352</v>
      </c>
      <c r="S30" s="108">
        <f t="shared" si="6"/>
        <v>2678.3783783783783</v>
      </c>
      <c r="T30" s="107"/>
      <c r="U30" s="108" t="str">
        <f t="shared" si="7"/>
        <v/>
      </c>
      <c r="V30" s="107">
        <v>24365</v>
      </c>
      <c r="W30" s="108">
        <f t="shared" si="8"/>
        <v>914.60210210210209</v>
      </c>
      <c r="X30" s="107"/>
      <c r="Y30" s="108" t="str">
        <f t="shared" si="9"/>
        <v/>
      </c>
      <c r="Z30" s="107">
        <v>655</v>
      </c>
      <c r="AA30" s="108">
        <f t="shared" si="10"/>
        <v>24.587087087087088</v>
      </c>
      <c r="AB30" s="107">
        <v>1098</v>
      </c>
      <c r="AC30" s="108">
        <f t="shared" si="11"/>
        <v>41.216216216216218</v>
      </c>
      <c r="AD30" s="107"/>
      <c r="AE30" s="108" t="str">
        <f t="shared" si="12"/>
        <v/>
      </c>
      <c r="AF30" s="107"/>
      <c r="AG30" s="108" t="str">
        <f t="shared" si="13"/>
        <v/>
      </c>
      <c r="AH30" s="107"/>
      <c r="AI30" s="108" t="str">
        <f t="shared" si="14"/>
        <v/>
      </c>
      <c r="AJ30" s="107">
        <v>47762</v>
      </c>
      <c r="AK30" s="108">
        <f t="shared" si="15"/>
        <v>1792.8678678678677</v>
      </c>
      <c r="AL30" s="107"/>
      <c r="AM30" s="108" t="str">
        <f t="shared" si="16"/>
        <v/>
      </c>
      <c r="AN30" s="107">
        <v>180</v>
      </c>
      <c r="AO30" s="108">
        <f t="shared" si="17"/>
        <v>6.756756756756757</v>
      </c>
      <c r="AP30" s="107">
        <v>155220</v>
      </c>
      <c r="AQ30" s="108">
        <f t="shared" si="18"/>
        <v>5826.5765765765764</v>
      </c>
    </row>
    <row r="31" spans="1:43">
      <c r="A31" s="110"/>
      <c r="B31">
        <v>430.42</v>
      </c>
      <c r="D31" s="111">
        <v>5134423</v>
      </c>
      <c r="E31" s="108">
        <f t="shared" si="0"/>
        <v>11928.867153013336</v>
      </c>
      <c r="F31" s="111">
        <v>24536</v>
      </c>
      <c r="G31" s="108">
        <f t="shared" si="0"/>
        <v>57.00478602295432</v>
      </c>
      <c r="H31" s="111"/>
      <c r="I31" s="108" t="str">
        <f t="shared" si="1"/>
        <v/>
      </c>
      <c r="J31" s="111"/>
      <c r="K31" s="108" t="str">
        <f t="shared" si="2"/>
        <v/>
      </c>
      <c r="L31" s="111"/>
      <c r="M31" s="108" t="str">
        <f t="shared" si="3"/>
        <v/>
      </c>
      <c r="N31" s="111">
        <v>8776</v>
      </c>
      <c r="O31" s="108">
        <f t="shared" si="4"/>
        <v>20.389387110264391</v>
      </c>
      <c r="P31" s="111">
        <v>136564</v>
      </c>
      <c r="Q31" s="108">
        <f t="shared" si="5"/>
        <v>317.28079550206775</v>
      </c>
      <c r="R31" s="111">
        <v>788599</v>
      </c>
      <c r="S31" s="108">
        <f t="shared" si="6"/>
        <v>1832.1616095906322</v>
      </c>
      <c r="T31" s="111"/>
      <c r="U31" s="108" t="str">
        <f t="shared" si="7"/>
        <v/>
      </c>
      <c r="V31" s="111">
        <v>285397</v>
      </c>
      <c r="W31" s="108">
        <f t="shared" si="8"/>
        <v>663.06630732772635</v>
      </c>
      <c r="X31" s="111"/>
      <c r="Y31" s="108" t="str">
        <f t="shared" si="9"/>
        <v/>
      </c>
      <c r="Z31" s="111">
        <v>276</v>
      </c>
      <c r="AA31" s="108">
        <f t="shared" si="10"/>
        <v>0.64123414339482365</v>
      </c>
      <c r="AB31" s="111">
        <v>4342</v>
      </c>
      <c r="AC31" s="108">
        <f t="shared" si="11"/>
        <v>10.087821197899725</v>
      </c>
      <c r="AD31" s="111">
        <v>52346</v>
      </c>
      <c r="AE31" s="108">
        <f t="shared" si="12"/>
        <v>121.61609590632405</v>
      </c>
      <c r="AF31" s="111"/>
      <c r="AG31" s="108" t="str">
        <f t="shared" si="13"/>
        <v/>
      </c>
      <c r="AH31" s="111"/>
      <c r="AI31" s="108" t="str">
        <f t="shared" si="14"/>
        <v/>
      </c>
      <c r="AJ31" s="111">
        <v>963229</v>
      </c>
      <c r="AK31" s="108">
        <f t="shared" si="15"/>
        <v>2237.881604014683</v>
      </c>
      <c r="AL31" s="111"/>
      <c r="AM31" s="108" t="str">
        <f t="shared" si="16"/>
        <v/>
      </c>
      <c r="AN31" s="111">
        <v>1201</v>
      </c>
      <c r="AO31" s="108">
        <f t="shared" si="17"/>
        <v>2.7902978486129824</v>
      </c>
      <c r="AP31" s="111">
        <v>2265266</v>
      </c>
      <c r="AQ31" s="108">
        <f t="shared" si="18"/>
        <v>5262.9199386645596</v>
      </c>
    </row>
    <row r="32" spans="1:43">
      <c r="A32" s="110"/>
      <c r="D32" s="111"/>
      <c r="E32" s="108" t="str">
        <f t="shared" si="0"/>
        <v/>
      </c>
      <c r="F32" s="111"/>
      <c r="G32" s="108" t="str">
        <f t="shared" si="0"/>
        <v/>
      </c>
      <c r="H32" s="111"/>
      <c r="I32" s="108" t="str">
        <f t="shared" si="1"/>
        <v/>
      </c>
      <c r="J32" s="111"/>
      <c r="K32" s="108" t="str">
        <f t="shared" si="2"/>
        <v/>
      </c>
      <c r="L32" s="111"/>
      <c r="M32" s="108" t="str">
        <f t="shared" si="3"/>
        <v/>
      </c>
      <c r="N32" s="111"/>
      <c r="O32" s="108" t="str">
        <f t="shared" si="4"/>
        <v/>
      </c>
      <c r="P32" s="111"/>
      <c r="Q32" s="108" t="str">
        <f t="shared" si="5"/>
        <v/>
      </c>
      <c r="R32" s="111"/>
      <c r="S32" s="108" t="str">
        <f t="shared" si="6"/>
        <v/>
      </c>
      <c r="T32" s="111"/>
      <c r="U32" s="108" t="str">
        <f t="shared" si="7"/>
        <v/>
      </c>
      <c r="V32" s="111"/>
      <c r="W32" s="108" t="str">
        <f t="shared" si="8"/>
        <v/>
      </c>
      <c r="X32" s="111"/>
      <c r="Y32" s="108" t="str">
        <f t="shared" si="9"/>
        <v/>
      </c>
      <c r="Z32" s="111"/>
      <c r="AA32" s="108" t="str">
        <f t="shared" si="10"/>
        <v/>
      </c>
      <c r="AB32" s="111"/>
      <c r="AC32" s="108" t="str">
        <f t="shared" si="11"/>
        <v/>
      </c>
      <c r="AD32" s="111">
        <v>198069</v>
      </c>
      <c r="AE32" s="108" t="str">
        <f t="shared" si="12"/>
        <v/>
      </c>
      <c r="AF32" s="111"/>
      <c r="AG32" s="108" t="str">
        <f t="shared" si="13"/>
        <v/>
      </c>
      <c r="AH32" s="111"/>
      <c r="AI32" s="108" t="str">
        <f t="shared" si="14"/>
        <v/>
      </c>
      <c r="AJ32" s="111"/>
      <c r="AK32" s="108" t="str">
        <f t="shared" si="15"/>
        <v/>
      </c>
      <c r="AL32" s="111"/>
      <c r="AM32" s="108" t="str">
        <f t="shared" si="16"/>
        <v/>
      </c>
      <c r="AN32" s="111"/>
      <c r="AO32" s="108" t="str">
        <f t="shared" si="17"/>
        <v/>
      </c>
      <c r="AP32" s="111">
        <v>198069</v>
      </c>
      <c r="AQ32" s="108" t="str">
        <f t="shared" si="18"/>
        <v/>
      </c>
    </row>
    <row r="33" spans="1:43">
      <c r="A33" s="100"/>
      <c r="B33" s="106">
        <v>231.83</v>
      </c>
      <c r="D33" s="107">
        <v>1370635</v>
      </c>
      <c r="E33" s="108">
        <f t="shared" si="0"/>
        <v>5912.2417288530387</v>
      </c>
      <c r="F33" s="107">
        <v>81343</v>
      </c>
      <c r="G33" s="108">
        <f t="shared" si="0"/>
        <v>350.87348488116288</v>
      </c>
      <c r="H33" s="107"/>
      <c r="I33" s="108" t="str">
        <f t="shared" si="1"/>
        <v/>
      </c>
      <c r="J33" s="107"/>
      <c r="K33" s="108" t="str">
        <f t="shared" si="2"/>
        <v/>
      </c>
      <c r="L33" s="107"/>
      <c r="M33" s="108" t="str">
        <f t="shared" si="3"/>
        <v/>
      </c>
      <c r="N33" s="107">
        <v>10272</v>
      </c>
      <c r="O33" s="108">
        <f t="shared" si="4"/>
        <v>44.30832937928654</v>
      </c>
      <c r="P33" s="107">
        <v>34339</v>
      </c>
      <c r="Q33" s="108">
        <f t="shared" si="5"/>
        <v>148.12146831730146</v>
      </c>
      <c r="R33" s="107">
        <v>836</v>
      </c>
      <c r="S33" s="108">
        <f t="shared" si="6"/>
        <v>3.6060906698874171</v>
      </c>
      <c r="T33" s="107"/>
      <c r="U33" s="108" t="str">
        <f t="shared" si="7"/>
        <v/>
      </c>
      <c r="V33" s="107"/>
      <c r="W33" s="108" t="str">
        <f t="shared" si="8"/>
        <v/>
      </c>
      <c r="X33" s="107"/>
      <c r="Y33" s="108" t="str">
        <f t="shared" si="9"/>
        <v/>
      </c>
      <c r="Z33" s="107">
        <v>292</v>
      </c>
      <c r="AA33" s="108">
        <f t="shared" si="10"/>
        <v>1.2595436311090022</v>
      </c>
      <c r="AB33" s="107">
        <v>524</v>
      </c>
      <c r="AC33" s="108">
        <f t="shared" si="11"/>
        <v>2.2602769270586203</v>
      </c>
      <c r="AD33" s="107">
        <v>3</v>
      </c>
      <c r="AE33" s="108">
        <f t="shared" si="12"/>
        <v>1.29405167579692E-2</v>
      </c>
      <c r="AF33" s="107"/>
      <c r="AG33" s="108" t="str">
        <f t="shared" si="13"/>
        <v/>
      </c>
      <c r="AH33" s="107"/>
      <c r="AI33" s="108" t="str">
        <f t="shared" si="14"/>
        <v/>
      </c>
      <c r="AJ33" s="107">
        <v>36315</v>
      </c>
      <c r="AK33" s="108">
        <f t="shared" si="15"/>
        <v>156.64495535521718</v>
      </c>
      <c r="AL33" s="107"/>
      <c r="AM33" s="108" t="str">
        <f t="shared" si="16"/>
        <v/>
      </c>
      <c r="AN33" s="107"/>
      <c r="AO33" s="108" t="str">
        <f t="shared" si="17"/>
        <v/>
      </c>
      <c r="AP33" s="107">
        <v>163924</v>
      </c>
      <c r="AQ33" s="108">
        <f t="shared" si="18"/>
        <v>707.08708967778114</v>
      </c>
    </row>
    <row r="34" spans="1:43">
      <c r="A34" s="110"/>
      <c r="B34">
        <v>89.39</v>
      </c>
      <c r="D34" s="111">
        <v>224316</v>
      </c>
      <c r="E34" s="108">
        <f t="shared" si="0"/>
        <v>2509.4082112093074</v>
      </c>
      <c r="F34" s="111"/>
      <c r="G34" s="108" t="str">
        <f t="shared" si="0"/>
        <v/>
      </c>
      <c r="H34" s="111"/>
      <c r="I34" s="108" t="str">
        <f t="shared" si="1"/>
        <v/>
      </c>
      <c r="J34" s="111"/>
      <c r="K34" s="108" t="str">
        <f t="shared" si="2"/>
        <v/>
      </c>
      <c r="L34" s="111"/>
      <c r="M34" s="108" t="str">
        <f t="shared" si="3"/>
        <v/>
      </c>
      <c r="N34" s="111">
        <v>2867</v>
      </c>
      <c r="O34" s="108">
        <f t="shared" si="4"/>
        <v>32.072938807472873</v>
      </c>
      <c r="P34" s="111">
        <v>84868</v>
      </c>
      <c r="Q34" s="108">
        <f t="shared" si="5"/>
        <v>949.41268598277213</v>
      </c>
      <c r="R34" s="111">
        <v>74000</v>
      </c>
      <c r="S34" s="108">
        <f t="shared" si="6"/>
        <v>827.83309094977062</v>
      </c>
      <c r="T34" s="111"/>
      <c r="U34" s="108" t="str">
        <f t="shared" si="7"/>
        <v/>
      </c>
      <c r="V34" s="111">
        <v>15718</v>
      </c>
      <c r="W34" s="108">
        <f t="shared" si="8"/>
        <v>175.83622329119589</v>
      </c>
      <c r="X34" s="111"/>
      <c r="Y34" s="108" t="str">
        <f t="shared" si="9"/>
        <v/>
      </c>
      <c r="Z34" s="111">
        <v>6961</v>
      </c>
      <c r="AA34" s="108">
        <f t="shared" si="10"/>
        <v>77.872245217585856</v>
      </c>
      <c r="AB34" s="111"/>
      <c r="AC34" s="108" t="str">
        <f t="shared" si="11"/>
        <v/>
      </c>
      <c r="AD34" s="111">
        <v>11182</v>
      </c>
      <c r="AE34" s="108">
        <f t="shared" si="12"/>
        <v>125.09229220270724</v>
      </c>
      <c r="AF34" s="111"/>
      <c r="AG34" s="108" t="str">
        <f t="shared" si="13"/>
        <v/>
      </c>
      <c r="AH34" s="111"/>
      <c r="AI34" s="108" t="str">
        <f t="shared" si="14"/>
        <v/>
      </c>
      <c r="AJ34" s="111">
        <v>29548</v>
      </c>
      <c r="AK34" s="108">
        <f t="shared" si="15"/>
        <v>330.55151582951112</v>
      </c>
      <c r="AL34" s="111"/>
      <c r="AM34" s="108" t="str">
        <f t="shared" si="16"/>
        <v/>
      </c>
      <c r="AN34" s="111"/>
      <c r="AO34" s="108" t="str">
        <f t="shared" si="17"/>
        <v/>
      </c>
      <c r="AP34" s="111">
        <v>225144</v>
      </c>
      <c r="AQ34" s="108">
        <f t="shared" si="18"/>
        <v>2518.670992281016</v>
      </c>
    </row>
    <row r="35" spans="1:43">
      <c r="A35" s="110"/>
      <c r="D35" s="111"/>
      <c r="E35" s="108" t="str">
        <f t="shared" si="0"/>
        <v/>
      </c>
      <c r="F35" s="111"/>
      <c r="G35" s="108" t="str">
        <f t="shared" si="0"/>
        <v/>
      </c>
      <c r="H35" s="111"/>
      <c r="I35" s="108" t="str">
        <f t="shared" si="1"/>
        <v/>
      </c>
      <c r="J35" s="111"/>
      <c r="K35" s="108" t="str">
        <f t="shared" si="2"/>
        <v/>
      </c>
      <c r="L35" s="111"/>
      <c r="M35" s="108" t="str">
        <f t="shared" si="3"/>
        <v/>
      </c>
      <c r="N35" s="111"/>
      <c r="O35" s="108" t="str">
        <f t="shared" si="4"/>
        <v/>
      </c>
      <c r="P35" s="111"/>
      <c r="Q35" s="108" t="str">
        <f t="shared" si="5"/>
        <v/>
      </c>
      <c r="R35" s="111"/>
      <c r="S35" s="108" t="str">
        <f t="shared" si="6"/>
        <v/>
      </c>
      <c r="T35" s="111"/>
      <c r="U35" s="108" t="str">
        <f t="shared" si="7"/>
        <v/>
      </c>
      <c r="V35" s="111"/>
      <c r="W35" s="108" t="str">
        <f t="shared" si="8"/>
        <v/>
      </c>
      <c r="X35" s="111"/>
      <c r="Y35" s="108" t="str">
        <f t="shared" si="9"/>
        <v/>
      </c>
      <c r="Z35" s="111"/>
      <c r="AA35" s="108" t="str">
        <f t="shared" si="10"/>
        <v/>
      </c>
      <c r="AB35" s="111"/>
      <c r="AC35" s="108" t="str">
        <f t="shared" si="11"/>
        <v/>
      </c>
      <c r="AD35" s="111">
        <v>39855</v>
      </c>
      <c r="AE35" s="108" t="str">
        <f t="shared" si="12"/>
        <v/>
      </c>
      <c r="AF35" s="111"/>
      <c r="AG35" s="108" t="str">
        <f t="shared" si="13"/>
        <v/>
      </c>
      <c r="AH35" s="111"/>
      <c r="AI35" s="108" t="str">
        <f t="shared" si="14"/>
        <v/>
      </c>
      <c r="AJ35" s="111"/>
      <c r="AK35" s="108" t="str">
        <f t="shared" si="15"/>
        <v/>
      </c>
      <c r="AL35" s="111"/>
      <c r="AM35" s="108" t="str">
        <f t="shared" si="16"/>
        <v/>
      </c>
      <c r="AN35" s="111"/>
      <c r="AO35" s="108" t="str">
        <f t="shared" si="17"/>
        <v/>
      </c>
      <c r="AP35" s="111">
        <v>39855</v>
      </c>
      <c r="AQ35" s="108" t="str">
        <f t="shared" si="18"/>
        <v/>
      </c>
    </row>
    <row r="36" spans="1:43">
      <c r="A36" s="110"/>
      <c r="D36" s="111">
        <v>268382</v>
      </c>
      <c r="E36" s="108" t="str">
        <f t="shared" si="0"/>
        <v/>
      </c>
      <c r="F36" s="111"/>
      <c r="G36" s="108" t="str">
        <f t="shared" si="0"/>
        <v/>
      </c>
      <c r="H36" s="111"/>
      <c r="I36" s="108" t="str">
        <f t="shared" si="1"/>
        <v/>
      </c>
      <c r="J36" s="111"/>
      <c r="K36" s="108" t="str">
        <f t="shared" si="2"/>
        <v/>
      </c>
      <c r="L36" s="111"/>
      <c r="M36" s="108" t="str">
        <f t="shared" si="3"/>
        <v/>
      </c>
      <c r="N36" s="111"/>
      <c r="O36" s="108" t="str">
        <f t="shared" si="4"/>
        <v/>
      </c>
      <c r="P36" s="111"/>
      <c r="Q36" s="108" t="str">
        <f t="shared" si="5"/>
        <v/>
      </c>
      <c r="R36" s="111"/>
      <c r="S36" s="108" t="str">
        <f t="shared" si="6"/>
        <v/>
      </c>
      <c r="T36" s="111"/>
      <c r="U36" s="108" t="str">
        <f t="shared" si="7"/>
        <v/>
      </c>
      <c r="V36" s="111"/>
      <c r="W36" s="108" t="str">
        <f t="shared" si="8"/>
        <v/>
      </c>
      <c r="X36" s="111"/>
      <c r="Y36" s="108" t="str">
        <f t="shared" si="9"/>
        <v/>
      </c>
      <c r="Z36" s="111"/>
      <c r="AA36" s="108" t="str">
        <f t="shared" si="10"/>
        <v/>
      </c>
      <c r="AB36" s="111"/>
      <c r="AC36" s="108" t="str">
        <f t="shared" si="11"/>
        <v/>
      </c>
      <c r="AD36" s="111"/>
      <c r="AE36" s="108" t="str">
        <f t="shared" si="12"/>
        <v/>
      </c>
      <c r="AF36" s="111"/>
      <c r="AG36" s="108" t="str">
        <f t="shared" si="13"/>
        <v/>
      </c>
      <c r="AH36" s="111"/>
      <c r="AI36" s="108" t="str">
        <f t="shared" si="14"/>
        <v/>
      </c>
      <c r="AJ36" s="111"/>
      <c r="AK36" s="108" t="str">
        <f t="shared" si="15"/>
        <v/>
      </c>
      <c r="AL36" s="111"/>
      <c r="AM36" s="108" t="str">
        <f t="shared" si="16"/>
        <v/>
      </c>
      <c r="AN36" s="111"/>
      <c r="AO36" s="108" t="str">
        <f t="shared" si="17"/>
        <v/>
      </c>
      <c r="AP36" s="111"/>
      <c r="AQ36" s="108" t="str">
        <f t="shared" si="18"/>
        <v/>
      </c>
    </row>
    <row r="37" spans="1:43">
      <c r="A37" s="100"/>
      <c r="B37" s="106">
        <v>130.27000000000001</v>
      </c>
      <c r="D37" s="107">
        <v>390036</v>
      </c>
      <c r="E37" s="108">
        <f t="shared" si="0"/>
        <v>2994.0584938972902</v>
      </c>
      <c r="F37" s="107"/>
      <c r="G37" s="108" t="str">
        <f t="shared" si="0"/>
        <v/>
      </c>
      <c r="H37" s="107"/>
      <c r="I37" s="108" t="str">
        <f t="shared" si="1"/>
        <v/>
      </c>
      <c r="J37" s="107"/>
      <c r="K37" s="108" t="str">
        <f t="shared" si="2"/>
        <v/>
      </c>
      <c r="L37" s="107">
        <v>5385412</v>
      </c>
      <c r="M37" s="108">
        <f t="shared" si="3"/>
        <v>41340.385353496582</v>
      </c>
      <c r="N37" s="107">
        <v>9755</v>
      </c>
      <c r="O37" s="108">
        <f t="shared" si="4"/>
        <v>74.882935441774777</v>
      </c>
      <c r="P37" s="107">
        <v>74500</v>
      </c>
      <c r="Q37" s="108">
        <f t="shared" si="5"/>
        <v>571.88915329699853</v>
      </c>
      <c r="R37" s="107">
        <v>92367</v>
      </c>
      <c r="S37" s="108">
        <f t="shared" si="6"/>
        <v>709.0427573501189</v>
      </c>
      <c r="T37" s="107"/>
      <c r="U37" s="108" t="str">
        <f t="shared" si="7"/>
        <v/>
      </c>
      <c r="V37" s="107">
        <v>345</v>
      </c>
      <c r="W37" s="108">
        <f t="shared" si="8"/>
        <v>2.648345743455899</v>
      </c>
      <c r="X37" s="107">
        <v>924</v>
      </c>
      <c r="Y37" s="108">
        <f t="shared" si="9"/>
        <v>7.0929607737775386</v>
      </c>
      <c r="Z37" s="107"/>
      <c r="AA37" s="108" t="str">
        <f t="shared" si="10"/>
        <v/>
      </c>
      <c r="AB37" s="107">
        <v>28003</v>
      </c>
      <c r="AC37" s="108">
        <f t="shared" si="11"/>
        <v>214.96123435940737</v>
      </c>
      <c r="AD37" s="107">
        <v>100851</v>
      </c>
      <c r="AE37" s="108">
        <f t="shared" si="12"/>
        <v>774.16903354571264</v>
      </c>
      <c r="AF37" s="107"/>
      <c r="AG37" s="108" t="str">
        <f t="shared" si="13"/>
        <v/>
      </c>
      <c r="AH37" s="107"/>
      <c r="AI37" s="108" t="str">
        <f t="shared" si="14"/>
        <v/>
      </c>
      <c r="AJ37" s="107">
        <v>76256</v>
      </c>
      <c r="AK37" s="108">
        <f t="shared" si="15"/>
        <v>585.36884931296538</v>
      </c>
      <c r="AL37" s="107"/>
      <c r="AM37" s="108" t="str">
        <f t="shared" si="16"/>
        <v/>
      </c>
      <c r="AN37" s="107">
        <v>225</v>
      </c>
      <c r="AO37" s="108">
        <f t="shared" si="17"/>
        <v>1.7271820066016732</v>
      </c>
      <c r="AP37" s="107">
        <v>5768638</v>
      </c>
      <c r="AQ37" s="108">
        <f t="shared" si="18"/>
        <v>44282.167805327394</v>
      </c>
    </row>
    <row r="38" spans="1:43">
      <c r="A38" s="110"/>
      <c r="B38">
        <v>133.72</v>
      </c>
      <c r="D38" s="111">
        <v>535421</v>
      </c>
      <c r="E38" s="108">
        <f t="shared" si="0"/>
        <v>4004.045767274903</v>
      </c>
      <c r="F38" s="111">
        <v>3150</v>
      </c>
      <c r="G38" s="108">
        <f t="shared" si="0"/>
        <v>23.556685611725996</v>
      </c>
      <c r="H38" s="111"/>
      <c r="I38" s="108" t="str">
        <f t="shared" si="1"/>
        <v/>
      </c>
      <c r="J38" s="111"/>
      <c r="K38" s="108" t="str">
        <f t="shared" si="2"/>
        <v/>
      </c>
      <c r="L38" s="111"/>
      <c r="M38" s="108" t="str">
        <f t="shared" si="3"/>
        <v/>
      </c>
      <c r="N38" s="111">
        <v>4595</v>
      </c>
      <c r="O38" s="108">
        <f t="shared" si="4"/>
        <v>34.362847741549508</v>
      </c>
      <c r="P38" s="111">
        <v>125939</v>
      </c>
      <c r="Q38" s="108">
        <f t="shared" si="5"/>
        <v>941.81124738259052</v>
      </c>
      <c r="R38" s="111">
        <v>111320</v>
      </c>
      <c r="S38" s="108">
        <f t="shared" si="6"/>
        <v>832.48579120550403</v>
      </c>
      <c r="T38" s="111"/>
      <c r="U38" s="108" t="str">
        <f t="shared" si="7"/>
        <v/>
      </c>
      <c r="V38" s="111">
        <v>27043</v>
      </c>
      <c r="W38" s="108">
        <f t="shared" si="8"/>
        <v>202.23601555489083</v>
      </c>
      <c r="X38" s="111">
        <v>8500</v>
      </c>
      <c r="Y38" s="108">
        <f t="shared" si="9"/>
        <v>63.565659587197132</v>
      </c>
      <c r="Z38" s="111"/>
      <c r="AA38" s="108" t="str">
        <f t="shared" si="10"/>
        <v/>
      </c>
      <c r="AB38" s="111">
        <v>30183</v>
      </c>
      <c r="AC38" s="108">
        <f t="shared" si="11"/>
        <v>225.71791803769071</v>
      </c>
      <c r="AD38" s="111">
        <v>60384</v>
      </c>
      <c r="AE38" s="108">
        <f t="shared" si="12"/>
        <v>451.57044570744841</v>
      </c>
      <c r="AF38" s="111"/>
      <c r="AG38" s="108" t="str">
        <f t="shared" si="13"/>
        <v/>
      </c>
      <c r="AH38" s="111"/>
      <c r="AI38" s="108" t="str">
        <f t="shared" si="14"/>
        <v/>
      </c>
      <c r="AJ38" s="111">
        <v>121540</v>
      </c>
      <c r="AK38" s="108">
        <f t="shared" si="15"/>
        <v>908.91414896799279</v>
      </c>
      <c r="AL38" s="111"/>
      <c r="AM38" s="108" t="str">
        <f t="shared" si="16"/>
        <v/>
      </c>
      <c r="AN38" s="111"/>
      <c r="AO38" s="108" t="str">
        <f t="shared" si="17"/>
        <v/>
      </c>
      <c r="AP38" s="111">
        <v>492654</v>
      </c>
      <c r="AQ38" s="108">
        <f t="shared" si="18"/>
        <v>3684.2207597965898</v>
      </c>
    </row>
    <row r="39" spans="1:43">
      <c r="A39" s="100"/>
      <c r="B39" s="106">
        <v>0.54</v>
      </c>
      <c r="D39" s="107">
        <v>1488</v>
      </c>
      <c r="E39" s="108">
        <f t="shared" si="0"/>
        <v>2755.5555555555552</v>
      </c>
      <c r="F39" s="107"/>
      <c r="G39" s="108" t="str">
        <f t="shared" si="0"/>
        <v/>
      </c>
      <c r="H39" s="107"/>
      <c r="I39" s="108" t="str">
        <f t="shared" si="1"/>
        <v/>
      </c>
      <c r="J39" s="107"/>
      <c r="K39" s="108" t="str">
        <f t="shared" si="2"/>
        <v/>
      </c>
      <c r="L39" s="107"/>
      <c r="M39" s="108" t="str">
        <f t="shared" si="3"/>
        <v/>
      </c>
      <c r="N39" s="107">
        <v>67</v>
      </c>
      <c r="O39" s="108">
        <f t="shared" si="4"/>
        <v>124.07407407407406</v>
      </c>
      <c r="P39" s="107">
        <v>1897</v>
      </c>
      <c r="Q39" s="108">
        <f t="shared" si="5"/>
        <v>3512.9629629629626</v>
      </c>
      <c r="R39" s="107">
        <v>134</v>
      </c>
      <c r="S39" s="108">
        <f t="shared" si="6"/>
        <v>248.14814814814812</v>
      </c>
      <c r="T39" s="107"/>
      <c r="U39" s="108" t="str">
        <f t="shared" si="7"/>
        <v/>
      </c>
      <c r="V39" s="107"/>
      <c r="W39" s="108" t="str">
        <f t="shared" si="8"/>
        <v/>
      </c>
      <c r="X39" s="107"/>
      <c r="Y39" s="108" t="str">
        <f t="shared" si="9"/>
        <v/>
      </c>
      <c r="Z39" s="107">
        <v>45</v>
      </c>
      <c r="AA39" s="108">
        <f t="shared" si="10"/>
        <v>83.333333333333329</v>
      </c>
      <c r="AB39" s="107">
        <v>16</v>
      </c>
      <c r="AC39" s="108">
        <f t="shared" si="11"/>
        <v>29.629629629629626</v>
      </c>
      <c r="AD39" s="107">
        <v>45</v>
      </c>
      <c r="AE39" s="108">
        <f t="shared" si="12"/>
        <v>83.333333333333329</v>
      </c>
      <c r="AF39" s="107"/>
      <c r="AG39" s="108" t="str">
        <f t="shared" si="13"/>
        <v/>
      </c>
      <c r="AH39" s="107"/>
      <c r="AI39" s="108" t="str">
        <f t="shared" si="14"/>
        <v/>
      </c>
      <c r="AJ39" s="107">
        <v>71</v>
      </c>
      <c r="AK39" s="108">
        <f t="shared" si="15"/>
        <v>131.48148148148147</v>
      </c>
      <c r="AL39" s="107"/>
      <c r="AM39" s="108" t="str">
        <f t="shared" si="16"/>
        <v/>
      </c>
      <c r="AN39" s="107"/>
      <c r="AO39" s="108" t="str">
        <f t="shared" si="17"/>
        <v/>
      </c>
      <c r="AP39" s="107">
        <v>2275</v>
      </c>
      <c r="AQ39" s="108">
        <f t="shared" si="18"/>
        <v>4212.9629629629626</v>
      </c>
    </row>
    <row r="40" spans="1:43">
      <c r="A40" s="100"/>
      <c r="B40" s="106">
        <v>142.44</v>
      </c>
      <c r="D40" s="107">
        <v>141034</v>
      </c>
      <c r="E40" s="108">
        <f t="shared" si="0"/>
        <v>990.12917719741642</v>
      </c>
      <c r="F40" s="107"/>
      <c r="G40" s="108" t="str">
        <f t="shared" si="0"/>
        <v/>
      </c>
      <c r="H40" s="107"/>
      <c r="I40" s="108" t="str">
        <f t="shared" si="1"/>
        <v/>
      </c>
      <c r="J40" s="107"/>
      <c r="K40" s="108" t="str">
        <f t="shared" si="2"/>
        <v/>
      </c>
      <c r="L40" s="107"/>
      <c r="M40" s="108" t="str">
        <f t="shared" si="3"/>
        <v/>
      </c>
      <c r="N40" s="107">
        <v>10490</v>
      </c>
      <c r="O40" s="108">
        <f t="shared" si="4"/>
        <v>73.645043527099133</v>
      </c>
      <c r="P40" s="107">
        <v>87052</v>
      </c>
      <c r="Q40" s="108">
        <f t="shared" si="5"/>
        <v>611.14855377702895</v>
      </c>
      <c r="R40" s="107">
        <v>257987</v>
      </c>
      <c r="S40" s="108">
        <f t="shared" si="6"/>
        <v>1811.197697276046</v>
      </c>
      <c r="T40" s="107">
        <v>43</v>
      </c>
      <c r="U40" s="108">
        <f t="shared" si="7"/>
        <v>0.30188149396237013</v>
      </c>
      <c r="V40" s="107">
        <v>112123</v>
      </c>
      <c r="W40" s="108">
        <f t="shared" si="8"/>
        <v>787.15950575680995</v>
      </c>
      <c r="X40" s="107"/>
      <c r="Y40" s="108" t="str">
        <f t="shared" si="9"/>
        <v/>
      </c>
      <c r="Z40" s="107"/>
      <c r="AA40" s="108" t="str">
        <f t="shared" si="10"/>
        <v/>
      </c>
      <c r="AB40" s="107"/>
      <c r="AC40" s="108" t="str">
        <f t="shared" si="11"/>
        <v/>
      </c>
      <c r="AD40" s="107"/>
      <c r="AE40" s="108" t="str">
        <f t="shared" si="12"/>
        <v/>
      </c>
      <c r="AF40" s="107"/>
      <c r="AG40" s="108" t="str">
        <f t="shared" si="13"/>
        <v/>
      </c>
      <c r="AH40" s="107"/>
      <c r="AI40" s="108" t="str">
        <f t="shared" si="14"/>
        <v/>
      </c>
      <c r="AJ40" s="107">
        <v>92939</v>
      </c>
      <c r="AK40" s="108">
        <f t="shared" si="15"/>
        <v>652.47823645043525</v>
      </c>
      <c r="AL40" s="107"/>
      <c r="AM40" s="108" t="str">
        <f t="shared" si="16"/>
        <v/>
      </c>
      <c r="AN40" s="107"/>
      <c r="AO40" s="108" t="str">
        <f t="shared" si="17"/>
        <v/>
      </c>
      <c r="AP40" s="107">
        <v>560634</v>
      </c>
      <c r="AQ40" s="108">
        <f t="shared" si="18"/>
        <v>3935.9309182813818</v>
      </c>
    </row>
    <row r="41" spans="1:43">
      <c r="A41" s="110"/>
      <c r="D41" s="111">
        <v>650250</v>
      </c>
      <c r="E41" s="108" t="str">
        <f t="shared" si="0"/>
        <v/>
      </c>
      <c r="F41" s="111"/>
      <c r="G41" s="108" t="str">
        <f t="shared" si="0"/>
        <v/>
      </c>
      <c r="H41" s="111"/>
      <c r="I41" s="108" t="str">
        <f t="shared" si="1"/>
        <v/>
      </c>
      <c r="J41" s="111"/>
      <c r="K41" s="108" t="str">
        <f t="shared" si="2"/>
        <v/>
      </c>
      <c r="L41" s="111"/>
      <c r="M41" s="108" t="str">
        <f t="shared" si="3"/>
        <v/>
      </c>
      <c r="N41" s="111">
        <v>324</v>
      </c>
      <c r="O41" s="108" t="str">
        <f t="shared" si="4"/>
        <v/>
      </c>
      <c r="P41" s="111"/>
      <c r="Q41" s="108" t="str">
        <f t="shared" si="5"/>
        <v/>
      </c>
      <c r="R41" s="111">
        <v>7816</v>
      </c>
      <c r="S41" s="108" t="str">
        <f t="shared" si="6"/>
        <v/>
      </c>
      <c r="T41" s="111">
        <v>1</v>
      </c>
      <c r="U41" s="108" t="str">
        <f t="shared" si="7"/>
        <v/>
      </c>
      <c r="V41" s="111">
        <v>3468</v>
      </c>
      <c r="W41" s="108" t="str">
        <f t="shared" si="8"/>
        <v/>
      </c>
      <c r="X41" s="111"/>
      <c r="Y41" s="108" t="str">
        <f t="shared" si="9"/>
        <v/>
      </c>
      <c r="Z41" s="111"/>
      <c r="AA41" s="108" t="str">
        <f t="shared" si="10"/>
        <v/>
      </c>
      <c r="AB41" s="111"/>
      <c r="AC41" s="108" t="str">
        <f t="shared" si="11"/>
        <v/>
      </c>
      <c r="AD41" s="111"/>
      <c r="AE41" s="108" t="str">
        <f t="shared" si="12"/>
        <v/>
      </c>
      <c r="AF41" s="111"/>
      <c r="AG41" s="108" t="str">
        <f t="shared" si="13"/>
        <v/>
      </c>
      <c r="AH41" s="111"/>
      <c r="AI41" s="108" t="str">
        <f t="shared" si="14"/>
        <v/>
      </c>
      <c r="AJ41" s="111">
        <v>2875</v>
      </c>
      <c r="AK41" s="108" t="str">
        <f t="shared" si="15"/>
        <v/>
      </c>
      <c r="AL41" s="111"/>
      <c r="AM41" s="108" t="str">
        <f t="shared" si="16"/>
        <v/>
      </c>
      <c r="AN41" s="111"/>
      <c r="AO41" s="108" t="str">
        <f t="shared" si="17"/>
        <v/>
      </c>
      <c r="AP41" s="111">
        <v>14484</v>
      </c>
      <c r="AQ41" s="108" t="str">
        <f t="shared" si="18"/>
        <v/>
      </c>
    </row>
    <row r="42" spans="1:43">
      <c r="A42" s="110"/>
      <c r="D42" s="111">
        <v>38863</v>
      </c>
      <c r="E42" s="108" t="str">
        <f t="shared" si="0"/>
        <v/>
      </c>
      <c r="F42" s="111"/>
      <c r="G42" s="108" t="str">
        <f t="shared" si="0"/>
        <v/>
      </c>
      <c r="H42" s="111"/>
      <c r="I42" s="108" t="str">
        <f t="shared" si="1"/>
        <v/>
      </c>
      <c r="J42" s="111"/>
      <c r="K42" s="108" t="str">
        <f t="shared" si="2"/>
        <v/>
      </c>
      <c r="L42" s="111"/>
      <c r="M42" s="108" t="str">
        <f t="shared" si="3"/>
        <v/>
      </c>
      <c r="N42" s="111"/>
      <c r="O42" s="108" t="str">
        <f t="shared" si="4"/>
        <v/>
      </c>
      <c r="P42" s="111"/>
      <c r="Q42" s="108" t="str">
        <f t="shared" si="5"/>
        <v/>
      </c>
      <c r="R42" s="111"/>
      <c r="S42" s="108" t="str">
        <f t="shared" si="6"/>
        <v/>
      </c>
      <c r="T42" s="111"/>
      <c r="U42" s="108" t="str">
        <f t="shared" si="7"/>
        <v/>
      </c>
      <c r="V42" s="111"/>
      <c r="W42" s="108" t="str">
        <f t="shared" si="8"/>
        <v/>
      </c>
      <c r="X42" s="111"/>
      <c r="Y42" s="108" t="str">
        <f t="shared" si="9"/>
        <v/>
      </c>
      <c r="Z42" s="111"/>
      <c r="AA42" s="108" t="str">
        <f t="shared" si="10"/>
        <v/>
      </c>
      <c r="AB42" s="111"/>
      <c r="AC42" s="108" t="str">
        <f t="shared" si="11"/>
        <v/>
      </c>
      <c r="AD42" s="111">
        <v>128922</v>
      </c>
      <c r="AE42" s="108" t="str">
        <f t="shared" si="12"/>
        <v/>
      </c>
      <c r="AF42" s="111"/>
      <c r="AG42" s="108" t="str">
        <f t="shared" si="13"/>
        <v/>
      </c>
      <c r="AH42" s="111"/>
      <c r="AI42" s="108" t="str">
        <f t="shared" si="14"/>
        <v/>
      </c>
      <c r="AJ42" s="111"/>
      <c r="AK42" s="108" t="str">
        <f t="shared" si="15"/>
        <v/>
      </c>
      <c r="AL42" s="111"/>
      <c r="AM42" s="108" t="str">
        <f t="shared" si="16"/>
        <v/>
      </c>
      <c r="AN42" s="111"/>
      <c r="AO42" s="108" t="str">
        <f t="shared" si="17"/>
        <v/>
      </c>
      <c r="AP42" s="111">
        <v>128922</v>
      </c>
      <c r="AQ42" s="108" t="str">
        <f t="shared" si="18"/>
        <v/>
      </c>
    </row>
    <row r="43" spans="1:43">
      <c r="A43" s="110"/>
      <c r="B43">
        <v>62.28</v>
      </c>
      <c r="D43" s="111">
        <v>63291</v>
      </c>
      <c r="E43" s="108">
        <f t="shared" si="0"/>
        <v>1016.2331406551059</v>
      </c>
      <c r="F43" s="111"/>
      <c r="G43" s="108" t="str">
        <f t="shared" si="0"/>
        <v/>
      </c>
      <c r="H43" s="111"/>
      <c r="I43" s="108" t="str">
        <f t="shared" si="1"/>
        <v/>
      </c>
      <c r="J43" s="111"/>
      <c r="K43" s="108" t="str">
        <f t="shared" si="2"/>
        <v/>
      </c>
      <c r="L43" s="111"/>
      <c r="M43" s="108" t="str">
        <f t="shared" si="3"/>
        <v/>
      </c>
      <c r="N43" s="111">
        <v>1589</v>
      </c>
      <c r="O43" s="108">
        <f t="shared" si="4"/>
        <v>25.513808606294155</v>
      </c>
      <c r="P43" s="111">
        <v>24729</v>
      </c>
      <c r="Q43" s="108">
        <f t="shared" si="5"/>
        <v>397.06165703275531</v>
      </c>
      <c r="R43" s="111">
        <v>68502</v>
      </c>
      <c r="S43" s="108">
        <f t="shared" si="6"/>
        <v>1099.9036608863198</v>
      </c>
      <c r="T43" s="111">
        <v>19352</v>
      </c>
      <c r="U43" s="108">
        <f t="shared" si="7"/>
        <v>310.72575465639051</v>
      </c>
      <c r="V43" s="111">
        <v>34228</v>
      </c>
      <c r="W43" s="108">
        <f t="shared" si="8"/>
        <v>549.58253050738597</v>
      </c>
      <c r="X43" s="111"/>
      <c r="Y43" s="108" t="str">
        <f t="shared" si="9"/>
        <v/>
      </c>
      <c r="Z43" s="111"/>
      <c r="AA43" s="108" t="str">
        <f t="shared" si="10"/>
        <v/>
      </c>
      <c r="AB43" s="111"/>
      <c r="AC43" s="108" t="str">
        <f t="shared" si="11"/>
        <v/>
      </c>
      <c r="AD43" s="111"/>
      <c r="AE43" s="108" t="str">
        <f t="shared" si="12"/>
        <v/>
      </c>
      <c r="AF43" s="111"/>
      <c r="AG43" s="108" t="str">
        <f t="shared" si="13"/>
        <v/>
      </c>
      <c r="AH43" s="111"/>
      <c r="AI43" s="108" t="str">
        <f t="shared" si="14"/>
        <v/>
      </c>
      <c r="AJ43" s="111">
        <v>26682</v>
      </c>
      <c r="AK43" s="108">
        <f t="shared" si="15"/>
        <v>428.42003853564546</v>
      </c>
      <c r="AL43" s="111"/>
      <c r="AM43" s="108" t="str">
        <f t="shared" si="16"/>
        <v/>
      </c>
      <c r="AN43" s="111"/>
      <c r="AO43" s="108" t="str">
        <f t="shared" si="17"/>
        <v/>
      </c>
      <c r="AP43" s="111">
        <v>175082</v>
      </c>
      <c r="AQ43" s="108">
        <f t="shared" si="18"/>
        <v>2811.207450224791</v>
      </c>
    </row>
    <row r="44" spans="1:43">
      <c r="A44" s="110"/>
      <c r="D44" s="111">
        <v>248224</v>
      </c>
      <c r="E44" s="108" t="str">
        <f t="shared" si="0"/>
        <v/>
      </c>
      <c r="F44" s="111"/>
      <c r="G44" s="108" t="str">
        <f t="shared" si="0"/>
        <v/>
      </c>
      <c r="H44" s="111"/>
      <c r="I44" s="108" t="str">
        <f t="shared" si="1"/>
        <v/>
      </c>
      <c r="J44" s="111"/>
      <c r="K44" s="108" t="str">
        <f t="shared" si="2"/>
        <v/>
      </c>
      <c r="L44" s="111"/>
      <c r="M44" s="108" t="str">
        <f t="shared" si="3"/>
        <v/>
      </c>
      <c r="N44" s="111">
        <v>50</v>
      </c>
      <c r="O44" s="108" t="str">
        <f t="shared" si="4"/>
        <v/>
      </c>
      <c r="P44" s="111"/>
      <c r="Q44" s="108" t="str">
        <f t="shared" si="5"/>
        <v/>
      </c>
      <c r="R44" s="111">
        <v>2061</v>
      </c>
      <c r="S44" s="108" t="str">
        <f t="shared" si="6"/>
        <v/>
      </c>
      <c r="T44" s="111"/>
      <c r="U44" s="108" t="str">
        <f t="shared" si="7"/>
        <v/>
      </c>
      <c r="V44" s="111">
        <v>1058</v>
      </c>
      <c r="W44" s="108" t="str">
        <f t="shared" si="8"/>
        <v/>
      </c>
      <c r="X44" s="111"/>
      <c r="Y44" s="108" t="str">
        <f t="shared" si="9"/>
        <v/>
      </c>
      <c r="Z44" s="111"/>
      <c r="AA44" s="108" t="str">
        <f t="shared" si="10"/>
        <v/>
      </c>
      <c r="AB44" s="111"/>
      <c r="AC44" s="108" t="str">
        <f t="shared" si="11"/>
        <v/>
      </c>
      <c r="AD44" s="111"/>
      <c r="AE44" s="108" t="str">
        <f t="shared" si="12"/>
        <v/>
      </c>
      <c r="AF44" s="111"/>
      <c r="AG44" s="108" t="str">
        <f t="shared" si="13"/>
        <v/>
      </c>
      <c r="AH44" s="111"/>
      <c r="AI44" s="108" t="str">
        <f t="shared" si="14"/>
        <v/>
      </c>
      <c r="AJ44" s="111">
        <v>826</v>
      </c>
      <c r="AK44" s="108" t="str">
        <f t="shared" si="15"/>
        <v/>
      </c>
      <c r="AL44" s="111"/>
      <c r="AM44" s="108" t="str">
        <f t="shared" si="16"/>
        <v/>
      </c>
      <c r="AN44" s="111"/>
      <c r="AO44" s="108" t="str">
        <f t="shared" si="17"/>
        <v/>
      </c>
      <c r="AP44" s="111">
        <v>3995</v>
      </c>
      <c r="AQ44" s="108" t="str">
        <f t="shared" si="18"/>
        <v/>
      </c>
    </row>
    <row r="45" spans="1:43">
      <c r="A45" s="110"/>
      <c r="D45" s="111"/>
      <c r="E45" s="108" t="str">
        <f t="shared" si="0"/>
        <v/>
      </c>
      <c r="F45" s="111"/>
      <c r="G45" s="108" t="str">
        <f t="shared" si="0"/>
        <v/>
      </c>
      <c r="H45" s="111"/>
      <c r="I45" s="108" t="str">
        <f t="shared" si="1"/>
        <v/>
      </c>
      <c r="J45" s="111"/>
      <c r="K45" s="108" t="str">
        <f t="shared" si="2"/>
        <v/>
      </c>
      <c r="L45" s="111"/>
      <c r="M45" s="108" t="str">
        <f t="shared" si="3"/>
        <v/>
      </c>
      <c r="N45" s="111"/>
      <c r="O45" s="108" t="str">
        <f t="shared" si="4"/>
        <v/>
      </c>
      <c r="P45" s="111"/>
      <c r="Q45" s="108" t="str">
        <f t="shared" si="5"/>
        <v/>
      </c>
      <c r="R45" s="111"/>
      <c r="S45" s="108" t="str">
        <f t="shared" si="6"/>
        <v/>
      </c>
      <c r="T45" s="111"/>
      <c r="U45" s="108" t="str">
        <f t="shared" si="7"/>
        <v/>
      </c>
      <c r="V45" s="111"/>
      <c r="W45" s="108" t="str">
        <f t="shared" si="8"/>
        <v/>
      </c>
      <c r="X45" s="111"/>
      <c r="Y45" s="108" t="str">
        <f t="shared" si="9"/>
        <v/>
      </c>
      <c r="Z45" s="111"/>
      <c r="AA45" s="108" t="str">
        <f t="shared" si="10"/>
        <v/>
      </c>
      <c r="AB45" s="111"/>
      <c r="AC45" s="108" t="str">
        <f t="shared" si="11"/>
        <v/>
      </c>
      <c r="AD45" s="111">
        <v>79435</v>
      </c>
      <c r="AE45" s="108" t="str">
        <f t="shared" si="12"/>
        <v/>
      </c>
      <c r="AF45" s="111"/>
      <c r="AG45" s="108" t="str">
        <f t="shared" si="13"/>
        <v/>
      </c>
      <c r="AH45" s="111"/>
      <c r="AI45" s="108" t="str">
        <f t="shared" si="14"/>
        <v/>
      </c>
      <c r="AJ45" s="111"/>
      <c r="AK45" s="108" t="str">
        <f t="shared" si="15"/>
        <v/>
      </c>
      <c r="AL45" s="111"/>
      <c r="AM45" s="108" t="str">
        <f t="shared" si="16"/>
        <v/>
      </c>
      <c r="AN45" s="111"/>
      <c r="AO45" s="108" t="str">
        <f t="shared" si="17"/>
        <v/>
      </c>
      <c r="AP45" s="111">
        <v>79435</v>
      </c>
      <c r="AQ45" s="108" t="str">
        <f t="shared" si="18"/>
        <v/>
      </c>
    </row>
    <row r="46" spans="1:43">
      <c r="A46" s="100"/>
      <c r="B46" s="106">
        <v>106.151</v>
      </c>
      <c r="D46" s="107">
        <v>852487.88</v>
      </c>
      <c r="E46" s="108">
        <f t="shared" si="0"/>
        <v>8030.8982487211615</v>
      </c>
      <c r="F46" s="107">
        <v>188804</v>
      </c>
      <c r="G46" s="108">
        <f t="shared" si="0"/>
        <v>1778.6360938662849</v>
      </c>
      <c r="H46" s="107"/>
      <c r="I46" s="108" t="str">
        <f t="shared" si="1"/>
        <v/>
      </c>
      <c r="J46" s="107"/>
      <c r="K46" s="108" t="str">
        <f t="shared" si="2"/>
        <v/>
      </c>
      <c r="L46" s="107">
        <v>100</v>
      </c>
      <c r="M46" s="108">
        <f t="shared" si="3"/>
        <v>0.94205424348333977</v>
      </c>
      <c r="N46" s="107">
        <v>6530.61</v>
      </c>
      <c r="O46" s="108">
        <f t="shared" si="4"/>
        <v>61.521888630347334</v>
      </c>
      <c r="P46" s="107">
        <v>30792.97</v>
      </c>
      <c r="Q46" s="108">
        <f t="shared" si="5"/>
        <v>290.08648057955179</v>
      </c>
      <c r="R46" s="107">
        <v>182458.42</v>
      </c>
      <c r="S46" s="108">
        <f t="shared" si="6"/>
        <v>1718.8572882026549</v>
      </c>
      <c r="T46" s="107">
        <v>12834.18</v>
      </c>
      <c r="U46" s="108">
        <f t="shared" si="7"/>
        <v>120.90493730629011</v>
      </c>
      <c r="V46" s="107">
        <v>15034.05</v>
      </c>
      <c r="W46" s="108">
        <f t="shared" si="8"/>
        <v>141.62890599240703</v>
      </c>
      <c r="X46" s="107">
        <v>4299.84</v>
      </c>
      <c r="Y46" s="108">
        <f t="shared" si="9"/>
        <v>40.506825182994042</v>
      </c>
      <c r="Z46" s="107"/>
      <c r="AA46" s="108" t="str">
        <f t="shared" si="10"/>
        <v/>
      </c>
      <c r="AB46" s="107"/>
      <c r="AC46" s="108" t="str">
        <f t="shared" si="11"/>
        <v/>
      </c>
      <c r="AD46" s="107"/>
      <c r="AE46" s="108" t="str">
        <f t="shared" si="12"/>
        <v/>
      </c>
      <c r="AF46" s="107"/>
      <c r="AG46" s="108" t="str">
        <f t="shared" si="13"/>
        <v/>
      </c>
      <c r="AH46" s="107"/>
      <c r="AI46" s="108" t="str">
        <f t="shared" si="14"/>
        <v/>
      </c>
      <c r="AJ46" s="107">
        <v>58211</v>
      </c>
      <c r="AK46" s="108">
        <f t="shared" si="15"/>
        <v>548.37919567408699</v>
      </c>
      <c r="AL46" s="107"/>
      <c r="AM46" s="108" t="str">
        <f t="shared" si="16"/>
        <v/>
      </c>
      <c r="AN46" s="107">
        <v>66573</v>
      </c>
      <c r="AO46" s="108">
        <f t="shared" si="17"/>
        <v>627.15377151416385</v>
      </c>
      <c r="AP46" s="107">
        <v>565638.06999999995</v>
      </c>
      <c r="AQ46" s="108">
        <f t="shared" si="18"/>
        <v>5328.6174411922639</v>
      </c>
    </row>
    <row r="47" spans="1:43">
      <c r="A47" s="110"/>
      <c r="B47">
        <v>21.02</v>
      </c>
      <c r="D47" s="111">
        <v>117278</v>
      </c>
      <c r="E47" s="108">
        <f t="shared" si="0"/>
        <v>5579.3529971455755</v>
      </c>
      <c r="F47" s="111">
        <v>110776</v>
      </c>
      <c r="G47" s="108">
        <f t="shared" si="0"/>
        <v>5270.0285442435779</v>
      </c>
      <c r="H47" s="111"/>
      <c r="I47" s="108" t="str">
        <f t="shared" si="1"/>
        <v/>
      </c>
      <c r="J47" s="111"/>
      <c r="K47" s="108" t="str">
        <f t="shared" si="2"/>
        <v/>
      </c>
      <c r="L47" s="111">
        <v>-80738</v>
      </c>
      <c r="M47" s="108">
        <f t="shared" si="3"/>
        <v>-3841.0085632730734</v>
      </c>
      <c r="N47" s="111">
        <v>135</v>
      </c>
      <c r="O47" s="108">
        <f t="shared" si="4"/>
        <v>6.4224548049476686</v>
      </c>
      <c r="P47" s="111">
        <v>532</v>
      </c>
      <c r="Q47" s="108">
        <f t="shared" si="5"/>
        <v>25.309229305423408</v>
      </c>
      <c r="R47" s="111">
        <v>484</v>
      </c>
      <c r="S47" s="108">
        <f t="shared" si="6"/>
        <v>23.025689819219792</v>
      </c>
      <c r="T47" s="111">
        <v>24</v>
      </c>
      <c r="U47" s="108">
        <f t="shared" si="7"/>
        <v>1.1417697431018079</v>
      </c>
      <c r="V47" s="111"/>
      <c r="W47" s="108" t="str">
        <f t="shared" si="8"/>
        <v/>
      </c>
      <c r="X47" s="111"/>
      <c r="Y47" s="108" t="str">
        <f t="shared" si="9"/>
        <v/>
      </c>
      <c r="Z47" s="111"/>
      <c r="AA47" s="108" t="str">
        <f t="shared" si="10"/>
        <v/>
      </c>
      <c r="AB47" s="111"/>
      <c r="AC47" s="108" t="str">
        <f t="shared" si="11"/>
        <v/>
      </c>
      <c r="AD47" s="111"/>
      <c r="AE47" s="108" t="str">
        <f t="shared" si="12"/>
        <v/>
      </c>
      <c r="AF47" s="111"/>
      <c r="AG47" s="108" t="str">
        <f t="shared" si="13"/>
        <v/>
      </c>
      <c r="AH47" s="111"/>
      <c r="AI47" s="108" t="str">
        <f t="shared" si="14"/>
        <v/>
      </c>
      <c r="AJ47" s="111">
        <v>4228</v>
      </c>
      <c r="AK47" s="108">
        <f t="shared" si="15"/>
        <v>201.1417697431018</v>
      </c>
      <c r="AL47" s="111"/>
      <c r="AM47" s="108" t="str">
        <f t="shared" si="16"/>
        <v/>
      </c>
      <c r="AN47" s="111">
        <v>54</v>
      </c>
      <c r="AO47" s="108">
        <f t="shared" si="17"/>
        <v>2.5689819219790677</v>
      </c>
      <c r="AP47" s="111">
        <v>35495</v>
      </c>
      <c r="AQ47" s="108">
        <f t="shared" si="18"/>
        <v>1688.629876308278</v>
      </c>
    </row>
    <row r="48" spans="1:43">
      <c r="A48" s="110"/>
      <c r="B48">
        <v>27.582999999999998</v>
      </c>
      <c r="D48" s="111">
        <v>233674.67</v>
      </c>
      <c r="E48" s="108">
        <f t="shared" si="0"/>
        <v>8471.6916216510181</v>
      </c>
      <c r="F48" s="111">
        <v>111102</v>
      </c>
      <c r="G48" s="108">
        <f t="shared" si="0"/>
        <v>4027.9157452053805</v>
      </c>
      <c r="H48" s="111"/>
      <c r="I48" s="108" t="str">
        <f t="shared" si="1"/>
        <v/>
      </c>
      <c r="J48" s="111"/>
      <c r="K48" s="108" t="str">
        <f t="shared" si="2"/>
        <v/>
      </c>
      <c r="L48" s="111">
        <v>-66946.080000000002</v>
      </c>
      <c r="M48" s="108">
        <f t="shared" si="3"/>
        <v>-2427.0775477649277</v>
      </c>
      <c r="N48" s="111">
        <v>1087.93</v>
      </c>
      <c r="O48" s="108">
        <f t="shared" si="4"/>
        <v>39.442047638037927</v>
      </c>
      <c r="P48" s="111">
        <v>4272.5600000000004</v>
      </c>
      <c r="Q48" s="108">
        <f t="shared" si="5"/>
        <v>154.89830692818043</v>
      </c>
      <c r="R48" s="111">
        <v>295.17</v>
      </c>
      <c r="S48" s="108">
        <f t="shared" si="6"/>
        <v>10.701156509444225</v>
      </c>
      <c r="T48" s="111">
        <v>50</v>
      </c>
      <c r="U48" s="108">
        <f t="shared" si="7"/>
        <v>1.8127107276220862</v>
      </c>
      <c r="V48" s="111"/>
      <c r="W48" s="108" t="str">
        <f t="shared" si="8"/>
        <v/>
      </c>
      <c r="X48" s="111"/>
      <c r="Y48" s="108" t="str">
        <f t="shared" si="9"/>
        <v/>
      </c>
      <c r="Z48" s="111"/>
      <c r="AA48" s="108" t="str">
        <f t="shared" si="10"/>
        <v/>
      </c>
      <c r="AB48" s="111"/>
      <c r="AC48" s="108" t="str">
        <f t="shared" si="11"/>
        <v/>
      </c>
      <c r="AD48" s="111"/>
      <c r="AE48" s="108" t="str">
        <f t="shared" si="12"/>
        <v/>
      </c>
      <c r="AF48" s="111"/>
      <c r="AG48" s="108" t="str">
        <f t="shared" si="13"/>
        <v/>
      </c>
      <c r="AH48" s="111"/>
      <c r="AI48" s="108" t="str">
        <f t="shared" si="14"/>
        <v/>
      </c>
      <c r="AJ48" s="111">
        <v>1566</v>
      </c>
      <c r="AK48" s="108">
        <f t="shared" si="15"/>
        <v>56.774099989123741</v>
      </c>
      <c r="AL48" s="111"/>
      <c r="AM48" s="108" t="str">
        <f t="shared" si="16"/>
        <v/>
      </c>
      <c r="AN48" s="111"/>
      <c r="AO48" s="108" t="str">
        <f t="shared" si="17"/>
        <v/>
      </c>
      <c r="AP48" s="111">
        <v>51427.58</v>
      </c>
      <c r="AQ48" s="108">
        <f t="shared" si="18"/>
        <v>1864.4665192328609</v>
      </c>
    </row>
    <row r="49" spans="1:43">
      <c r="A49" s="100"/>
      <c r="B49" s="106">
        <v>9.8812999999999995</v>
      </c>
      <c r="D49" s="107">
        <v>64070</v>
      </c>
      <c r="E49" s="108">
        <f t="shared" si="0"/>
        <v>6483.964660520377</v>
      </c>
      <c r="F49" s="107">
        <v>4946</v>
      </c>
      <c r="G49" s="108">
        <f t="shared" si="0"/>
        <v>500.54142673534864</v>
      </c>
      <c r="H49" s="107"/>
      <c r="I49" s="108" t="str">
        <f t="shared" si="1"/>
        <v/>
      </c>
      <c r="J49" s="107"/>
      <c r="K49" s="108" t="str">
        <f t="shared" si="2"/>
        <v/>
      </c>
      <c r="L49" s="107"/>
      <c r="M49" s="108" t="str">
        <f t="shared" si="3"/>
        <v/>
      </c>
      <c r="N49" s="107">
        <v>391</v>
      </c>
      <c r="O49" s="108">
        <f t="shared" si="4"/>
        <v>39.569692246971556</v>
      </c>
      <c r="P49" s="107">
        <v>6155</v>
      </c>
      <c r="Q49" s="108">
        <f t="shared" si="5"/>
        <v>622.89374879823504</v>
      </c>
      <c r="R49" s="107">
        <v>14296</v>
      </c>
      <c r="S49" s="108">
        <f t="shared" si="6"/>
        <v>1446.7731978585814</v>
      </c>
      <c r="T49" s="107">
        <v>179</v>
      </c>
      <c r="U49" s="108">
        <f t="shared" si="7"/>
        <v>18.115025350915367</v>
      </c>
      <c r="V49" s="107">
        <v>21840</v>
      </c>
      <c r="W49" s="108">
        <f t="shared" si="8"/>
        <v>2210.2354953295621</v>
      </c>
      <c r="X49" s="107"/>
      <c r="Y49" s="108" t="str">
        <f t="shared" si="9"/>
        <v/>
      </c>
      <c r="Z49" s="107">
        <v>382</v>
      </c>
      <c r="AA49" s="108">
        <f t="shared" si="10"/>
        <v>38.658880916478601</v>
      </c>
      <c r="AB49" s="107">
        <v>1185</v>
      </c>
      <c r="AC49" s="108">
        <f t="shared" si="11"/>
        <v>119.9234918482386</v>
      </c>
      <c r="AD49" s="107"/>
      <c r="AE49" s="108" t="str">
        <f t="shared" si="12"/>
        <v/>
      </c>
      <c r="AF49" s="107"/>
      <c r="AG49" s="108" t="str">
        <f t="shared" si="13"/>
        <v/>
      </c>
      <c r="AH49" s="107"/>
      <c r="AI49" s="108" t="str">
        <f t="shared" si="14"/>
        <v/>
      </c>
      <c r="AJ49" s="107">
        <v>11655</v>
      </c>
      <c r="AK49" s="108">
        <f t="shared" si="15"/>
        <v>1179.5006729883721</v>
      </c>
      <c r="AL49" s="107"/>
      <c r="AM49" s="108" t="str">
        <f t="shared" si="16"/>
        <v/>
      </c>
      <c r="AN49" s="107"/>
      <c r="AO49" s="108" t="str">
        <f t="shared" si="17"/>
        <v/>
      </c>
      <c r="AP49" s="107">
        <v>61029</v>
      </c>
      <c r="AQ49" s="108">
        <f t="shared" si="18"/>
        <v>6176.2116320727037</v>
      </c>
    </row>
    <row r="50" spans="1:43">
      <c r="A50" s="100"/>
      <c r="B50" s="106">
        <v>0</v>
      </c>
      <c r="D50" s="107">
        <v>4635</v>
      </c>
      <c r="E50" s="108" t="str">
        <f t="shared" si="0"/>
        <v/>
      </c>
      <c r="F50" s="107"/>
      <c r="G50" s="108" t="str">
        <f t="shared" si="0"/>
        <v/>
      </c>
      <c r="H50" s="107"/>
      <c r="I50" s="108" t="str">
        <f t="shared" si="1"/>
        <v/>
      </c>
      <c r="J50" s="107"/>
      <c r="K50" s="108" t="str">
        <f t="shared" si="2"/>
        <v/>
      </c>
      <c r="L50" s="107">
        <v>75288</v>
      </c>
      <c r="M50" s="108" t="str">
        <f t="shared" si="3"/>
        <v/>
      </c>
      <c r="N50" s="107">
        <v>107</v>
      </c>
      <c r="O50" s="108" t="str">
        <f t="shared" si="4"/>
        <v/>
      </c>
      <c r="P50" s="107">
        <v>490</v>
      </c>
      <c r="Q50" s="108" t="str">
        <f t="shared" si="5"/>
        <v/>
      </c>
      <c r="R50" s="107"/>
      <c r="S50" s="108" t="str">
        <f t="shared" si="6"/>
        <v/>
      </c>
      <c r="T50" s="107"/>
      <c r="U50" s="108" t="str">
        <f t="shared" si="7"/>
        <v/>
      </c>
      <c r="V50" s="107"/>
      <c r="W50" s="108" t="str">
        <f t="shared" si="8"/>
        <v/>
      </c>
      <c r="X50" s="107"/>
      <c r="Y50" s="108" t="str">
        <f t="shared" si="9"/>
        <v/>
      </c>
      <c r="Z50" s="107"/>
      <c r="AA50" s="108" t="str">
        <f t="shared" si="10"/>
        <v/>
      </c>
      <c r="AB50" s="107"/>
      <c r="AC50" s="108" t="str">
        <f t="shared" si="11"/>
        <v/>
      </c>
      <c r="AD50" s="107"/>
      <c r="AE50" s="108" t="str">
        <f t="shared" si="12"/>
        <v/>
      </c>
      <c r="AF50" s="107"/>
      <c r="AG50" s="108" t="str">
        <f t="shared" si="13"/>
        <v/>
      </c>
      <c r="AH50" s="107"/>
      <c r="AI50" s="108" t="str">
        <f t="shared" si="14"/>
        <v/>
      </c>
      <c r="AJ50" s="107"/>
      <c r="AK50" s="108" t="str">
        <f t="shared" si="15"/>
        <v/>
      </c>
      <c r="AL50" s="107"/>
      <c r="AM50" s="108" t="str">
        <f t="shared" si="16"/>
        <v/>
      </c>
      <c r="AN50" s="107">
        <v>10343</v>
      </c>
      <c r="AO50" s="108" t="str">
        <f t="shared" si="17"/>
        <v/>
      </c>
      <c r="AP50" s="107">
        <v>86228</v>
      </c>
      <c r="AQ50" s="108" t="str">
        <f t="shared" si="18"/>
        <v/>
      </c>
    </row>
    <row r="51" spans="1:43">
      <c r="A51" s="100"/>
      <c r="B51" s="106">
        <v>3.39</v>
      </c>
      <c r="D51" s="107">
        <v>51651</v>
      </c>
      <c r="E51" s="108">
        <f t="shared" si="0"/>
        <v>15236.283185840708</v>
      </c>
      <c r="F51" s="107">
        <v>60964</v>
      </c>
      <c r="G51" s="108">
        <f t="shared" si="0"/>
        <v>17983.480825958701</v>
      </c>
      <c r="H51" s="107"/>
      <c r="I51" s="108" t="str">
        <f t="shared" si="1"/>
        <v/>
      </c>
      <c r="J51" s="107"/>
      <c r="K51" s="108" t="str">
        <f t="shared" si="2"/>
        <v/>
      </c>
      <c r="L51" s="107"/>
      <c r="M51" s="108" t="str">
        <f t="shared" si="3"/>
        <v/>
      </c>
      <c r="N51" s="107">
        <v>1065</v>
      </c>
      <c r="O51" s="108">
        <f t="shared" si="4"/>
        <v>314.15929203539821</v>
      </c>
      <c r="P51" s="107">
        <v>257</v>
      </c>
      <c r="Q51" s="108">
        <f t="shared" si="5"/>
        <v>75.811209439528014</v>
      </c>
      <c r="R51" s="107">
        <v>875</v>
      </c>
      <c r="S51" s="108">
        <f t="shared" si="6"/>
        <v>258.11209439528022</v>
      </c>
      <c r="T51" s="107"/>
      <c r="U51" s="108" t="str">
        <f t="shared" si="7"/>
        <v/>
      </c>
      <c r="V51" s="107">
        <v>16503</v>
      </c>
      <c r="W51" s="108">
        <f t="shared" si="8"/>
        <v>4868.141592920354</v>
      </c>
      <c r="X51" s="107"/>
      <c r="Y51" s="108" t="str">
        <f t="shared" si="9"/>
        <v/>
      </c>
      <c r="Z51" s="107">
        <v>372</v>
      </c>
      <c r="AA51" s="108">
        <f t="shared" si="10"/>
        <v>109.73451327433628</v>
      </c>
      <c r="AB51" s="107"/>
      <c r="AC51" s="108" t="str">
        <f t="shared" si="11"/>
        <v/>
      </c>
      <c r="AD51" s="107"/>
      <c r="AE51" s="108" t="str">
        <f t="shared" si="12"/>
        <v/>
      </c>
      <c r="AF51" s="107"/>
      <c r="AG51" s="108" t="str">
        <f t="shared" si="13"/>
        <v/>
      </c>
      <c r="AH51" s="107"/>
      <c r="AI51" s="108" t="str">
        <f t="shared" si="14"/>
        <v/>
      </c>
      <c r="AJ51" s="107">
        <v>679</v>
      </c>
      <c r="AK51" s="108">
        <f t="shared" si="15"/>
        <v>200.29498525073745</v>
      </c>
      <c r="AL51" s="107"/>
      <c r="AM51" s="108" t="str">
        <f t="shared" si="16"/>
        <v/>
      </c>
      <c r="AN51" s="107">
        <v>1</v>
      </c>
      <c r="AO51" s="108">
        <f t="shared" si="17"/>
        <v>0.29498525073746312</v>
      </c>
      <c r="AP51" s="107">
        <v>80716</v>
      </c>
      <c r="AQ51" s="108">
        <f t="shared" si="18"/>
        <v>23810.029498525073</v>
      </c>
    </row>
    <row r="52" spans="1:43">
      <c r="A52" s="110"/>
      <c r="B52">
        <v>35.94</v>
      </c>
      <c r="D52" s="111"/>
      <c r="E52" s="108" t="str">
        <f t="shared" si="0"/>
        <v/>
      </c>
      <c r="F52" s="111">
        <v>170740</v>
      </c>
      <c r="G52" s="108">
        <f t="shared" si="0"/>
        <v>4750.6956037840846</v>
      </c>
      <c r="H52" s="111"/>
      <c r="I52" s="108" t="str">
        <f t="shared" si="1"/>
        <v/>
      </c>
      <c r="J52" s="111"/>
      <c r="K52" s="108" t="str">
        <f t="shared" si="2"/>
        <v/>
      </c>
      <c r="L52" s="111"/>
      <c r="M52" s="108" t="str">
        <f t="shared" si="3"/>
        <v/>
      </c>
      <c r="N52" s="111"/>
      <c r="O52" s="108" t="str">
        <f t="shared" si="4"/>
        <v/>
      </c>
      <c r="P52" s="111">
        <v>5541</v>
      </c>
      <c r="Q52" s="108">
        <f t="shared" si="5"/>
        <v>154.17362270450752</v>
      </c>
      <c r="R52" s="111">
        <v>63174</v>
      </c>
      <c r="S52" s="108">
        <f t="shared" si="6"/>
        <v>1757.7629382303842</v>
      </c>
      <c r="T52" s="111">
        <v>11</v>
      </c>
      <c r="U52" s="108">
        <f t="shared" si="7"/>
        <v>0.3060656649972176</v>
      </c>
      <c r="V52" s="111">
        <v>56758</v>
      </c>
      <c r="W52" s="108">
        <f t="shared" si="8"/>
        <v>1579.2431830829162</v>
      </c>
      <c r="X52" s="111"/>
      <c r="Y52" s="108" t="str">
        <f t="shared" si="9"/>
        <v/>
      </c>
      <c r="Z52" s="111">
        <v>6617</v>
      </c>
      <c r="AA52" s="108">
        <f t="shared" si="10"/>
        <v>184.11240957150807</v>
      </c>
      <c r="AB52" s="111"/>
      <c r="AC52" s="108" t="str">
        <f t="shared" si="11"/>
        <v/>
      </c>
      <c r="AD52" s="111"/>
      <c r="AE52" s="108" t="str">
        <f t="shared" si="12"/>
        <v/>
      </c>
      <c r="AF52" s="111"/>
      <c r="AG52" s="108" t="str">
        <f t="shared" si="13"/>
        <v/>
      </c>
      <c r="AH52" s="111"/>
      <c r="AI52" s="108" t="str">
        <f t="shared" si="14"/>
        <v/>
      </c>
      <c r="AJ52" s="111">
        <v>6060</v>
      </c>
      <c r="AK52" s="108">
        <f t="shared" si="15"/>
        <v>168.61435726210351</v>
      </c>
      <c r="AL52" s="111"/>
      <c r="AM52" s="108" t="str">
        <f t="shared" si="16"/>
        <v/>
      </c>
      <c r="AN52" s="111">
        <v>257</v>
      </c>
      <c r="AO52" s="108">
        <f t="shared" si="17"/>
        <v>7.1508069003895383</v>
      </c>
      <c r="AP52" s="111">
        <v>309158</v>
      </c>
      <c r="AQ52" s="108">
        <f t="shared" si="18"/>
        <v>8602.0589872008914</v>
      </c>
    </row>
    <row r="53" spans="1:43">
      <c r="A53" s="110"/>
      <c r="B53">
        <v>477.46</v>
      </c>
      <c r="D53" s="111"/>
      <c r="E53" s="108" t="str">
        <f t="shared" si="0"/>
        <v/>
      </c>
      <c r="F53" s="111">
        <v>628085</v>
      </c>
      <c r="G53" s="108">
        <f t="shared" si="0"/>
        <v>1315.4714531060195</v>
      </c>
      <c r="H53" s="111"/>
      <c r="I53" s="108" t="str">
        <f t="shared" si="1"/>
        <v/>
      </c>
      <c r="J53" s="111"/>
      <c r="K53" s="108" t="str">
        <f t="shared" si="2"/>
        <v/>
      </c>
      <c r="L53" s="111"/>
      <c r="M53" s="108" t="str">
        <f t="shared" si="3"/>
        <v/>
      </c>
      <c r="N53" s="111">
        <v>38030</v>
      </c>
      <c r="O53" s="108">
        <f t="shared" si="4"/>
        <v>79.650651363465002</v>
      </c>
      <c r="P53" s="111">
        <v>503550</v>
      </c>
      <c r="Q53" s="108">
        <f t="shared" si="5"/>
        <v>1054.6433209064635</v>
      </c>
      <c r="R53" s="111">
        <v>579664</v>
      </c>
      <c r="S53" s="108">
        <f t="shared" si="6"/>
        <v>1214.0577221128472</v>
      </c>
      <c r="T53" s="111">
        <v>3039</v>
      </c>
      <c r="U53" s="108">
        <f t="shared" si="7"/>
        <v>6.3649310937041852</v>
      </c>
      <c r="V53" s="111">
        <v>548035</v>
      </c>
      <c r="W53" s="108">
        <f t="shared" si="8"/>
        <v>1147.8134293972271</v>
      </c>
      <c r="X53" s="111"/>
      <c r="Y53" s="108" t="str">
        <f t="shared" si="9"/>
        <v/>
      </c>
      <c r="Z53" s="111">
        <v>37502</v>
      </c>
      <c r="AA53" s="108">
        <f t="shared" si="10"/>
        <v>78.544799564361412</v>
      </c>
      <c r="AB53" s="111"/>
      <c r="AC53" s="108" t="str">
        <f t="shared" si="11"/>
        <v/>
      </c>
      <c r="AD53" s="111"/>
      <c r="AE53" s="108" t="str">
        <f t="shared" si="12"/>
        <v/>
      </c>
      <c r="AF53" s="111"/>
      <c r="AG53" s="108" t="str">
        <f t="shared" si="13"/>
        <v/>
      </c>
      <c r="AH53" s="111"/>
      <c r="AI53" s="108" t="str">
        <f t="shared" si="14"/>
        <v/>
      </c>
      <c r="AJ53" s="111">
        <v>52337</v>
      </c>
      <c r="AK53" s="108">
        <f t="shared" si="15"/>
        <v>109.61546516985716</v>
      </c>
      <c r="AL53" s="111"/>
      <c r="AM53" s="108" t="str">
        <f t="shared" si="16"/>
        <v/>
      </c>
      <c r="AN53" s="111"/>
      <c r="AO53" s="108" t="str">
        <f t="shared" si="17"/>
        <v/>
      </c>
      <c r="AP53" s="111">
        <v>2390242</v>
      </c>
      <c r="AQ53" s="108">
        <f t="shared" si="18"/>
        <v>5006.1617727139446</v>
      </c>
    </row>
    <row r="54" spans="1:43">
      <c r="A54" s="110"/>
      <c r="D54" s="111">
        <v>3848975</v>
      </c>
      <c r="E54" s="108" t="str">
        <f t="shared" si="0"/>
        <v/>
      </c>
      <c r="F54" s="111"/>
      <c r="G54" s="108" t="str">
        <f t="shared" si="0"/>
        <v/>
      </c>
      <c r="H54" s="111"/>
      <c r="I54" s="108" t="str">
        <f t="shared" si="1"/>
        <v/>
      </c>
      <c r="J54" s="111"/>
      <c r="K54" s="108" t="str">
        <f t="shared" si="2"/>
        <v/>
      </c>
      <c r="L54" s="111"/>
      <c r="M54" s="108" t="str">
        <f t="shared" si="3"/>
        <v/>
      </c>
      <c r="N54" s="111"/>
      <c r="O54" s="108" t="str">
        <f t="shared" si="4"/>
        <v/>
      </c>
      <c r="P54" s="111"/>
      <c r="Q54" s="108" t="str">
        <f t="shared" si="5"/>
        <v/>
      </c>
      <c r="R54" s="111"/>
      <c r="S54" s="108" t="str">
        <f t="shared" si="6"/>
        <v/>
      </c>
      <c r="T54" s="111"/>
      <c r="U54" s="108" t="str">
        <f t="shared" si="7"/>
        <v/>
      </c>
      <c r="V54" s="111"/>
      <c r="W54" s="108" t="str">
        <f t="shared" si="8"/>
        <v/>
      </c>
      <c r="X54" s="111"/>
      <c r="Y54" s="108" t="str">
        <f t="shared" si="9"/>
        <v/>
      </c>
      <c r="Z54" s="111"/>
      <c r="AA54" s="108" t="str">
        <f t="shared" si="10"/>
        <v/>
      </c>
      <c r="AB54" s="111"/>
      <c r="AC54" s="108" t="str">
        <f t="shared" si="11"/>
        <v/>
      </c>
      <c r="AD54" s="111"/>
      <c r="AE54" s="108" t="str">
        <f t="shared" si="12"/>
        <v/>
      </c>
      <c r="AF54" s="111"/>
      <c r="AG54" s="108" t="str">
        <f t="shared" si="13"/>
        <v/>
      </c>
      <c r="AH54" s="111"/>
      <c r="AI54" s="108" t="str">
        <f t="shared" si="14"/>
        <v/>
      </c>
      <c r="AJ54" s="111"/>
      <c r="AK54" s="108" t="str">
        <f t="shared" si="15"/>
        <v/>
      </c>
      <c r="AL54" s="111"/>
      <c r="AM54" s="108" t="str">
        <f t="shared" si="16"/>
        <v/>
      </c>
      <c r="AN54" s="111"/>
      <c r="AO54" s="108" t="str">
        <f t="shared" si="17"/>
        <v/>
      </c>
      <c r="AP54" s="111"/>
      <c r="AQ54" s="108" t="str">
        <f t="shared" si="18"/>
        <v/>
      </c>
    </row>
    <row r="55" spans="1:43">
      <c r="A55" s="110"/>
      <c r="D55" s="111">
        <v>269272</v>
      </c>
      <c r="E55" s="108" t="str">
        <f t="shared" si="0"/>
        <v/>
      </c>
      <c r="F55" s="111"/>
      <c r="G55" s="108" t="str">
        <f t="shared" si="0"/>
        <v/>
      </c>
      <c r="H55" s="111"/>
      <c r="I55" s="108" t="str">
        <f t="shared" si="1"/>
        <v/>
      </c>
      <c r="J55" s="111"/>
      <c r="K55" s="108" t="str">
        <f t="shared" si="2"/>
        <v/>
      </c>
      <c r="L55" s="111"/>
      <c r="M55" s="108" t="str">
        <f t="shared" si="3"/>
        <v/>
      </c>
      <c r="N55" s="111"/>
      <c r="O55" s="108" t="str">
        <f t="shared" si="4"/>
        <v/>
      </c>
      <c r="P55" s="111"/>
      <c r="Q55" s="108" t="str">
        <f t="shared" si="5"/>
        <v/>
      </c>
      <c r="R55" s="111"/>
      <c r="S55" s="108" t="str">
        <f t="shared" si="6"/>
        <v/>
      </c>
      <c r="T55" s="111"/>
      <c r="U55" s="108" t="str">
        <f t="shared" si="7"/>
        <v/>
      </c>
      <c r="V55" s="111"/>
      <c r="W55" s="108" t="str">
        <f t="shared" si="8"/>
        <v/>
      </c>
      <c r="X55" s="111"/>
      <c r="Y55" s="108" t="str">
        <f t="shared" si="9"/>
        <v/>
      </c>
      <c r="Z55" s="111"/>
      <c r="AA55" s="108" t="str">
        <f t="shared" si="10"/>
        <v/>
      </c>
      <c r="AB55" s="111"/>
      <c r="AC55" s="108" t="str">
        <f t="shared" si="11"/>
        <v/>
      </c>
      <c r="AD55" s="111"/>
      <c r="AE55" s="108" t="str">
        <f t="shared" si="12"/>
        <v/>
      </c>
      <c r="AF55" s="111"/>
      <c r="AG55" s="108" t="str">
        <f t="shared" si="13"/>
        <v/>
      </c>
      <c r="AH55" s="111"/>
      <c r="AI55" s="108" t="str">
        <f t="shared" si="14"/>
        <v/>
      </c>
      <c r="AJ55" s="111"/>
      <c r="AK55" s="108" t="str">
        <f t="shared" si="15"/>
        <v/>
      </c>
      <c r="AL55" s="111"/>
      <c r="AM55" s="108" t="str">
        <f t="shared" si="16"/>
        <v/>
      </c>
      <c r="AN55" s="111"/>
      <c r="AO55" s="108" t="str">
        <f t="shared" si="17"/>
        <v/>
      </c>
      <c r="AP55" s="111"/>
      <c r="AQ55" s="108" t="str">
        <f t="shared" si="18"/>
        <v/>
      </c>
    </row>
    <row r="56" spans="1:43">
      <c r="A56" s="110"/>
      <c r="D56" s="111">
        <v>311440</v>
      </c>
      <c r="E56" s="108" t="str">
        <f t="shared" si="0"/>
        <v/>
      </c>
      <c r="F56" s="111"/>
      <c r="G56" s="108" t="str">
        <f t="shared" si="0"/>
        <v/>
      </c>
      <c r="H56" s="111"/>
      <c r="I56" s="108" t="str">
        <f t="shared" si="1"/>
        <v/>
      </c>
      <c r="J56" s="111"/>
      <c r="K56" s="108" t="str">
        <f t="shared" si="2"/>
        <v/>
      </c>
      <c r="L56" s="111"/>
      <c r="M56" s="108" t="str">
        <f t="shared" si="3"/>
        <v/>
      </c>
      <c r="N56" s="111"/>
      <c r="O56" s="108" t="str">
        <f t="shared" si="4"/>
        <v/>
      </c>
      <c r="P56" s="111"/>
      <c r="Q56" s="108" t="str">
        <f t="shared" si="5"/>
        <v/>
      </c>
      <c r="R56" s="111"/>
      <c r="S56" s="108" t="str">
        <f t="shared" si="6"/>
        <v/>
      </c>
      <c r="T56" s="111"/>
      <c r="U56" s="108" t="str">
        <f t="shared" si="7"/>
        <v/>
      </c>
      <c r="V56" s="111"/>
      <c r="W56" s="108" t="str">
        <f t="shared" si="8"/>
        <v/>
      </c>
      <c r="X56" s="111"/>
      <c r="Y56" s="108" t="str">
        <f t="shared" si="9"/>
        <v/>
      </c>
      <c r="Z56" s="111"/>
      <c r="AA56" s="108" t="str">
        <f t="shared" si="10"/>
        <v/>
      </c>
      <c r="AB56" s="111"/>
      <c r="AC56" s="108" t="str">
        <f t="shared" si="11"/>
        <v/>
      </c>
      <c r="AD56" s="111"/>
      <c r="AE56" s="108" t="str">
        <f t="shared" si="12"/>
        <v/>
      </c>
      <c r="AF56" s="111"/>
      <c r="AG56" s="108" t="str">
        <f t="shared" si="13"/>
        <v/>
      </c>
      <c r="AH56" s="111"/>
      <c r="AI56" s="108" t="str">
        <f t="shared" si="14"/>
        <v/>
      </c>
      <c r="AJ56" s="111"/>
      <c r="AK56" s="108" t="str">
        <f t="shared" si="15"/>
        <v/>
      </c>
      <c r="AL56" s="111"/>
      <c r="AM56" s="108" t="str">
        <f t="shared" si="16"/>
        <v/>
      </c>
      <c r="AN56" s="111"/>
      <c r="AO56" s="108" t="str">
        <f t="shared" si="17"/>
        <v/>
      </c>
      <c r="AP56" s="111"/>
      <c r="AQ56" s="108" t="str">
        <f t="shared" si="18"/>
        <v/>
      </c>
    </row>
    <row r="57" spans="1:43">
      <c r="A57" s="110"/>
      <c r="D57" s="111">
        <v>239370</v>
      </c>
      <c r="E57" s="108" t="str">
        <f t="shared" si="0"/>
        <v/>
      </c>
      <c r="F57" s="111"/>
      <c r="G57" s="108" t="str">
        <f t="shared" si="0"/>
        <v/>
      </c>
      <c r="H57" s="111"/>
      <c r="I57" s="108" t="str">
        <f t="shared" si="1"/>
        <v/>
      </c>
      <c r="J57" s="111"/>
      <c r="K57" s="108" t="str">
        <f t="shared" si="2"/>
        <v/>
      </c>
      <c r="L57" s="111"/>
      <c r="M57" s="108" t="str">
        <f t="shared" si="3"/>
        <v/>
      </c>
      <c r="N57" s="111"/>
      <c r="O57" s="108" t="str">
        <f t="shared" si="4"/>
        <v/>
      </c>
      <c r="P57" s="111"/>
      <c r="Q57" s="108" t="str">
        <f t="shared" si="5"/>
        <v/>
      </c>
      <c r="R57" s="111"/>
      <c r="S57" s="108" t="str">
        <f t="shared" si="6"/>
        <v/>
      </c>
      <c r="T57" s="111"/>
      <c r="U57" s="108" t="str">
        <f t="shared" si="7"/>
        <v/>
      </c>
      <c r="V57" s="111"/>
      <c r="W57" s="108" t="str">
        <f t="shared" si="8"/>
        <v/>
      </c>
      <c r="X57" s="111"/>
      <c r="Y57" s="108" t="str">
        <f t="shared" si="9"/>
        <v/>
      </c>
      <c r="Z57" s="111"/>
      <c r="AA57" s="108" t="str">
        <f t="shared" si="10"/>
        <v/>
      </c>
      <c r="AB57" s="111"/>
      <c r="AC57" s="108" t="str">
        <f t="shared" si="11"/>
        <v/>
      </c>
      <c r="AD57" s="111"/>
      <c r="AE57" s="108" t="str">
        <f t="shared" si="12"/>
        <v/>
      </c>
      <c r="AF57" s="111"/>
      <c r="AG57" s="108" t="str">
        <f t="shared" si="13"/>
        <v/>
      </c>
      <c r="AH57" s="111"/>
      <c r="AI57" s="108" t="str">
        <f t="shared" si="14"/>
        <v/>
      </c>
      <c r="AJ57" s="111"/>
      <c r="AK57" s="108" t="str">
        <f t="shared" si="15"/>
        <v/>
      </c>
      <c r="AL57" s="111"/>
      <c r="AM57" s="108" t="str">
        <f t="shared" si="16"/>
        <v/>
      </c>
      <c r="AN57" s="111"/>
      <c r="AO57" s="108" t="str">
        <f t="shared" si="17"/>
        <v/>
      </c>
      <c r="AP57" s="111"/>
      <c r="AQ57" s="108" t="str">
        <f t="shared" si="18"/>
        <v/>
      </c>
    </row>
    <row r="58" spans="1:43">
      <c r="A58" s="110"/>
      <c r="D58" s="111">
        <v>352286</v>
      </c>
      <c r="E58" s="108" t="str">
        <f t="shared" si="0"/>
        <v/>
      </c>
      <c r="F58" s="111"/>
      <c r="G58" s="108" t="str">
        <f t="shared" si="0"/>
        <v/>
      </c>
      <c r="H58" s="111"/>
      <c r="I58" s="108" t="str">
        <f t="shared" si="1"/>
        <v/>
      </c>
      <c r="J58" s="111"/>
      <c r="K58" s="108" t="str">
        <f t="shared" si="2"/>
        <v/>
      </c>
      <c r="L58" s="111"/>
      <c r="M58" s="108" t="str">
        <f t="shared" si="3"/>
        <v/>
      </c>
      <c r="N58" s="111"/>
      <c r="O58" s="108" t="str">
        <f t="shared" si="4"/>
        <v/>
      </c>
      <c r="P58" s="111"/>
      <c r="Q58" s="108" t="str">
        <f t="shared" si="5"/>
        <v/>
      </c>
      <c r="R58" s="111"/>
      <c r="S58" s="108" t="str">
        <f t="shared" si="6"/>
        <v/>
      </c>
      <c r="T58" s="111"/>
      <c r="U58" s="108" t="str">
        <f t="shared" si="7"/>
        <v/>
      </c>
      <c r="V58" s="111"/>
      <c r="W58" s="108" t="str">
        <f t="shared" si="8"/>
        <v/>
      </c>
      <c r="X58" s="111"/>
      <c r="Y58" s="108" t="str">
        <f t="shared" si="9"/>
        <v/>
      </c>
      <c r="Z58" s="111"/>
      <c r="AA58" s="108" t="str">
        <f t="shared" si="10"/>
        <v/>
      </c>
      <c r="AB58" s="111"/>
      <c r="AC58" s="108" t="str">
        <f t="shared" si="11"/>
        <v/>
      </c>
      <c r="AD58" s="111"/>
      <c r="AE58" s="108" t="str">
        <f t="shared" si="12"/>
        <v/>
      </c>
      <c r="AF58" s="111"/>
      <c r="AG58" s="108" t="str">
        <f t="shared" si="13"/>
        <v/>
      </c>
      <c r="AH58" s="111"/>
      <c r="AI58" s="108" t="str">
        <f t="shared" si="14"/>
        <v/>
      </c>
      <c r="AJ58" s="111"/>
      <c r="AK58" s="108" t="str">
        <f t="shared" si="15"/>
        <v/>
      </c>
      <c r="AL58" s="111"/>
      <c r="AM58" s="108" t="str">
        <f t="shared" si="16"/>
        <v/>
      </c>
      <c r="AN58" s="111"/>
      <c r="AO58" s="108" t="str">
        <f t="shared" si="17"/>
        <v/>
      </c>
      <c r="AP58" s="111"/>
      <c r="AQ58" s="108" t="str">
        <f t="shared" si="18"/>
        <v/>
      </c>
    </row>
    <row r="59" spans="1:43">
      <c r="A59" s="100"/>
      <c r="B59" s="106">
        <v>90.79</v>
      </c>
      <c r="D59" s="107">
        <v>225548</v>
      </c>
      <c r="E59" s="108">
        <f t="shared" si="0"/>
        <v>2484.2824099570435</v>
      </c>
      <c r="F59" s="107">
        <v>11682</v>
      </c>
      <c r="G59" s="108">
        <f t="shared" si="0"/>
        <v>128.67055843154532</v>
      </c>
      <c r="H59" s="107"/>
      <c r="I59" s="108" t="str">
        <f t="shared" si="1"/>
        <v/>
      </c>
      <c r="J59" s="107"/>
      <c r="K59" s="108" t="str">
        <f t="shared" si="2"/>
        <v/>
      </c>
      <c r="L59" s="107"/>
      <c r="M59" s="108" t="str">
        <f t="shared" si="3"/>
        <v/>
      </c>
      <c r="N59" s="107">
        <v>65818</v>
      </c>
      <c r="O59" s="108">
        <f t="shared" si="4"/>
        <v>724.9476814627161</v>
      </c>
      <c r="P59" s="107">
        <v>12264</v>
      </c>
      <c r="Q59" s="108">
        <f t="shared" si="5"/>
        <v>135.08095605242866</v>
      </c>
      <c r="R59" s="107">
        <v>7809</v>
      </c>
      <c r="S59" s="108">
        <f t="shared" si="6"/>
        <v>86.011675294635964</v>
      </c>
      <c r="T59" s="107"/>
      <c r="U59" s="108" t="str">
        <f t="shared" si="7"/>
        <v/>
      </c>
      <c r="V59" s="107">
        <v>165632</v>
      </c>
      <c r="W59" s="108">
        <f t="shared" si="8"/>
        <v>1824.3418878731136</v>
      </c>
      <c r="X59" s="107"/>
      <c r="Y59" s="108" t="str">
        <f t="shared" si="9"/>
        <v/>
      </c>
      <c r="Z59" s="107">
        <v>135966</v>
      </c>
      <c r="AA59" s="108">
        <f t="shared" si="10"/>
        <v>1497.5878400704923</v>
      </c>
      <c r="AB59" s="107"/>
      <c r="AC59" s="108" t="str">
        <f t="shared" si="11"/>
        <v/>
      </c>
      <c r="AD59" s="107"/>
      <c r="AE59" s="108" t="str">
        <f t="shared" si="12"/>
        <v/>
      </c>
      <c r="AF59" s="107"/>
      <c r="AG59" s="108" t="str">
        <f t="shared" si="13"/>
        <v/>
      </c>
      <c r="AH59" s="107"/>
      <c r="AI59" s="108" t="str">
        <f t="shared" si="14"/>
        <v/>
      </c>
      <c r="AJ59" s="107">
        <v>86164</v>
      </c>
      <c r="AK59" s="108">
        <f t="shared" si="15"/>
        <v>949.04725189998896</v>
      </c>
      <c r="AL59" s="107"/>
      <c r="AM59" s="108" t="str">
        <f t="shared" si="16"/>
        <v/>
      </c>
      <c r="AN59" s="107"/>
      <c r="AO59" s="108" t="str">
        <f t="shared" si="17"/>
        <v/>
      </c>
      <c r="AP59" s="107">
        <v>485335</v>
      </c>
      <c r="AQ59" s="108">
        <f t="shared" si="18"/>
        <v>5345.687851084921</v>
      </c>
    </row>
    <row r="60" spans="1:43">
      <c r="A60" s="110"/>
      <c r="D60" s="111">
        <v>678036</v>
      </c>
      <c r="E60" s="108" t="str">
        <f t="shared" si="0"/>
        <v/>
      </c>
      <c r="F60" s="111"/>
      <c r="G60" s="108" t="str">
        <f t="shared" si="0"/>
        <v/>
      </c>
      <c r="H60" s="111"/>
      <c r="I60" s="108" t="str">
        <f t="shared" si="1"/>
        <v/>
      </c>
      <c r="J60" s="111"/>
      <c r="K60" s="108" t="str">
        <f t="shared" si="2"/>
        <v/>
      </c>
      <c r="L60" s="111"/>
      <c r="M60" s="108" t="str">
        <f t="shared" si="3"/>
        <v/>
      </c>
      <c r="N60" s="111"/>
      <c r="O60" s="108" t="str">
        <f t="shared" si="4"/>
        <v/>
      </c>
      <c r="P60" s="111"/>
      <c r="Q60" s="108" t="str">
        <f t="shared" si="5"/>
        <v/>
      </c>
      <c r="R60" s="111">
        <v>63395</v>
      </c>
      <c r="S60" s="108" t="str">
        <f t="shared" si="6"/>
        <v/>
      </c>
      <c r="T60" s="111"/>
      <c r="U60" s="108" t="str">
        <f t="shared" si="7"/>
        <v/>
      </c>
      <c r="V60" s="111"/>
      <c r="W60" s="108" t="str">
        <f t="shared" si="8"/>
        <v/>
      </c>
      <c r="X60" s="111"/>
      <c r="Y60" s="108" t="str">
        <f t="shared" si="9"/>
        <v/>
      </c>
      <c r="Z60" s="111"/>
      <c r="AA60" s="108" t="str">
        <f t="shared" si="10"/>
        <v/>
      </c>
      <c r="AB60" s="111"/>
      <c r="AC60" s="108" t="str">
        <f t="shared" si="11"/>
        <v/>
      </c>
      <c r="AD60" s="111"/>
      <c r="AE60" s="108" t="str">
        <f t="shared" si="12"/>
        <v/>
      </c>
      <c r="AF60" s="111"/>
      <c r="AG60" s="108" t="str">
        <f t="shared" si="13"/>
        <v/>
      </c>
      <c r="AH60" s="111"/>
      <c r="AI60" s="108" t="str">
        <f t="shared" si="14"/>
        <v/>
      </c>
      <c r="AJ60" s="111">
        <v>108317</v>
      </c>
      <c r="AK60" s="108" t="str">
        <f t="shared" si="15"/>
        <v/>
      </c>
      <c r="AL60" s="111"/>
      <c r="AM60" s="108" t="str">
        <f t="shared" si="16"/>
        <v/>
      </c>
      <c r="AN60" s="111"/>
      <c r="AO60" s="108" t="str">
        <f t="shared" si="17"/>
        <v/>
      </c>
      <c r="AP60" s="111">
        <v>171712</v>
      </c>
      <c r="AQ60" s="108" t="str">
        <f t="shared" si="18"/>
        <v/>
      </c>
    </row>
    <row r="61" spans="1:43">
      <c r="A61" s="100"/>
      <c r="B61" s="106">
        <v>0.08</v>
      </c>
      <c r="D61" s="107">
        <v>3704.86</v>
      </c>
      <c r="E61" s="108">
        <f t="shared" si="0"/>
        <v>46310.75</v>
      </c>
      <c r="F61" s="107"/>
      <c r="G61" s="108" t="str">
        <f t="shared" si="0"/>
        <v/>
      </c>
      <c r="H61" s="107"/>
      <c r="I61" s="108" t="str">
        <f t="shared" si="1"/>
        <v/>
      </c>
      <c r="J61" s="107"/>
      <c r="K61" s="108" t="str">
        <f t="shared" si="2"/>
        <v/>
      </c>
      <c r="L61" s="107"/>
      <c r="M61" s="108" t="str">
        <f t="shared" si="3"/>
        <v/>
      </c>
      <c r="N61" s="107"/>
      <c r="O61" s="108" t="str">
        <f t="shared" si="4"/>
        <v/>
      </c>
      <c r="P61" s="107">
        <v>169.54</v>
      </c>
      <c r="Q61" s="108">
        <f t="shared" si="5"/>
        <v>2119.25</v>
      </c>
      <c r="R61" s="107"/>
      <c r="S61" s="108" t="str">
        <f t="shared" si="6"/>
        <v/>
      </c>
      <c r="T61" s="107"/>
      <c r="U61" s="108" t="str">
        <f t="shared" si="7"/>
        <v/>
      </c>
      <c r="V61" s="107"/>
      <c r="W61" s="108" t="str">
        <f t="shared" si="8"/>
        <v/>
      </c>
      <c r="X61" s="107"/>
      <c r="Y61" s="108" t="str">
        <f t="shared" si="9"/>
        <v/>
      </c>
      <c r="Z61" s="107"/>
      <c r="AA61" s="108" t="str">
        <f t="shared" si="10"/>
        <v/>
      </c>
      <c r="AB61" s="107"/>
      <c r="AC61" s="108" t="str">
        <f t="shared" si="11"/>
        <v/>
      </c>
      <c r="AD61" s="107"/>
      <c r="AE61" s="108" t="str">
        <f t="shared" si="12"/>
        <v/>
      </c>
      <c r="AF61" s="107"/>
      <c r="AG61" s="108" t="str">
        <f t="shared" si="13"/>
        <v/>
      </c>
      <c r="AH61" s="107"/>
      <c r="AI61" s="108" t="str">
        <f t="shared" si="14"/>
        <v/>
      </c>
      <c r="AJ61" s="107"/>
      <c r="AK61" s="108" t="str">
        <f t="shared" si="15"/>
        <v/>
      </c>
      <c r="AL61" s="107"/>
      <c r="AM61" s="108" t="str">
        <f t="shared" si="16"/>
        <v/>
      </c>
      <c r="AN61" s="107"/>
      <c r="AO61" s="108" t="str">
        <f t="shared" si="17"/>
        <v/>
      </c>
      <c r="AP61" s="107">
        <v>169.54</v>
      </c>
      <c r="AQ61" s="108">
        <f t="shared" si="18"/>
        <v>2119.25</v>
      </c>
    </row>
    <row r="62" spans="1:43">
      <c r="A62" s="110"/>
      <c r="D62" s="111"/>
      <c r="E62" s="108" t="str">
        <f t="shared" si="0"/>
        <v/>
      </c>
      <c r="F62" s="111"/>
      <c r="G62" s="108" t="str">
        <f t="shared" si="0"/>
        <v/>
      </c>
      <c r="H62" s="111"/>
      <c r="I62" s="108" t="str">
        <f t="shared" si="1"/>
        <v/>
      </c>
      <c r="J62" s="111"/>
      <c r="K62" s="108" t="str">
        <f t="shared" si="2"/>
        <v/>
      </c>
      <c r="L62" s="111"/>
      <c r="M62" s="108" t="str">
        <f t="shared" si="3"/>
        <v/>
      </c>
      <c r="N62" s="111"/>
      <c r="O62" s="108" t="str">
        <f t="shared" si="4"/>
        <v/>
      </c>
      <c r="P62" s="111"/>
      <c r="Q62" s="108" t="str">
        <f t="shared" si="5"/>
        <v/>
      </c>
      <c r="R62" s="111"/>
      <c r="S62" s="108" t="str">
        <f t="shared" si="6"/>
        <v/>
      </c>
      <c r="T62" s="111"/>
      <c r="U62" s="108" t="str">
        <f t="shared" si="7"/>
        <v/>
      </c>
      <c r="V62" s="111"/>
      <c r="W62" s="108" t="str">
        <f t="shared" si="8"/>
        <v/>
      </c>
      <c r="X62" s="111"/>
      <c r="Y62" s="108" t="str">
        <f t="shared" si="9"/>
        <v/>
      </c>
      <c r="Z62" s="111"/>
      <c r="AA62" s="108" t="str">
        <f t="shared" si="10"/>
        <v/>
      </c>
      <c r="AB62" s="111"/>
      <c r="AC62" s="108" t="str">
        <f t="shared" si="11"/>
        <v/>
      </c>
      <c r="AD62" s="111"/>
      <c r="AE62" s="108" t="str">
        <f t="shared" si="12"/>
        <v/>
      </c>
      <c r="AF62" s="111"/>
      <c r="AG62" s="108" t="str">
        <f t="shared" si="13"/>
        <v/>
      </c>
      <c r="AH62" s="111"/>
      <c r="AI62" s="108" t="str">
        <f t="shared" si="14"/>
        <v/>
      </c>
      <c r="AJ62" s="111"/>
      <c r="AK62" s="108" t="str">
        <f t="shared" si="15"/>
        <v/>
      </c>
      <c r="AL62" s="111"/>
      <c r="AM62" s="108" t="str">
        <f t="shared" si="16"/>
        <v/>
      </c>
      <c r="AN62" s="111"/>
      <c r="AO62" s="108" t="str">
        <f t="shared" si="17"/>
        <v/>
      </c>
      <c r="AP62" s="111"/>
      <c r="AQ62" s="108" t="str">
        <f t="shared" si="18"/>
        <v/>
      </c>
    </row>
    <row r="63" spans="1:43">
      <c r="A63" s="100"/>
      <c r="B63" s="106">
        <v>2.5</v>
      </c>
      <c r="D63" s="107">
        <v>1525</v>
      </c>
      <c r="E63" s="108">
        <f t="shared" si="0"/>
        <v>610</v>
      </c>
      <c r="F63" s="107">
        <v>46208</v>
      </c>
      <c r="G63" s="108">
        <f t="shared" si="0"/>
        <v>18483.2</v>
      </c>
      <c r="H63" s="107"/>
      <c r="I63" s="108" t="str">
        <f t="shared" si="1"/>
        <v/>
      </c>
      <c r="J63" s="107"/>
      <c r="K63" s="108" t="str">
        <f t="shared" si="2"/>
        <v/>
      </c>
      <c r="L63" s="107"/>
      <c r="M63" s="108" t="str">
        <f t="shared" si="3"/>
        <v/>
      </c>
      <c r="N63" s="107">
        <v>972</v>
      </c>
      <c r="O63" s="108">
        <f t="shared" si="4"/>
        <v>388.8</v>
      </c>
      <c r="P63" s="107">
        <v>1440</v>
      </c>
      <c r="Q63" s="108">
        <f t="shared" si="5"/>
        <v>576</v>
      </c>
      <c r="R63" s="107">
        <v>9694</v>
      </c>
      <c r="S63" s="108">
        <f t="shared" si="6"/>
        <v>3877.6</v>
      </c>
      <c r="T63" s="107">
        <v>6077</v>
      </c>
      <c r="U63" s="108">
        <f t="shared" si="7"/>
        <v>2430.8000000000002</v>
      </c>
      <c r="V63" s="107"/>
      <c r="W63" s="108" t="str">
        <f t="shared" si="8"/>
        <v/>
      </c>
      <c r="X63" s="107"/>
      <c r="Y63" s="108" t="str">
        <f t="shared" si="9"/>
        <v/>
      </c>
      <c r="Z63" s="107"/>
      <c r="AA63" s="108" t="str">
        <f t="shared" si="10"/>
        <v/>
      </c>
      <c r="AB63" s="107"/>
      <c r="AC63" s="108" t="str">
        <f t="shared" si="11"/>
        <v/>
      </c>
      <c r="AD63" s="107"/>
      <c r="AE63" s="108" t="str">
        <f t="shared" si="12"/>
        <v/>
      </c>
      <c r="AF63" s="107"/>
      <c r="AG63" s="108" t="str">
        <f t="shared" si="13"/>
        <v/>
      </c>
      <c r="AH63" s="107"/>
      <c r="AI63" s="108" t="str">
        <f t="shared" si="14"/>
        <v/>
      </c>
      <c r="AJ63" s="107">
        <v>5196</v>
      </c>
      <c r="AK63" s="108">
        <f t="shared" si="15"/>
        <v>2078.4</v>
      </c>
      <c r="AL63" s="107"/>
      <c r="AM63" s="108" t="str">
        <f t="shared" si="16"/>
        <v/>
      </c>
      <c r="AN63" s="107"/>
      <c r="AO63" s="108" t="str">
        <f t="shared" si="17"/>
        <v/>
      </c>
      <c r="AP63" s="107">
        <v>69587</v>
      </c>
      <c r="AQ63" s="108">
        <f t="shared" si="18"/>
        <v>27834.799999999999</v>
      </c>
    </row>
    <row r="64" spans="1:43">
      <c r="A64" s="100"/>
      <c r="B64" s="106">
        <v>2.4299999999999999E-2</v>
      </c>
      <c r="D64" s="107">
        <v>97</v>
      </c>
      <c r="E64" s="108">
        <f t="shared" si="0"/>
        <v>3991.7695473251033</v>
      </c>
      <c r="F64" s="107">
        <v>23</v>
      </c>
      <c r="G64" s="108">
        <f t="shared" si="0"/>
        <v>946.50205761316874</v>
      </c>
      <c r="H64" s="107"/>
      <c r="I64" s="108" t="str">
        <f t="shared" si="1"/>
        <v/>
      </c>
      <c r="J64" s="107"/>
      <c r="K64" s="108" t="str">
        <f t="shared" si="2"/>
        <v/>
      </c>
      <c r="L64" s="107"/>
      <c r="M64" s="108" t="str">
        <f t="shared" si="3"/>
        <v/>
      </c>
      <c r="N64" s="107">
        <v>5</v>
      </c>
      <c r="O64" s="108">
        <f t="shared" si="4"/>
        <v>205.76131687242798</v>
      </c>
      <c r="P64" s="107">
        <v>4</v>
      </c>
      <c r="Q64" s="108">
        <f t="shared" si="5"/>
        <v>164.6090534979424</v>
      </c>
      <c r="R64" s="107">
        <v>2</v>
      </c>
      <c r="S64" s="108">
        <f t="shared" si="6"/>
        <v>82.304526748971199</v>
      </c>
      <c r="T64" s="107"/>
      <c r="U64" s="108" t="str">
        <f t="shared" si="7"/>
        <v/>
      </c>
      <c r="V64" s="107">
        <v>101</v>
      </c>
      <c r="W64" s="108">
        <f t="shared" si="8"/>
        <v>4156.3786008230454</v>
      </c>
      <c r="X64" s="107"/>
      <c r="Y64" s="108" t="str">
        <f t="shared" si="9"/>
        <v/>
      </c>
      <c r="Z64" s="107"/>
      <c r="AA64" s="108" t="str">
        <f t="shared" si="10"/>
        <v/>
      </c>
      <c r="AB64" s="107"/>
      <c r="AC64" s="108" t="str">
        <f t="shared" si="11"/>
        <v/>
      </c>
      <c r="AD64" s="107">
        <v>4</v>
      </c>
      <c r="AE64" s="108">
        <f t="shared" si="12"/>
        <v>164.6090534979424</v>
      </c>
      <c r="AF64" s="107"/>
      <c r="AG64" s="108" t="str">
        <f t="shared" si="13"/>
        <v/>
      </c>
      <c r="AH64" s="107"/>
      <c r="AI64" s="108" t="str">
        <f t="shared" si="14"/>
        <v/>
      </c>
      <c r="AJ64" s="107">
        <v>4</v>
      </c>
      <c r="AK64" s="108">
        <f t="shared" si="15"/>
        <v>164.6090534979424</v>
      </c>
      <c r="AL64" s="107"/>
      <c r="AM64" s="108" t="str">
        <f t="shared" si="16"/>
        <v/>
      </c>
      <c r="AN64" s="107">
        <v>4</v>
      </c>
      <c r="AO64" s="108">
        <f t="shared" si="17"/>
        <v>164.6090534979424</v>
      </c>
      <c r="AP64" s="107">
        <v>147</v>
      </c>
      <c r="AQ64" s="108">
        <f t="shared" si="18"/>
        <v>6049.3827160493829</v>
      </c>
    </row>
    <row r="65" spans="1:43">
      <c r="A65" s="100"/>
      <c r="B65" s="106">
        <v>6.6000000000000003E-2</v>
      </c>
      <c r="D65" s="107">
        <v>312</v>
      </c>
      <c r="E65" s="108">
        <f t="shared" si="0"/>
        <v>4727.272727272727</v>
      </c>
      <c r="F65" s="107"/>
      <c r="G65" s="108" t="str">
        <f t="shared" si="0"/>
        <v/>
      </c>
      <c r="H65" s="107"/>
      <c r="I65" s="108" t="str">
        <f t="shared" si="1"/>
        <v/>
      </c>
      <c r="J65" s="107">
        <v>18364</v>
      </c>
      <c r="K65" s="108">
        <f t="shared" si="2"/>
        <v>278242.42424242425</v>
      </c>
      <c r="L65" s="107"/>
      <c r="M65" s="108" t="str">
        <f t="shared" si="3"/>
        <v/>
      </c>
      <c r="N65" s="107">
        <v>22</v>
      </c>
      <c r="O65" s="108">
        <f t="shared" si="4"/>
        <v>333.33333333333331</v>
      </c>
      <c r="P65" s="107"/>
      <c r="Q65" s="108" t="str">
        <f t="shared" si="5"/>
        <v/>
      </c>
      <c r="R65" s="107">
        <v>12</v>
      </c>
      <c r="S65" s="108">
        <f t="shared" si="6"/>
        <v>181.81818181818181</v>
      </c>
      <c r="T65" s="107"/>
      <c r="U65" s="108" t="str">
        <f t="shared" si="7"/>
        <v/>
      </c>
      <c r="V65" s="107"/>
      <c r="W65" s="108" t="str">
        <f t="shared" si="8"/>
        <v/>
      </c>
      <c r="X65" s="107"/>
      <c r="Y65" s="108" t="str">
        <f t="shared" si="9"/>
        <v/>
      </c>
      <c r="Z65" s="107"/>
      <c r="AA65" s="108" t="str">
        <f t="shared" si="10"/>
        <v/>
      </c>
      <c r="AB65" s="107"/>
      <c r="AC65" s="108" t="str">
        <f t="shared" si="11"/>
        <v/>
      </c>
      <c r="AD65" s="107"/>
      <c r="AE65" s="108" t="str">
        <f t="shared" si="12"/>
        <v/>
      </c>
      <c r="AF65" s="107"/>
      <c r="AG65" s="108" t="str">
        <f t="shared" si="13"/>
        <v/>
      </c>
      <c r="AH65" s="107"/>
      <c r="AI65" s="108" t="str">
        <f t="shared" si="14"/>
        <v/>
      </c>
      <c r="AJ65" s="107">
        <v>7</v>
      </c>
      <c r="AK65" s="108">
        <f t="shared" si="15"/>
        <v>106.06060606060606</v>
      </c>
      <c r="AL65" s="107"/>
      <c r="AM65" s="108" t="str">
        <f t="shared" si="16"/>
        <v/>
      </c>
      <c r="AN65" s="107"/>
      <c r="AO65" s="108" t="str">
        <f t="shared" si="17"/>
        <v/>
      </c>
      <c r="AP65" s="107">
        <v>18405</v>
      </c>
      <c r="AQ65" s="108">
        <f t="shared" si="18"/>
        <v>278863.63636363635</v>
      </c>
    </row>
    <row r="66" spans="1:43">
      <c r="A66" s="100"/>
      <c r="B66" s="106">
        <v>159</v>
      </c>
      <c r="D66" s="107"/>
      <c r="E66" s="108" t="str">
        <f t="shared" si="0"/>
        <v/>
      </c>
      <c r="F66" s="107">
        <v>265603</v>
      </c>
      <c r="G66" s="108">
        <f t="shared" si="0"/>
        <v>1670.4591194968552</v>
      </c>
      <c r="H66" s="107"/>
      <c r="I66" s="108" t="str">
        <f t="shared" si="1"/>
        <v/>
      </c>
      <c r="J66" s="107">
        <v>6622</v>
      </c>
      <c r="K66" s="108">
        <f t="shared" si="2"/>
        <v>41.647798742138363</v>
      </c>
      <c r="L66" s="107">
        <v>2077580</v>
      </c>
      <c r="M66" s="108">
        <f t="shared" si="3"/>
        <v>13066.540880503144</v>
      </c>
      <c r="N66" s="107">
        <v>13195</v>
      </c>
      <c r="O66" s="108">
        <f t="shared" si="4"/>
        <v>82.987421383647799</v>
      </c>
      <c r="P66" s="107">
        <v>25701</v>
      </c>
      <c r="Q66" s="108">
        <f t="shared" si="5"/>
        <v>161.64150943396226</v>
      </c>
      <c r="R66" s="107">
        <v>337752</v>
      </c>
      <c r="S66" s="108">
        <f t="shared" si="6"/>
        <v>2124.2264150943397</v>
      </c>
      <c r="T66" s="107">
        <v>4157</v>
      </c>
      <c r="U66" s="108">
        <f t="shared" si="7"/>
        <v>26.144654088050313</v>
      </c>
      <c r="V66" s="107">
        <v>186216</v>
      </c>
      <c r="W66" s="108">
        <f t="shared" si="8"/>
        <v>1171.1698113207547</v>
      </c>
      <c r="X66" s="107">
        <v>21385</v>
      </c>
      <c r="Y66" s="108">
        <f t="shared" si="9"/>
        <v>134.49685534591194</v>
      </c>
      <c r="Z66" s="107"/>
      <c r="AA66" s="108" t="str">
        <f t="shared" si="10"/>
        <v/>
      </c>
      <c r="AB66" s="107">
        <v>3527</v>
      </c>
      <c r="AC66" s="108">
        <f t="shared" si="11"/>
        <v>22.182389937106919</v>
      </c>
      <c r="AD66" s="107"/>
      <c r="AE66" s="108" t="str">
        <f t="shared" si="12"/>
        <v/>
      </c>
      <c r="AF66" s="107"/>
      <c r="AG66" s="108" t="str">
        <f t="shared" si="13"/>
        <v/>
      </c>
      <c r="AH66" s="107"/>
      <c r="AI66" s="108" t="str">
        <f t="shared" si="14"/>
        <v/>
      </c>
      <c r="AJ66" s="107">
        <v>136919</v>
      </c>
      <c r="AK66" s="108">
        <f t="shared" si="15"/>
        <v>861.12578616352198</v>
      </c>
      <c r="AL66" s="107"/>
      <c r="AM66" s="108" t="str">
        <f t="shared" si="16"/>
        <v/>
      </c>
      <c r="AN66" s="107">
        <v>4382</v>
      </c>
      <c r="AO66" s="108">
        <f t="shared" si="17"/>
        <v>27.559748427672957</v>
      </c>
      <c r="AP66" s="107">
        <v>3083039</v>
      </c>
      <c r="AQ66" s="108">
        <f t="shared" si="18"/>
        <v>19390.182389937108</v>
      </c>
    </row>
    <row r="67" spans="1:43">
      <c r="A67" s="110"/>
      <c r="B67">
        <v>69.94</v>
      </c>
      <c r="D67" s="111">
        <v>665436</v>
      </c>
      <c r="E67" s="108">
        <f t="shared" si="0"/>
        <v>9514.3837575064335</v>
      </c>
      <c r="F67" s="111">
        <v>146378</v>
      </c>
      <c r="G67" s="108">
        <f t="shared" si="0"/>
        <v>2092.9082070346012</v>
      </c>
      <c r="H67" s="111"/>
      <c r="I67" s="108" t="str">
        <f t="shared" si="1"/>
        <v/>
      </c>
      <c r="J67" s="111"/>
      <c r="K67" s="108" t="str">
        <f t="shared" si="2"/>
        <v/>
      </c>
      <c r="L67" s="111"/>
      <c r="M67" s="108" t="str">
        <f t="shared" si="3"/>
        <v/>
      </c>
      <c r="N67" s="111">
        <v>4892</v>
      </c>
      <c r="O67" s="108">
        <f t="shared" si="4"/>
        <v>69.945667715184442</v>
      </c>
      <c r="P67" s="111">
        <v>108925</v>
      </c>
      <c r="Q67" s="108">
        <f t="shared" si="5"/>
        <v>1557.4063482985416</v>
      </c>
      <c r="R67" s="111">
        <v>914</v>
      </c>
      <c r="S67" s="108">
        <f t="shared" si="6"/>
        <v>13.068344295110094</v>
      </c>
      <c r="T67" s="111">
        <v>286</v>
      </c>
      <c r="U67" s="108">
        <f t="shared" si="7"/>
        <v>4.0892193308550189</v>
      </c>
      <c r="V67" s="111">
        <v>23113</v>
      </c>
      <c r="W67" s="108">
        <f t="shared" si="8"/>
        <v>330.46897340577641</v>
      </c>
      <c r="X67" s="111"/>
      <c r="Y67" s="108" t="str">
        <f t="shared" si="9"/>
        <v/>
      </c>
      <c r="Z67" s="111"/>
      <c r="AA67" s="108" t="str">
        <f t="shared" si="10"/>
        <v/>
      </c>
      <c r="AB67" s="111">
        <v>1518</v>
      </c>
      <c r="AC67" s="108">
        <f t="shared" si="11"/>
        <v>21.704317986845869</v>
      </c>
      <c r="AD67" s="111"/>
      <c r="AE67" s="108" t="str">
        <f t="shared" si="12"/>
        <v/>
      </c>
      <c r="AF67" s="111"/>
      <c r="AG67" s="108" t="str">
        <f t="shared" si="13"/>
        <v/>
      </c>
      <c r="AH67" s="111"/>
      <c r="AI67" s="108" t="str">
        <f t="shared" si="14"/>
        <v/>
      </c>
      <c r="AJ67" s="111">
        <v>22555</v>
      </c>
      <c r="AK67" s="108">
        <f t="shared" si="15"/>
        <v>322.49070631970261</v>
      </c>
      <c r="AL67" s="111"/>
      <c r="AM67" s="108" t="str">
        <f t="shared" si="16"/>
        <v/>
      </c>
      <c r="AN67" s="111"/>
      <c r="AO67" s="108" t="str">
        <f t="shared" si="17"/>
        <v/>
      </c>
      <c r="AP67" s="111">
        <v>308581</v>
      </c>
      <c r="AQ67" s="108">
        <f t="shared" si="18"/>
        <v>4412.0817843866171</v>
      </c>
    </row>
    <row r="68" spans="1:43">
      <c r="A68" s="110"/>
      <c r="D68" s="111">
        <v>873003</v>
      </c>
      <c r="E68" s="108" t="str">
        <f t="shared" si="0"/>
        <v/>
      </c>
      <c r="F68" s="111"/>
      <c r="G68" s="108" t="str">
        <f t="shared" si="0"/>
        <v/>
      </c>
      <c r="H68" s="111"/>
      <c r="I68" s="108" t="str">
        <f t="shared" si="1"/>
        <v/>
      </c>
      <c r="J68" s="111"/>
      <c r="K68" s="108" t="str">
        <f t="shared" si="2"/>
        <v/>
      </c>
      <c r="L68" s="111"/>
      <c r="M68" s="108" t="str">
        <f t="shared" si="3"/>
        <v/>
      </c>
      <c r="N68" s="111"/>
      <c r="O68" s="108" t="str">
        <f t="shared" si="4"/>
        <v/>
      </c>
      <c r="P68" s="111"/>
      <c r="Q68" s="108" t="str">
        <f t="shared" si="5"/>
        <v/>
      </c>
      <c r="R68" s="111">
        <v>170</v>
      </c>
      <c r="S68" s="108" t="str">
        <f t="shared" si="6"/>
        <v/>
      </c>
      <c r="T68" s="111"/>
      <c r="U68" s="108" t="str">
        <f t="shared" si="7"/>
        <v/>
      </c>
      <c r="V68" s="111"/>
      <c r="W68" s="108" t="str">
        <f t="shared" si="8"/>
        <v/>
      </c>
      <c r="X68" s="111"/>
      <c r="Y68" s="108" t="str">
        <f t="shared" si="9"/>
        <v/>
      </c>
      <c r="Z68" s="111"/>
      <c r="AA68" s="108" t="str">
        <f t="shared" si="10"/>
        <v/>
      </c>
      <c r="AB68" s="111"/>
      <c r="AC68" s="108" t="str">
        <f t="shared" si="11"/>
        <v/>
      </c>
      <c r="AD68" s="111"/>
      <c r="AE68" s="108" t="str">
        <f t="shared" si="12"/>
        <v/>
      </c>
      <c r="AF68" s="111"/>
      <c r="AG68" s="108" t="str">
        <f t="shared" si="13"/>
        <v/>
      </c>
      <c r="AH68" s="111"/>
      <c r="AI68" s="108" t="str">
        <f t="shared" si="14"/>
        <v/>
      </c>
      <c r="AJ68" s="111">
        <v>27280</v>
      </c>
      <c r="AK68" s="108" t="str">
        <f t="shared" si="15"/>
        <v/>
      </c>
      <c r="AL68" s="111"/>
      <c r="AM68" s="108" t="str">
        <f t="shared" si="16"/>
        <v/>
      </c>
      <c r="AN68" s="111"/>
      <c r="AO68" s="108" t="str">
        <f t="shared" si="17"/>
        <v/>
      </c>
      <c r="AP68" s="111">
        <v>27450</v>
      </c>
      <c r="AQ68" s="108" t="str">
        <f t="shared" si="18"/>
        <v/>
      </c>
    </row>
    <row r="69" spans="1:43">
      <c r="A69" s="110"/>
      <c r="D69" s="111"/>
      <c r="E69" s="108" t="str">
        <f t="shared" si="0"/>
        <v/>
      </c>
      <c r="F69" s="111"/>
      <c r="G69" s="108" t="str">
        <f t="shared" si="0"/>
        <v/>
      </c>
      <c r="H69" s="111"/>
      <c r="I69" s="108" t="str">
        <f t="shared" si="1"/>
        <v/>
      </c>
      <c r="J69" s="111"/>
      <c r="K69" s="108" t="str">
        <f t="shared" si="2"/>
        <v/>
      </c>
      <c r="L69" s="111"/>
      <c r="M69" s="108" t="str">
        <f t="shared" si="3"/>
        <v/>
      </c>
      <c r="N69" s="111"/>
      <c r="O69" s="108" t="str">
        <f t="shared" si="4"/>
        <v/>
      </c>
      <c r="P69" s="111"/>
      <c r="Q69" s="108" t="str">
        <f t="shared" si="5"/>
        <v/>
      </c>
      <c r="R69" s="111"/>
      <c r="S69" s="108" t="str">
        <f t="shared" si="6"/>
        <v/>
      </c>
      <c r="T69" s="111"/>
      <c r="U69" s="108" t="str">
        <f t="shared" si="7"/>
        <v/>
      </c>
      <c r="V69" s="111"/>
      <c r="W69" s="108" t="str">
        <f t="shared" si="8"/>
        <v/>
      </c>
      <c r="X69" s="111"/>
      <c r="Y69" s="108" t="str">
        <f t="shared" si="9"/>
        <v/>
      </c>
      <c r="Z69" s="111"/>
      <c r="AA69" s="108" t="str">
        <f t="shared" si="10"/>
        <v/>
      </c>
      <c r="AB69" s="111">
        <v>221447</v>
      </c>
      <c r="AC69" s="108" t="str">
        <f t="shared" si="11"/>
        <v/>
      </c>
      <c r="AD69" s="111"/>
      <c r="AE69" s="108" t="str">
        <f t="shared" si="12"/>
        <v/>
      </c>
      <c r="AF69" s="111"/>
      <c r="AG69" s="108" t="str">
        <f t="shared" si="13"/>
        <v/>
      </c>
      <c r="AH69" s="111"/>
      <c r="AI69" s="108" t="str">
        <f t="shared" si="14"/>
        <v/>
      </c>
      <c r="AJ69" s="111"/>
      <c r="AK69" s="108" t="str">
        <f t="shared" si="15"/>
        <v/>
      </c>
      <c r="AL69" s="111"/>
      <c r="AM69" s="108" t="str">
        <f t="shared" si="16"/>
        <v/>
      </c>
      <c r="AN69" s="111"/>
      <c r="AO69" s="108" t="str">
        <f t="shared" si="17"/>
        <v/>
      </c>
      <c r="AP69" s="111">
        <v>221447</v>
      </c>
      <c r="AQ69" s="108" t="str">
        <f t="shared" si="18"/>
        <v/>
      </c>
    </row>
    <row r="70" spans="1:43">
      <c r="A70" s="100"/>
      <c r="B70" s="106">
        <v>2.4700000000000002</v>
      </c>
      <c r="D70" s="107">
        <v>92912</v>
      </c>
      <c r="E70" s="108">
        <f t="shared" si="0"/>
        <v>37616.194331983803</v>
      </c>
      <c r="F70" s="107"/>
      <c r="G70" s="108" t="str">
        <f t="shared" si="0"/>
        <v/>
      </c>
      <c r="H70" s="107"/>
      <c r="I70" s="108" t="str">
        <f t="shared" si="1"/>
        <v/>
      </c>
      <c r="J70" s="107"/>
      <c r="K70" s="108" t="str">
        <f t="shared" si="2"/>
        <v/>
      </c>
      <c r="L70" s="107"/>
      <c r="M70" s="108" t="str">
        <f t="shared" si="3"/>
        <v/>
      </c>
      <c r="N70" s="107"/>
      <c r="O70" s="108" t="str">
        <f t="shared" si="4"/>
        <v/>
      </c>
      <c r="P70" s="107"/>
      <c r="Q70" s="108" t="str">
        <f t="shared" si="5"/>
        <v/>
      </c>
      <c r="R70" s="107">
        <v>55696</v>
      </c>
      <c r="S70" s="108">
        <f t="shared" si="6"/>
        <v>22548.987854251009</v>
      </c>
      <c r="T70" s="107"/>
      <c r="U70" s="108" t="str">
        <f t="shared" si="7"/>
        <v/>
      </c>
      <c r="V70" s="107">
        <v>4422</v>
      </c>
      <c r="W70" s="108">
        <f t="shared" si="8"/>
        <v>1790.2834008097166</v>
      </c>
      <c r="X70" s="107"/>
      <c r="Y70" s="108" t="str">
        <f t="shared" si="9"/>
        <v/>
      </c>
      <c r="Z70" s="107"/>
      <c r="AA70" s="108" t="str">
        <f t="shared" si="10"/>
        <v/>
      </c>
      <c r="AB70" s="107"/>
      <c r="AC70" s="108" t="str">
        <f t="shared" si="11"/>
        <v/>
      </c>
      <c r="AD70" s="107"/>
      <c r="AE70" s="108" t="str">
        <f t="shared" si="12"/>
        <v/>
      </c>
      <c r="AF70" s="107"/>
      <c r="AG70" s="108" t="str">
        <f t="shared" si="13"/>
        <v/>
      </c>
      <c r="AH70" s="107"/>
      <c r="AI70" s="108" t="str">
        <f t="shared" si="14"/>
        <v/>
      </c>
      <c r="AJ70" s="107">
        <v>9821</v>
      </c>
      <c r="AK70" s="108">
        <f t="shared" si="15"/>
        <v>3976.1133603238864</v>
      </c>
      <c r="AL70" s="107"/>
      <c r="AM70" s="108" t="str">
        <f t="shared" si="16"/>
        <v/>
      </c>
      <c r="AN70" s="107"/>
      <c r="AO70" s="108" t="str">
        <f t="shared" si="17"/>
        <v/>
      </c>
      <c r="AP70" s="107">
        <v>69939</v>
      </c>
      <c r="AQ70" s="108">
        <f t="shared" si="18"/>
        <v>28315.384615384613</v>
      </c>
    </row>
    <row r="71" spans="1:43">
      <c r="A71" s="100"/>
      <c r="B71" s="106">
        <v>183.87</v>
      </c>
      <c r="D71" s="107">
        <v>1642909</v>
      </c>
      <c r="E71" s="108">
        <f t="shared" si="0"/>
        <v>8935.1661499972797</v>
      </c>
      <c r="F71" s="107"/>
      <c r="G71" s="108" t="str">
        <f t="shared" si="0"/>
        <v/>
      </c>
      <c r="H71" s="107"/>
      <c r="I71" s="108" t="str">
        <f t="shared" si="1"/>
        <v/>
      </c>
      <c r="J71" s="107"/>
      <c r="K71" s="108" t="str">
        <f t="shared" si="2"/>
        <v/>
      </c>
      <c r="L71" s="107"/>
      <c r="M71" s="108" t="str">
        <f t="shared" si="3"/>
        <v/>
      </c>
      <c r="N71" s="107">
        <v>8648</v>
      </c>
      <c r="O71" s="108">
        <f t="shared" si="4"/>
        <v>47.03322999945614</v>
      </c>
      <c r="P71" s="107">
        <v>169886</v>
      </c>
      <c r="Q71" s="108">
        <f t="shared" si="5"/>
        <v>923.94626638385819</v>
      </c>
      <c r="R71" s="107">
        <v>297437</v>
      </c>
      <c r="S71" s="108">
        <f t="shared" si="6"/>
        <v>1617.6483385000272</v>
      </c>
      <c r="T71" s="107"/>
      <c r="U71" s="108" t="str">
        <f t="shared" si="7"/>
        <v/>
      </c>
      <c r="V71" s="107">
        <v>238705</v>
      </c>
      <c r="W71" s="108">
        <f t="shared" si="8"/>
        <v>1298.2270082123239</v>
      </c>
      <c r="X71" s="107">
        <v>23540</v>
      </c>
      <c r="Y71" s="108">
        <f t="shared" si="9"/>
        <v>128.02523522053625</v>
      </c>
      <c r="Z71" s="107">
        <v>12559</v>
      </c>
      <c r="AA71" s="108">
        <f t="shared" si="10"/>
        <v>68.303692826453471</v>
      </c>
      <c r="AB71" s="107">
        <v>1239</v>
      </c>
      <c r="AC71" s="108">
        <f t="shared" si="11"/>
        <v>6.7384565181922005</v>
      </c>
      <c r="AD71" s="107"/>
      <c r="AE71" s="108" t="str">
        <f t="shared" si="12"/>
        <v/>
      </c>
      <c r="AF71" s="107"/>
      <c r="AG71" s="108" t="str">
        <f t="shared" si="13"/>
        <v/>
      </c>
      <c r="AH71" s="107"/>
      <c r="AI71" s="108" t="str">
        <f t="shared" si="14"/>
        <v/>
      </c>
      <c r="AJ71" s="107">
        <v>8134</v>
      </c>
      <c r="AK71" s="108">
        <f t="shared" si="15"/>
        <v>44.237776690052755</v>
      </c>
      <c r="AL71" s="107"/>
      <c r="AM71" s="108" t="str">
        <f t="shared" si="16"/>
        <v/>
      </c>
      <c r="AN71" s="107">
        <v>22423</v>
      </c>
      <c r="AO71" s="108">
        <f t="shared" si="17"/>
        <v>121.95029096644367</v>
      </c>
      <c r="AP71" s="107">
        <v>782571</v>
      </c>
      <c r="AQ71" s="108">
        <f t="shared" si="18"/>
        <v>4256.110295317344</v>
      </c>
    </row>
    <row r="72" spans="1:43">
      <c r="A72" s="110"/>
      <c r="B72">
        <v>23.45</v>
      </c>
      <c r="D72" s="111">
        <v>115818</v>
      </c>
      <c r="E72" s="108">
        <f t="shared" si="0"/>
        <v>4938.9339019189765</v>
      </c>
      <c r="F72" s="111"/>
      <c r="G72" s="108" t="str">
        <f t="shared" si="0"/>
        <v/>
      </c>
      <c r="H72" s="111"/>
      <c r="I72" s="108" t="str">
        <f t="shared" si="1"/>
        <v/>
      </c>
      <c r="J72" s="111"/>
      <c r="K72" s="108" t="str">
        <f t="shared" si="2"/>
        <v/>
      </c>
      <c r="L72" s="111"/>
      <c r="M72" s="108" t="str">
        <f t="shared" si="3"/>
        <v/>
      </c>
      <c r="N72" s="111">
        <v>15377</v>
      </c>
      <c r="O72" s="108">
        <f t="shared" si="4"/>
        <v>655.73560767590618</v>
      </c>
      <c r="P72" s="111">
        <v>62779</v>
      </c>
      <c r="Q72" s="108">
        <f t="shared" si="5"/>
        <v>2677.1428571428573</v>
      </c>
      <c r="R72" s="111">
        <v>9199</v>
      </c>
      <c r="S72" s="108">
        <f t="shared" si="6"/>
        <v>392.28144989339023</v>
      </c>
      <c r="T72" s="111"/>
      <c r="U72" s="108" t="str">
        <f t="shared" si="7"/>
        <v/>
      </c>
      <c r="V72" s="111">
        <v>19623</v>
      </c>
      <c r="W72" s="108">
        <f t="shared" si="8"/>
        <v>836.80170575692966</v>
      </c>
      <c r="X72" s="111">
        <v>4029</v>
      </c>
      <c r="Y72" s="108">
        <f t="shared" si="9"/>
        <v>171.81236673773986</v>
      </c>
      <c r="Z72" s="111">
        <v>1227</v>
      </c>
      <c r="AA72" s="108">
        <f t="shared" si="10"/>
        <v>52.324093816631134</v>
      </c>
      <c r="AB72" s="111">
        <v>400</v>
      </c>
      <c r="AC72" s="108">
        <f t="shared" si="11"/>
        <v>17.057569296375267</v>
      </c>
      <c r="AD72" s="111"/>
      <c r="AE72" s="108" t="str">
        <f t="shared" si="12"/>
        <v/>
      </c>
      <c r="AF72" s="111"/>
      <c r="AG72" s="108" t="str">
        <f t="shared" si="13"/>
        <v/>
      </c>
      <c r="AH72" s="111"/>
      <c r="AI72" s="108" t="str">
        <f t="shared" si="14"/>
        <v/>
      </c>
      <c r="AJ72" s="111">
        <v>16337</v>
      </c>
      <c r="AK72" s="108">
        <f t="shared" si="15"/>
        <v>696.6737739872068</v>
      </c>
      <c r="AL72" s="111"/>
      <c r="AM72" s="108" t="str">
        <f t="shared" si="16"/>
        <v/>
      </c>
      <c r="AN72" s="111">
        <v>2878</v>
      </c>
      <c r="AO72" s="108">
        <f t="shared" si="17"/>
        <v>122.72921108742004</v>
      </c>
      <c r="AP72" s="111">
        <v>131849</v>
      </c>
      <c r="AQ72" s="108">
        <f t="shared" si="18"/>
        <v>5622.5586353944564</v>
      </c>
    </row>
    <row r="73" spans="1:43">
      <c r="A73" s="100"/>
      <c r="B73" s="106">
        <v>160.072577884617</v>
      </c>
      <c r="D73" s="107">
        <v>2186022</v>
      </c>
      <c r="E73" s="108">
        <f t="shared" si="0"/>
        <v>13656.442776699212</v>
      </c>
      <c r="F73" s="107">
        <v>2043.4</v>
      </c>
      <c r="G73" s="108">
        <f t="shared" si="0"/>
        <v>12.765459437236759</v>
      </c>
      <c r="H73" s="107"/>
      <c r="I73" s="108" t="str">
        <f t="shared" si="1"/>
        <v/>
      </c>
      <c r="J73" s="107"/>
      <c r="K73" s="108" t="str">
        <f t="shared" si="2"/>
        <v/>
      </c>
      <c r="L73" s="107"/>
      <c r="M73" s="108" t="str">
        <f t="shared" si="3"/>
        <v/>
      </c>
      <c r="N73" s="107">
        <v>2381.08</v>
      </c>
      <c r="O73" s="108">
        <f t="shared" si="4"/>
        <v>14.875002523644758</v>
      </c>
      <c r="P73" s="107">
        <v>123943.31</v>
      </c>
      <c r="Q73" s="108">
        <f t="shared" si="5"/>
        <v>774.29445841336053</v>
      </c>
      <c r="R73" s="107">
        <v>126648.12</v>
      </c>
      <c r="S73" s="108">
        <f t="shared" si="6"/>
        <v>791.19185605475832</v>
      </c>
      <c r="T73" s="107">
        <v>10</v>
      </c>
      <c r="U73" s="108">
        <f t="shared" si="7"/>
        <v>6.2471662118218446E-2</v>
      </c>
      <c r="V73" s="107">
        <v>167517.65</v>
      </c>
      <c r="W73" s="108">
        <f t="shared" si="8"/>
        <v>1046.5106029637975</v>
      </c>
      <c r="X73" s="107"/>
      <c r="Y73" s="108" t="str">
        <f t="shared" si="9"/>
        <v/>
      </c>
      <c r="Z73" s="107"/>
      <c r="AA73" s="108" t="str">
        <f t="shared" si="10"/>
        <v/>
      </c>
      <c r="AB73" s="107">
        <v>75012.259999999995</v>
      </c>
      <c r="AC73" s="108">
        <f t="shared" si="11"/>
        <v>468.61405614439525</v>
      </c>
      <c r="AD73" s="107">
        <v>1759.43</v>
      </c>
      <c r="AE73" s="108">
        <f t="shared" si="12"/>
        <v>10.991451648065709</v>
      </c>
      <c r="AF73" s="107"/>
      <c r="AG73" s="108" t="str">
        <f t="shared" si="13"/>
        <v/>
      </c>
      <c r="AH73" s="107"/>
      <c r="AI73" s="108" t="str">
        <f t="shared" si="14"/>
        <v/>
      </c>
      <c r="AJ73" s="107">
        <v>29102.97</v>
      </c>
      <c r="AK73" s="108">
        <f t="shared" si="15"/>
        <v>181.81109084766479</v>
      </c>
      <c r="AL73" s="107"/>
      <c r="AM73" s="108" t="str">
        <f t="shared" si="16"/>
        <v/>
      </c>
      <c r="AN73" s="107"/>
      <c r="AO73" s="108" t="str">
        <f t="shared" si="17"/>
        <v/>
      </c>
      <c r="AP73" s="107">
        <v>528418.22</v>
      </c>
      <c r="AQ73" s="108">
        <f t="shared" si="18"/>
        <v>3301.1164496950419</v>
      </c>
    </row>
    <row r="74" spans="1:43">
      <c r="A74" s="100"/>
      <c r="B74" s="106">
        <v>72.86</v>
      </c>
      <c r="D74" s="107">
        <v>982927</v>
      </c>
      <c r="E74" s="108">
        <f t="shared" si="0"/>
        <v>13490.625857809498</v>
      </c>
      <c r="F74" s="107"/>
      <c r="G74" s="108" t="str">
        <f t="shared" si="0"/>
        <v/>
      </c>
      <c r="H74" s="107"/>
      <c r="I74" s="108" t="str">
        <f t="shared" si="1"/>
        <v/>
      </c>
      <c r="J74" s="107"/>
      <c r="K74" s="108" t="str">
        <f t="shared" si="2"/>
        <v/>
      </c>
      <c r="L74" s="107"/>
      <c r="M74" s="108" t="str">
        <f t="shared" si="3"/>
        <v/>
      </c>
      <c r="N74" s="107">
        <v>5394</v>
      </c>
      <c r="O74" s="108">
        <f t="shared" si="4"/>
        <v>74.032390886631902</v>
      </c>
      <c r="P74" s="107">
        <v>28447</v>
      </c>
      <c r="Q74" s="108">
        <f t="shared" si="5"/>
        <v>390.43370848202034</v>
      </c>
      <c r="R74" s="107">
        <v>94761</v>
      </c>
      <c r="S74" s="108">
        <f t="shared" si="6"/>
        <v>1300.5901729343948</v>
      </c>
      <c r="T74" s="107"/>
      <c r="U74" s="108" t="str">
        <f t="shared" si="7"/>
        <v/>
      </c>
      <c r="V74" s="107">
        <v>59391</v>
      </c>
      <c r="W74" s="108">
        <f t="shared" si="8"/>
        <v>815.138622014823</v>
      </c>
      <c r="X74" s="107">
        <v>24934</v>
      </c>
      <c r="Y74" s="108">
        <f t="shared" si="9"/>
        <v>342.2179522371672</v>
      </c>
      <c r="Z74" s="107"/>
      <c r="AA74" s="108" t="str">
        <f t="shared" si="10"/>
        <v/>
      </c>
      <c r="AB74" s="107"/>
      <c r="AC74" s="108" t="str">
        <f t="shared" si="11"/>
        <v/>
      </c>
      <c r="AD74" s="107"/>
      <c r="AE74" s="108" t="str">
        <f t="shared" si="12"/>
        <v/>
      </c>
      <c r="AF74" s="107"/>
      <c r="AG74" s="108" t="str">
        <f t="shared" si="13"/>
        <v/>
      </c>
      <c r="AH74" s="107"/>
      <c r="AI74" s="108" t="str">
        <f t="shared" si="14"/>
        <v/>
      </c>
      <c r="AJ74" s="107">
        <v>85224</v>
      </c>
      <c r="AK74" s="108">
        <f t="shared" si="15"/>
        <v>1169.6953060664289</v>
      </c>
      <c r="AL74" s="107"/>
      <c r="AM74" s="108" t="str">
        <f t="shared" si="16"/>
        <v/>
      </c>
      <c r="AN74" s="107"/>
      <c r="AO74" s="108" t="str">
        <f t="shared" si="17"/>
        <v/>
      </c>
      <c r="AP74" s="107">
        <v>298151</v>
      </c>
      <c r="AQ74" s="108">
        <f t="shared" si="18"/>
        <v>4092.1081526214657</v>
      </c>
    </row>
    <row r="75" spans="1:43">
      <c r="A75" s="110"/>
      <c r="B75">
        <v>79.67</v>
      </c>
      <c r="D75" s="111">
        <v>565214</v>
      </c>
      <c r="E75" s="108">
        <f t="shared" si="0"/>
        <v>7094.4395631981924</v>
      </c>
      <c r="F75" s="111"/>
      <c r="G75" s="108" t="str">
        <f t="shared" si="0"/>
        <v/>
      </c>
      <c r="H75" s="111"/>
      <c r="I75" s="108" t="str">
        <f t="shared" si="1"/>
        <v/>
      </c>
      <c r="J75" s="111"/>
      <c r="K75" s="108" t="str">
        <f t="shared" si="2"/>
        <v/>
      </c>
      <c r="L75" s="111"/>
      <c r="M75" s="108" t="str">
        <f t="shared" si="3"/>
        <v/>
      </c>
      <c r="N75" s="111">
        <v>2490</v>
      </c>
      <c r="O75" s="108">
        <f t="shared" si="4"/>
        <v>31.253922430023849</v>
      </c>
      <c r="P75" s="111">
        <v>39266</v>
      </c>
      <c r="Q75" s="108">
        <f t="shared" si="5"/>
        <v>492.85803941257689</v>
      </c>
      <c r="R75" s="111">
        <v>67867</v>
      </c>
      <c r="S75" s="108">
        <f t="shared" si="6"/>
        <v>851.85138697125637</v>
      </c>
      <c r="T75" s="111"/>
      <c r="U75" s="108" t="str">
        <f t="shared" si="7"/>
        <v/>
      </c>
      <c r="V75" s="111">
        <v>37727</v>
      </c>
      <c r="W75" s="108">
        <f t="shared" si="8"/>
        <v>473.54085603112838</v>
      </c>
      <c r="X75" s="111">
        <v>22591</v>
      </c>
      <c r="Y75" s="108">
        <f t="shared" si="9"/>
        <v>283.55717334002759</v>
      </c>
      <c r="Z75" s="111"/>
      <c r="AA75" s="108" t="str">
        <f t="shared" si="10"/>
        <v/>
      </c>
      <c r="AB75" s="111"/>
      <c r="AC75" s="108" t="str">
        <f t="shared" si="11"/>
        <v/>
      </c>
      <c r="AD75" s="111"/>
      <c r="AE75" s="108" t="str">
        <f t="shared" si="12"/>
        <v/>
      </c>
      <c r="AF75" s="111"/>
      <c r="AG75" s="108" t="str">
        <f t="shared" si="13"/>
        <v/>
      </c>
      <c r="AH75" s="111"/>
      <c r="AI75" s="108" t="str">
        <f t="shared" si="14"/>
        <v/>
      </c>
      <c r="AJ75" s="111">
        <v>36280</v>
      </c>
      <c r="AK75" s="108">
        <f t="shared" si="15"/>
        <v>455.37843604870091</v>
      </c>
      <c r="AL75" s="111"/>
      <c r="AM75" s="108" t="str">
        <f t="shared" si="16"/>
        <v/>
      </c>
      <c r="AN75" s="111"/>
      <c r="AO75" s="108" t="str">
        <f t="shared" si="17"/>
        <v/>
      </c>
      <c r="AP75" s="111">
        <v>206221</v>
      </c>
      <c r="AQ75" s="108">
        <f t="shared" si="18"/>
        <v>2588.4398142337141</v>
      </c>
    </row>
    <row r="76" spans="1:43">
      <c r="A76" s="110"/>
      <c r="B76">
        <v>1.36</v>
      </c>
      <c r="D76" s="111"/>
      <c r="E76" s="108" t="str">
        <f t="shared" si="0"/>
        <v/>
      </c>
      <c r="F76" s="111"/>
      <c r="G76" s="108" t="str">
        <f t="shared" si="0"/>
        <v/>
      </c>
      <c r="H76" s="111"/>
      <c r="I76" s="108" t="str">
        <f t="shared" si="1"/>
        <v/>
      </c>
      <c r="J76" s="111"/>
      <c r="K76" s="108" t="str">
        <f t="shared" si="2"/>
        <v/>
      </c>
      <c r="L76" s="111"/>
      <c r="M76" s="108" t="str">
        <f t="shared" si="3"/>
        <v/>
      </c>
      <c r="N76" s="111"/>
      <c r="O76" s="108" t="str">
        <f t="shared" si="4"/>
        <v/>
      </c>
      <c r="P76" s="111">
        <v>423</v>
      </c>
      <c r="Q76" s="108">
        <f t="shared" si="5"/>
        <v>311.02941176470586</v>
      </c>
      <c r="R76" s="111"/>
      <c r="S76" s="108" t="str">
        <f t="shared" si="6"/>
        <v/>
      </c>
      <c r="T76" s="111"/>
      <c r="U76" s="108" t="str">
        <f t="shared" si="7"/>
        <v/>
      </c>
      <c r="V76" s="111">
        <v>1967</v>
      </c>
      <c r="W76" s="108">
        <f t="shared" si="8"/>
        <v>1446.3235294117646</v>
      </c>
      <c r="X76" s="111"/>
      <c r="Y76" s="108" t="str">
        <f t="shared" si="9"/>
        <v/>
      </c>
      <c r="Z76" s="111"/>
      <c r="AA76" s="108" t="str">
        <f t="shared" si="10"/>
        <v/>
      </c>
      <c r="AB76" s="111"/>
      <c r="AC76" s="108" t="str">
        <f t="shared" si="11"/>
        <v/>
      </c>
      <c r="AD76" s="111"/>
      <c r="AE76" s="108" t="str">
        <f t="shared" si="12"/>
        <v/>
      </c>
      <c r="AF76" s="111"/>
      <c r="AG76" s="108" t="str">
        <f t="shared" si="13"/>
        <v/>
      </c>
      <c r="AH76" s="111"/>
      <c r="AI76" s="108" t="str">
        <f t="shared" si="14"/>
        <v/>
      </c>
      <c r="AJ76" s="111">
        <v>1016</v>
      </c>
      <c r="AK76" s="108">
        <f t="shared" si="15"/>
        <v>747.05882352941171</v>
      </c>
      <c r="AL76" s="111"/>
      <c r="AM76" s="108" t="str">
        <f t="shared" si="16"/>
        <v/>
      </c>
      <c r="AN76" s="111"/>
      <c r="AO76" s="108" t="str">
        <f t="shared" si="17"/>
        <v/>
      </c>
      <c r="AP76" s="111">
        <v>3406</v>
      </c>
      <c r="AQ76" s="108">
        <f t="shared" si="18"/>
        <v>2504.411764705882</v>
      </c>
    </row>
    <row r="77" spans="1:43">
      <c r="A77" s="110"/>
      <c r="D77" s="111"/>
      <c r="E77" s="108" t="str">
        <f t="shared" ref="E77:G140" si="19">IF(OR($B77=0,D77=0),"",D77/$B77)</f>
        <v/>
      </c>
      <c r="F77" s="111"/>
      <c r="G77" s="108" t="str">
        <f t="shared" si="19"/>
        <v/>
      </c>
      <c r="H77" s="111"/>
      <c r="I77" s="108" t="str">
        <f t="shared" ref="I77:I140" si="20">IF(OR($B77=0,H77=0),"",H77/$B77)</f>
        <v/>
      </c>
      <c r="J77" s="111"/>
      <c r="K77" s="108" t="str">
        <f t="shared" ref="K77:K140" si="21">IF(OR($B77=0,J77=0),"",J77/$B77)</f>
        <v/>
      </c>
      <c r="L77" s="111"/>
      <c r="M77" s="108" t="str">
        <f t="shared" ref="M77:M140" si="22">IF(OR($B77=0,L77=0),"",L77/$B77)</f>
        <v/>
      </c>
      <c r="N77" s="111"/>
      <c r="O77" s="108" t="str">
        <f t="shared" ref="O77:O140" si="23">IF(OR($B77=0,N77=0),"",N77/$B77)</f>
        <v/>
      </c>
      <c r="P77" s="111"/>
      <c r="Q77" s="108" t="str">
        <f t="shared" ref="Q77:Q116" si="24">IF(OR($B77=0,P77=0),"",P77/$B77)</f>
        <v/>
      </c>
      <c r="R77" s="111"/>
      <c r="S77" s="108" t="str">
        <f t="shared" ref="S77:S140" si="25">IF(OR($B77=0,R77=0),"",R77/$B77)</f>
        <v/>
      </c>
      <c r="T77" s="111"/>
      <c r="U77" s="108" t="str">
        <f t="shared" ref="U77:U140" si="26">IF(OR($B77=0,T77=0),"",T77/$B77)</f>
        <v/>
      </c>
      <c r="V77" s="111"/>
      <c r="W77" s="108" t="str">
        <f t="shared" ref="W77:W125" si="27">IF(OR($B77=0,V77=0),"",V77/$B77)</f>
        <v/>
      </c>
      <c r="X77" s="111"/>
      <c r="Y77" s="108" t="str">
        <f t="shared" ref="Y77:Y140" si="28">IF(OR($B77=0,X77=0),"",X77/$B77)</f>
        <v/>
      </c>
      <c r="Z77" s="111"/>
      <c r="AA77" s="108" t="str">
        <f t="shared" ref="AA77:AA140" si="29">IF(OR($B77=0,Z77=0),"",Z77/$B77)</f>
        <v/>
      </c>
      <c r="AB77" s="111"/>
      <c r="AC77" s="108" t="str">
        <f t="shared" ref="AC77:AC140" si="30">IF(OR($B77=0,AB77=0),"",AB77/$B77)</f>
        <v/>
      </c>
      <c r="AD77" s="111">
        <v>49648</v>
      </c>
      <c r="AE77" s="108" t="str">
        <f t="shared" ref="AE77:AE140" si="31">IF(OR($B77=0,AD77=0),"",AD77/$B77)</f>
        <v/>
      </c>
      <c r="AF77" s="111"/>
      <c r="AG77" s="108" t="str">
        <f t="shared" ref="AG77:AG140" si="32">IF(OR($B77=0,AF77=0),"",AF77/$B77)</f>
        <v/>
      </c>
      <c r="AH77" s="111"/>
      <c r="AI77" s="108" t="str">
        <f t="shared" ref="AI77:AI140" si="33">IF(OR($B77=0,AH77=0),"",AH77/$B77)</f>
        <v/>
      </c>
      <c r="AJ77" s="111"/>
      <c r="AK77" s="108" t="str">
        <f t="shared" ref="AK77:AK140" si="34">IF(OR($B77=0,AJ77=0),"",AJ77/$B77)</f>
        <v/>
      </c>
      <c r="AL77" s="111"/>
      <c r="AM77" s="108" t="str">
        <f t="shared" ref="AM77:AM140" si="35">IF(OR($B77=0,AL77=0),"",AL77/$B77)</f>
        <v/>
      </c>
      <c r="AN77" s="111"/>
      <c r="AO77" s="108" t="str">
        <f t="shared" ref="AO77:AO140" si="36">IF(OR($B77=0,AN77=0),"",AN77/$B77)</f>
        <v/>
      </c>
      <c r="AP77" s="111">
        <v>49648</v>
      </c>
      <c r="AQ77" s="108" t="str">
        <f t="shared" ref="AQ77:AQ140" si="37">IF(OR($B77=0,AP77=0),"",AP77/$B77)</f>
        <v/>
      </c>
    </row>
    <row r="78" spans="1:43">
      <c r="A78" s="110"/>
      <c r="D78" s="111"/>
      <c r="E78" s="108" t="str">
        <f t="shared" si="19"/>
        <v/>
      </c>
      <c r="F78" s="111"/>
      <c r="G78" s="108" t="str">
        <f t="shared" si="19"/>
        <v/>
      </c>
      <c r="H78" s="111"/>
      <c r="I78" s="108" t="str">
        <f t="shared" si="20"/>
        <v/>
      </c>
      <c r="J78" s="111"/>
      <c r="K78" s="108" t="str">
        <f t="shared" si="21"/>
        <v/>
      </c>
      <c r="L78" s="111"/>
      <c r="M78" s="108" t="str">
        <f t="shared" si="22"/>
        <v/>
      </c>
      <c r="N78" s="111"/>
      <c r="O78" s="108" t="str">
        <f t="shared" si="23"/>
        <v/>
      </c>
      <c r="P78" s="111"/>
      <c r="Q78" s="108" t="str">
        <f t="shared" si="24"/>
        <v/>
      </c>
      <c r="R78" s="111"/>
      <c r="S78" s="108" t="str">
        <f t="shared" si="25"/>
        <v/>
      </c>
      <c r="T78" s="111"/>
      <c r="U78" s="108" t="str">
        <f t="shared" si="26"/>
        <v/>
      </c>
      <c r="V78" s="111"/>
      <c r="W78" s="108" t="str">
        <f t="shared" si="27"/>
        <v/>
      </c>
      <c r="X78" s="111"/>
      <c r="Y78" s="108" t="str">
        <f t="shared" si="28"/>
        <v/>
      </c>
      <c r="Z78" s="111"/>
      <c r="AA78" s="108" t="str">
        <f t="shared" si="29"/>
        <v/>
      </c>
      <c r="AB78" s="111"/>
      <c r="AC78" s="108" t="str">
        <f t="shared" si="30"/>
        <v/>
      </c>
      <c r="AD78" s="111">
        <v>41532</v>
      </c>
      <c r="AE78" s="108" t="str">
        <f t="shared" si="31"/>
        <v/>
      </c>
      <c r="AF78" s="111"/>
      <c r="AG78" s="108" t="str">
        <f t="shared" si="32"/>
        <v/>
      </c>
      <c r="AH78" s="111"/>
      <c r="AI78" s="108" t="str">
        <f t="shared" si="33"/>
        <v/>
      </c>
      <c r="AJ78" s="111"/>
      <c r="AK78" s="108" t="str">
        <f t="shared" si="34"/>
        <v/>
      </c>
      <c r="AL78" s="111"/>
      <c r="AM78" s="108" t="str">
        <f t="shared" si="35"/>
        <v/>
      </c>
      <c r="AN78" s="111"/>
      <c r="AO78" s="108" t="str">
        <f t="shared" si="36"/>
        <v/>
      </c>
      <c r="AP78" s="111">
        <v>41532</v>
      </c>
      <c r="AQ78" s="108" t="str">
        <f t="shared" si="37"/>
        <v/>
      </c>
    </row>
    <row r="79" spans="1:43">
      <c r="A79" s="100"/>
      <c r="B79" s="106">
        <v>98.84</v>
      </c>
      <c r="D79" s="107"/>
      <c r="E79" s="108" t="str">
        <f t="shared" si="19"/>
        <v/>
      </c>
      <c r="F79" s="107">
        <v>170901</v>
      </c>
      <c r="G79" s="108">
        <f t="shared" si="19"/>
        <v>1729.0671792796438</v>
      </c>
      <c r="H79" s="107"/>
      <c r="I79" s="108" t="str">
        <f t="shared" si="20"/>
        <v/>
      </c>
      <c r="J79" s="107"/>
      <c r="K79" s="108" t="str">
        <f t="shared" si="21"/>
        <v/>
      </c>
      <c r="L79" s="107"/>
      <c r="M79" s="108" t="str">
        <f t="shared" si="22"/>
        <v/>
      </c>
      <c r="N79" s="107">
        <v>2746</v>
      </c>
      <c r="O79" s="108">
        <f t="shared" si="23"/>
        <v>27.782274382840953</v>
      </c>
      <c r="P79" s="107">
        <v>36093</v>
      </c>
      <c r="Q79" s="108">
        <f t="shared" si="24"/>
        <v>365.16592472683124</v>
      </c>
      <c r="R79" s="107">
        <v>194759</v>
      </c>
      <c r="S79" s="108">
        <f t="shared" si="25"/>
        <v>1970.4471873735329</v>
      </c>
      <c r="T79" s="107">
        <v>3099</v>
      </c>
      <c r="U79" s="108">
        <f t="shared" si="26"/>
        <v>31.353702954269526</v>
      </c>
      <c r="V79" s="107">
        <v>193702</v>
      </c>
      <c r="W79" s="108">
        <f t="shared" si="27"/>
        <v>1959.7531363820315</v>
      </c>
      <c r="X79" s="107"/>
      <c r="Y79" s="108" t="str">
        <f t="shared" si="28"/>
        <v/>
      </c>
      <c r="Z79" s="107">
        <v>23984</v>
      </c>
      <c r="AA79" s="108">
        <f t="shared" si="29"/>
        <v>242.65479562929988</v>
      </c>
      <c r="AB79" s="107"/>
      <c r="AC79" s="108" t="str">
        <f t="shared" si="30"/>
        <v/>
      </c>
      <c r="AD79" s="107">
        <v>251777</v>
      </c>
      <c r="AE79" s="108">
        <f t="shared" si="31"/>
        <v>2547.3188992310806</v>
      </c>
      <c r="AF79" s="107"/>
      <c r="AG79" s="108" t="str">
        <f t="shared" si="32"/>
        <v/>
      </c>
      <c r="AH79" s="107"/>
      <c r="AI79" s="108" t="str">
        <f t="shared" si="33"/>
        <v/>
      </c>
      <c r="AJ79" s="107">
        <v>16690</v>
      </c>
      <c r="AK79" s="108">
        <f t="shared" si="34"/>
        <v>168.85876163496559</v>
      </c>
      <c r="AL79" s="107"/>
      <c r="AM79" s="108" t="str">
        <f t="shared" si="35"/>
        <v/>
      </c>
      <c r="AN79" s="107"/>
      <c r="AO79" s="108" t="str">
        <f t="shared" si="36"/>
        <v/>
      </c>
      <c r="AP79" s="107">
        <v>893751</v>
      </c>
      <c r="AQ79" s="108">
        <f t="shared" si="37"/>
        <v>9042.4018615944951</v>
      </c>
    </row>
    <row r="80" spans="1:43">
      <c r="A80" s="110"/>
      <c r="D80" s="111">
        <v>623869</v>
      </c>
      <c r="E80" s="108" t="str">
        <f t="shared" si="19"/>
        <v/>
      </c>
      <c r="F80" s="111"/>
      <c r="G80" s="108" t="str">
        <f t="shared" si="19"/>
        <v/>
      </c>
      <c r="H80" s="111"/>
      <c r="I80" s="108" t="str">
        <f t="shared" si="20"/>
        <v/>
      </c>
      <c r="J80" s="111"/>
      <c r="K80" s="108" t="str">
        <f t="shared" si="21"/>
        <v/>
      </c>
      <c r="L80" s="111"/>
      <c r="M80" s="108" t="str">
        <f t="shared" si="22"/>
        <v/>
      </c>
      <c r="N80" s="111"/>
      <c r="O80" s="108" t="str">
        <f t="shared" si="23"/>
        <v/>
      </c>
      <c r="P80" s="111"/>
      <c r="Q80" s="108" t="str">
        <f t="shared" si="24"/>
        <v/>
      </c>
      <c r="R80" s="111"/>
      <c r="S80" s="108" t="str">
        <f t="shared" si="25"/>
        <v/>
      </c>
      <c r="T80" s="111"/>
      <c r="U80" s="108" t="str">
        <f t="shared" si="26"/>
        <v/>
      </c>
      <c r="V80" s="111"/>
      <c r="W80" s="108" t="str">
        <f t="shared" si="27"/>
        <v/>
      </c>
      <c r="X80" s="111"/>
      <c r="Y80" s="108" t="str">
        <f t="shared" si="28"/>
        <v/>
      </c>
      <c r="Z80" s="111"/>
      <c r="AA80" s="108" t="str">
        <f t="shared" si="29"/>
        <v/>
      </c>
      <c r="AB80" s="111"/>
      <c r="AC80" s="108" t="str">
        <f t="shared" si="30"/>
        <v/>
      </c>
      <c r="AD80" s="111"/>
      <c r="AE80" s="108" t="str">
        <f t="shared" si="31"/>
        <v/>
      </c>
      <c r="AF80" s="111"/>
      <c r="AG80" s="108" t="str">
        <f t="shared" si="32"/>
        <v/>
      </c>
      <c r="AH80" s="111"/>
      <c r="AI80" s="108" t="str">
        <f t="shared" si="33"/>
        <v/>
      </c>
      <c r="AJ80" s="111"/>
      <c r="AK80" s="108" t="str">
        <f t="shared" si="34"/>
        <v/>
      </c>
      <c r="AL80" s="111"/>
      <c r="AM80" s="108" t="str">
        <f t="shared" si="35"/>
        <v/>
      </c>
      <c r="AN80" s="111"/>
      <c r="AO80" s="108" t="str">
        <f t="shared" si="36"/>
        <v/>
      </c>
      <c r="AP80" s="111"/>
      <c r="AQ80" s="108" t="str">
        <f t="shared" si="37"/>
        <v/>
      </c>
    </row>
    <row r="81" spans="1:43">
      <c r="A81" s="110"/>
      <c r="D81" s="111">
        <v>39001</v>
      </c>
      <c r="E81" s="108" t="str">
        <f t="shared" si="19"/>
        <v/>
      </c>
      <c r="F81" s="111"/>
      <c r="G81" s="108" t="str">
        <f t="shared" si="19"/>
        <v/>
      </c>
      <c r="H81" s="111"/>
      <c r="I81" s="108" t="str">
        <f t="shared" si="20"/>
        <v/>
      </c>
      <c r="J81" s="111"/>
      <c r="K81" s="108" t="str">
        <f t="shared" si="21"/>
        <v/>
      </c>
      <c r="L81" s="111"/>
      <c r="M81" s="108" t="str">
        <f t="shared" si="22"/>
        <v/>
      </c>
      <c r="N81" s="111"/>
      <c r="O81" s="108" t="str">
        <f t="shared" si="23"/>
        <v/>
      </c>
      <c r="P81" s="111"/>
      <c r="Q81" s="108" t="str">
        <f t="shared" si="24"/>
        <v/>
      </c>
      <c r="R81" s="111"/>
      <c r="S81" s="108" t="str">
        <f t="shared" si="25"/>
        <v/>
      </c>
      <c r="T81" s="111"/>
      <c r="U81" s="108" t="str">
        <f t="shared" si="26"/>
        <v/>
      </c>
      <c r="V81" s="111"/>
      <c r="W81" s="108" t="str">
        <f t="shared" si="27"/>
        <v/>
      </c>
      <c r="X81" s="111"/>
      <c r="Y81" s="108" t="str">
        <f t="shared" si="28"/>
        <v/>
      </c>
      <c r="Z81" s="111"/>
      <c r="AA81" s="108" t="str">
        <f t="shared" si="29"/>
        <v/>
      </c>
      <c r="AB81" s="111"/>
      <c r="AC81" s="108" t="str">
        <f t="shared" si="30"/>
        <v/>
      </c>
      <c r="AD81" s="111">
        <v>112415</v>
      </c>
      <c r="AE81" s="108" t="str">
        <f t="shared" si="31"/>
        <v/>
      </c>
      <c r="AF81" s="111"/>
      <c r="AG81" s="108" t="str">
        <f t="shared" si="32"/>
        <v/>
      </c>
      <c r="AH81" s="111"/>
      <c r="AI81" s="108" t="str">
        <f t="shared" si="33"/>
        <v/>
      </c>
      <c r="AJ81" s="111"/>
      <c r="AK81" s="108" t="str">
        <f t="shared" si="34"/>
        <v/>
      </c>
      <c r="AL81" s="111"/>
      <c r="AM81" s="108" t="str">
        <f t="shared" si="35"/>
        <v/>
      </c>
      <c r="AN81" s="111"/>
      <c r="AO81" s="108" t="str">
        <f t="shared" si="36"/>
        <v/>
      </c>
      <c r="AP81" s="111">
        <v>112415</v>
      </c>
      <c r="AQ81" s="108" t="str">
        <f t="shared" si="37"/>
        <v/>
      </c>
    </row>
    <row r="82" spans="1:43">
      <c r="A82" s="110"/>
      <c r="B82">
        <v>83.69</v>
      </c>
      <c r="D82" s="111">
        <v>21538</v>
      </c>
      <c r="E82" s="108">
        <f t="shared" si="19"/>
        <v>257.35452264308759</v>
      </c>
      <c r="F82" s="111">
        <v>4864</v>
      </c>
      <c r="G82" s="108">
        <f t="shared" si="19"/>
        <v>58.119249611662084</v>
      </c>
      <c r="H82" s="111"/>
      <c r="I82" s="108" t="str">
        <f t="shared" si="20"/>
        <v/>
      </c>
      <c r="J82" s="111"/>
      <c r="K82" s="108" t="str">
        <f t="shared" si="21"/>
        <v/>
      </c>
      <c r="L82" s="111"/>
      <c r="M82" s="108" t="str">
        <f t="shared" si="22"/>
        <v/>
      </c>
      <c r="N82" s="111">
        <v>2103</v>
      </c>
      <c r="O82" s="108">
        <f t="shared" si="23"/>
        <v>25.128450233002749</v>
      </c>
      <c r="P82" s="111">
        <v>22800</v>
      </c>
      <c r="Q82" s="108">
        <f t="shared" si="24"/>
        <v>272.43398255466604</v>
      </c>
      <c r="R82" s="111">
        <v>152428</v>
      </c>
      <c r="S82" s="108">
        <f t="shared" si="25"/>
        <v>1821.3406619667821</v>
      </c>
      <c r="T82" s="111">
        <v>368</v>
      </c>
      <c r="U82" s="108">
        <f t="shared" si="26"/>
        <v>4.3971800693033813</v>
      </c>
      <c r="V82" s="111">
        <v>140870</v>
      </c>
      <c r="W82" s="108">
        <f t="shared" si="27"/>
        <v>1683.2357509857809</v>
      </c>
      <c r="X82" s="111"/>
      <c r="Y82" s="108" t="str">
        <f t="shared" si="28"/>
        <v/>
      </c>
      <c r="Z82" s="111">
        <v>24730</v>
      </c>
      <c r="AA82" s="108">
        <f t="shared" si="29"/>
        <v>295.49528020074086</v>
      </c>
      <c r="AB82" s="111"/>
      <c r="AC82" s="108" t="str">
        <f t="shared" si="30"/>
        <v/>
      </c>
      <c r="AD82" s="111">
        <v>348168</v>
      </c>
      <c r="AE82" s="108">
        <f t="shared" si="31"/>
        <v>4160.2102999163581</v>
      </c>
      <c r="AF82" s="111"/>
      <c r="AG82" s="108" t="str">
        <f t="shared" si="32"/>
        <v/>
      </c>
      <c r="AH82" s="111"/>
      <c r="AI82" s="108" t="str">
        <f t="shared" si="33"/>
        <v/>
      </c>
      <c r="AJ82" s="111">
        <v>7179</v>
      </c>
      <c r="AK82" s="108">
        <f t="shared" si="34"/>
        <v>85.780857928067874</v>
      </c>
      <c r="AL82" s="111"/>
      <c r="AM82" s="108" t="str">
        <f t="shared" si="35"/>
        <v/>
      </c>
      <c r="AN82" s="111"/>
      <c r="AO82" s="108" t="str">
        <f t="shared" si="36"/>
        <v/>
      </c>
      <c r="AP82" s="111">
        <v>703510</v>
      </c>
      <c r="AQ82" s="108">
        <f t="shared" si="37"/>
        <v>8406.1417134663643</v>
      </c>
    </row>
    <row r="83" spans="1:43">
      <c r="A83" s="110"/>
      <c r="D83" s="111">
        <v>991353</v>
      </c>
      <c r="E83" s="108" t="str">
        <f t="shared" si="19"/>
        <v/>
      </c>
      <c r="F83" s="111"/>
      <c r="G83" s="108" t="str">
        <f t="shared" si="19"/>
        <v/>
      </c>
      <c r="H83" s="111"/>
      <c r="I83" s="108" t="str">
        <f t="shared" si="20"/>
        <v/>
      </c>
      <c r="J83" s="111"/>
      <c r="K83" s="108" t="str">
        <f t="shared" si="21"/>
        <v/>
      </c>
      <c r="L83" s="111"/>
      <c r="M83" s="108" t="str">
        <f t="shared" si="22"/>
        <v/>
      </c>
      <c r="N83" s="111"/>
      <c r="O83" s="108" t="str">
        <f t="shared" si="23"/>
        <v/>
      </c>
      <c r="P83" s="111"/>
      <c r="Q83" s="108" t="str">
        <f t="shared" si="24"/>
        <v/>
      </c>
      <c r="R83" s="111"/>
      <c r="S83" s="108" t="str">
        <f t="shared" si="25"/>
        <v/>
      </c>
      <c r="T83" s="111"/>
      <c r="U83" s="108" t="str">
        <f t="shared" si="26"/>
        <v/>
      </c>
      <c r="V83" s="111"/>
      <c r="W83" s="108" t="str">
        <f t="shared" si="27"/>
        <v/>
      </c>
      <c r="X83" s="111"/>
      <c r="Y83" s="108" t="str">
        <f t="shared" si="28"/>
        <v/>
      </c>
      <c r="Z83" s="111"/>
      <c r="AA83" s="108" t="str">
        <f t="shared" si="29"/>
        <v/>
      </c>
      <c r="AB83" s="111"/>
      <c r="AC83" s="108" t="str">
        <f t="shared" si="30"/>
        <v/>
      </c>
      <c r="AD83" s="111"/>
      <c r="AE83" s="108" t="str">
        <f t="shared" si="31"/>
        <v/>
      </c>
      <c r="AF83" s="111"/>
      <c r="AG83" s="108" t="str">
        <f t="shared" si="32"/>
        <v/>
      </c>
      <c r="AH83" s="111"/>
      <c r="AI83" s="108" t="str">
        <f t="shared" si="33"/>
        <v/>
      </c>
      <c r="AJ83" s="111"/>
      <c r="AK83" s="108" t="str">
        <f t="shared" si="34"/>
        <v/>
      </c>
      <c r="AL83" s="111"/>
      <c r="AM83" s="108" t="str">
        <f t="shared" si="35"/>
        <v/>
      </c>
      <c r="AN83" s="111"/>
      <c r="AO83" s="108" t="str">
        <f t="shared" si="36"/>
        <v/>
      </c>
      <c r="AP83" s="111"/>
      <c r="AQ83" s="108" t="str">
        <f t="shared" si="37"/>
        <v/>
      </c>
    </row>
    <row r="84" spans="1:43">
      <c r="A84" s="110"/>
      <c r="D84" s="111">
        <v>114599</v>
      </c>
      <c r="E84" s="108" t="str">
        <f t="shared" si="19"/>
        <v/>
      </c>
      <c r="F84" s="111"/>
      <c r="G84" s="108" t="str">
        <f t="shared" si="19"/>
        <v/>
      </c>
      <c r="H84" s="111"/>
      <c r="I84" s="108" t="str">
        <f t="shared" si="20"/>
        <v/>
      </c>
      <c r="J84" s="111"/>
      <c r="K84" s="108" t="str">
        <f t="shared" si="21"/>
        <v/>
      </c>
      <c r="L84" s="111"/>
      <c r="M84" s="108" t="str">
        <f t="shared" si="22"/>
        <v/>
      </c>
      <c r="N84" s="111"/>
      <c r="O84" s="108" t="str">
        <f t="shared" si="23"/>
        <v/>
      </c>
      <c r="P84" s="111"/>
      <c r="Q84" s="108" t="str">
        <f t="shared" si="24"/>
        <v/>
      </c>
      <c r="R84" s="111"/>
      <c r="S84" s="108" t="str">
        <f t="shared" si="25"/>
        <v/>
      </c>
      <c r="T84" s="111"/>
      <c r="U84" s="108" t="str">
        <f t="shared" si="26"/>
        <v/>
      </c>
      <c r="V84" s="111"/>
      <c r="W84" s="108" t="str">
        <f t="shared" si="27"/>
        <v/>
      </c>
      <c r="X84" s="111"/>
      <c r="Y84" s="108" t="str">
        <f t="shared" si="28"/>
        <v/>
      </c>
      <c r="Z84" s="111"/>
      <c r="AA84" s="108" t="str">
        <f t="shared" si="29"/>
        <v/>
      </c>
      <c r="AB84" s="111"/>
      <c r="AC84" s="108" t="str">
        <f t="shared" si="30"/>
        <v/>
      </c>
      <c r="AD84" s="111">
        <v>88746</v>
      </c>
      <c r="AE84" s="108" t="str">
        <f t="shared" si="31"/>
        <v/>
      </c>
      <c r="AF84" s="111"/>
      <c r="AG84" s="108" t="str">
        <f t="shared" si="32"/>
        <v/>
      </c>
      <c r="AH84" s="111"/>
      <c r="AI84" s="108" t="str">
        <f t="shared" si="33"/>
        <v/>
      </c>
      <c r="AJ84" s="111"/>
      <c r="AK84" s="108" t="str">
        <f t="shared" si="34"/>
        <v/>
      </c>
      <c r="AL84" s="111"/>
      <c r="AM84" s="108" t="str">
        <f t="shared" si="35"/>
        <v/>
      </c>
      <c r="AN84" s="111"/>
      <c r="AO84" s="108" t="str">
        <f t="shared" si="36"/>
        <v/>
      </c>
      <c r="AP84" s="111">
        <v>88746</v>
      </c>
      <c r="AQ84" s="108" t="str">
        <f t="shared" si="37"/>
        <v/>
      </c>
    </row>
    <row r="85" spans="1:43">
      <c r="A85" s="100"/>
      <c r="B85" s="106">
        <v>102.14757</v>
      </c>
      <c r="D85" s="107">
        <v>466509</v>
      </c>
      <c r="E85" s="108">
        <f t="shared" si="19"/>
        <v>4567.0102578064261</v>
      </c>
      <c r="F85" s="107">
        <v>377086</v>
      </c>
      <c r="G85" s="108">
        <f t="shared" si="19"/>
        <v>3691.5807199329361</v>
      </c>
      <c r="H85" s="107"/>
      <c r="I85" s="108" t="str">
        <f t="shared" si="20"/>
        <v/>
      </c>
      <c r="J85" s="107"/>
      <c r="K85" s="108" t="str">
        <f t="shared" si="21"/>
        <v/>
      </c>
      <c r="L85" s="107">
        <v>668915</v>
      </c>
      <c r="M85" s="108">
        <f t="shared" si="22"/>
        <v>6548.51603420424</v>
      </c>
      <c r="N85" s="107">
        <v>772</v>
      </c>
      <c r="O85" s="108">
        <f t="shared" si="23"/>
        <v>7.5576932471325549</v>
      </c>
      <c r="P85" s="107">
        <v>114396</v>
      </c>
      <c r="Q85" s="108">
        <f t="shared" si="24"/>
        <v>1119.9091667085179</v>
      </c>
      <c r="R85" s="107">
        <v>97394</v>
      </c>
      <c r="S85" s="108">
        <f t="shared" si="25"/>
        <v>953.46369962594315</v>
      </c>
      <c r="T85" s="107"/>
      <c r="U85" s="108" t="str">
        <f t="shared" si="26"/>
        <v/>
      </c>
      <c r="V85" s="107"/>
      <c r="W85" s="108" t="str">
        <f t="shared" si="27"/>
        <v/>
      </c>
      <c r="X85" s="107"/>
      <c r="Y85" s="108" t="str">
        <f t="shared" si="28"/>
        <v/>
      </c>
      <c r="Z85" s="107">
        <v>229</v>
      </c>
      <c r="AA85" s="108">
        <f t="shared" si="29"/>
        <v>2.2418546031002009</v>
      </c>
      <c r="AB85" s="107"/>
      <c r="AC85" s="108" t="str">
        <f t="shared" si="30"/>
        <v/>
      </c>
      <c r="AD85" s="107">
        <v>1587</v>
      </c>
      <c r="AE85" s="108">
        <f t="shared" si="31"/>
        <v>15.536346092227157</v>
      </c>
      <c r="AF85" s="107"/>
      <c r="AG85" s="108" t="str">
        <f t="shared" si="32"/>
        <v/>
      </c>
      <c r="AH85" s="107"/>
      <c r="AI85" s="108" t="str">
        <f t="shared" si="33"/>
        <v/>
      </c>
      <c r="AJ85" s="107">
        <v>5486</v>
      </c>
      <c r="AK85" s="108">
        <f t="shared" si="34"/>
        <v>53.706612893483417</v>
      </c>
      <c r="AL85" s="107"/>
      <c r="AM85" s="108" t="str">
        <f t="shared" si="35"/>
        <v/>
      </c>
      <c r="AN85" s="107"/>
      <c r="AO85" s="108" t="str">
        <f t="shared" si="36"/>
        <v/>
      </c>
      <c r="AP85" s="107">
        <v>1265865</v>
      </c>
      <c r="AQ85" s="108">
        <f t="shared" si="37"/>
        <v>12392.51212730758</v>
      </c>
    </row>
    <row r="86" spans="1:43">
      <c r="A86" s="110"/>
      <c r="D86" s="111"/>
      <c r="E86" s="108" t="str">
        <f t="shared" si="19"/>
        <v/>
      </c>
      <c r="F86" s="111"/>
      <c r="G86" s="108" t="str">
        <f t="shared" si="19"/>
        <v/>
      </c>
      <c r="H86" s="111"/>
      <c r="I86" s="108" t="str">
        <f t="shared" si="20"/>
        <v/>
      </c>
      <c r="J86" s="111"/>
      <c r="K86" s="108" t="str">
        <f t="shared" si="21"/>
        <v/>
      </c>
      <c r="L86" s="111"/>
      <c r="M86" s="108" t="str">
        <f t="shared" si="22"/>
        <v/>
      </c>
      <c r="N86" s="111"/>
      <c r="O86" s="108" t="str">
        <f t="shared" si="23"/>
        <v/>
      </c>
      <c r="P86" s="111"/>
      <c r="Q86" s="108" t="str">
        <f t="shared" si="24"/>
        <v/>
      </c>
      <c r="R86" s="111"/>
      <c r="S86" s="108" t="str">
        <f t="shared" si="25"/>
        <v/>
      </c>
      <c r="T86" s="111"/>
      <c r="U86" s="108" t="str">
        <f t="shared" si="26"/>
        <v/>
      </c>
      <c r="V86" s="111"/>
      <c r="W86" s="108" t="str">
        <f t="shared" si="27"/>
        <v/>
      </c>
      <c r="X86" s="111"/>
      <c r="Y86" s="108" t="str">
        <f t="shared" si="28"/>
        <v/>
      </c>
      <c r="Z86" s="111"/>
      <c r="AA86" s="108" t="str">
        <f t="shared" si="29"/>
        <v/>
      </c>
      <c r="AB86" s="111"/>
      <c r="AC86" s="108" t="str">
        <f t="shared" si="30"/>
        <v/>
      </c>
      <c r="AD86" s="111">
        <v>73900</v>
      </c>
      <c r="AE86" s="108" t="str">
        <f t="shared" si="31"/>
        <v/>
      </c>
      <c r="AF86" s="111"/>
      <c r="AG86" s="108" t="str">
        <f t="shared" si="32"/>
        <v/>
      </c>
      <c r="AH86" s="111"/>
      <c r="AI86" s="108" t="str">
        <f t="shared" si="33"/>
        <v/>
      </c>
      <c r="AJ86" s="111"/>
      <c r="AK86" s="108" t="str">
        <f t="shared" si="34"/>
        <v/>
      </c>
      <c r="AL86" s="111"/>
      <c r="AM86" s="108" t="str">
        <f t="shared" si="35"/>
        <v/>
      </c>
      <c r="AN86" s="111"/>
      <c r="AO86" s="108" t="str">
        <f t="shared" si="36"/>
        <v/>
      </c>
      <c r="AP86" s="111">
        <v>73900</v>
      </c>
      <c r="AQ86" s="108" t="str">
        <f t="shared" si="37"/>
        <v/>
      </c>
    </row>
    <row r="87" spans="1:43">
      <c r="A87" s="100"/>
      <c r="B87" s="106"/>
      <c r="D87" s="107"/>
      <c r="E87" s="108" t="str">
        <f t="shared" si="19"/>
        <v/>
      </c>
      <c r="F87" s="107"/>
      <c r="G87" s="108" t="str">
        <f t="shared" si="19"/>
        <v/>
      </c>
      <c r="H87" s="107"/>
      <c r="I87" s="108" t="str">
        <f t="shared" si="20"/>
        <v/>
      </c>
      <c r="J87" s="107"/>
      <c r="K87" s="108" t="str">
        <f t="shared" si="21"/>
        <v/>
      </c>
      <c r="L87" s="107"/>
      <c r="M87" s="108" t="str">
        <f t="shared" si="22"/>
        <v/>
      </c>
      <c r="N87" s="107"/>
      <c r="O87" s="108" t="str">
        <f t="shared" si="23"/>
        <v/>
      </c>
      <c r="P87" s="107"/>
      <c r="Q87" s="108" t="str">
        <f t="shared" si="24"/>
        <v/>
      </c>
      <c r="R87" s="107"/>
      <c r="S87" s="108" t="str">
        <f t="shared" si="25"/>
        <v/>
      </c>
      <c r="T87" s="107">
        <v>1</v>
      </c>
      <c r="U87" s="108" t="str">
        <f t="shared" si="26"/>
        <v/>
      </c>
      <c r="V87" s="107"/>
      <c r="W87" s="108" t="str">
        <f t="shared" si="27"/>
        <v/>
      </c>
      <c r="X87" s="107"/>
      <c r="Y87" s="108" t="str">
        <f t="shared" si="28"/>
        <v/>
      </c>
      <c r="Z87" s="107">
        <v>7</v>
      </c>
      <c r="AA87" s="108" t="str">
        <f t="shared" si="29"/>
        <v/>
      </c>
      <c r="AB87" s="107"/>
      <c r="AC87" s="108" t="str">
        <f t="shared" si="30"/>
        <v/>
      </c>
      <c r="AD87" s="107">
        <v>28031</v>
      </c>
      <c r="AE87" s="108" t="str">
        <f t="shared" si="31"/>
        <v/>
      </c>
      <c r="AF87" s="107"/>
      <c r="AG87" s="108" t="str">
        <f t="shared" si="32"/>
        <v/>
      </c>
      <c r="AH87" s="107"/>
      <c r="AI87" s="108" t="str">
        <f t="shared" si="33"/>
        <v/>
      </c>
      <c r="AJ87" s="107"/>
      <c r="AK87" s="108" t="str">
        <f t="shared" si="34"/>
        <v/>
      </c>
      <c r="AL87" s="107"/>
      <c r="AM87" s="108" t="str">
        <f t="shared" si="35"/>
        <v/>
      </c>
      <c r="AN87" s="107"/>
      <c r="AO87" s="108" t="str">
        <f t="shared" si="36"/>
        <v/>
      </c>
      <c r="AP87" s="107">
        <v>28039</v>
      </c>
      <c r="AQ87" s="108" t="str">
        <f t="shared" si="37"/>
        <v/>
      </c>
    </row>
    <row r="88" spans="1:43">
      <c r="A88" s="110"/>
      <c r="B88">
        <v>65.27</v>
      </c>
      <c r="D88" s="111">
        <v>912541</v>
      </c>
      <c r="E88" s="108">
        <f t="shared" si="19"/>
        <v>13981.017312701089</v>
      </c>
      <c r="F88" s="111">
        <v>897550</v>
      </c>
      <c r="G88" s="108">
        <f t="shared" si="19"/>
        <v>13751.340585261223</v>
      </c>
      <c r="H88" s="111"/>
      <c r="I88" s="108" t="str">
        <f t="shared" si="20"/>
        <v/>
      </c>
      <c r="J88" s="111"/>
      <c r="K88" s="108" t="str">
        <f t="shared" si="21"/>
        <v/>
      </c>
      <c r="L88" s="111"/>
      <c r="M88" s="108" t="str">
        <f t="shared" si="22"/>
        <v/>
      </c>
      <c r="N88" s="111">
        <v>2418</v>
      </c>
      <c r="O88" s="108">
        <f t="shared" si="23"/>
        <v>37.046116132986057</v>
      </c>
      <c r="P88" s="111">
        <v>71702</v>
      </c>
      <c r="Q88" s="108">
        <f t="shared" si="24"/>
        <v>1098.5445074306726</v>
      </c>
      <c r="R88" s="111">
        <v>128265</v>
      </c>
      <c r="S88" s="108">
        <f t="shared" si="25"/>
        <v>1965.1447832082122</v>
      </c>
      <c r="T88" s="111">
        <v>1147</v>
      </c>
      <c r="U88" s="108">
        <f t="shared" si="26"/>
        <v>17.573157652826723</v>
      </c>
      <c r="V88" s="111">
        <v>126719</v>
      </c>
      <c r="W88" s="108">
        <f t="shared" si="27"/>
        <v>1941.4585567642102</v>
      </c>
      <c r="X88" s="111"/>
      <c r="Y88" s="108" t="str">
        <f t="shared" si="28"/>
        <v/>
      </c>
      <c r="Z88" s="111">
        <v>1863</v>
      </c>
      <c r="AA88" s="108">
        <f t="shared" si="29"/>
        <v>28.542975333231194</v>
      </c>
      <c r="AB88" s="111"/>
      <c r="AC88" s="108" t="str">
        <f t="shared" si="30"/>
        <v/>
      </c>
      <c r="AD88" s="111">
        <v>61695</v>
      </c>
      <c r="AE88" s="108">
        <f t="shared" si="31"/>
        <v>945.22751647004759</v>
      </c>
      <c r="AF88" s="111"/>
      <c r="AG88" s="108" t="str">
        <f t="shared" si="32"/>
        <v/>
      </c>
      <c r="AH88" s="111"/>
      <c r="AI88" s="108" t="str">
        <f t="shared" si="33"/>
        <v/>
      </c>
      <c r="AJ88" s="111">
        <v>125988</v>
      </c>
      <c r="AK88" s="108">
        <f t="shared" si="34"/>
        <v>1930.2589244675962</v>
      </c>
      <c r="AL88" s="111"/>
      <c r="AM88" s="108" t="str">
        <f t="shared" si="35"/>
        <v/>
      </c>
      <c r="AN88" s="111"/>
      <c r="AO88" s="108" t="str">
        <f t="shared" si="36"/>
        <v/>
      </c>
      <c r="AP88" s="111">
        <v>1417347</v>
      </c>
      <c r="AQ88" s="108">
        <f t="shared" si="37"/>
        <v>21715.137122721007</v>
      </c>
    </row>
    <row r="89" spans="1:43">
      <c r="A89" s="110"/>
      <c r="D89" s="111">
        <v>2229</v>
      </c>
      <c r="E89" s="108" t="str">
        <f t="shared" si="19"/>
        <v/>
      </c>
      <c r="F89" s="111"/>
      <c r="G89" s="108" t="str">
        <f t="shared" si="19"/>
        <v/>
      </c>
      <c r="H89" s="111"/>
      <c r="I89" s="108" t="str">
        <f t="shared" si="20"/>
        <v/>
      </c>
      <c r="J89" s="111"/>
      <c r="K89" s="108" t="str">
        <f t="shared" si="21"/>
        <v/>
      </c>
      <c r="L89" s="111"/>
      <c r="M89" s="108" t="str">
        <f t="shared" si="22"/>
        <v/>
      </c>
      <c r="N89" s="111"/>
      <c r="O89" s="108" t="str">
        <f t="shared" si="23"/>
        <v/>
      </c>
      <c r="P89" s="111"/>
      <c r="Q89" s="108" t="str">
        <f t="shared" si="24"/>
        <v/>
      </c>
      <c r="R89" s="111"/>
      <c r="S89" s="108" t="str">
        <f t="shared" si="25"/>
        <v/>
      </c>
      <c r="T89" s="111">
        <v>9</v>
      </c>
      <c r="U89" s="108" t="str">
        <f t="shared" si="26"/>
        <v/>
      </c>
      <c r="V89" s="111"/>
      <c r="W89" s="108" t="str">
        <f t="shared" si="27"/>
        <v/>
      </c>
      <c r="X89" s="111"/>
      <c r="Y89" s="108" t="str">
        <f t="shared" si="28"/>
        <v/>
      </c>
      <c r="Z89" s="111">
        <v>53</v>
      </c>
      <c r="AA89" s="108" t="str">
        <f t="shared" si="29"/>
        <v/>
      </c>
      <c r="AB89" s="111"/>
      <c r="AC89" s="108" t="str">
        <f t="shared" si="30"/>
        <v/>
      </c>
      <c r="AD89" s="111">
        <v>223749</v>
      </c>
      <c r="AE89" s="108" t="str">
        <f t="shared" si="31"/>
        <v/>
      </c>
      <c r="AF89" s="111"/>
      <c r="AG89" s="108" t="str">
        <f t="shared" si="32"/>
        <v/>
      </c>
      <c r="AH89" s="111"/>
      <c r="AI89" s="108" t="str">
        <f t="shared" si="33"/>
        <v/>
      </c>
      <c r="AJ89" s="111">
        <v>590</v>
      </c>
      <c r="AK89" s="108" t="str">
        <f t="shared" si="34"/>
        <v/>
      </c>
      <c r="AL89" s="111"/>
      <c r="AM89" s="108" t="str">
        <f t="shared" si="35"/>
        <v/>
      </c>
      <c r="AN89" s="111"/>
      <c r="AO89" s="108" t="str">
        <f t="shared" si="36"/>
        <v/>
      </c>
      <c r="AP89" s="111">
        <v>224401</v>
      </c>
      <c r="AQ89" s="108" t="str">
        <f t="shared" si="37"/>
        <v/>
      </c>
    </row>
    <row r="90" spans="1:43">
      <c r="A90" s="110"/>
      <c r="B90">
        <v>82.29</v>
      </c>
      <c r="D90" s="111"/>
      <c r="E90" s="108" t="str">
        <f t="shared" si="19"/>
        <v/>
      </c>
      <c r="F90" s="111">
        <v>1593113</v>
      </c>
      <c r="G90" s="108">
        <f t="shared" si="19"/>
        <v>19359.739944100133</v>
      </c>
      <c r="H90" s="111"/>
      <c r="I90" s="108" t="str">
        <f t="shared" si="20"/>
        <v/>
      </c>
      <c r="J90" s="111"/>
      <c r="K90" s="108" t="str">
        <f t="shared" si="21"/>
        <v/>
      </c>
      <c r="L90" s="111"/>
      <c r="M90" s="108" t="str">
        <f t="shared" si="22"/>
        <v/>
      </c>
      <c r="N90" s="111">
        <v>1606</v>
      </c>
      <c r="O90" s="108">
        <f t="shared" si="23"/>
        <v>19.516344634828044</v>
      </c>
      <c r="P90" s="111">
        <v>16799</v>
      </c>
      <c r="Q90" s="108">
        <f t="shared" si="24"/>
        <v>204.14388139506622</v>
      </c>
      <c r="R90" s="111">
        <v>172728</v>
      </c>
      <c r="S90" s="108">
        <f t="shared" si="25"/>
        <v>2099.0156762668607</v>
      </c>
      <c r="T90" s="111">
        <v>2478</v>
      </c>
      <c r="U90" s="108">
        <f t="shared" si="26"/>
        <v>30.113014947138169</v>
      </c>
      <c r="V90" s="111">
        <v>207307</v>
      </c>
      <c r="W90" s="108">
        <f t="shared" si="27"/>
        <v>2519.2246931583422</v>
      </c>
      <c r="X90" s="111"/>
      <c r="Y90" s="108" t="str">
        <f t="shared" si="28"/>
        <v/>
      </c>
      <c r="Z90" s="111">
        <v>7159</v>
      </c>
      <c r="AA90" s="108">
        <f t="shared" si="29"/>
        <v>86.997205006683672</v>
      </c>
      <c r="AB90" s="111"/>
      <c r="AC90" s="108" t="str">
        <f t="shared" si="30"/>
        <v/>
      </c>
      <c r="AD90" s="111"/>
      <c r="AE90" s="108" t="str">
        <f t="shared" si="31"/>
        <v/>
      </c>
      <c r="AF90" s="111"/>
      <c r="AG90" s="108" t="str">
        <f t="shared" si="32"/>
        <v/>
      </c>
      <c r="AH90" s="111"/>
      <c r="AI90" s="108" t="str">
        <f t="shared" si="33"/>
        <v/>
      </c>
      <c r="AJ90" s="111">
        <v>158475</v>
      </c>
      <c r="AK90" s="108">
        <f t="shared" si="34"/>
        <v>1925.8111556689755</v>
      </c>
      <c r="AL90" s="111"/>
      <c r="AM90" s="108" t="str">
        <f t="shared" si="35"/>
        <v/>
      </c>
      <c r="AN90" s="111"/>
      <c r="AO90" s="108" t="str">
        <f t="shared" si="36"/>
        <v/>
      </c>
      <c r="AP90" s="111">
        <v>2159665</v>
      </c>
      <c r="AQ90" s="108">
        <f t="shared" si="37"/>
        <v>26244.561915178027</v>
      </c>
    </row>
    <row r="91" spans="1:43">
      <c r="A91" s="110"/>
      <c r="D91" s="111">
        <v>1050652</v>
      </c>
      <c r="E91" s="108" t="str">
        <f t="shared" si="19"/>
        <v/>
      </c>
      <c r="F91" s="111"/>
      <c r="G91" s="108" t="str">
        <f t="shared" si="19"/>
        <v/>
      </c>
      <c r="H91" s="111"/>
      <c r="I91" s="108" t="str">
        <f t="shared" si="20"/>
        <v/>
      </c>
      <c r="J91" s="111"/>
      <c r="K91" s="108" t="str">
        <f t="shared" si="21"/>
        <v/>
      </c>
      <c r="L91" s="111"/>
      <c r="M91" s="108" t="str">
        <f t="shared" si="22"/>
        <v/>
      </c>
      <c r="N91" s="111"/>
      <c r="O91" s="108" t="str">
        <f t="shared" si="23"/>
        <v/>
      </c>
      <c r="P91" s="111"/>
      <c r="Q91" s="108" t="str">
        <f t="shared" si="24"/>
        <v/>
      </c>
      <c r="R91" s="111"/>
      <c r="S91" s="108" t="str">
        <f t="shared" si="25"/>
        <v/>
      </c>
      <c r="T91" s="111">
        <v>42</v>
      </c>
      <c r="U91" s="108" t="str">
        <f t="shared" si="26"/>
        <v/>
      </c>
      <c r="V91" s="111"/>
      <c r="W91" s="108" t="str">
        <f t="shared" si="27"/>
        <v/>
      </c>
      <c r="X91" s="111"/>
      <c r="Y91" s="108" t="str">
        <f t="shared" si="28"/>
        <v/>
      </c>
      <c r="Z91" s="111">
        <v>248</v>
      </c>
      <c r="AA91" s="108" t="str">
        <f t="shared" si="29"/>
        <v/>
      </c>
      <c r="AB91" s="111"/>
      <c r="AC91" s="108" t="str">
        <f t="shared" si="30"/>
        <v/>
      </c>
      <c r="AD91" s="111"/>
      <c r="AE91" s="108" t="str">
        <f t="shared" si="31"/>
        <v/>
      </c>
      <c r="AF91" s="111"/>
      <c r="AG91" s="108" t="str">
        <f t="shared" si="32"/>
        <v/>
      </c>
      <c r="AH91" s="111"/>
      <c r="AI91" s="108" t="str">
        <f t="shared" si="33"/>
        <v/>
      </c>
      <c r="AJ91" s="111"/>
      <c r="AK91" s="108" t="str">
        <f t="shared" si="34"/>
        <v/>
      </c>
      <c r="AL91" s="111"/>
      <c r="AM91" s="108" t="str">
        <f t="shared" si="35"/>
        <v/>
      </c>
      <c r="AN91" s="111"/>
      <c r="AO91" s="108" t="str">
        <f t="shared" si="36"/>
        <v/>
      </c>
      <c r="AP91" s="111">
        <v>290</v>
      </c>
      <c r="AQ91" s="108" t="str">
        <f t="shared" si="37"/>
        <v/>
      </c>
    </row>
    <row r="92" spans="1:43">
      <c r="A92" s="100"/>
      <c r="B92" s="106">
        <v>32.67</v>
      </c>
      <c r="D92" s="107">
        <v>470072</v>
      </c>
      <c r="E92" s="108">
        <f t="shared" si="19"/>
        <v>14388.490970309151</v>
      </c>
      <c r="F92" s="107">
        <v>351983</v>
      </c>
      <c r="G92" s="108">
        <f t="shared" si="19"/>
        <v>10773.890419344963</v>
      </c>
      <c r="H92" s="107"/>
      <c r="I92" s="108" t="str">
        <f t="shared" si="20"/>
        <v/>
      </c>
      <c r="J92" s="107">
        <v>41765</v>
      </c>
      <c r="K92" s="108">
        <f t="shared" si="21"/>
        <v>1278.3899602081419</v>
      </c>
      <c r="L92" s="107"/>
      <c r="M92" s="108" t="str">
        <f t="shared" si="22"/>
        <v/>
      </c>
      <c r="N92" s="107">
        <v>6431</v>
      </c>
      <c r="O92" s="108">
        <f t="shared" si="23"/>
        <v>196.8472604836241</v>
      </c>
      <c r="P92" s="107">
        <v>24674</v>
      </c>
      <c r="Q92" s="108">
        <f t="shared" si="24"/>
        <v>755.24946434037338</v>
      </c>
      <c r="R92" s="107">
        <v>91955</v>
      </c>
      <c r="S92" s="108">
        <f t="shared" si="25"/>
        <v>2814.6617692072236</v>
      </c>
      <c r="T92" s="107">
        <v>4857</v>
      </c>
      <c r="U92" s="108">
        <f t="shared" si="26"/>
        <v>148.66850321395776</v>
      </c>
      <c r="V92" s="107">
        <v>135</v>
      </c>
      <c r="W92" s="108">
        <f t="shared" si="27"/>
        <v>4.1322314049586772</v>
      </c>
      <c r="X92" s="107"/>
      <c r="Y92" s="108" t="str">
        <f t="shared" si="28"/>
        <v/>
      </c>
      <c r="Z92" s="107">
        <v>26618</v>
      </c>
      <c r="AA92" s="108">
        <f t="shared" si="29"/>
        <v>814.7535965717783</v>
      </c>
      <c r="AB92" s="107">
        <v>49504</v>
      </c>
      <c r="AC92" s="108">
        <f t="shared" si="30"/>
        <v>1515.273951637588</v>
      </c>
      <c r="AD92" s="107"/>
      <c r="AE92" s="108" t="str">
        <f t="shared" si="31"/>
        <v/>
      </c>
      <c r="AF92" s="107"/>
      <c r="AG92" s="108" t="str">
        <f t="shared" si="32"/>
        <v/>
      </c>
      <c r="AH92" s="107"/>
      <c r="AI92" s="108" t="str">
        <f t="shared" si="33"/>
        <v/>
      </c>
      <c r="AJ92" s="107">
        <v>27942</v>
      </c>
      <c r="AK92" s="108">
        <f t="shared" si="34"/>
        <v>855.28007346189156</v>
      </c>
      <c r="AL92" s="107"/>
      <c r="AM92" s="108" t="str">
        <f t="shared" si="35"/>
        <v/>
      </c>
      <c r="AN92" s="107"/>
      <c r="AO92" s="108" t="str">
        <f t="shared" si="36"/>
        <v/>
      </c>
      <c r="AP92" s="107">
        <v>625864</v>
      </c>
      <c r="AQ92" s="108">
        <f t="shared" si="37"/>
        <v>19157.147229874503</v>
      </c>
    </row>
    <row r="93" spans="1:43">
      <c r="A93" s="100"/>
      <c r="B93" s="106">
        <v>4.657E-2</v>
      </c>
      <c r="D93" s="107">
        <v>836</v>
      </c>
      <c r="E93" s="108">
        <f t="shared" si="19"/>
        <v>17951.470904015459</v>
      </c>
      <c r="F93" s="107">
        <v>9</v>
      </c>
      <c r="G93" s="108">
        <f t="shared" si="19"/>
        <v>193.2574618853339</v>
      </c>
      <c r="H93" s="107"/>
      <c r="I93" s="108" t="str">
        <f t="shared" si="20"/>
        <v/>
      </c>
      <c r="J93" s="107"/>
      <c r="K93" s="108" t="str">
        <f t="shared" si="21"/>
        <v/>
      </c>
      <c r="L93" s="107"/>
      <c r="M93" s="108" t="str">
        <f t="shared" si="22"/>
        <v/>
      </c>
      <c r="N93" s="107">
        <v>36</v>
      </c>
      <c r="O93" s="108">
        <f t="shared" si="23"/>
        <v>773.02984754133558</v>
      </c>
      <c r="P93" s="107">
        <v>28</v>
      </c>
      <c r="Q93" s="108">
        <f t="shared" si="24"/>
        <v>601.24543697659442</v>
      </c>
      <c r="R93" s="107">
        <v>15</v>
      </c>
      <c r="S93" s="108">
        <f t="shared" si="25"/>
        <v>322.09576980888983</v>
      </c>
      <c r="T93" s="107"/>
      <c r="U93" s="108" t="str">
        <f t="shared" si="26"/>
        <v/>
      </c>
      <c r="V93" s="107"/>
      <c r="W93" s="108" t="str">
        <f t="shared" si="27"/>
        <v/>
      </c>
      <c r="X93" s="107"/>
      <c r="Y93" s="108" t="str">
        <f t="shared" si="28"/>
        <v/>
      </c>
      <c r="Z93" s="107"/>
      <c r="AA93" s="108" t="str">
        <f t="shared" si="29"/>
        <v/>
      </c>
      <c r="AB93" s="107"/>
      <c r="AC93" s="108" t="str">
        <f t="shared" si="30"/>
        <v/>
      </c>
      <c r="AD93" s="107">
        <v>8</v>
      </c>
      <c r="AE93" s="108">
        <f t="shared" si="31"/>
        <v>171.78441056474125</v>
      </c>
      <c r="AF93" s="107">
        <v>163</v>
      </c>
      <c r="AG93" s="108">
        <f t="shared" si="32"/>
        <v>3500.1073652566029</v>
      </c>
      <c r="AH93" s="107"/>
      <c r="AI93" s="108" t="str">
        <f t="shared" si="33"/>
        <v/>
      </c>
      <c r="AJ93" s="107">
        <v>130</v>
      </c>
      <c r="AK93" s="108">
        <f t="shared" si="34"/>
        <v>2791.4966716770455</v>
      </c>
      <c r="AL93" s="107"/>
      <c r="AM93" s="108" t="str">
        <f t="shared" si="35"/>
        <v/>
      </c>
      <c r="AN93" s="107">
        <v>17</v>
      </c>
      <c r="AO93" s="108">
        <f t="shared" si="36"/>
        <v>365.04187245007518</v>
      </c>
      <c r="AP93" s="107">
        <v>406</v>
      </c>
      <c r="AQ93" s="108">
        <f t="shared" si="37"/>
        <v>8718.0588361606187</v>
      </c>
    </row>
    <row r="94" spans="1:43">
      <c r="A94" s="110"/>
      <c r="B94">
        <v>0.11132</v>
      </c>
      <c r="D94" s="111">
        <v>238</v>
      </c>
      <c r="E94" s="108">
        <f t="shared" si="19"/>
        <v>2137.9805964786201</v>
      </c>
      <c r="F94" s="111"/>
      <c r="G94" s="108" t="str">
        <f t="shared" si="19"/>
        <v/>
      </c>
      <c r="H94" s="111"/>
      <c r="I94" s="108" t="str">
        <f t="shared" si="20"/>
        <v/>
      </c>
      <c r="J94" s="111"/>
      <c r="K94" s="108" t="str">
        <f t="shared" si="21"/>
        <v/>
      </c>
      <c r="L94" s="111"/>
      <c r="M94" s="108" t="str">
        <f t="shared" si="22"/>
        <v/>
      </c>
      <c r="N94" s="111">
        <v>72</v>
      </c>
      <c r="O94" s="108">
        <f t="shared" si="23"/>
        <v>646.78404599353212</v>
      </c>
      <c r="P94" s="111">
        <v>1119</v>
      </c>
      <c r="Q94" s="108">
        <f t="shared" si="24"/>
        <v>10052.102048149478</v>
      </c>
      <c r="R94" s="111"/>
      <c r="S94" s="108" t="str">
        <f t="shared" si="25"/>
        <v/>
      </c>
      <c r="T94" s="111"/>
      <c r="U94" s="108" t="str">
        <f t="shared" si="26"/>
        <v/>
      </c>
      <c r="V94" s="111"/>
      <c r="W94" s="108" t="str">
        <f t="shared" si="27"/>
        <v/>
      </c>
      <c r="X94" s="111"/>
      <c r="Y94" s="108" t="str">
        <f t="shared" si="28"/>
        <v/>
      </c>
      <c r="Z94" s="111"/>
      <c r="AA94" s="108" t="str">
        <f t="shared" si="29"/>
        <v/>
      </c>
      <c r="AB94" s="111"/>
      <c r="AC94" s="108" t="str">
        <f t="shared" si="30"/>
        <v/>
      </c>
      <c r="AD94" s="111"/>
      <c r="AE94" s="108" t="str">
        <f t="shared" si="31"/>
        <v/>
      </c>
      <c r="AF94" s="111"/>
      <c r="AG94" s="108" t="str">
        <f t="shared" si="32"/>
        <v/>
      </c>
      <c r="AH94" s="111"/>
      <c r="AI94" s="108" t="str">
        <f t="shared" si="33"/>
        <v/>
      </c>
      <c r="AJ94" s="111">
        <v>10</v>
      </c>
      <c r="AK94" s="108">
        <f t="shared" si="34"/>
        <v>89.831117499101694</v>
      </c>
      <c r="AL94" s="111"/>
      <c r="AM94" s="108" t="str">
        <f t="shared" si="35"/>
        <v/>
      </c>
      <c r="AN94" s="111"/>
      <c r="AO94" s="108" t="str">
        <f t="shared" si="36"/>
        <v/>
      </c>
      <c r="AP94" s="111">
        <v>1201</v>
      </c>
      <c r="AQ94" s="108">
        <f t="shared" si="37"/>
        <v>10788.717211642113</v>
      </c>
    </row>
    <row r="95" spans="1:43">
      <c r="A95" s="110"/>
      <c r="B95">
        <v>0.20221</v>
      </c>
      <c r="D95" s="111">
        <v>8120</v>
      </c>
      <c r="E95" s="108">
        <f t="shared" si="19"/>
        <v>40156.273181346129</v>
      </c>
      <c r="F95" s="111">
        <v>1775</v>
      </c>
      <c r="G95" s="108">
        <f t="shared" si="19"/>
        <v>8778.0030661193814</v>
      </c>
      <c r="H95" s="111"/>
      <c r="I95" s="108" t="str">
        <f t="shared" si="20"/>
        <v/>
      </c>
      <c r="J95" s="111"/>
      <c r="K95" s="108" t="str">
        <f t="shared" si="21"/>
        <v/>
      </c>
      <c r="L95" s="111"/>
      <c r="M95" s="108" t="str">
        <f t="shared" si="22"/>
        <v/>
      </c>
      <c r="N95" s="111">
        <v>353</v>
      </c>
      <c r="O95" s="108">
        <f t="shared" si="23"/>
        <v>1745.7099055437416</v>
      </c>
      <c r="P95" s="111"/>
      <c r="Q95" s="108" t="str">
        <f t="shared" si="24"/>
        <v/>
      </c>
      <c r="R95" s="111"/>
      <c r="S95" s="108" t="str">
        <f t="shared" si="25"/>
        <v/>
      </c>
      <c r="T95" s="111"/>
      <c r="U95" s="108" t="str">
        <f t="shared" si="26"/>
        <v/>
      </c>
      <c r="V95" s="111">
        <v>-306</v>
      </c>
      <c r="W95" s="108">
        <f t="shared" si="27"/>
        <v>-1513.2782750605807</v>
      </c>
      <c r="X95" s="111"/>
      <c r="Y95" s="108" t="str">
        <f t="shared" si="28"/>
        <v/>
      </c>
      <c r="Z95" s="111"/>
      <c r="AA95" s="108" t="str">
        <f t="shared" si="29"/>
        <v/>
      </c>
      <c r="AB95" s="111"/>
      <c r="AC95" s="108" t="str">
        <f t="shared" si="30"/>
        <v/>
      </c>
      <c r="AD95" s="111"/>
      <c r="AE95" s="108" t="str">
        <f t="shared" si="31"/>
        <v/>
      </c>
      <c r="AF95" s="111"/>
      <c r="AG95" s="108" t="str">
        <f t="shared" si="32"/>
        <v/>
      </c>
      <c r="AH95" s="111"/>
      <c r="AI95" s="108" t="str">
        <f t="shared" si="33"/>
        <v/>
      </c>
      <c r="AJ95" s="111">
        <v>-336</v>
      </c>
      <c r="AK95" s="108">
        <f t="shared" si="34"/>
        <v>-1661.6388902625984</v>
      </c>
      <c r="AL95" s="111"/>
      <c r="AM95" s="108" t="str">
        <f t="shared" si="35"/>
        <v/>
      </c>
      <c r="AN95" s="111">
        <v>356</v>
      </c>
      <c r="AO95" s="108">
        <f t="shared" si="36"/>
        <v>1760.5459670639434</v>
      </c>
      <c r="AP95" s="111">
        <v>1842</v>
      </c>
      <c r="AQ95" s="108">
        <f t="shared" si="37"/>
        <v>9109.3417734038867</v>
      </c>
    </row>
    <row r="96" spans="1:43">
      <c r="A96" s="110"/>
      <c r="B96">
        <v>159.3288</v>
      </c>
      <c r="D96" s="111">
        <v>1481332</v>
      </c>
      <c r="E96" s="108">
        <f t="shared" si="19"/>
        <v>9297.3272879730466</v>
      </c>
      <c r="F96" s="111">
        <v>122684</v>
      </c>
      <c r="G96" s="108">
        <f t="shared" si="19"/>
        <v>770.00517169526165</v>
      </c>
      <c r="H96" s="111"/>
      <c r="I96" s="108" t="str">
        <f t="shared" si="20"/>
        <v/>
      </c>
      <c r="J96" s="111"/>
      <c r="K96" s="108" t="str">
        <f t="shared" si="21"/>
        <v/>
      </c>
      <c r="L96" s="111"/>
      <c r="M96" s="108" t="str">
        <f t="shared" si="22"/>
        <v/>
      </c>
      <c r="N96" s="111">
        <v>113867</v>
      </c>
      <c r="O96" s="108">
        <f t="shared" si="23"/>
        <v>714.66677713006061</v>
      </c>
      <c r="P96" s="111">
        <v>116267</v>
      </c>
      <c r="Q96" s="108">
        <f t="shared" si="24"/>
        <v>729.72996721245624</v>
      </c>
      <c r="R96" s="111">
        <v>143685</v>
      </c>
      <c r="S96" s="108">
        <f t="shared" si="25"/>
        <v>901.81436124542449</v>
      </c>
      <c r="T96" s="111">
        <v>50</v>
      </c>
      <c r="U96" s="108">
        <f t="shared" si="26"/>
        <v>0.31381646004990937</v>
      </c>
      <c r="V96" s="111">
        <v>79471</v>
      </c>
      <c r="W96" s="108">
        <f t="shared" si="27"/>
        <v>498.78615793252692</v>
      </c>
      <c r="X96" s="111"/>
      <c r="Y96" s="108" t="str">
        <f t="shared" si="28"/>
        <v/>
      </c>
      <c r="Z96" s="111">
        <v>28591</v>
      </c>
      <c r="AA96" s="108">
        <f t="shared" si="29"/>
        <v>179.44652818573917</v>
      </c>
      <c r="AB96" s="111"/>
      <c r="AC96" s="108" t="str">
        <f t="shared" si="30"/>
        <v/>
      </c>
      <c r="AD96" s="111">
        <v>2139</v>
      </c>
      <c r="AE96" s="108">
        <f t="shared" si="31"/>
        <v>13.425068160935123</v>
      </c>
      <c r="AF96" s="111"/>
      <c r="AG96" s="108" t="str">
        <f t="shared" si="32"/>
        <v/>
      </c>
      <c r="AH96" s="111"/>
      <c r="AI96" s="108" t="str">
        <f t="shared" si="33"/>
        <v/>
      </c>
      <c r="AJ96" s="111">
        <v>40945</v>
      </c>
      <c r="AK96" s="108">
        <f t="shared" si="34"/>
        <v>256.98429913487075</v>
      </c>
      <c r="AL96" s="111"/>
      <c r="AM96" s="108" t="str">
        <f t="shared" si="35"/>
        <v/>
      </c>
      <c r="AN96" s="111">
        <v>79723</v>
      </c>
      <c r="AO96" s="108">
        <f t="shared" si="36"/>
        <v>500.36779289117851</v>
      </c>
      <c r="AP96" s="111">
        <v>727422</v>
      </c>
      <c r="AQ96" s="108">
        <f t="shared" si="37"/>
        <v>4565.539940048503</v>
      </c>
    </row>
    <row r="97" spans="1:43">
      <c r="A97" s="110"/>
      <c r="D97" s="111">
        <v>188365</v>
      </c>
      <c r="E97" s="108" t="str">
        <f t="shared" si="19"/>
        <v/>
      </c>
      <c r="F97" s="111"/>
      <c r="G97" s="108" t="str">
        <f t="shared" si="19"/>
        <v/>
      </c>
      <c r="H97" s="111"/>
      <c r="I97" s="108" t="str">
        <f t="shared" si="20"/>
        <v/>
      </c>
      <c r="J97" s="111"/>
      <c r="K97" s="108" t="str">
        <f t="shared" si="21"/>
        <v/>
      </c>
      <c r="L97" s="111"/>
      <c r="M97" s="108" t="str">
        <f t="shared" si="22"/>
        <v/>
      </c>
      <c r="N97" s="111"/>
      <c r="O97" s="108" t="str">
        <f t="shared" si="23"/>
        <v/>
      </c>
      <c r="P97" s="111">
        <v>407</v>
      </c>
      <c r="Q97" s="108" t="str">
        <f t="shared" si="24"/>
        <v/>
      </c>
      <c r="R97" s="111"/>
      <c r="S97" s="108" t="str">
        <f t="shared" si="25"/>
        <v/>
      </c>
      <c r="T97" s="111"/>
      <c r="U97" s="108" t="str">
        <f t="shared" si="26"/>
        <v/>
      </c>
      <c r="V97" s="111"/>
      <c r="W97" s="108" t="str">
        <f t="shared" si="27"/>
        <v/>
      </c>
      <c r="X97" s="111"/>
      <c r="Y97" s="108" t="str">
        <f t="shared" si="28"/>
        <v/>
      </c>
      <c r="Z97" s="111"/>
      <c r="AA97" s="108" t="str">
        <f t="shared" si="29"/>
        <v/>
      </c>
      <c r="AB97" s="111"/>
      <c r="AC97" s="108" t="str">
        <f t="shared" si="30"/>
        <v/>
      </c>
      <c r="AD97" s="111">
        <v>51440</v>
      </c>
      <c r="AE97" s="108" t="str">
        <f t="shared" si="31"/>
        <v/>
      </c>
      <c r="AF97" s="111"/>
      <c r="AG97" s="108" t="str">
        <f t="shared" si="32"/>
        <v/>
      </c>
      <c r="AH97" s="111"/>
      <c r="AI97" s="108" t="str">
        <f t="shared" si="33"/>
        <v/>
      </c>
      <c r="AJ97" s="111"/>
      <c r="AK97" s="108" t="str">
        <f t="shared" si="34"/>
        <v/>
      </c>
      <c r="AL97" s="111"/>
      <c r="AM97" s="108" t="str">
        <f t="shared" si="35"/>
        <v/>
      </c>
      <c r="AN97" s="111">
        <v>582</v>
      </c>
      <c r="AO97" s="108" t="str">
        <f t="shared" si="36"/>
        <v/>
      </c>
      <c r="AP97" s="111">
        <v>52429</v>
      </c>
      <c r="AQ97" s="108" t="str">
        <f t="shared" si="37"/>
        <v/>
      </c>
    </row>
    <row r="98" spans="1:43">
      <c r="A98" s="110"/>
      <c r="B98">
        <v>138.12538000000001</v>
      </c>
      <c r="D98" s="111">
        <v>886692</v>
      </c>
      <c r="E98" s="108">
        <f t="shared" si="19"/>
        <v>6419.471931950522</v>
      </c>
      <c r="F98" s="111">
        <v>23420</v>
      </c>
      <c r="G98" s="108">
        <f t="shared" si="19"/>
        <v>169.55609461490712</v>
      </c>
      <c r="H98" s="111"/>
      <c r="I98" s="108" t="str">
        <f t="shared" si="20"/>
        <v/>
      </c>
      <c r="J98" s="111"/>
      <c r="K98" s="108" t="str">
        <f t="shared" si="21"/>
        <v/>
      </c>
      <c r="L98" s="111"/>
      <c r="M98" s="108" t="str">
        <f t="shared" si="22"/>
        <v/>
      </c>
      <c r="N98" s="111">
        <v>95470</v>
      </c>
      <c r="O98" s="108">
        <f t="shared" si="23"/>
        <v>691.18361882515717</v>
      </c>
      <c r="P98" s="111">
        <v>85937</v>
      </c>
      <c r="Q98" s="108">
        <f t="shared" si="24"/>
        <v>622.16661412985798</v>
      </c>
      <c r="R98" s="111">
        <v>130443</v>
      </c>
      <c r="S98" s="108">
        <f t="shared" si="25"/>
        <v>944.38111229087656</v>
      </c>
      <c r="T98" s="111">
        <v>278</v>
      </c>
      <c r="U98" s="108">
        <f t="shared" si="26"/>
        <v>2.012664146154747</v>
      </c>
      <c r="V98" s="111">
        <v>76816</v>
      </c>
      <c r="W98" s="108">
        <f t="shared" si="27"/>
        <v>556.13240665835633</v>
      </c>
      <c r="X98" s="111"/>
      <c r="Y98" s="108" t="str">
        <f t="shared" si="28"/>
        <v/>
      </c>
      <c r="Z98" s="111">
        <v>18504</v>
      </c>
      <c r="AA98" s="108">
        <f t="shared" si="29"/>
        <v>133.96524230376778</v>
      </c>
      <c r="AB98" s="111"/>
      <c r="AC98" s="108" t="str">
        <f t="shared" si="30"/>
        <v/>
      </c>
      <c r="AD98" s="111">
        <v>-1622</v>
      </c>
      <c r="AE98" s="108">
        <f t="shared" si="31"/>
        <v>-11.742954118931655</v>
      </c>
      <c r="AF98" s="111"/>
      <c r="AG98" s="108" t="str">
        <f t="shared" si="32"/>
        <v/>
      </c>
      <c r="AH98" s="111"/>
      <c r="AI98" s="108" t="str">
        <f t="shared" si="33"/>
        <v/>
      </c>
      <c r="AJ98" s="111">
        <v>42268</v>
      </c>
      <c r="AK98" s="108">
        <f t="shared" si="34"/>
        <v>306.01182780456423</v>
      </c>
      <c r="AL98" s="111"/>
      <c r="AM98" s="108" t="str">
        <f t="shared" si="35"/>
        <v/>
      </c>
      <c r="AN98" s="111">
        <v>58797</v>
      </c>
      <c r="AO98" s="108">
        <f t="shared" si="36"/>
        <v>425.678466911729</v>
      </c>
      <c r="AP98" s="111">
        <v>530311</v>
      </c>
      <c r="AQ98" s="108">
        <f t="shared" si="37"/>
        <v>3839.3450935664391</v>
      </c>
    </row>
    <row r="99" spans="1:43">
      <c r="A99" s="110"/>
      <c r="D99" s="111">
        <v>83283</v>
      </c>
      <c r="E99" s="108" t="str">
        <f t="shared" si="19"/>
        <v/>
      </c>
      <c r="F99" s="111"/>
      <c r="G99" s="108" t="str">
        <f t="shared" si="19"/>
        <v/>
      </c>
      <c r="H99" s="111"/>
      <c r="I99" s="108" t="str">
        <f t="shared" si="20"/>
        <v/>
      </c>
      <c r="J99" s="111"/>
      <c r="K99" s="108" t="str">
        <f t="shared" si="21"/>
        <v/>
      </c>
      <c r="L99" s="111"/>
      <c r="M99" s="108" t="str">
        <f t="shared" si="22"/>
        <v/>
      </c>
      <c r="N99" s="111"/>
      <c r="O99" s="108" t="str">
        <f t="shared" si="23"/>
        <v/>
      </c>
      <c r="P99" s="111">
        <v>210</v>
      </c>
      <c r="Q99" s="108" t="str">
        <f t="shared" si="24"/>
        <v/>
      </c>
      <c r="R99" s="111"/>
      <c r="S99" s="108" t="str">
        <f t="shared" si="25"/>
        <v/>
      </c>
      <c r="T99" s="111">
        <v>116</v>
      </c>
      <c r="U99" s="108" t="str">
        <f t="shared" si="26"/>
        <v/>
      </c>
      <c r="V99" s="111"/>
      <c r="W99" s="108" t="str">
        <f t="shared" si="27"/>
        <v/>
      </c>
      <c r="X99" s="111"/>
      <c r="Y99" s="108" t="str">
        <f t="shared" si="28"/>
        <v/>
      </c>
      <c r="Z99" s="111"/>
      <c r="AA99" s="108" t="str">
        <f t="shared" si="29"/>
        <v/>
      </c>
      <c r="AB99" s="111"/>
      <c r="AC99" s="108" t="str">
        <f t="shared" si="30"/>
        <v/>
      </c>
      <c r="AD99" s="111">
        <v>25531</v>
      </c>
      <c r="AE99" s="108" t="str">
        <f t="shared" si="31"/>
        <v/>
      </c>
      <c r="AF99" s="111"/>
      <c r="AG99" s="108" t="str">
        <f t="shared" si="32"/>
        <v/>
      </c>
      <c r="AH99" s="111"/>
      <c r="AI99" s="108" t="str">
        <f t="shared" si="33"/>
        <v/>
      </c>
      <c r="AJ99" s="111"/>
      <c r="AK99" s="108" t="str">
        <f t="shared" si="34"/>
        <v/>
      </c>
      <c r="AL99" s="111"/>
      <c r="AM99" s="108" t="str">
        <f t="shared" si="35"/>
        <v/>
      </c>
      <c r="AN99" s="111"/>
      <c r="AO99" s="108" t="str">
        <f t="shared" si="36"/>
        <v/>
      </c>
      <c r="AP99" s="111">
        <v>25857</v>
      </c>
      <c r="AQ99" s="108" t="str">
        <f t="shared" si="37"/>
        <v/>
      </c>
    </row>
    <row r="100" spans="1:43">
      <c r="A100" s="110"/>
      <c r="B100">
        <v>215.23419000000001</v>
      </c>
      <c r="D100" s="111">
        <v>2382989</v>
      </c>
      <c r="E100" s="108">
        <f t="shared" si="19"/>
        <v>11071.609951931892</v>
      </c>
      <c r="F100" s="111">
        <v>3000</v>
      </c>
      <c r="G100" s="108">
        <f t="shared" si="19"/>
        <v>13.938305991255385</v>
      </c>
      <c r="H100" s="111"/>
      <c r="I100" s="108" t="str">
        <f t="shared" si="20"/>
        <v/>
      </c>
      <c r="J100" s="111"/>
      <c r="K100" s="108" t="str">
        <f t="shared" si="21"/>
        <v/>
      </c>
      <c r="L100" s="111">
        <v>745060</v>
      </c>
      <c r="M100" s="108">
        <f t="shared" si="22"/>
        <v>3461.6247539482456</v>
      </c>
      <c r="N100" s="111">
        <v>161614</v>
      </c>
      <c r="O100" s="108">
        <f t="shared" si="23"/>
        <v>750.87512815691593</v>
      </c>
      <c r="P100" s="111">
        <v>85140</v>
      </c>
      <c r="Q100" s="108">
        <f t="shared" si="24"/>
        <v>395.56912403182781</v>
      </c>
      <c r="R100" s="111">
        <v>479776</v>
      </c>
      <c r="S100" s="108">
        <f t="shared" si="25"/>
        <v>2229.0882317535147</v>
      </c>
      <c r="T100" s="111">
        <v>325</v>
      </c>
      <c r="U100" s="108">
        <f t="shared" si="26"/>
        <v>1.5099831490526667</v>
      </c>
      <c r="V100" s="111">
        <v>74961</v>
      </c>
      <c r="W100" s="108">
        <f t="shared" si="27"/>
        <v>348.27645180349828</v>
      </c>
      <c r="X100" s="111"/>
      <c r="Y100" s="108" t="str">
        <f t="shared" si="28"/>
        <v/>
      </c>
      <c r="Z100" s="111">
        <v>6038</v>
      </c>
      <c r="AA100" s="108">
        <f t="shared" si="29"/>
        <v>28.053163858400005</v>
      </c>
      <c r="AB100" s="111"/>
      <c r="AC100" s="108" t="str">
        <f t="shared" si="30"/>
        <v/>
      </c>
      <c r="AD100" s="111">
        <v>9472</v>
      </c>
      <c r="AE100" s="108">
        <f t="shared" si="31"/>
        <v>44.007878116390337</v>
      </c>
      <c r="AF100" s="111"/>
      <c r="AG100" s="108" t="str">
        <f t="shared" si="32"/>
        <v/>
      </c>
      <c r="AH100" s="111"/>
      <c r="AI100" s="108" t="str">
        <f t="shared" si="33"/>
        <v/>
      </c>
      <c r="AJ100" s="111">
        <v>181828</v>
      </c>
      <c r="AK100" s="108">
        <f t="shared" si="34"/>
        <v>844.79143392599474</v>
      </c>
      <c r="AL100" s="111"/>
      <c r="AM100" s="108" t="str">
        <f t="shared" si="35"/>
        <v/>
      </c>
      <c r="AN100" s="111">
        <v>115241</v>
      </c>
      <c r="AO100" s="108">
        <f t="shared" si="36"/>
        <v>535.42144024608729</v>
      </c>
      <c r="AP100" s="111">
        <v>1862455</v>
      </c>
      <c r="AQ100" s="108">
        <f t="shared" si="37"/>
        <v>8653.1558949811824</v>
      </c>
    </row>
    <row r="101" spans="1:43">
      <c r="A101" s="110"/>
      <c r="D101" s="111">
        <v>7257</v>
      </c>
      <c r="E101" s="108" t="str">
        <f t="shared" si="19"/>
        <v/>
      </c>
      <c r="F101" s="111"/>
      <c r="G101" s="108" t="str">
        <f t="shared" si="19"/>
        <v/>
      </c>
      <c r="H101" s="111"/>
      <c r="I101" s="108" t="str">
        <f t="shared" si="20"/>
        <v/>
      </c>
      <c r="J101" s="111"/>
      <c r="K101" s="108" t="str">
        <f t="shared" si="21"/>
        <v/>
      </c>
      <c r="L101" s="111"/>
      <c r="M101" s="108" t="str">
        <f t="shared" si="22"/>
        <v/>
      </c>
      <c r="N101" s="111"/>
      <c r="O101" s="108" t="str">
        <f t="shared" si="23"/>
        <v/>
      </c>
      <c r="P101" s="111">
        <v>105</v>
      </c>
      <c r="Q101" s="108" t="str">
        <f t="shared" si="24"/>
        <v/>
      </c>
      <c r="R101" s="111">
        <v>334</v>
      </c>
      <c r="S101" s="108" t="str">
        <f t="shared" si="25"/>
        <v/>
      </c>
      <c r="T101" s="111"/>
      <c r="U101" s="108" t="str">
        <f t="shared" si="26"/>
        <v/>
      </c>
      <c r="V101" s="111"/>
      <c r="W101" s="108" t="str">
        <f t="shared" si="27"/>
        <v/>
      </c>
      <c r="X101" s="111"/>
      <c r="Y101" s="108" t="str">
        <f t="shared" si="28"/>
        <v/>
      </c>
      <c r="Z101" s="111"/>
      <c r="AA101" s="108" t="str">
        <f t="shared" si="29"/>
        <v/>
      </c>
      <c r="AB101" s="111"/>
      <c r="AC101" s="108" t="str">
        <f t="shared" si="30"/>
        <v/>
      </c>
      <c r="AD101" s="111">
        <v>139729</v>
      </c>
      <c r="AE101" s="108" t="str">
        <f t="shared" si="31"/>
        <v/>
      </c>
      <c r="AF101" s="111"/>
      <c r="AG101" s="108" t="str">
        <f t="shared" si="32"/>
        <v/>
      </c>
      <c r="AH101" s="111"/>
      <c r="AI101" s="108" t="str">
        <f t="shared" si="33"/>
        <v/>
      </c>
      <c r="AJ101" s="111">
        <v>659</v>
      </c>
      <c r="AK101" s="108" t="str">
        <f t="shared" si="34"/>
        <v/>
      </c>
      <c r="AL101" s="111"/>
      <c r="AM101" s="108" t="str">
        <f t="shared" si="35"/>
        <v/>
      </c>
      <c r="AN101" s="111"/>
      <c r="AO101" s="108" t="str">
        <f t="shared" si="36"/>
        <v/>
      </c>
      <c r="AP101" s="111">
        <v>140827</v>
      </c>
      <c r="AQ101" s="108" t="str">
        <f t="shared" si="37"/>
        <v/>
      </c>
    </row>
    <row r="102" spans="1:43">
      <c r="A102" s="110"/>
      <c r="B102">
        <v>168.83783</v>
      </c>
      <c r="D102" s="111">
        <v>1498616</v>
      </c>
      <c r="E102" s="108">
        <f t="shared" si="19"/>
        <v>8876.0676443188113</v>
      </c>
      <c r="F102" s="111">
        <v>3000</v>
      </c>
      <c r="G102" s="108">
        <f t="shared" si="19"/>
        <v>17.768529718724768</v>
      </c>
      <c r="H102" s="111"/>
      <c r="I102" s="108" t="str">
        <f t="shared" si="20"/>
        <v/>
      </c>
      <c r="J102" s="111"/>
      <c r="K102" s="108" t="str">
        <f t="shared" si="21"/>
        <v/>
      </c>
      <c r="L102" s="111">
        <v>18380</v>
      </c>
      <c r="M102" s="108">
        <f t="shared" si="22"/>
        <v>108.86185874338707</v>
      </c>
      <c r="N102" s="111">
        <v>124519</v>
      </c>
      <c r="O102" s="108">
        <f t="shared" si="23"/>
        <v>737.50651734862981</v>
      </c>
      <c r="P102" s="111">
        <v>48034</v>
      </c>
      <c r="Q102" s="108">
        <f t="shared" si="24"/>
        <v>284.4978521697418</v>
      </c>
      <c r="R102" s="111">
        <v>338628</v>
      </c>
      <c r="S102" s="108">
        <f t="shared" si="25"/>
        <v>2005.6405605307768</v>
      </c>
      <c r="T102" s="111">
        <v>49036</v>
      </c>
      <c r="U102" s="108">
        <f t="shared" si="26"/>
        <v>290.4325410957959</v>
      </c>
      <c r="V102" s="111">
        <v>36768</v>
      </c>
      <c r="W102" s="108">
        <f t="shared" si="27"/>
        <v>217.77110023269074</v>
      </c>
      <c r="X102" s="111"/>
      <c r="Y102" s="108" t="str">
        <f t="shared" si="28"/>
        <v/>
      </c>
      <c r="Z102" s="111">
        <v>3540</v>
      </c>
      <c r="AA102" s="108">
        <f t="shared" si="29"/>
        <v>20.966865068095224</v>
      </c>
      <c r="AB102" s="111"/>
      <c r="AC102" s="108" t="str">
        <f t="shared" si="30"/>
        <v/>
      </c>
      <c r="AD102" s="111">
        <v>250</v>
      </c>
      <c r="AE102" s="108">
        <f t="shared" si="31"/>
        <v>1.4807108098937305</v>
      </c>
      <c r="AF102" s="111"/>
      <c r="AG102" s="108" t="str">
        <f t="shared" si="32"/>
        <v/>
      </c>
      <c r="AH102" s="111"/>
      <c r="AI102" s="108" t="str">
        <f t="shared" si="33"/>
        <v/>
      </c>
      <c r="AJ102" s="111">
        <v>143732</v>
      </c>
      <c r="AK102" s="108">
        <f t="shared" si="34"/>
        <v>851.30210451058269</v>
      </c>
      <c r="AL102" s="111"/>
      <c r="AM102" s="108" t="str">
        <f t="shared" si="35"/>
        <v/>
      </c>
      <c r="AN102" s="111">
        <v>75235</v>
      </c>
      <c r="AO102" s="108">
        <f t="shared" si="36"/>
        <v>445.6051111294193</v>
      </c>
      <c r="AP102" s="111">
        <v>841122</v>
      </c>
      <c r="AQ102" s="108">
        <f t="shared" si="37"/>
        <v>4981.833751357738</v>
      </c>
    </row>
    <row r="103" spans="1:43">
      <c r="A103" s="110"/>
      <c r="D103" s="111">
        <v>3091</v>
      </c>
      <c r="E103" s="108" t="str">
        <f t="shared" si="19"/>
        <v/>
      </c>
      <c r="F103" s="111"/>
      <c r="G103" s="108" t="str">
        <f t="shared" si="19"/>
        <v/>
      </c>
      <c r="H103" s="111"/>
      <c r="I103" s="108" t="str">
        <f t="shared" si="20"/>
        <v/>
      </c>
      <c r="J103" s="111"/>
      <c r="K103" s="108" t="str">
        <f t="shared" si="21"/>
        <v/>
      </c>
      <c r="L103" s="111"/>
      <c r="M103" s="108" t="str">
        <f t="shared" si="22"/>
        <v/>
      </c>
      <c r="N103" s="111">
        <v>777</v>
      </c>
      <c r="O103" s="108" t="str">
        <f t="shared" si="23"/>
        <v/>
      </c>
      <c r="P103" s="111">
        <v>25</v>
      </c>
      <c r="Q103" s="108" t="str">
        <f t="shared" si="24"/>
        <v/>
      </c>
      <c r="R103" s="111"/>
      <c r="S103" s="108" t="str">
        <f t="shared" si="25"/>
        <v/>
      </c>
      <c r="T103" s="111"/>
      <c r="U103" s="108" t="str">
        <f t="shared" si="26"/>
        <v/>
      </c>
      <c r="V103" s="111"/>
      <c r="W103" s="108" t="str">
        <f t="shared" si="27"/>
        <v/>
      </c>
      <c r="X103" s="111"/>
      <c r="Y103" s="108" t="str">
        <f t="shared" si="28"/>
        <v/>
      </c>
      <c r="Z103" s="111"/>
      <c r="AA103" s="108" t="str">
        <f t="shared" si="29"/>
        <v/>
      </c>
      <c r="AB103" s="111"/>
      <c r="AC103" s="108" t="str">
        <f t="shared" si="30"/>
        <v/>
      </c>
      <c r="AD103" s="111">
        <v>210230</v>
      </c>
      <c r="AE103" s="108" t="str">
        <f t="shared" si="31"/>
        <v/>
      </c>
      <c r="AF103" s="111"/>
      <c r="AG103" s="108" t="str">
        <f t="shared" si="32"/>
        <v/>
      </c>
      <c r="AH103" s="111"/>
      <c r="AI103" s="108" t="str">
        <f t="shared" si="33"/>
        <v/>
      </c>
      <c r="AJ103" s="111">
        <v>643</v>
      </c>
      <c r="AK103" s="108" t="str">
        <f t="shared" si="34"/>
        <v/>
      </c>
      <c r="AL103" s="111"/>
      <c r="AM103" s="108" t="str">
        <f t="shared" si="35"/>
        <v/>
      </c>
      <c r="AN103" s="111"/>
      <c r="AO103" s="108" t="str">
        <f t="shared" si="36"/>
        <v/>
      </c>
      <c r="AP103" s="111">
        <v>211675</v>
      </c>
      <c r="AQ103" s="108" t="str">
        <f t="shared" si="37"/>
        <v/>
      </c>
    </row>
    <row r="104" spans="1:43">
      <c r="A104" s="110"/>
      <c r="B104">
        <v>59.640799999999999</v>
      </c>
      <c r="D104" s="111">
        <v>646169</v>
      </c>
      <c r="E104" s="108">
        <f t="shared" si="19"/>
        <v>10834.34494507116</v>
      </c>
      <c r="F104" s="111">
        <v>532613</v>
      </c>
      <c r="G104" s="108">
        <f t="shared" si="19"/>
        <v>8930.3463400893343</v>
      </c>
      <c r="H104" s="111"/>
      <c r="I104" s="108" t="str">
        <f t="shared" si="20"/>
        <v/>
      </c>
      <c r="J104" s="111"/>
      <c r="K104" s="108" t="str">
        <f t="shared" si="21"/>
        <v/>
      </c>
      <c r="L104" s="111"/>
      <c r="M104" s="108" t="str">
        <f t="shared" si="22"/>
        <v/>
      </c>
      <c r="N104" s="111">
        <v>47038</v>
      </c>
      <c r="O104" s="108">
        <f t="shared" si="23"/>
        <v>788.68828050596233</v>
      </c>
      <c r="P104" s="111">
        <v>43906</v>
      </c>
      <c r="Q104" s="108">
        <f t="shared" si="24"/>
        <v>736.17389438102782</v>
      </c>
      <c r="R104" s="111">
        <v>130566</v>
      </c>
      <c r="S104" s="108">
        <f t="shared" si="25"/>
        <v>2189.2060468672453</v>
      </c>
      <c r="T104" s="111"/>
      <c r="U104" s="108" t="str">
        <f t="shared" si="26"/>
        <v/>
      </c>
      <c r="V104" s="111">
        <v>92079</v>
      </c>
      <c r="W104" s="108">
        <f t="shared" si="27"/>
        <v>1543.8927713913965</v>
      </c>
      <c r="X104" s="111"/>
      <c r="Y104" s="108" t="str">
        <f t="shared" si="28"/>
        <v/>
      </c>
      <c r="Z104" s="111">
        <v>13202</v>
      </c>
      <c r="AA104" s="108">
        <f t="shared" si="29"/>
        <v>221.35853308473395</v>
      </c>
      <c r="AB104" s="111"/>
      <c r="AC104" s="108" t="str">
        <f t="shared" si="30"/>
        <v/>
      </c>
      <c r="AD104" s="111">
        <v>18135</v>
      </c>
      <c r="AE104" s="108">
        <f t="shared" si="31"/>
        <v>304.07036793604379</v>
      </c>
      <c r="AF104" s="111"/>
      <c r="AG104" s="108" t="str">
        <f t="shared" si="32"/>
        <v/>
      </c>
      <c r="AH104" s="111"/>
      <c r="AI104" s="108" t="str">
        <f t="shared" si="33"/>
        <v/>
      </c>
      <c r="AJ104" s="111">
        <v>49638</v>
      </c>
      <c r="AK104" s="108">
        <f t="shared" si="34"/>
        <v>832.28259848962455</v>
      </c>
      <c r="AL104" s="111"/>
      <c r="AM104" s="108" t="str">
        <f t="shared" si="35"/>
        <v/>
      </c>
      <c r="AN104" s="111">
        <v>44129</v>
      </c>
      <c r="AO104" s="108">
        <f t="shared" si="36"/>
        <v>739.91294550039572</v>
      </c>
      <c r="AP104" s="111">
        <v>971306</v>
      </c>
      <c r="AQ104" s="108">
        <f t="shared" si="37"/>
        <v>16285.931778245766</v>
      </c>
    </row>
    <row r="105" spans="1:43">
      <c r="A105" s="110"/>
      <c r="D105" s="111">
        <v>1626</v>
      </c>
      <c r="E105" s="108" t="str">
        <f t="shared" si="19"/>
        <v/>
      </c>
      <c r="F105" s="111"/>
      <c r="G105" s="108" t="str">
        <f t="shared" si="19"/>
        <v/>
      </c>
      <c r="H105" s="111"/>
      <c r="I105" s="108" t="str">
        <f t="shared" si="20"/>
        <v/>
      </c>
      <c r="J105" s="111"/>
      <c r="K105" s="108" t="str">
        <f t="shared" si="21"/>
        <v/>
      </c>
      <c r="L105" s="111"/>
      <c r="M105" s="108" t="str">
        <f t="shared" si="22"/>
        <v/>
      </c>
      <c r="N105" s="111"/>
      <c r="O105" s="108" t="str">
        <f t="shared" si="23"/>
        <v/>
      </c>
      <c r="P105" s="111"/>
      <c r="Q105" s="108" t="str">
        <f t="shared" si="24"/>
        <v/>
      </c>
      <c r="R105" s="111">
        <v>30</v>
      </c>
      <c r="S105" s="108" t="str">
        <f t="shared" si="25"/>
        <v/>
      </c>
      <c r="T105" s="111"/>
      <c r="U105" s="108" t="str">
        <f t="shared" si="26"/>
        <v/>
      </c>
      <c r="V105" s="111"/>
      <c r="W105" s="108" t="str">
        <f t="shared" si="27"/>
        <v/>
      </c>
      <c r="X105" s="111"/>
      <c r="Y105" s="108" t="str">
        <f t="shared" si="28"/>
        <v/>
      </c>
      <c r="Z105" s="111"/>
      <c r="AA105" s="108" t="str">
        <f t="shared" si="29"/>
        <v/>
      </c>
      <c r="AB105" s="111"/>
      <c r="AC105" s="108" t="str">
        <f t="shared" si="30"/>
        <v/>
      </c>
      <c r="AD105" s="111">
        <v>16311</v>
      </c>
      <c r="AE105" s="108" t="str">
        <f t="shared" si="31"/>
        <v/>
      </c>
      <c r="AF105" s="111"/>
      <c r="AG105" s="108" t="str">
        <f t="shared" si="32"/>
        <v/>
      </c>
      <c r="AH105" s="111"/>
      <c r="AI105" s="108" t="str">
        <f t="shared" si="33"/>
        <v/>
      </c>
      <c r="AJ105" s="111">
        <v>2225</v>
      </c>
      <c r="AK105" s="108" t="str">
        <f t="shared" si="34"/>
        <v/>
      </c>
      <c r="AL105" s="111"/>
      <c r="AM105" s="108" t="str">
        <f t="shared" si="35"/>
        <v/>
      </c>
      <c r="AN105" s="111"/>
      <c r="AO105" s="108" t="str">
        <f t="shared" si="36"/>
        <v/>
      </c>
      <c r="AP105" s="111">
        <v>18566</v>
      </c>
      <c r="AQ105" s="108" t="str">
        <f t="shared" si="37"/>
        <v/>
      </c>
    </row>
    <row r="106" spans="1:43">
      <c r="A106" s="110"/>
      <c r="B106">
        <v>105.95520999999999</v>
      </c>
      <c r="D106" s="111">
        <v>1266039</v>
      </c>
      <c r="E106" s="108">
        <f t="shared" si="19"/>
        <v>11948.813088096376</v>
      </c>
      <c r="F106" s="111">
        <v>926205</v>
      </c>
      <c r="G106" s="108">
        <f t="shared" si="19"/>
        <v>8741.4767051096405</v>
      </c>
      <c r="H106" s="111"/>
      <c r="I106" s="108" t="str">
        <f t="shared" si="20"/>
        <v/>
      </c>
      <c r="J106" s="111"/>
      <c r="K106" s="108" t="str">
        <f t="shared" si="21"/>
        <v/>
      </c>
      <c r="L106" s="111"/>
      <c r="M106" s="108" t="str">
        <f t="shared" si="22"/>
        <v/>
      </c>
      <c r="N106" s="111">
        <v>82846</v>
      </c>
      <c r="O106" s="108">
        <f t="shared" si="23"/>
        <v>781.89642585768081</v>
      </c>
      <c r="P106" s="111">
        <v>138002</v>
      </c>
      <c r="Q106" s="108">
        <f t="shared" si="24"/>
        <v>1302.4560094779672</v>
      </c>
      <c r="R106" s="111">
        <v>189837</v>
      </c>
      <c r="S106" s="108">
        <f t="shared" si="25"/>
        <v>1791.6721603402043</v>
      </c>
      <c r="T106" s="111">
        <v>339</v>
      </c>
      <c r="U106" s="108">
        <f t="shared" si="26"/>
        <v>3.199465132483811</v>
      </c>
      <c r="V106" s="111">
        <v>163456</v>
      </c>
      <c r="W106" s="108">
        <f t="shared" si="27"/>
        <v>1542.6895949713091</v>
      </c>
      <c r="X106" s="111"/>
      <c r="Y106" s="108" t="str">
        <f t="shared" si="28"/>
        <v/>
      </c>
      <c r="Z106" s="111">
        <v>1419</v>
      </c>
      <c r="AA106" s="108">
        <f t="shared" si="29"/>
        <v>13.392451395264095</v>
      </c>
      <c r="AB106" s="111">
        <v>361</v>
      </c>
      <c r="AC106" s="108">
        <f t="shared" si="30"/>
        <v>3.4071000378367429</v>
      </c>
      <c r="AD106" s="111">
        <v>10409</v>
      </c>
      <c r="AE106" s="108">
        <f t="shared" si="31"/>
        <v>98.239624082666637</v>
      </c>
      <c r="AF106" s="111">
        <v>816</v>
      </c>
      <c r="AG106" s="108">
        <f t="shared" si="32"/>
        <v>7.701367398545103</v>
      </c>
      <c r="AH106" s="111"/>
      <c r="AI106" s="108" t="str">
        <f t="shared" si="33"/>
        <v/>
      </c>
      <c r="AJ106" s="111">
        <v>134974</v>
      </c>
      <c r="AK106" s="108">
        <f t="shared" si="34"/>
        <v>1273.8778961412092</v>
      </c>
      <c r="AL106" s="111"/>
      <c r="AM106" s="108" t="str">
        <f t="shared" si="35"/>
        <v/>
      </c>
      <c r="AN106" s="111">
        <v>81016</v>
      </c>
      <c r="AO106" s="108">
        <f t="shared" si="36"/>
        <v>764.62497691241424</v>
      </c>
      <c r="AP106" s="111">
        <v>1729680</v>
      </c>
      <c r="AQ106" s="108">
        <f t="shared" si="37"/>
        <v>16324.633776857221</v>
      </c>
    </row>
    <row r="107" spans="1:43">
      <c r="A107" s="110"/>
      <c r="D107" s="111">
        <v>3661</v>
      </c>
      <c r="E107" s="108" t="str">
        <f t="shared" si="19"/>
        <v/>
      </c>
      <c r="F107" s="111"/>
      <c r="G107" s="108" t="str">
        <f t="shared" si="19"/>
        <v/>
      </c>
      <c r="H107" s="111"/>
      <c r="I107" s="108" t="str">
        <f t="shared" si="20"/>
        <v/>
      </c>
      <c r="J107" s="111"/>
      <c r="K107" s="108" t="str">
        <f t="shared" si="21"/>
        <v/>
      </c>
      <c r="L107" s="111"/>
      <c r="M107" s="108" t="str">
        <f t="shared" si="22"/>
        <v/>
      </c>
      <c r="N107" s="111"/>
      <c r="O107" s="108" t="str">
        <f t="shared" si="23"/>
        <v/>
      </c>
      <c r="P107" s="111">
        <v>963</v>
      </c>
      <c r="Q107" s="108" t="str">
        <f t="shared" si="24"/>
        <v/>
      </c>
      <c r="R107" s="111">
        <v>478</v>
      </c>
      <c r="S107" s="108" t="str">
        <f t="shared" si="25"/>
        <v/>
      </c>
      <c r="T107" s="111"/>
      <c r="U107" s="108" t="str">
        <f t="shared" si="26"/>
        <v/>
      </c>
      <c r="V107" s="111"/>
      <c r="W107" s="108" t="str">
        <f t="shared" si="27"/>
        <v/>
      </c>
      <c r="X107" s="111"/>
      <c r="Y107" s="108" t="str">
        <f t="shared" si="28"/>
        <v/>
      </c>
      <c r="Z107" s="111">
        <v>72</v>
      </c>
      <c r="AA107" s="108" t="str">
        <f t="shared" si="29"/>
        <v/>
      </c>
      <c r="AB107" s="111">
        <v>187</v>
      </c>
      <c r="AC107" s="108" t="str">
        <f t="shared" si="30"/>
        <v/>
      </c>
      <c r="AD107" s="111">
        <v>71689</v>
      </c>
      <c r="AE107" s="108" t="str">
        <f t="shared" si="31"/>
        <v/>
      </c>
      <c r="AF107" s="111">
        <v>44</v>
      </c>
      <c r="AG107" s="108" t="str">
        <f t="shared" si="32"/>
        <v/>
      </c>
      <c r="AH107" s="111"/>
      <c r="AI107" s="108" t="str">
        <f t="shared" si="33"/>
        <v/>
      </c>
      <c r="AJ107" s="111">
        <v>820</v>
      </c>
      <c r="AK107" s="108" t="str">
        <f t="shared" si="34"/>
        <v/>
      </c>
      <c r="AL107" s="111"/>
      <c r="AM107" s="108" t="str">
        <f t="shared" si="35"/>
        <v/>
      </c>
      <c r="AN107" s="111">
        <v>3239</v>
      </c>
      <c r="AO107" s="108" t="str">
        <f t="shared" si="36"/>
        <v/>
      </c>
      <c r="AP107" s="111">
        <v>77492</v>
      </c>
      <c r="AQ107" s="108" t="str">
        <f t="shared" si="37"/>
        <v/>
      </c>
    </row>
    <row r="108" spans="1:43">
      <c r="A108" s="100"/>
      <c r="B108" s="106">
        <v>5.71</v>
      </c>
      <c r="D108" s="107">
        <v>16090</v>
      </c>
      <c r="E108" s="108">
        <f t="shared" si="19"/>
        <v>2817.8633975481612</v>
      </c>
      <c r="F108" s="107">
        <v>385</v>
      </c>
      <c r="G108" s="108">
        <f t="shared" si="19"/>
        <v>67.425569176882661</v>
      </c>
      <c r="H108" s="107"/>
      <c r="I108" s="108" t="str">
        <f t="shared" si="20"/>
        <v/>
      </c>
      <c r="J108" s="107"/>
      <c r="K108" s="108" t="str">
        <f t="shared" si="21"/>
        <v/>
      </c>
      <c r="L108" s="107"/>
      <c r="M108" s="108" t="str">
        <f t="shared" si="22"/>
        <v/>
      </c>
      <c r="N108" s="107">
        <v>506</v>
      </c>
      <c r="O108" s="108">
        <f t="shared" si="23"/>
        <v>88.616462346760073</v>
      </c>
      <c r="P108" s="107">
        <v>1078</v>
      </c>
      <c r="Q108" s="108">
        <f t="shared" si="24"/>
        <v>188.79159369527144</v>
      </c>
      <c r="R108" s="107">
        <v>4676</v>
      </c>
      <c r="S108" s="108">
        <f t="shared" si="25"/>
        <v>818.91418563922946</v>
      </c>
      <c r="T108" s="107">
        <v>5047</v>
      </c>
      <c r="U108" s="108">
        <f t="shared" si="26"/>
        <v>883.88791593695271</v>
      </c>
      <c r="V108" s="107"/>
      <c r="W108" s="108" t="str">
        <f t="shared" si="27"/>
        <v/>
      </c>
      <c r="X108" s="107"/>
      <c r="Y108" s="108" t="str">
        <f t="shared" si="28"/>
        <v/>
      </c>
      <c r="Z108" s="107"/>
      <c r="AA108" s="108" t="str">
        <f t="shared" si="29"/>
        <v/>
      </c>
      <c r="AB108" s="107">
        <v>40</v>
      </c>
      <c r="AC108" s="108">
        <f t="shared" si="30"/>
        <v>7.0052539404553418</v>
      </c>
      <c r="AD108" s="107"/>
      <c r="AE108" s="108" t="str">
        <f t="shared" si="31"/>
        <v/>
      </c>
      <c r="AF108" s="107"/>
      <c r="AG108" s="108" t="str">
        <f t="shared" si="32"/>
        <v/>
      </c>
      <c r="AH108" s="107"/>
      <c r="AI108" s="108" t="str">
        <f t="shared" si="33"/>
        <v/>
      </c>
      <c r="AJ108" s="107">
        <v>115</v>
      </c>
      <c r="AK108" s="108">
        <f t="shared" si="34"/>
        <v>20.140105078809107</v>
      </c>
      <c r="AL108" s="107"/>
      <c r="AM108" s="108" t="str">
        <f t="shared" si="35"/>
        <v/>
      </c>
      <c r="AN108" s="107"/>
      <c r="AO108" s="108" t="str">
        <f t="shared" si="36"/>
        <v/>
      </c>
      <c r="AP108" s="107">
        <v>11847</v>
      </c>
      <c r="AQ108" s="108">
        <f t="shared" si="37"/>
        <v>2074.7810858143607</v>
      </c>
    </row>
    <row r="109" spans="1:43">
      <c r="A109" s="100"/>
      <c r="B109" s="106">
        <v>0.312</v>
      </c>
      <c r="D109" s="107"/>
      <c r="E109" s="108" t="str">
        <f t="shared" si="19"/>
        <v/>
      </c>
      <c r="F109" s="107"/>
      <c r="G109" s="108" t="str">
        <f t="shared" si="19"/>
        <v/>
      </c>
      <c r="H109" s="107"/>
      <c r="I109" s="108" t="str">
        <f t="shared" si="20"/>
        <v/>
      </c>
      <c r="J109" s="107"/>
      <c r="K109" s="108" t="str">
        <f t="shared" si="21"/>
        <v/>
      </c>
      <c r="L109" s="107"/>
      <c r="M109" s="108" t="str">
        <f t="shared" si="22"/>
        <v/>
      </c>
      <c r="N109" s="107">
        <v>65</v>
      </c>
      <c r="O109" s="108">
        <f t="shared" si="23"/>
        <v>208.33333333333334</v>
      </c>
      <c r="P109" s="107">
        <v>676</v>
      </c>
      <c r="Q109" s="108">
        <f t="shared" si="24"/>
        <v>2166.6666666666665</v>
      </c>
      <c r="R109" s="107">
        <v>5</v>
      </c>
      <c r="S109" s="108">
        <f t="shared" si="25"/>
        <v>16.025641025641026</v>
      </c>
      <c r="T109" s="107"/>
      <c r="U109" s="108" t="str">
        <f t="shared" si="26"/>
        <v/>
      </c>
      <c r="V109" s="107"/>
      <c r="W109" s="108" t="str">
        <f t="shared" si="27"/>
        <v/>
      </c>
      <c r="X109" s="107"/>
      <c r="Y109" s="108" t="str">
        <f t="shared" si="28"/>
        <v/>
      </c>
      <c r="Z109" s="107"/>
      <c r="AA109" s="108" t="str">
        <f t="shared" si="29"/>
        <v/>
      </c>
      <c r="AB109" s="107"/>
      <c r="AC109" s="108" t="str">
        <f t="shared" si="30"/>
        <v/>
      </c>
      <c r="AD109" s="107"/>
      <c r="AE109" s="108" t="str">
        <f t="shared" si="31"/>
        <v/>
      </c>
      <c r="AF109" s="107"/>
      <c r="AG109" s="108" t="str">
        <f t="shared" si="32"/>
        <v/>
      </c>
      <c r="AH109" s="107"/>
      <c r="AI109" s="108" t="str">
        <f t="shared" si="33"/>
        <v/>
      </c>
      <c r="AJ109" s="107">
        <v>35</v>
      </c>
      <c r="AK109" s="108">
        <f t="shared" si="34"/>
        <v>112.17948717948718</v>
      </c>
      <c r="AL109" s="107"/>
      <c r="AM109" s="108" t="str">
        <f t="shared" si="35"/>
        <v/>
      </c>
      <c r="AN109" s="107"/>
      <c r="AO109" s="108" t="str">
        <f t="shared" si="36"/>
        <v/>
      </c>
      <c r="AP109" s="107">
        <v>781</v>
      </c>
      <c r="AQ109" s="108">
        <f t="shared" si="37"/>
        <v>2503.2051282051284</v>
      </c>
    </row>
    <row r="110" spans="1:43">
      <c r="E110" s="108" t="str">
        <f t="shared" si="19"/>
        <v/>
      </c>
      <c r="G110" s="108" t="str">
        <f t="shared" si="19"/>
        <v/>
      </c>
      <c r="I110" s="108" t="str">
        <f t="shared" si="20"/>
        <v/>
      </c>
      <c r="K110" s="108" t="str">
        <f t="shared" si="21"/>
        <v/>
      </c>
      <c r="M110" s="108" t="str">
        <f t="shared" si="22"/>
        <v/>
      </c>
      <c r="O110" s="108" t="str">
        <f t="shared" si="23"/>
        <v/>
      </c>
      <c r="Q110" s="108" t="str">
        <f t="shared" si="24"/>
        <v/>
      </c>
      <c r="S110" s="108" t="str">
        <f t="shared" si="25"/>
        <v/>
      </c>
      <c r="U110" s="108" t="str">
        <f t="shared" si="26"/>
        <v/>
      </c>
      <c r="W110" s="108" t="str">
        <f t="shared" si="27"/>
        <v/>
      </c>
      <c r="Y110" s="108" t="str">
        <f t="shared" si="28"/>
        <v/>
      </c>
      <c r="AA110" s="108" t="str">
        <f t="shared" si="29"/>
        <v/>
      </c>
      <c r="AC110" s="108" t="str">
        <f t="shared" si="30"/>
        <v/>
      </c>
      <c r="AE110" s="108" t="str">
        <f t="shared" si="31"/>
        <v/>
      </c>
      <c r="AG110" s="108" t="str">
        <f t="shared" si="32"/>
        <v/>
      </c>
      <c r="AI110" s="108" t="str">
        <f t="shared" si="33"/>
        <v/>
      </c>
      <c r="AK110" s="108" t="str">
        <f t="shared" si="34"/>
        <v/>
      </c>
      <c r="AM110" s="108" t="str">
        <f t="shared" si="35"/>
        <v/>
      </c>
      <c r="AO110" s="108" t="str">
        <f t="shared" si="36"/>
        <v/>
      </c>
      <c r="AQ110" s="108" t="str">
        <f t="shared" si="37"/>
        <v/>
      </c>
    </row>
    <row r="111" spans="1:43">
      <c r="E111" s="108" t="str">
        <f t="shared" si="19"/>
        <v/>
      </c>
      <c r="G111" s="108" t="str">
        <f t="shared" si="19"/>
        <v/>
      </c>
      <c r="I111" s="108" t="str">
        <f t="shared" si="20"/>
        <v/>
      </c>
      <c r="K111" s="108" t="str">
        <f t="shared" si="21"/>
        <v/>
      </c>
      <c r="M111" s="108" t="str">
        <f t="shared" si="22"/>
        <v/>
      </c>
      <c r="O111" s="108" t="str">
        <f t="shared" si="23"/>
        <v/>
      </c>
      <c r="Q111" s="108" t="str">
        <f t="shared" si="24"/>
        <v/>
      </c>
      <c r="S111" s="108" t="str">
        <f t="shared" si="25"/>
        <v/>
      </c>
      <c r="U111" s="108" t="str">
        <f t="shared" si="26"/>
        <v/>
      </c>
      <c r="W111" s="108" t="str">
        <f t="shared" si="27"/>
        <v/>
      </c>
      <c r="Y111" s="108" t="str">
        <f t="shared" si="28"/>
        <v/>
      </c>
      <c r="AA111" s="108" t="str">
        <f t="shared" si="29"/>
        <v/>
      </c>
      <c r="AC111" s="108" t="str">
        <f t="shared" si="30"/>
        <v/>
      </c>
      <c r="AE111" s="108" t="str">
        <f t="shared" si="31"/>
        <v/>
      </c>
      <c r="AG111" s="108" t="str">
        <f t="shared" si="32"/>
        <v/>
      </c>
      <c r="AI111" s="108" t="str">
        <f t="shared" si="33"/>
        <v/>
      </c>
      <c r="AK111" s="108" t="str">
        <f t="shared" si="34"/>
        <v/>
      </c>
      <c r="AM111" s="108" t="str">
        <f t="shared" si="35"/>
        <v/>
      </c>
      <c r="AO111" s="108" t="str">
        <f t="shared" si="36"/>
        <v/>
      </c>
      <c r="AQ111" s="108" t="str">
        <f t="shared" si="37"/>
        <v/>
      </c>
    </row>
    <row r="112" spans="1:43">
      <c r="E112" s="108" t="str">
        <f t="shared" si="19"/>
        <v/>
      </c>
      <c r="G112" s="108" t="str">
        <f t="shared" si="19"/>
        <v/>
      </c>
      <c r="I112" s="108" t="str">
        <f t="shared" si="20"/>
        <v/>
      </c>
      <c r="K112" s="108" t="str">
        <f t="shared" si="21"/>
        <v/>
      </c>
      <c r="M112" s="108" t="str">
        <f t="shared" si="22"/>
        <v/>
      </c>
      <c r="O112" s="108" t="str">
        <f t="shared" si="23"/>
        <v/>
      </c>
      <c r="Q112" s="108" t="str">
        <f t="shared" si="24"/>
        <v/>
      </c>
      <c r="S112" s="108" t="str">
        <f t="shared" si="25"/>
        <v/>
      </c>
      <c r="U112" s="108" t="str">
        <f t="shared" si="26"/>
        <v/>
      </c>
      <c r="W112" s="108" t="str">
        <f t="shared" si="27"/>
        <v/>
      </c>
      <c r="Y112" s="108" t="str">
        <f t="shared" si="28"/>
        <v/>
      </c>
      <c r="AA112" s="108" t="str">
        <f t="shared" si="29"/>
        <v/>
      </c>
      <c r="AC112" s="108" t="str">
        <f t="shared" si="30"/>
        <v/>
      </c>
      <c r="AE112" s="108" t="str">
        <f t="shared" si="31"/>
        <v/>
      </c>
      <c r="AG112" s="108" t="str">
        <f t="shared" si="32"/>
        <v/>
      </c>
      <c r="AI112" s="108" t="str">
        <f t="shared" si="33"/>
        <v/>
      </c>
      <c r="AK112" s="108" t="str">
        <f t="shared" si="34"/>
        <v/>
      </c>
      <c r="AM112" s="108" t="str">
        <f t="shared" si="35"/>
        <v/>
      </c>
      <c r="AO112" s="108" t="str">
        <f t="shared" si="36"/>
        <v/>
      </c>
      <c r="AQ112" s="108" t="str">
        <f t="shared" si="37"/>
        <v/>
      </c>
    </row>
    <row r="113" spans="2:843 1044:1163" s="112" customFormat="1">
      <c r="B113" s="112">
        <f>SUM(B12:B109)-B95-B70-B61</f>
        <v>4751.8502320566904</v>
      </c>
      <c r="D113" s="113">
        <f>SUM(D12:D109)-D95-D70-D61</f>
        <v>41387611.32</v>
      </c>
      <c r="E113" s="114">
        <f t="shared" si="19"/>
        <v>8709.7886715353525</v>
      </c>
      <c r="G113" s="114" t="str">
        <f t="shared" si="19"/>
        <v/>
      </c>
      <c r="I113" s="114" t="str">
        <f t="shared" si="20"/>
        <v/>
      </c>
      <c r="K113" s="114" t="str">
        <f t="shared" si="21"/>
        <v/>
      </c>
      <c r="M113" s="114" t="str">
        <f t="shared" si="22"/>
        <v/>
      </c>
      <c r="N113" s="113">
        <f>SUM(N12:N111)</f>
        <v>909950.88</v>
      </c>
      <c r="O113" s="114">
        <f t="shared" si="23"/>
        <v>191.49401508097534</v>
      </c>
      <c r="P113" s="113">
        <f>SUM(P12:P110)-P94</f>
        <v>2872638.75</v>
      </c>
      <c r="Q113" s="114">
        <f t="shared" si="24"/>
        <v>604.53057434780885</v>
      </c>
      <c r="R113" s="113">
        <f>SUM(R12:R109)-R70</f>
        <v>6528821.71</v>
      </c>
      <c r="S113" s="114">
        <f t="shared" si="25"/>
        <v>1373.9535951608059</v>
      </c>
      <c r="T113" s="113">
        <f>SUM(T12:T111)</f>
        <v>113306.18</v>
      </c>
      <c r="U113" s="114">
        <f t="shared" si="26"/>
        <v>23.844644605088689</v>
      </c>
      <c r="V113" s="113">
        <f>SUM(V12:V109)</f>
        <v>3832785.9899999998</v>
      </c>
      <c r="W113" s="114">
        <f t="shared" si="27"/>
        <v>806.58812942871259</v>
      </c>
      <c r="X113" s="113">
        <f>SUM(X12:X109)-X17</f>
        <v>206092.84</v>
      </c>
      <c r="Y113" s="114">
        <f t="shared" si="28"/>
        <v>43.371072305618341</v>
      </c>
      <c r="Z113" s="113">
        <f>SUM(Z12:Z109)</f>
        <v>589119.99</v>
      </c>
      <c r="AA113" s="114">
        <f t="shared" si="29"/>
        <v>123.97696922889293</v>
      </c>
      <c r="AB113" s="113">
        <f>SUM(AB12:AB112)-AB92</f>
        <v>421876.26</v>
      </c>
      <c r="AC113" s="114">
        <f t="shared" si="30"/>
        <v>88.781472352381783</v>
      </c>
      <c r="AD113" s="113">
        <f>SUM(AD11:AD111)-AD79-AD82</f>
        <v>2493250.4299999997</v>
      </c>
      <c r="AE113" s="114">
        <f t="shared" si="31"/>
        <v>524.69044861308134</v>
      </c>
      <c r="AF113" s="113">
        <f>SUM(AF12:AF112)</f>
        <v>1023</v>
      </c>
      <c r="AG113" s="114">
        <f t="shared" si="32"/>
        <v>0.21528456286325892</v>
      </c>
      <c r="AI113" s="114" t="str">
        <f t="shared" si="33"/>
        <v/>
      </c>
      <c r="AJ113" s="113">
        <f>SUM(AJ12:AJ111)-AJ93-AJ95-AJ70-AJ29</f>
        <v>3375489.97</v>
      </c>
      <c r="AK113" s="114">
        <f t="shared" si="34"/>
        <v>710.35276895480445</v>
      </c>
      <c r="AM113" s="114" t="str">
        <f t="shared" si="35"/>
        <v/>
      </c>
      <c r="AN113" s="113">
        <f>SUM(AN12:AN112)-AN16-AN95</f>
        <v>763648.38</v>
      </c>
      <c r="AO113" s="114">
        <f t="shared" si="36"/>
        <v>160.70548159289916</v>
      </c>
      <c r="AP113" s="113">
        <f>SUM(AP12:AP112)</f>
        <v>39232795.439999998</v>
      </c>
      <c r="AQ113" s="114">
        <f t="shared" si="37"/>
        <v>8256.319859437006</v>
      </c>
      <c r="ADX113" s="115"/>
      <c r="ADY113" s="115"/>
      <c r="ADZ113" s="115"/>
      <c r="AEA113" s="115"/>
      <c r="AEB113" s="115"/>
      <c r="AEC113" s="115"/>
      <c r="AED113" s="115"/>
      <c r="AEE113" s="115"/>
      <c r="AEF113" s="115"/>
      <c r="AEG113" s="115"/>
      <c r="AEH113" s="115"/>
      <c r="AEI113" s="115"/>
      <c r="AEJ113" s="115"/>
      <c r="AEK113" s="115"/>
      <c r="AEL113" s="115"/>
      <c r="AEM113" s="115"/>
      <c r="AEN113" s="115"/>
      <c r="AEO113" s="115"/>
      <c r="AEP113" s="115"/>
      <c r="AEQ113" s="115"/>
      <c r="AER113" s="115"/>
      <c r="AES113" s="115"/>
      <c r="AET113" s="115"/>
      <c r="AEU113" s="115"/>
      <c r="AEV113" s="115"/>
      <c r="AEW113" s="115"/>
      <c r="AEX113" s="115"/>
      <c r="AEY113" s="115"/>
      <c r="AEZ113" s="115"/>
      <c r="AFA113" s="115"/>
      <c r="AFB113" s="115"/>
      <c r="AFC113" s="115"/>
      <c r="AFD113" s="115"/>
      <c r="AFE113" s="115"/>
      <c r="AFF113" s="115"/>
      <c r="AFG113" s="115"/>
      <c r="AFH113" s="115"/>
      <c r="AFI113" s="115"/>
      <c r="AFJ113" s="115"/>
      <c r="AFK113" s="115"/>
      <c r="AND113" s="116"/>
      <c r="ANE113" s="116"/>
      <c r="ANF113" s="116"/>
      <c r="ANG113" s="116"/>
      <c r="ANH113" s="116"/>
      <c r="ANI113" s="116"/>
      <c r="ANJ113" s="116"/>
      <c r="ANK113" s="116"/>
      <c r="ANL113" s="116"/>
      <c r="ANM113" s="116"/>
      <c r="ANN113" s="116"/>
      <c r="ANO113" s="116"/>
      <c r="ANP113" s="116"/>
      <c r="ANQ113" s="116"/>
      <c r="ANR113" s="116"/>
      <c r="ANS113" s="116"/>
      <c r="ANT113" s="116"/>
      <c r="ANU113" s="116"/>
      <c r="ANV113" s="116"/>
      <c r="ANW113" s="116"/>
      <c r="ANX113" s="116"/>
      <c r="ANY113" s="116"/>
      <c r="ANZ113" s="116"/>
      <c r="AOA113" s="116"/>
      <c r="AOB113" s="116"/>
      <c r="AOC113" s="116"/>
      <c r="AOD113" s="116"/>
      <c r="AOE113" s="116"/>
      <c r="AOF113" s="116"/>
      <c r="AOG113" s="116"/>
      <c r="AOH113" s="116"/>
      <c r="AOI113" s="116"/>
      <c r="AOJ113" s="116"/>
      <c r="AOK113" s="116"/>
      <c r="AOL113" s="116"/>
      <c r="AOM113" s="116"/>
      <c r="AON113" s="116"/>
      <c r="AOO113" s="116"/>
      <c r="AOP113" s="116"/>
      <c r="AOQ113" s="116"/>
      <c r="AOR113" s="116"/>
      <c r="AOS113" s="116"/>
      <c r="AOT113" s="116"/>
      <c r="AOU113" s="116"/>
      <c r="AOV113" s="116"/>
      <c r="AOW113" s="116"/>
      <c r="AOX113" s="116"/>
      <c r="AOY113" s="116"/>
      <c r="AOZ113" s="116"/>
      <c r="APA113" s="116"/>
      <c r="APB113" s="116"/>
      <c r="APC113" s="116"/>
      <c r="APD113" s="116"/>
      <c r="APE113" s="116"/>
      <c r="APF113" s="116"/>
      <c r="APG113" s="116"/>
      <c r="APH113" s="116"/>
      <c r="API113" s="116"/>
      <c r="APJ113" s="116"/>
      <c r="APK113" s="116"/>
      <c r="APL113" s="116"/>
      <c r="APM113" s="116"/>
      <c r="APN113" s="116"/>
      <c r="APO113" s="116"/>
      <c r="APP113" s="116"/>
      <c r="APQ113" s="116"/>
      <c r="APR113" s="116"/>
      <c r="APS113" s="116"/>
      <c r="APT113" s="116"/>
      <c r="APU113" s="116"/>
      <c r="APV113" s="116"/>
      <c r="APW113" s="116"/>
      <c r="APX113" s="116"/>
      <c r="APY113" s="116"/>
      <c r="APZ113" s="116"/>
      <c r="AQA113" s="116"/>
      <c r="AQB113" s="116"/>
      <c r="AQC113" s="116"/>
      <c r="AQD113" s="116"/>
      <c r="AQE113" s="116"/>
      <c r="AQF113" s="116"/>
      <c r="AQG113" s="116"/>
      <c r="AQH113" s="116"/>
      <c r="AQI113" s="116"/>
      <c r="AQJ113" s="116"/>
      <c r="AQK113" s="116"/>
      <c r="AQL113" s="116"/>
      <c r="AQM113" s="116"/>
      <c r="AQN113" s="116"/>
      <c r="AQO113" s="116"/>
      <c r="AQP113" s="116"/>
      <c r="AQQ113" s="116"/>
      <c r="AQR113" s="116"/>
      <c r="AQS113" s="116"/>
      <c r="AQT113" s="116"/>
      <c r="AQU113" s="116"/>
      <c r="AQV113" s="116"/>
      <c r="AQW113" s="116"/>
      <c r="AQX113" s="116"/>
      <c r="AQY113" s="116"/>
      <c r="AQZ113" s="116"/>
      <c r="ARA113" s="116"/>
      <c r="ARB113" s="116"/>
      <c r="ARC113" s="116"/>
      <c r="ARD113" s="116"/>
      <c r="ARE113" s="116"/>
      <c r="ARF113" s="116"/>
      <c r="ARG113" s="116"/>
      <c r="ARH113" s="116"/>
      <c r="ARI113" s="116"/>
      <c r="ARJ113" s="116"/>
      <c r="ARK113" s="116"/>
      <c r="ARL113" s="116"/>
      <c r="ARM113" s="116"/>
      <c r="ARN113" s="116"/>
      <c r="ARO113" s="116"/>
      <c r="ARP113" s="116"/>
      <c r="ARQ113" s="116"/>
      <c r="ARR113" s="116"/>
      <c r="ARS113" s="116"/>
    </row>
    <row r="114" spans="2:843 1044:1163">
      <c r="E114" s="108" t="str">
        <f t="shared" si="19"/>
        <v/>
      </c>
      <c r="G114" s="108" t="str">
        <f t="shared" si="19"/>
        <v/>
      </c>
      <c r="I114" s="108" t="str">
        <f t="shared" si="20"/>
        <v/>
      </c>
      <c r="K114" s="108" t="str">
        <f t="shared" si="21"/>
        <v/>
      </c>
      <c r="M114" s="108" t="str">
        <f t="shared" si="22"/>
        <v/>
      </c>
      <c r="O114" s="108" t="str">
        <f t="shared" si="23"/>
        <v/>
      </c>
      <c r="Q114" s="108" t="str">
        <f t="shared" si="24"/>
        <v/>
      </c>
      <c r="S114" s="108" t="str">
        <f t="shared" si="25"/>
        <v/>
      </c>
      <c r="U114" s="108" t="str">
        <f t="shared" si="26"/>
        <v/>
      </c>
      <c r="W114" s="108" t="str">
        <f t="shared" si="27"/>
        <v/>
      </c>
      <c r="Y114" s="108" t="str">
        <f t="shared" si="28"/>
        <v/>
      </c>
      <c r="AA114" s="108" t="str">
        <f t="shared" si="29"/>
        <v/>
      </c>
      <c r="AC114" s="108" t="str">
        <f t="shared" si="30"/>
        <v/>
      </c>
      <c r="AE114" s="108" t="str">
        <f t="shared" si="31"/>
        <v/>
      </c>
      <c r="AG114" s="108" t="str">
        <f t="shared" si="32"/>
        <v/>
      </c>
      <c r="AI114" s="108" t="str">
        <f t="shared" si="33"/>
        <v/>
      </c>
      <c r="AK114" s="108" t="str">
        <f t="shared" si="34"/>
        <v/>
      </c>
      <c r="AM114" s="108" t="str">
        <f t="shared" si="35"/>
        <v/>
      </c>
      <c r="AO114" s="108" t="str">
        <f t="shared" si="36"/>
        <v/>
      </c>
      <c r="AQ114" s="108" t="str">
        <f t="shared" si="37"/>
        <v/>
      </c>
    </row>
    <row r="115" spans="2:843 1044:1163">
      <c r="E115" s="108" t="str">
        <f t="shared" si="19"/>
        <v/>
      </c>
      <c r="G115" s="108" t="str">
        <f t="shared" si="19"/>
        <v/>
      </c>
      <c r="I115" s="108" t="str">
        <f t="shared" si="20"/>
        <v/>
      </c>
      <c r="K115" s="108" t="str">
        <f t="shared" si="21"/>
        <v/>
      </c>
      <c r="M115" s="108" t="str">
        <f t="shared" si="22"/>
        <v/>
      </c>
      <c r="O115" s="108" t="str">
        <f t="shared" si="23"/>
        <v/>
      </c>
      <c r="Q115" s="108" t="str">
        <f t="shared" si="24"/>
        <v/>
      </c>
      <c r="S115" s="108" t="str">
        <f t="shared" si="25"/>
        <v/>
      </c>
      <c r="U115" s="108" t="str">
        <f t="shared" si="26"/>
        <v/>
      </c>
      <c r="W115" s="108" t="str">
        <f t="shared" si="27"/>
        <v/>
      </c>
      <c r="Y115" s="108" t="str">
        <f t="shared" si="28"/>
        <v/>
      </c>
      <c r="AA115" s="108" t="str">
        <f t="shared" si="29"/>
        <v/>
      </c>
      <c r="AC115" s="108" t="str">
        <f t="shared" si="30"/>
        <v/>
      </c>
      <c r="AE115" s="108" t="str">
        <f t="shared" si="31"/>
        <v/>
      </c>
      <c r="AG115" s="108" t="str">
        <f t="shared" si="32"/>
        <v/>
      </c>
      <c r="AI115" s="108" t="str">
        <f t="shared" si="33"/>
        <v/>
      </c>
      <c r="AK115" s="108" t="str">
        <f t="shared" si="34"/>
        <v/>
      </c>
      <c r="AM115" s="108" t="str">
        <f t="shared" si="35"/>
        <v/>
      </c>
      <c r="AO115" s="108" t="str">
        <f t="shared" si="36"/>
        <v/>
      </c>
      <c r="AQ115" s="108" t="str">
        <f t="shared" si="37"/>
        <v/>
      </c>
    </row>
    <row r="116" spans="2:843 1044:1163">
      <c r="E116" s="108" t="str">
        <f t="shared" si="19"/>
        <v/>
      </c>
      <c r="G116" s="108" t="str">
        <f t="shared" si="19"/>
        <v/>
      </c>
      <c r="I116" s="108" t="str">
        <f t="shared" si="20"/>
        <v/>
      </c>
      <c r="K116" s="108" t="str">
        <f t="shared" si="21"/>
        <v/>
      </c>
      <c r="M116" s="108" t="str">
        <f t="shared" si="22"/>
        <v/>
      </c>
      <c r="O116" s="108" t="str">
        <f t="shared" si="23"/>
        <v/>
      </c>
      <c r="Q116" s="108" t="str">
        <f t="shared" si="24"/>
        <v/>
      </c>
      <c r="S116" s="108" t="str">
        <f t="shared" si="25"/>
        <v/>
      </c>
      <c r="U116" s="108" t="str">
        <f t="shared" si="26"/>
        <v/>
      </c>
      <c r="W116" s="108" t="str">
        <f t="shared" si="27"/>
        <v/>
      </c>
      <c r="Y116" s="108" t="str">
        <f t="shared" si="28"/>
        <v/>
      </c>
      <c r="AA116" s="108" t="str">
        <f t="shared" si="29"/>
        <v/>
      </c>
      <c r="AC116" s="108" t="str">
        <f t="shared" si="30"/>
        <v/>
      </c>
      <c r="AE116" s="108" t="str">
        <f t="shared" si="31"/>
        <v/>
      </c>
      <c r="AG116" s="108" t="str">
        <f t="shared" si="32"/>
        <v/>
      </c>
      <c r="AI116" s="108" t="str">
        <f t="shared" si="33"/>
        <v/>
      </c>
      <c r="AK116" s="108" t="str">
        <f t="shared" si="34"/>
        <v/>
      </c>
      <c r="AM116" s="108" t="str">
        <f t="shared" si="35"/>
        <v/>
      </c>
      <c r="AO116" s="108" t="str">
        <f t="shared" si="36"/>
        <v/>
      </c>
      <c r="AQ116" s="108" t="str">
        <f t="shared" si="37"/>
        <v/>
      </c>
    </row>
    <row r="117" spans="2:843 1044:1163">
      <c r="E117" s="108" t="str">
        <f t="shared" si="19"/>
        <v/>
      </c>
      <c r="G117" s="108" t="str">
        <f t="shared" si="19"/>
        <v/>
      </c>
      <c r="I117" s="108" t="str">
        <f t="shared" si="20"/>
        <v/>
      </c>
      <c r="K117" s="108" t="str">
        <f t="shared" si="21"/>
        <v/>
      </c>
      <c r="M117" s="108" t="str">
        <f t="shared" si="22"/>
        <v/>
      </c>
      <c r="O117" s="108" t="str">
        <f t="shared" si="23"/>
        <v/>
      </c>
      <c r="Q117" s="119">
        <f>Q113+U113+W113+Y113</f>
        <v>1478.3344206872284</v>
      </c>
      <c r="S117" s="108" t="str">
        <f t="shared" si="25"/>
        <v/>
      </c>
      <c r="U117" s="108" t="str">
        <f t="shared" si="26"/>
        <v/>
      </c>
      <c r="W117" s="108" t="str">
        <f t="shared" si="27"/>
        <v/>
      </c>
      <c r="Y117" s="108" t="str">
        <f t="shared" si="28"/>
        <v/>
      </c>
      <c r="AA117" s="108" t="str">
        <f t="shared" si="29"/>
        <v/>
      </c>
      <c r="AC117" s="108" t="str">
        <f t="shared" si="30"/>
        <v/>
      </c>
      <c r="AE117" s="108" t="str">
        <f t="shared" si="31"/>
        <v/>
      </c>
      <c r="AG117" s="108" t="str">
        <f t="shared" si="32"/>
        <v/>
      </c>
      <c r="AI117" s="108" t="str">
        <f t="shared" si="33"/>
        <v/>
      </c>
      <c r="AK117" s="108" t="str">
        <f t="shared" si="34"/>
        <v/>
      </c>
      <c r="AM117" s="108" t="str">
        <f t="shared" si="35"/>
        <v/>
      </c>
      <c r="AO117" s="108" t="str">
        <f t="shared" si="36"/>
        <v/>
      </c>
      <c r="AQ117" s="108" t="str">
        <f t="shared" si="37"/>
        <v/>
      </c>
    </row>
    <row r="118" spans="2:843 1044:1163">
      <c r="E118" s="108" t="str">
        <f t="shared" si="19"/>
        <v/>
      </c>
      <c r="G118" s="108" t="str">
        <f t="shared" si="19"/>
        <v/>
      </c>
      <c r="I118" s="108" t="str">
        <f t="shared" si="20"/>
        <v/>
      </c>
      <c r="K118" s="108" t="str">
        <f t="shared" si="21"/>
        <v/>
      </c>
      <c r="M118" s="108" t="str">
        <f t="shared" si="22"/>
        <v/>
      </c>
      <c r="O118" s="108" t="str">
        <f t="shared" si="23"/>
        <v/>
      </c>
      <c r="Q118" s="108" t="str">
        <f t="shared" ref="Q118:Q181" si="38">IF(OR($B118=0,P118=0),"",P118/$B118)</f>
        <v/>
      </c>
      <c r="S118" s="108" t="str">
        <f t="shared" si="25"/>
        <v/>
      </c>
      <c r="U118" s="108" t="str">
        <f t="shared" si="26"/>
        <v/>
      </c>
      <c r="W118" s="108" t="str">
        <f t="shared" si="27"/>
        <v/>
      </c>
      <c r="Y118" s="108" t="str">
        <f t="shared" si="28"/>
        <v/>
      </c>
      <c r="AA118" s="108" t="str">
        <f t="shared" si="29"/>
        <v/>
      </c>
      <c r="AC118" s="108" t="str">
        <f t="shared" si="30"/>
        <v/>
      </c>
      <c r="AE118" s="108" t="str">
        <f t="shared" si="31"/>
        <v/>
      </c>
      <c r="AG118" s="108" t="str">
        <f t="shared" si="32"/>
        <v/>
      </c>
      <c r="AI118" s="108" t="str">
        <f t="shared" si="33"/>
        <v/>
      </c>
      <c r="AK118" s="108" t="str">
        <f t="shared" si="34"/>
        <v/>
      </c>
      <c r="AM118" s="108" t="str">
        <f t="shared" si="35"/>
        <v/>
      </c>
      <c r="AO118" s="108" t="str">
        <f t="shared" si="36"/>
        <v/>
      </c>
      <c r="AQ118" s="108" t="str">
        <f t="shared" si="37"/>
        <v/>
      </c>
    </row>
    <row r="119" spans="2:843 1044:1163">
      <c r="E119" s="108" t="str">
        <f t="shared" si="19"/>
        <v/>
      </c>
      <c r="G119" s="108" t="str">
        <f t="shared" si="19"/>
        <v/>
      </c>
      <c r="I119" s="108" t="str">
        <f t="shared" si="20"/>
        <v/>
      </c>
      <c r="K119" s="108" t="str">
        <f t="shared" si="21"/>
        <v/>
      </c>
      <c r="M119" s="108" t="str">
        <f t="shared" si="22"/>
        <v/>
      </c>
      <c r="N119" s="96"/>
      <c r="O119" s="108" t="str">
        <f t="shared" si="23"/>
        <v/>
      </c>
      <c r="Q119" s="108" t="str">
        <f t="shared" si="38"/>
        <v/>
      </c>
      <c r="S119" s="108" t="str">
        <f t="shared" si="25"/>
        <v/>
      </c>
      <c r="U119" s="108" t="str">
        <f t="shared" si="26"/>
        <v/>
      </c>
      <c r="W119" s="108" t="str">
        <f t="shared" si="27"/>
        <v/>
      </c>
      <c r="Y119" s="108" t="str">
        <f t="shared" si="28"/>
        <v/>
      </c>
      <c r="AA119" s="108" t="str">
        <f t="shared" si="29"/>
        <v/>
      </c>
      <c r="AC119" s="108" t="str">
        <f t="shared" si="30"/>
        <v/>
      </c>
      <c r="AE119" s="108" t="str">
        <f t="shared" si="31"/>
        <v/>
      </c>
      <c r="AG119" s="108" t="str">
        <f t="shared" si="32"/>
        <v/>
      </c>
      <c r="AI119" s="108" t="str">
        <f t="shared" si="33"/>
        <v/>
      </c>
      <c r="AK119" s="108" t="str">
        <f t="shared" si="34"/>
        <v/>
      </c>
      <c r="AM119" s="108" t="str">
        <f t="shared" si="35"/>
        <v/>
      </c>
      <c r="AO119" s="108" t="str">
        <f t="shared" si="36"/>
        <v/>
      </c>
      <c r="AQ119" s="108" t="str">
        <f t="shared" si="37"/>
        <v/>
      </c>
    </row>
    <row r="120" spans="2:843 1044:1163">
      <c r="E120" s="108" t="str">
        <f t="shared" si="19"/>
        <v/>
      </c>
      <c r="G120" s="108" t="str">
        <f t="shared" si="19"/>
        <v/>
      </c>
      <c r="I120" s="108" t="str">
        <f t="shared" si="20"/>
        <v/>
      </c>
      <c r="K120" s="108" t="str">
        <f t="shared" si="21"/>
        <v/>
      </c>
      <c r="M120" s="108" t="str">
        <f t="shared" si="22"/>
        <v/>
      </c>
      <c r="O120" s="108" t="str">
        <f t="shared" si="23"/>
        <v/>
      </c>
      <c r="Q120" s="108" t="str">
        <f t="shared" si="38"/>
        <v/>
      </c>
      <c r="S120" s="108" t="str">
        <f t="shared" si="25"/>
        <v/>
      </c>
      <c r="U120" s="108" t="str">
        <f t="shared" si="26"/>
        <v/>
      </c>
      <c r="V120" s="96"/>
      <c r="W120" s="108"/>
      <c r="Y120" s="108" t="str">
        <f>IF(OR($B120=0,X120=0),"",X120/$B120)</f>
        <v/>
      </c>
      <c r="AA120" s="108" t="str">
        <f t="shared" si="29"/>
        <v/>
      </c>
      <c r="AC120" s="108" t="str">
        <f t="shared" si="30"/>
        <v/>
      </c>
      <c r="AE120" s="108" t="str">
        <f t="shared" si="31"/>
        <v/>
      </c>
      <c r="AG120" s="108" t="str">
        <f t="shared" si="32"/>
        <v/>
      </c>
      <c r="AI120" s="108" t="str">
        <f t="shared" si="33"/>
        <v/>
      </c>
      <c r="AK120" s="108" t="str">
        <f t="shared" si="34"/>
        <v/>
      </c>
      <c r="AM120" s="108" t="str">
        <f t="shared" si="35"/>
        <v/>
      </c>
      <c r="AO120" s="108" t="str">
        <f t="shared" si="36"/>
        <v/>
      </c>
      <c r="AQ120" s="108" t="str">
        <f t="shared" si="37"/>
        <v/>
      </c>
    </row>
    <row r="121" spans="2:843 1044:1163">
      <c r="E121" s="108" t="str">
        <f t="shared" si="19"/>
        <v/>
      </c>
      <c r="G121" s="108" t="str">
        <f t="shared" si="19"/>
        <v/>
      </c>
      <c r="I121" s="108" t="str">
        <f t="shared" si="20"/>
        <v/>
      </c>
      <c r="K121" s="108" t="str">
        <f t="shared" si="21"/>
        <v/>
      </c>
      <c r="M121" s="108" t="str">
        <f t="shared" si="22"/>
        <v/>
      </c>
      <c r="O121" s="108" t="str">
        <f t="shared" si="23"/>
        <v/>
      </c>
      <c r="Q121" s="108" t="str">
        <f t="shared" si="38"/>
        <v/>
      </c>
      <c r="S121" s="108" t="str">
        <f t="shared" si="25"/>
        <v/>
      </c>
      <c r="U121" s="108" t="str">
        <f t="shared" si="26"/>
        <v/>
      </c>
      <c r="V121" s="96"/>
      <c r="W121" s="108"/>
      <c r="Y121" s="108" t="str">
        <f>IF(OR($B121=0,X121=0),"",X121/$B121)</f>
        <v/>
      </c>
      <c r="AA121" s="108" t="str">
        <f t="shared" si="29"/>
        <v/>
      </c>
      <c r="AC121" s="108" t="str">
        <f t="shared" si="30"/>
        <v/>
      </c>
      <c r="AE121" s="108" t="str">
        <f t="shared" si="31"/>
        <v/>
      </c>
      <c r="AG121" s="108" t="str">
        <f t="shared" si="32"/>
        <v/>
      </c>
      <c r="AI121" s="108" t="str">
        <f t="shared" si="33"/>
        <v/>
      </c>
      <c r="AK121" s="108" t="str">
        <f t="shared" si="34"/>
        <v/>
      </c>
      <c r="AM121" s="108" t="str">
        <f t="shared" si="35"/>
        <v/>
      </c>
      <c r="AO121" s="108" t="str">
        <f t="shared" si="36"/>
        <v/>
      </c>
      <c r="AQ121" s="108" t="str">
        <f t="shared" si="37"/>
        <v/>
      </c>
    </row>
    <row r="122" spans="2:843 1044:1163">
      <c r="E122" s="108" t="str">
        <f t="shared" si="19"/>
        <v/>
      </c>
      <c r="G122" s="108" t="str">
        <f t="shared" si="19"/>
        <v/>
      </c>
      <c r="I122" s="108" t="str">
        <f t="shared" si="20"/>
        <v/>
      </c>
      <c r="K122" s="108" t="str">
        <f t="shared" si="21"/>
        <v/>
      </c>
      <c r="M122" s="108" t="str">
        <f t="shared" si="22"/>
        <v/>
      </c>
      <c r="O122" s="108" t="str">
        <f t="shared" si="23"/>
        <v/>
      </c>
      <c r="Q122" s="108" t="str">
        <f t="shared" si="38"/>
        <v/>
      </c>
      <c r="S122" s="108" t="str">
        <f t="shared" si="25"/>
        <v/>
      </c>
      <c r="T122" t="s">
        <v>248</v>
      </c>
      <c r="U122" s="108" t="str">
        <f t="shared" si="26"/>
        <v/>
      </c>
      <c r="W122" s="108" t="str">
        <f t="shared" si="27"/>
        <v/>
      </c>
      <c r="Y122" s="108" t="str">
        <f t="shared" si="28"/>
        <v/>
      </c>
      <c r="AA122" s="108" t="str">
        <f t="shared" si="29"/>
        <v/>
      </c>
      <c r="AC122" s="108" t="str">
        <f t="shared" si="30"/>
        <v/>
      </c>
      <c r="AE122" s="108" t="str">
        <f t="shared" si="31"/>
        <v/>
      </c>
      <c r="AG122" s="108" t="str">
        <f t="shared" si="32"/>
        <v/>
      </c>
      <c r="AI122" s="108" t="str">
        <f t="shared" si="33"/>
        <v/>
      </c>
      <c r="AK122" s="108" t="str">
        <f t="shared" si="34"/>
        <v/>
      </c>
      <c r="AM122" s="108" t="str">
        <f t="shared" si="35"/>
        <v/>
      </c>
      <c r="AO122" s="108" t="str">
        <f t="shared" si="36"/>
        <v/>
      </c>
      <c r="AQ122" s="108" t="str">
        <f t="shared" si="37"/>
        <v/>
      </c>
    </row>
    <row r="123" spans="2:843 1044:1163">
      <c r="E123" s="108" t="str">
        <f t="shared" si="19"/>
        <v/>
      </c>
      <c r="G123" s="108" t="str">
        <f t="shared" si="19"/>
        <v/>
      </c>
      <c r="I123" s="108" t="str">
        <f t="shared" si="20"/>
        <v/>
      </c>
      <c r="K123" s="108" t="str">
        <f t="shared" si="21"/>
        <v/>
      </c>
      <c r="M123" s="108" t="str">
        <f t="shared" si="22"/>
        <v/>
      </c>
      <c r="O123" s="108" t="str">
        <f t="shared" si="23"/>
        <v/>
      </c>
      <c r="Q123" s="108" t="str">
        <f t="shared" si="38"/>
        <v/>
      </c>
      <c r="S123" s="108" t="str">
        <f t="shared" si="25"/>
        <v/>
      </c>
      <c r="U123" s="108" t="str">
        <f t="shared" si="26"/>
        <v/>
      </c>
      <c r="W123" s="108" t="str">
        <f t="shared" si="27"/>
        <v/>
      </c>
      <c r="Y123" s="108" t="str">
        <f t="shared" si="28"/>
        <v/>
      </c>
      <c r="AA123" s="108" t="str">
        <f t="shared" si="29"/>
        <v/>
      </c>
      <c r="AC123" s="108" t="str">
        <f t="shared" si="30"/>
        <v/>
      </c>
      <c r="AE123" s="108" t="str">
        <f t="shared" si="31"/>
        <v/>
      </c>
      <c r="AG123" s="108" t="str">
        <f t="shared" si="32"/>
        <v/>
      </c>
      <c r="AI123" s="108" t="str">
        <f t="shared" si="33"/>
        <v/>
      </c>
      <c r="AK123" s="108" t="str">
        <f t="shared" si="34"/>
        <v/>
      </c>
      <c r="AM123" s="108" t="str">
        <f t="shared" si="35"/>
        <v/>
      </c>
      <c r="AO123" s="108" t="str">
        <f t="shared" si="36"/>
        <v/>
      </c>
      <c r="AQ123" s="108" t="str">
        <f t="shared" si="37"/>
        <v/>
      </c>
    </row>
    <row r="124" spans="2:843 1044:1163">
      <c r="E124" s="108" t="str">
        <f t="shared" si="19"/>
        <v/>
      </c>
      <c r="G124" s="108" t="str">
        <f t="shared" si="19"/>
        <v/>
      </c>
      <c r="I124" s="108" t="str">
        <f t="shared" si="20"/>
        <v/>
      </c>
      <c r="K124" s="108" t="str">
        <f t="shared" si="21"/>
        <v/>
      </c>
      <c r="M124" s="108" t="str">
        <f t="shared" si="22"/>
        <v/>
      </c>
      <c r="O124" s="108" t="str">
        <f t="shared" si="23"/>
        <v/>
      </c>
      <c r="Q124" s="108" t="str">
        <f t="shared" si="38"/>
        <v/>
      </c>
      <c r="S124" s="108" t="str">
        <f t="shared" si="25"/>
        <v/>
      </c>
      <c r="T124" s="120">
        <f>'[10]FY21 Unit Rate Expend'!C23</f>
        <v>986836</v>
      </c>
      <c r="U124" s="108" t="str">
        <f t="shared" si="26"/>
        <v/>
      </c>
      <c r="V124" s="96">
        <f>T113+V113+X113</f>
        <v>4152185.01</v>
      </c>
      <c r="W124" s="108" t="str">
        <f t="shared" si="27"/>
        <v/>
      </c>
      <c r="Y124" s="108" t="str">
        <f t="shared" si="28"/>
        <v/>
      </c>
      <c r="AA124" s="108" t="str">
        <f t="shared" si="29"/>
        <v/>
      </c>
      <c r="AC124" s="108" t="str">
        <f t="shared" si="30"/>
        <v/>
      </c>
      <c r="AE124" s="108" t="str">
        <f t="shared" si="31"/>
        <v/>
      </c>
      <c r="AG124" s="108" t="str">
        <f t="shared" si="32"/>
        <v/>
      </c>
      <c r="AI124" s="108" t="str">
        <f t="shared" si="33"/>
        <v/>
      </c>
      <c r="AK124" s="108" t="str">
        <f t="shared" si="34"/>
        <v/>
      </c>
      <c r="AM124" s="108" t="str">
        <f t="shared" si="35"/>
        <v/>
      </c>
      <c r="AO124" s="108" t="str">
        <f t="shared" si="36"/>
        <v/>
      </c>
      <c r="AQ124" s="108" t="str">
        <f t="shared" si="37"/>
        <v/>
      </c>
    </row>
    <row r="125" spans="2:843 1044:1163">
      <c r="E125" s="108" t="str">
        <f t="shared" si="19"/>
        <v/>
      </c>
      <c r="G125" s="108" t="str">
        <f t="shared" si="19"/>
        <v/>
      </c>
      <c r="I125" s="108" t="str">
        <f t="shared" si="20"/>
        <v/>
      </c>
      <c r="K125" s="108" t="str">
        <f t="shared" si="21"/>
        <v/>
      </c>
      <c r="M125" s="108" t="str">
        <f t="shared" si="22"/>
        <v/>
      </c>
      <c r="O125" s="108" t="str">
        <f t="shared" si="23"/>
        <v/>
      </c>
      <c r="Q125" s="108" t="str">
        <f t="shared" si="38"/>
        <v/>
      </c>
      <c r="S125" s="108" t="str">
        <f t="shared" si="25"/>
        <v/>
      </c>
      <c r="T125" s="120">
        <f>'[10]FY21 Unit Rate Expend'!C21</f>
        <v>3479218</v>
      </c>
      <c r="U125" s="108" t="s">
        <v>249</v>
      </c>
      <c r="W125" s="108" t="str">
        <f t="shared" si="27"/>
        <v/>
      </c>
      <c r="Y125" s="108" t="str">
        <f t="shared" si="28"/>
        <v/>
      </c>
      <c r="AA125" s="108" t="str">
        <f t="shared" si="29"/>
        <v/>
      </c>
      <c r="AC125" s="108" t="str">
        <f t="shared" si="30"/>
        <v/>
      </c>
      <c r="AE125" s="108" t="str">
        <f t="shared" si="31"/>
        <v/>
      </c>
      <c r="AG125" s="108" t="str">
        <f t="shared" si="32"/>
        <v/>
      </c>
      <c r="AI125" s="108" t="str">
        <f t="shared" si="33"/>
        <v/>
      </c>
      <c r="AK125" s="108" t="str">
        <f t="shared" si="34"/>
        <v/>
      </c>
      <c r="AM125" s="108" t="str">
        <f t="shared" si="35"/>
        <v/>
      </c>
      <c r="AO125" s="108" t="str">
        <f t="shared" si="36"/>
        <v/>
      </c>
      <c r="AQ125" s="108" t="str">
        <f t="shared" si="37"/>
        <v/>
      </c>
    </row>
    <row r="126" spans="2:843 1044:1163">
      <c r="E126" s="108" t="str">
        <f t="shared" si="19"/>
        <v/>
      </c>
      <c r="G126" s="108" t="str">
        <f t="shared" si="19"/>
        <v/>
      </c>
      <c r="I126" s="108" t="str">
        <f t="shared" si="20"/>
        <v/>
      </c>
      <c r="K126" s="108" t="str">
        <f t="shared" si="21"/>
        <v/>
      </c>
      <c r="M126" s="108" t="str">
        <f t="shared" si="22"/>
        <v/>
      </c>
      <c r="O126" s="108" t="str">
        <f t="shared" si="23"/>
        <v/>
      </c>
      <c r="Q126" s="108" t="str">
        <f t="shared" si="38"/>
        <v/>
      </c>
      <c r="S126" s="108" t="str">
        <f t="shared" si="25"/>
        <v/>
      </c>
      <c r="U126" s="108" t="str">
        <f t="shared" si="26"/>
        <v/>
      </c>
      <c r="V126" s="96">
        <f>V124/T124</f>
        <v>4.2075735076547671</v>
      </c>
      <c r="W126" s="108" t="s">
        <v>250</v>
      </c>
      <c r="Y126" s="108" t="str">
        <f t="shared" si="28"/>
        <v/>
      </c>
      <c r="AA126" s="108" t="str">
        <f t="shared" si="29"/>
        <v/>
      </c>
      <c r="AC126" s="108" t="str">
        <f t="shared" si="30"/>
        <v/>
      </c>
      <c r="AE126" s="108" t="str">
        <f t="shared" si="31"/>
        <v/>
      </c>
      <c r="AG126" s="108" t="str">
        <f t="shared" si="32"/>
        <v/>
      </c>
      <c r="AI126" s="108" t="str">
        <f t="shared" si="33"/>
        <v/>
      </c>
      <c r="AK126" s="108" t="str">
        <f t="shared" si="34"/>
        <v/>
      </c>
      <c r="AM126" s="108" t="str">
        <f t="shared" si="35"/>
        <v/>
      </c>
      <c r="AO126" s="108" t="str">
        <f t="shared" si="36"/>
        <v/>
      </c>
      <c r="AQ126" s="108" t="str">
        <f t="shared" si="37"/>
        <v/>
      </c>
    </row>
    <row r="127" spans="2:843 1044:1163">
      <c r="E127" s="108" t="str">
        <f t="shared" si="19"/>
        <v/>
      </c>
      <c r="G127" s="108" t="str">
        <f t="shared" si="19"/>
        <v/>
      </c>
      <c r="I127" s="108" t="str">
        <f t="shared" si="20"/>
        <v/>
      </c>
      <c r="K127" s="108" t="str">
        <f t="shared" si="21"/>
        <v/>
      </c>
      <c r="M127" s="108" t="str">
        <f t="shared" si="22"/>
        <v/>
      </c>
      <c r="O127" s="108" t="str">
        <f t="shared" si="23"/>
        <v/>
      </c>
      <c r="Q127" s="108" t="str">
        <f t="shared" si="38"/>
        <v/>
      </c>
      <c r="S127" s="108" t="str">
        <f t="shared" si="25"/>
        <v/>
      </c>
      <c r="U127" s="108" t="str">
        <f t="shared" si="26"/>
        <v/>
      </c>
      <c r="V127" s="96">
        <f>V124/T125</f>
        <v>1.193424789708492</v>
      </c>
      <c r="W127" s="108" t="s">
        <v>251</v>
      </c>
      <c r="Y127" s="108" t="str">
        <f t="shared" si="28"/>
        <v/>
      </c>
      <c r="AA127" s="108" t="str">
        <f t="shared" si="29"/>
        <v/>
      </c>
      <c r="AC127" s="108" t="str">
        <f t="shared" si="30"/>
        <v/>
      </c>
      <c r="AE127" s="108" t="str">
        <f t="shared" si="31"/>
        <v/>
      </c>
      <c r="AG127" s="108" t="str">
        <f t="shared" si="32"/>
        <v/>
      </c>
      <c r="AI127" s="108" t="str">
        <f t="shared" si="33"/>
        <v/>
      </c>
      <c r="AK127" s="108" t="str">
        <f t="shared" si="34"/>
        <v/>
      </c>
      <c r="AM127" s="108" t="str">
        <f t="shared" si="35"/>
        <v/>
      </c>
      <c r="AO127" s="108" t="str">
        <f t="shared" si="36"/>
        <v/>
      </c>
      <c r="AQ127" s="108" t="str">
        <f t="shared" si="37"/>
        <v/>
      </c>
    </row>
    <row r="128" spans="2:843 1044:1163">
      <c r="E128" s="108" t="str">
        <f t="shared" si="19"/>
        <v/>
      </c>
      <c r="G128" s="108" t="str">
        <f t="shared" si="19"/>
        <v/>
      </c>
      <c r="I128" s="108" t="str">
        <f t="shared" si="20"/>
        <v/>
      </c>
      <c r="K128" s="108" t="str">
        <f t="shared" si="21"/>
        <v/>
      </c>
      <c r="M128" s="108" t="str">
        <f t="shared" si="22"/>
        <v/>
      </c>
      <c r="O128" s="108" t="str">
        <f t="shared" si="23"/>
        <v/>
      </c>
      <c r="Q128" s="108" t="str">
        <f t="shared" si="38"/>
        <v/>
      </c>
      <c r="S128" s="108" t="str">
        <f t="shared" si="25"/>
        <v/>
      </c>
      <c r="U128" s="108" t="str">
        <f t="shared" si="26"/>
        <v/>
      </c>
      <c r="W128" s="108" t="str">
        <f t="shared" ref="W128:W191" si="39">IF(OR($B128=0,V128=0),"",V128/$B128)</f>
        <v/>
      </c>
      <c r="Y128" s="108" t="str">
        <f t="shared" si="28"/>
        <v/>
      </c>
      <c r="AA128" s="108" t="str">
        <f t="shared" si="29"/>
        <v/>
      </c>
      <c r="AC128" s="108" t="str">
        <f t="shared" si="30"/>
        <v/>
      </c>
      <c r="AE128" s="108" t="str">
        <f t="shared" si="31"/>
        <v/>
      </c>
      <c r="AG128" s="108" t="str">
        <f t="shared" si="32"/>
        <v/>
      </c>
      <c r="AI128" s="108" t="str">
        <f t="shared" si="33"/>
        <v/>
      </c>
      <c r="AK128" s="108" t="str">
        <f t="shared" si="34"/>
        <v/>
      </c>
      <c r="AM128" s="108" t="str">
        <f t="shared" si="35"/>
        <v/>
      </c>
      <c r="AO128" s="108" t="str">
        <f t="shared" si="36"/>
        <v/>
      </c>
      <c r="AQ128" s="108" t="str">
        <f t="shared" si="37"/>
        <v/>
      </c>
    </row>
    <row r="129" spans="5:43">
      <c r="E129" s="108" t="str">
        <f t="shared" si="19"/>
        <v/>
      </c>
      <c r="G129" s="108" t="str">
        <f t="shared" si="19"/>
        <v/>
      </c>
      <c r="I129" s="108" t="str">
        <f t="shared" si="20"/>
        <v/>
      </c>
      <c r="K129" s="108" t="str">
        <f t="shared" si="21"/>
        <v/>
      </c>
      <c r="M129" s="108" t="str">
        <f t="shared" si="22"/>
        <v/>
      </c>
      <c r="O129" s="108" t="str">
        <f t="shared" si="23"/>
        <v/>
      </c>
      <c r="Q129" s="108" t="str">
        <f t="shared" si="38"/>
        <v/>
      </c>
      <c r="S129" s="108" t="str">
        <f t="shared" si="25"/>
        <v/>
      </c>
      <c r="U129" s="108" t="str">
        <f t="shared" si="26"/>
        <v/>
      </c>
      <c r="V129" s="96"/>
      <c r="W129" s="108" t="str">
        <f t="shared" si="39"/>
        <v/>
      </c>
      <c r="Y129" s="108" t="str">
        <f t="shared" si="28"/>
        <v/>
      </c>
      <c r="AA129" s="108" t="str">
        <f t="shared" si="29"/>
        <v/>
      </c>
      <c r="AC129" s="108" t="str">
        <f t="shared" si="30"/>
        <v/>
      </c>
      <c r="AE129" s="108" t="str">
        <f t="shared" si="31"/>
        <v/>
      </c>
      <c r="AG129" s="108" t="str">
        <f t="shared" si="32"/>
        <v/>
      </c>
      <c r="AI129" s="108" t="str">
        <f t="shared" si="33"/>
        <v/>
      </c>
      <c r="AK129" s="108" t="str">
        <f t="shared" si="34"/>
        <v/>
      </c>
      <c r="AM129" s="108" t="str">
        <f t="shared" si="35"/>
        <v/>
      </c>
      <c r="AO129" s="108" t="str">
        <f t="shared" si="36"/>
        <v/>
      </c>
      <c r="AQ129" s="108" t="str">
        <f t="shared" si="37"/>
        <v/>
      </c>
    </row>
    <row r="130" spans="5:43">
      <c r="E130" s="108" t="str">
        <f t="shared" si="19"/>
        <v/>
      </c>
      <c r="G130" s="108" t="str">
        <f t="shared" si="19"/>
        <v/>
      </c>
      <c r="I130" s="108" t="str">
        <f t="shared" si="20"/>
        <v/>
      </c>
      <c r="K130" s="108" t="str">
        <f t="shared" si="21"/>
        <v/>
      </c>
      <c r="M130" s="108" t="str">
        <f t="shared" si="22"/>
        <v/>
      </c>
      <c r="O130" s="108" t="str">
        <f t="shared" si="23"/>
        <v/>
      </c>
      <c r="Q130" s="108" t="str">
        <f t="shared" si="38"/>
        <v/>
      </c>
      <c r="S130" s="108" t="str">
        <f t="shared" si="25"/>
        <v/>
      </c>
      <c r="U130" s="108" t="str">
        <f t="shared" si="26"/>
        <v/>
      </c>
      <c r="V130" s="96">
        <f>P113+T113+V113+X113</f>
        <v>7024823.7599999998</v>
      </c>
      <c r="W130" s="108" t="s">
        <v>252</v>
      </c>
      <c r="Y130" s="108" t="str">
        <f>IF(OR($B130=0,X130=0),"",X130/$B130)</f>
        <v/>
      </c>
      <c r="AA130" s="108" t="str">
        <f t="shared" si="29"/>
        <v/>
      </c>
      <c r="AC130" s="108" t="str">
        <f t="shared" si="30"/>
        <v/>
      </c>
      <c r="AE130" s="108" t="str">
        <f t="shared" si="31"/>
        <v/>
      </c>
      <c r="AG130" s="108" t="str">
        <f t="shared" si="32"/>
        <v/>
      </c>
      <c r="AI130" s="108" t="str">
        <f t="shared" si="33"/>
        <v/>
      </c>
      <c r="AK130" s="108" t="str">
        <f t="shared" si="34"/>
        <v/>
      </c>
      <c r="AM130" s="108" t="str">
        <f t="shared" si="35"/>
        <v/>
      </c>
      <c r="AO130" s="108" t="str">
        <f t="shared" si="36"/>
        <v/>
      </c>
      <c r="AQ130" s="108" t="str">
        <f t="shared" si="37"/>
        <v/>
      </c>
    </row>
    <row r="131" spans="5:43">
      <c r="E131" s="108" t="str">
        <f t="shared" si="19"/>
        <v/>
      </c>
      <c r="G131" s="108" t="str">
        <f t="shared" si="19"/>
        <v/>
      </c>
      <c r="I131" s="108" t="str">
        <f t="shared" si="20"/>
        <v/>
      </c>
      <c r="K131" s="108" t="str">
        <f t="shared" si="21"/>
        <v/>
      </c>
      <c r="M131" s="108" t="str">
        <f t="shared" si="22"/>
        <v/>
      </c>
      <c r="O131" s="108" t="str">
        <f t="shared" si="23"/>
        <v/>
      </c>
      <c r="Q131" s="108" t="str">
        <f t="shared" si="38"/>
        <v/>
      </c>
      <c r="S131" s="108" t="str">
        <f t="shared" si="25"/>
        <v/>
      </c>
      <c r="U131" s="108" t="str">
        <f t="shared" si="26"/>
        <v/>
      </c>
      <c r="V131" s="96">
        <f>V130/T125</f>
        <v>2.0190812303224459</v>
      </c>
      <c r="W131" s="108" t="s">
        <v>251</v>
      </c>
      <c r="Y131" s="108" t="str">
        <f>IF(OR($B131=0,X131=0),"",X131/$B131)</f>
        <v/>
      </c>
      <c r="AA131" s="108" t="str">
        <f t="shared" si="29"/>
        <v/>
      </c>
      <c r="AC131" s="108" t="str">
        <f t="shared" si="30"/>
        <v/>
      </c>
      <c r="AE131" s="108" t="str">
        <f t="shared" si="31"/>
        <v/>
      </c>
      <c r="AG131" s="108" t="str">
        <f t="shared" si="32"/>
        <v/>
      </c>
      <c r="AI131" s="108" t="str">
        <f t="shared" si="33"/>
        <v/>
      </c>
      <c r="AK131" s="108" t="str">
        <f t="shared" si="34"/>
        <v/>
      </c>
      <c r="AM131" s="108" t="str">
        <f t="shared" si="35"/>
        <v/>
      </c>
      <c r="AO131" s="108" t="str">
        <f t="shared" si="36"/>
        <v/>
      </c>
      <c r="AQ131" s="108" t="str">
        <f t="shared" si="37"/>
        <v/>
      </c>
    </row>
    <row r="132" spans="5:43">
      <c r="E132" s="108" t="str">
        <f t="shared" si="19"/>
        <v/>
      </c>
      <c r="G132" s="108" t="str">
        <f t="shared" si="19"/>
        <v/>
      </c>
      <c r="I132" s="108" t="str">
        <f t="shared" si="20"/>
        <v/>
      </c>
      <c r="K132" s="108" t="str">
        <f t="shared" si="21"/>
        <v/>
      </c>
      <c r="M132" s="108" t="str">
        <f t="shared" si="22"/>
        <v/>
      </c>
      <c r="O132" s="108" t="str">
        <f t="shared" si="23"/>
        <v/>
      </c>
      <c r="Q132" s="108" t="str">
        <f t="shared" si="38"/>
        <v/>
      </c>
      <c r="S132" s="108" t="str">
        <f t="shared" si="25"/>
        <v/>
      </c>
      <c r="U132" s="108" t="str">
        <f t="shared" si="26"/>
        <v/>
      </c>
      <c r="V132" s="96"/>
      <c r="W132" s="108"/>
      <c r="Y132" s="108" t="str">
        <f t="shared" si="28"/>
        <v/>
      </c>
      <c r="AA132" s="108" t="str">
        <f t="shared" si="29"/>
        <v/>
      </c>
      <c r="AC132" s="108" t="str">
        <f t="shared" si="30"/>
        <v/>
      </c>
      <c r="AE132" s="108" t="str">
        <f t="shared" si="31"/>
        <v/>
      </c>
      <c r="AG132" s="108" t="str">
        <f t="shared" si="32"/>
        <v/>
      </c>
      <c r="AI132" s="108" t="str">
        <f t="shared" si="33"/>
        <v/>
      </c>
      <c r="AK132" s="108" t="str">
        <f t="shared" si="34"/>
        <v/>
      </c>
      <c r="AM132" s="108" t="str">
        <f t="shared" si="35"/>
        <v/>
      </c>
      <c r="AO132" s="108" t="str">
        <f t="shared" si="36"/>
        <v/>
      </c>
      <c r="AQ132" s="108" t="str">
        <f t="shared" si="37"/>
        <v/>
      </c>
    </row>
    <row r="133" spans="5:43">
      <c r="E133" s="108" t="str">
        <f t="shared" si="19"/>
        <v/>
      </c>
      <c r="G133" s="108" t="str">
        <f t="shared" si="19"/>
        <v/>
      </c>
      <c r="I133" s="108" t="str">
        <f t="shared" si="20"/>
        <v/>
      </c>
      <c r="K133" s="108" t="str">
        <f t="shared" si="21"/>
        <v/>
      </c>
      <c r="M133" s="108" t="str">
        <f t="shared" si="22"/>
        <v/>
      </c>
      <c r="O133" s="108" t="str">
        <f t="shared" si="23"/>
        <v/>
      </c>
      <c r="Q133" s="108" t="str">
        <f t="shared" si="38"/>
        <v/>
      </c>
      <c r="S133" s="108" t="str">
        <f t="shared" si="25"/>
        <v/>
      </c>
      <c r="U133" s="108" t="str">
        <f t="shared" si="26"/>
        <v/>
      </c>
      <c r="V133" s="96"/>
      <c r="W133" s="108"/>
      <c r="Y133" s="108" t="str">
        <f t="shared" si="28"/>
        <v/>
      </c>
      <c r="AA133" s="108" t="str">
        <f t="shared" si="29"/>
        <v/>
      </c>
      <c r="AC133" s="108" t="str">
        <f t="shared" si="30"/>
        <v/>
      </c>
      <c r="AE133" s="108" t="str">
        <f t="shared" si="31"/>
        <v/>
      </c>
      <c r="AG133" s="108" t="str">
        <f t="shared" si="32"/>
        <v/>
      </c>
      <c r="AI133" s="108" t="str">
        <f t="shared" si="33"/>
        <v/>
      </c>
      <c r="AK133" s="108" t="str">
        <f t="shared" si="34"/>
        <v/>
      </c>
      <c r="AM133" s="108" t="str">
        <f t="shared" si="35"/>
        <v/>
      </c>
      <c r="AO133" s="108" t="str">
        <f t="shared" si="36"/>
        <v/>
      </c>
      <c r="AQ133" s="108" t="str">
        <f t="shared" si="37"/>
        <v/>
      </c>
    </row>
    <row r="134" spans="5:43">
      <c r="E134" s="108" t="str">
        <f t="shared" si="19"/>
        <v/>
      </c>
      <c r="G134" s="108" t="str">
        <f t="shared" si="19"/>
        <v/>
      </c>
      <c r="I134" s="108" t="str">
        <f t="shared" si="20"/>
        <v/>
      </c>
      <c r="K134" s="108" t="str">
        <f t="shared" si="21"/>
        <v/>
      </c>
      <c r="M134" s="108" t="str">
        <f t="shared" si="22"/>
        <v/>
      </c>
      <c r="O134" s="108" t="str">
        <f t="shared" si="23"/>
        <v/>
      </c>
      <c r="Q134" s="108" t="str">
        <f t="shared" si="38"/>
        <v/>
      </c>
      <c r="S134" s="108" t="str">
        <f t="shared" si="25"/>
        <v/>
      </c>
      <c r="U134" s="108" t="str">
        <f t="shared" si="26"/>
        <v/>
      </c>
      <c r="W134" s="108"/>
      <c r="Y134" s="108" t="str">
        <f t="shared" si="28"/>
        <v/>
      </c>
      <c r="AA134" s="108" t="str">
        <f t="shared" si="29"/>
        <v/>
      </c>
      <c r="AC134" s="108" t="str">
        <f t="shared" si="30"/>
        <v/>
      </c>
      <c r="AE134" s="108" t="str">
        <f t="shared" si="31"/>
        <v/>
      </c>
      <c r="AG134" s="108" t="str">
        <f t="shared" si="32"/>
        <v/>
      </c>
      <c r="AI134" s="108" t="str">
        <f t="shared" si="33"/>
        <v/>
      </c>
      <c r="AK134" s="108" t="str">
        <f t="shared" si="34"/>
        <v/>
      </c>
      <c r="AM134" s="108" t="str">
        <f t="shared" si="35"/>
        <v/>
      </c>
      <c r="AO134" s="108" t="str">
        <f t="shared" si="36"/>
        <v/>
      </c>
      <c r="AQ134" s="108" t="str">
        <f t="shared" si="37"/>
        <v/>
      </c>
    </row>
    <row r="135" spans="5:43">
      <c r="E135" s="108" t="str">
        <f t="shared" si="19"/>
        <v/>
      </c>
      <c r="G135" s="108" t="str">
        <f t="shared" si="19"/>
        <v/>
      </c>
      <c r="I135" s="108" t="str">
        <f t="shared" si="20"/>
        <v/>
      </c>
      <c r="K135" s="108" t="str">
        <f t="shared" si="21"/>
        <v/>
      </c>
      <c r="M135" s="108" t="str">
        <f t="shared" si="22"/>
        <v/>
      </c>
      <c r="O135" s="108" t="str">
        <f t="shared" si="23"/>
        <v/>
      </c>
      <c r="Q135" s="108" t="str">
        <f t="shared" si="38"/>
        <v/>
      </c>
      <c r="S135" s="108" t="str">
        <f t="shared" si="25"/>
        <v/>
      </c>
      <c r="U135" s="108" t="str">
        <f t="shared" si="26"/>
        <v/>
      </c>
      <c r="W135" s="108"/>
      <c r="Y135" s="108" t="str">
        <f t="shared" si="28"/>
        <v/>
      </c>
      <c r="AA135" s="108" t="str">
        <f t="shared" si="29"/>
        <v/>
      </c>
      <c r="AC135" s="108" t="str">
        <f t="shared" si="30"/>
        <v/>
      </c>
      <c r="AE135" s="108" t="str">
        <f t="shared" si="31"/>
        <v/>
      </c>
      <c r="AG135" s="108" t="str">
        <f t="shared" si="32"/>
        <v/>
      </c>
      <c r="AI135" s="108" t="str">
        <f t="shared" si="33"/>
        <v/>
      </c>
      <c r="AK135" s="108" t="str">
        <f t="shared" si="34"/>
        <v/>
      </c>
      <c r="AM135" s="108" t="str">
        <f t="shared" si="35"/>
        <v/>
      </c>
      <c r="AO135" s="108" t="str">
        <f t="shared" si="36"/>
        <v/>
      </c>
      <c r="AQ135" s="108" t="str">
        <f t="shared" si="37"/>
        <v/>
      </c>
    </row>
    <row r="136" spans="5:43">
      <c r="E136" s="108" t="str">
        <f t="shared" si="19"/>
        <v/>
      </c>
      <c r="G136" s="108" t="str">
        <f t="shared" si="19"/>
        <v/>
      </c>
      <c r="I136" s="108" t="str">
        <f t="shared" si="20"/>
        <v/>
      </c>
      <c r="K136" s="108" t="str">
        <f t="shared" si="21"/>
        <v/>
      </c>
      <c r="M136" s="108" t="str">
        <f t="shared" si="22"/>
        <v/>
      </c>
      <c r="O136" s="108" t="str">
        <f t="shared" si="23"/>
        <v/>
      </c>
      <c r="Q136" s="108" t="str">
        <f t="shared" si="38"/>
        <v/>
      </c>
      <c r="S136" s="108" t="str">
        <f t="shared" si="25"/>
        <v/>
      </c>
      <c r="U136" s="108" t="str">
        <f t="shared" si="26"/>
        <v/>
      </c>
      <c r="W136" s="108" t="str">
        <f t="shared" si="39"/>
        <v/>
      </c>
      <c r="Y136" s="108" t="str">
        <f t="shared" si="28"/>
        <v/>
      </c>
      <c r="AA136" s="108" t="str">
        <f t="shared" si="29"/>
        <v/>
      </c>
      <c r="AC136" s="108" t="str">
        <f t="shared" si="30"/>
        <v/>
      </c>
      <c r="AE136" s="108" t="str">
        <f t="shared" si="31"/>
        <v/>
      </c>
      <c r="AG136" s="108" t="str">
        <f t="shared" si="32"/>
        <v/>
      </c>
      <c r="AI136" s="108" t="str">
        <f t="shared" si="33"/>
        <v/>
      </c>
      <c r="AK136" s="108" t="str">
        <f t="shared" si="34"/>
        <v/>
      </c>
      <c r="AM136" s="108" t="str">
        <f t="shared" si="35"/>
        <v/>
      </c>
      <c r="AO136" s="108" t="str">
        <f t="shared" si="36"/>
        <v/>
      </c>
      <c r="AQ136" s="108" t="str">
        <f t="shared" si="37"/>
        <v/>
      </c>
    </row>
    <row r="137" spans="5:43">
      <c r="E137" s="108" t="str">
        <f t="shared" si="19"/>
        <v/>
      </c>
      <c r="G137" s="108" t="str">
        <f t="shared" si="19"/>
        <v/>
      </c>
      <c r="I137" s="108" t="str">
        <f t="shared" si="20"/>
        <v/>
      </c>
      <c r="K137" s="108" t="str">
        <f t="shared" si="21"/>
        <v/>
      </c>
      <c r="M137" s="108" t="str">
        <f t="shared" si="22"/>
        <v/>
      </c>
      <c r="O137" s="108" t="str">
        <f t="shared" si="23"/>
        <v/>
      </c>
      <c r="Q137" s="108" t="str">
        <f t="shared" si="38"/>
        <v/>
      </c>
      <c r="S137" s="108" t="str">
        <f t="shared" si="25"/>
        <v/>
      </c>
      <c r="U137" s="108" t="str">
        <f t="shared" si="26"/>
        <v/>
      </c>
      <c r="W137" s="108" t="str">
        <f t="shared" si="39"/>
        <v/>
      </c>
      <c r="Y137" s="108" t="str">
        <f t="shared" si="28"/>
        <v/>
      </c>
      <c r="AA137" s="108" t="str">
        <f t="shared" si="29"/>
        <v/>
      </c>
      <c r="AC137" s="108" t="str">
        <f t="shared" si="30"/>
        <v/>
      </c>
      <c r="AE137" s="108" t="str">
        <f t="shared" si="31"/>
        <v/>
      </c>
      <c r="AG137" s="108" t="str">
        <f t="shared" si="32"/>
        <v/>
      </c>
      <c r="AI137" s="108" t="str">
        <f t="shared" si="33"/>
        <v/>
      </c>
      <c r="AK137" s="108" t="str">
        <f t="shared" si="34"/>
        <v/>
      </c>
      <c r="AM137" s="108" t="str">
        <f t="shared" si="35"/>
        <v/>
      </c>
      <c r="AO137" s="108" t="str">
        <f t="shared" si="36"/>
        <v/>
      </c>
      <c r="AQ137" s="108" t="str">
        <f t="shared" si="37"/>
        <v/>
      </c>
    </row>
    <row r="138" spans="5:43">
      <c r="E138" s="108" t="str">
        <f t="shared" si="19"/>
        <v/>
      </c>
      <c r="G138" s="108" t="str">
        <f t="shared" si="19"/>
        <v/>
      </c>
      <c r="I138" s="108" t="str">
        <f t="shared" si="20"/>
        <v/>
      </c>
      <c r="K138" s="108" t="str">
        <f t="shared" si="21"/>
        <v/>
      </c>
      <c r="M138" s="108" t="str">
        <f t="shared" si="22"/>
        <v/>
      </c>
      <c r="O138" s="108" t="str">
        <f t="shared" si="23"/>
        <v/>
      </c>
      <c r="Q138" s="108" t="str">
        <f t="shared" si="38"/>
        <v/>
      </c>
      <c r="S138" s="108" t="str">
        <f t="shared" si="25"/>
        <v/>
      </c>
      <c r="U138" s="108" t="str">
        <f t="shared" si="26"/>
        <v/>
      </c>
      <c r="W138" s="108" t="str">
        <f t="shared" si="39"/>
        <v/>
      </c>
      <c r="Y138" s="108" t="str">
        <f t="shared" si="28"/>
        <v/>
      </c>
      <c r="AA138" s="108" t="str">
        <f t="shared" si="29"/>
        <v/>
      </c>
      <c r="AC138" s="108" t="str">
        <f t="shared" si="30"/>
        <v/>
      </c>
      <c r="AE138" s="108" t="str">
        <f t="shared" si="31"/>
        <v/>
      </c>
      <c r="AG138" s="108" t="str">
        <f t="shared" si="32"/>
        <v/>
      </c>
      <c r="AI138" s="108" t="str">
        <f t="shared" si="33"/>
        <v/>
      </c>
      <c r="AK138" s="108" t="str">
        <f t="shared" si="34"/>
        <v/>
      </c>
      <c r="AM138" s="108" t="str">
        <f t="shared" si="35"/>
        <v/>
      </c>
      <c r="AO138" s="108" t="str">
        <f t="shared" si="36"/>
        <v/>
      </c>
      <c r="AQ138" s="108" t="str">
        <f t="shared" si="37"/>
        <v/>
      </c>
    </row>
    <row r="139" spans="5:43">
      <c r="E139" s="108" t="str">
        <f t="shared" si="19"/>
        <v/>
      </c>
      <c r="G139" s="108" t="str">
        <f t="shared" si="19"/>
        <v/>
      </c>
      <c r="I139" s="108" t="str">
        <f t="shared" si="20"/>
        <v/>
      </c>
      <c r="K139" s="108" t="str">
        <f t="shared" si="21"/>
        <v/>
      </c>
      <c r="M139" s="108" t="str">
        <f t="shared" si="22"/>
        <v/>
      </c>
      <c r="O139" s="108" t="str">
        <f t="shared" si="23"/>
        <v/>
      </c>
      <c r="Q139" s="108" t="str">
        <f t="shared" si="38"/>
        <v/>
      </c>
      <c r="S139" s="108" t="str">
        <f t="shared" si="25"/>
        <v/>
      </c>
      <c r="U139" s="108" t="str">
        <f t="shared" si="26"/>
        <v/>
      </c>
      <c r="W139" s="108" t="str">
        <f t="shared" si="39"/>
        <v/>
      </c>
      <c r="Y139" s="108" t="str">
        <f t="shared" si="28"/>
        <v/>
      </c>
      <c r="AA139" s="108" t="str">
        <f t="shared" si="29"/>
        <v/>
      </c>
      <c r="AC139" s="108" t="str">
        <f t="shared" si="30"/>
        <v/>
      </c>
      <c r="AE139" s="108" t="str">
        <f t="shared" si="31"/>
        <v/>
      </c>
      <c r="AG139" s="108" t="str">
        <f t="shared" si="32"/>
        <v/>
      </c>
      <c r="AI139" s="108" t="str">
        <f t="shared" si="33"/>
        <v/>
      </c>
      <c r="AK139" s="108" t="str">
        <f t="shared" si="34"/>
        <v/>
      </c>
      <c r="AM139" s="108" t="str">
        <f t="shared" si="35"/>
        <v/>
      </c>
      <c r="AO139" s="108" t="str">
        <f t="shared" si="36"/>
        <v/>
      </c>
      <c r="AQ139" s="108" t="str">
        <f t="shared" si="37"/>
        <v/>
      </c>
    </row>
    <row r="140" spans="5:43">
      <c r="E140" s="108" t="str">
        <f t="shared" si="19"/>
        <v/>
      </c>
      <c r="G140" s="108" t="str">
        <f t="shared" si="19"/>
        <v/>
      </c>
      <c r="I140" s="108" t="str">
        <f t="shared" si="20"/>
        <v/>
      </c>
      <c r="K140" s="108" t="str">
        <f t="shared" si="21"/>
        <v/>
      </c>
      <c r="M140" s="108" t="str">
        <f t="shared" si="22"/>
        <v/>
      </c>
      <c r="O140" s="108" t="str">
        <f t="shared" si="23"/>
        <v/>
      </c>
      <c r="Q140" s="108" t="str">
        <f t="shared" si="38"/>
        <v/>
      </c>
      <c r="S140" s="108" t="str">
        <f t="shared" si="25"/>
        <v/>
      </c>
      <c r="U140" s="108" t="str">
        <f t="shared" si="26"/>
        <v/>
      </c>
      <c r="W140" s="108" t="str">
        <f t="shared" si="39"/>
        <v/>
      </c>
      <c r="Y140" s="108" t="str">
        <f t="shared" si="28"/>
        <v/>
      </c>
      <c r="AA140" s="108" t="str">
        <f t="shared" si="29"/>
        <v/>
      </c>
      <c r="AC140" s="108" t="str">
        <f t="shared" si="30"/>
        <v/>
      </c>
      <c r="AE140" s="108" t="str">
        <f t="shared" si="31"/>
        <v/>
      </c>
      <c r="AG140" s="108" t="str">
        <f t="shared" si="32"/>
        <v/>
      </c>
      <c r="AI140" s="108" t="str">
        <f t="shared" si="33"/>
        <v/>
      </c>
      <c r="AK140" s="108" t="str">
        <f t="shared" si="34"/>
        <v/>
      </c>
      <c r="AM140" s="108" t="str">
        <f t="shared" si="35"/>
        <v/>
      </c>
      <c r="AO140" s="108" t="str">
        <f t="shared" si="36"/>
        <v/>
      </c>
      <c r="AQ140" s="108" t="str">
        <f t="shared" si="37"/>
        <v/>
      </c>
    </row>
    <row r="141" spans="5:43">
      <c r="E141" s="108" t="str">
        <f t="shared" ref="E141:G204" si="40">IF(OR($B141=0,D141=0),"",D141/$B141)</f>
        <v/>
      </c>
      <c r="G141" s="108" t="str">
        <f t="shared" si="40"/>
        <v/>
      </c>
      <c r="I141" s="108" t="str">
        <f t="shared" ref="I141:I204" si="41">IF(OR($B141=0,H141=0),"",H141/$B141)</f>
        <v/>
      </c>
      <c r="K141" s="108" t="str">
        <f t="shared" ref="K141:K204" si="42">IF(OR($B141=0,J141=0),"",J141/$B141)</f>
        <v/>
      </c>
      <c r="M141" s="108" t="str">
        <f t="shared" ref="M141:M204" si="43">IF(OR($B141=0,L141=0),"",L141/$B141)</f>
        <v/>
      </c>
      <c r="O141" s="108" t="str">
        <f t="shared" ref="O141:O204" si="44">IF(OR($B141=0,N141=0),"",N141/$B141)</f>
        <v/>
      </c>
      <c r="Q141" s="108" t="str">
        <f t="shared" si="38"/>
        <v/>
      </c>
      <c r="S141" s="108" t="str">
        <f t="shared" ref="S141:S204" si="45">IF(OR($B141=0,R141=0),"",R141/$B141)</f>
        <v/>
      </c>
      <c r="U141" s="108" t="str">
        <f t="shared" ref="U141:U204" si="46">IF(OR($B141=0,T141=0),"",T141/$B141)</f>
        <v/>
      </c>
      <c r="W141" s="108" t="str">
        <f t="shared" si="39"/>
        <v/>
      </c>
      <c r="Y141" s="108" t="str">
        <f t="shared" ref="Y141:Y204" si="47">IF(OR($B141=0,X141=0),"",X141/$B141)</f>
        <v/>
      </c>
      <c r="AA141" s="108" t="str">
        <f t="shared" ref="AA141:AA204" si="48">IF(OR($B141=0,Z141=0),"",Z141/$B141)</f>
        <v/>
      </c>
      <c r="AC141" s="108" t="str">
        <f t="shared" ref="AC141:AC204" si="49">IF(OR($B141=0,AB141=0),"",AB141/$B141)</f>
        <v/>
      </c>
      <c r="AE141" s="108" t="str">
        <f t="shared" ref="AE141:AE204" si="50">IF(OR($B141=0,AD141=0),"",AD141/$B141)</f>
        <v/>
      </c>
      <c r="AG141" s="108" t="str">
        <f t="shared" ref="AG141:AG204" si="51">IF(OR($B141=0,AF141=0),"",AF141/$B141)</f>
        <v/>
      </c>
      <c r="AI141" s="108" t="str">
        <f t="shared" ref="AI141:AI204" si="52">IF(OR($B141=0,AH141=0),"",AH141/$B141)</f>
        <v/>
      </c>
      <c r="AK141" s="108" t="str">
        <f t="shared" ref="AK141:AK204" si="53">IF(OR($B141=0,AJ141=0),"",AJ141/$B141)</f>
        <v/>
      </c>
      <c r="AM141" s="108" t="str">
        <f t="shared" ref="AM141:AM204" si="54">IF(OR($B141=0,AL141=0),"",AL141/$B141)</f>
        <v/>
      </c>
      <c r="AO141" s="108" t="str">
        <f t="shared" ref="AO141:AO204" si="55">IF(OR($B141=0,AN141=0),"",AN141/$B141)</f>
        <v/>
      </c>
      <c r="AQ141" s="108" t="str">
        <f t="shared" ref="AQ141:AQ204" si="56">IF(OR($B141=0,AP141=0),"",AP141/$B141)</f>
        <v/>
      </c>
    </row>
    <row r="142" spans="5:43">
      <c r="E142" s="108" t="str">
        <f t="shared" si="40"/>
        <v/>
      </c>
      <c r="G142" s="108" t="str">
        <f t="shared" si="40"/>
        <v/>
      </c>
      <c r="I142" s="108" t="str">
        <f t="shared" si="41"/>
        <v/>
      </c>
      <c r="K142" s="108" t="str">
        <f t="shared" si="42"/>
        <v/>
      </c>
      <c r="M142" s="108" t="str">
        <f t="shared" si="43"/>
        <v/>
      </c>
      <c r="O142" s="108" t="str">
        <f t="shared" si="44"/>
        <v/>
      </c>
      <c r="Q142" s="108" t="str">
        <f t="shared" si="38"/>
        <v/>
      </c>
      <c r="S142" s="108" t="str">
        <f t="shared" si="45"/>
        <v/>
      </c>
      <c r="U142" s="108" t="str">
        <f t="shared" si="46"/>
        <v/>
      </c>
      <c r="W142" s="108" t="str">
        <f t="shared" si="39"/>
        <v/>
      </c>
      <c r="Y142" s="108" t="str">
        <f t="shared" si="47"/>
        <v/>
      </c>
      <c r="AA142" s="108" t="str">
        <f t="shared" si="48"/>
        <v/>
      </c>
      <c r="AC142" s="108" t="str">
        <f t="shared" si="49"/>
        <v/>
      </c>
      <c r="AE142" s="108" t="str">
        <f t="shared" si="50"/>
        <v/>
      </c>
      <c r="AG142" s="108" t="str">
        <f t="shared" si="51"/>
        <v/>
      </c>
      <c r="AI142" s="108" t="str">
        <f t="shared" si="52"/>
        <v/>
      </c>
      <c r="AK142" s="108" t="str">
        <f t="shared" si="53"/>
        <v/>
      </c>
      <c r="AM142" s="108" t="str">
        <f t="shared" si="54"/>
        <v/>
      </c>
      <c r="AO142" s="108" t="str">
        <f t="shared" si="55"/>
        <v/>
      </c>
      <c r="AQ142" s="108" t="str">
        <f t="shared" si="56"/>
        <v/>
      </c>
    </row>
    <row r="143" spans="5:43">
      <c r="E143" s="108" t="str">
        <f t="shared" si="40"/>
        <v/>
      </c>
      <c r="G143" s="108" t="str">
        <f t="shared" si="40"/>
        <v/>
      </c>
      <c r="I143" s="108" t="str">
        <f t="shared" si="41"/>
        <v/>
      </c>
      <c r="K143" s="108" t="str">
        <f t="shared" si="42"/>
        <v/>
      </c>
      <c r="M143" s="108" t="str">
        <f t="shared" si="43"/>
        <v/>
      </c>
      <c r="O143" s="108" t="str">
        <f t="shared" si="44"/>
        <v/>
      </c>
      <c r="Q143" s="108" t="str">
        <f t="shared" si="38"/>
        <v/>
      </c>
      <c r="S143" s="108" t="str">
        <f t="shared" si="45"/>
        <v/>
      </c>
      <c r="U143" s="108" t="str">
        <f t="shared" si="46"/>
        <v/>
      </c>
      <c r="W143" s="108" t="str">
        <f t="shared" si="39"/>
        <v/>
      </c>
      <c r="Y143" s="108" t="str">
        <f t="shared" si="47"/>
        <v/>
      </c>
      <c r="AA143" s="108" t="str">
        <f t="shared" si="48"/>
        <v/>
      </c>
      <c r="AC143" s="108" t="str">
        <f t="shared" si="49"/>
        <v/>
      </c>
      <c r="AE143" s="108" t="str">
        <f t="shared" si="50"/>
        <v/>
      </c>
      <c r="AG143" s="108" t="str">
        <f t="shared" si="51"/>
        <v/>
      </c>
      <c r="AI143" s="108" t="str">
        <f t="shared" si="52"/>
        <v/>
      </c>
      <c r="AK143" s="108" t="str">
        <f t="shared" si="53"/>
        <v/>
      </c>
      <c r="AM143" s="108" t="str">
        <f t="shared" si="54"/>
        <v/>
      </c>
      <c r="AO143" s="108" t="str">
        <f t="shared" si="55"/>
        <v/>
      </c>
      <c r="AQ143" s="108" t="str">
        <f t="shared" si="56"/>
        <v/>
      </c>
    </row>
    <row r="144" spans="5:43">
      <c r="E144" s="108" t="str">
        <f t="shared" si="40"/>
        <v/>
      </c>
      <c r="G144" s="108" t="str">
        <f t="shared" si="40"/>
        <v/>
      </c>
      <c r="I144" s="108" t="str">
        <f t="shared" si="41"/>
        <v/>
      </c>
      <c r="K144" s="108" t="str">
        <f t="shared" si="42"/>
        <v/>
      </c>
      <c r="M144" s="108" t="str">
        <f t="shared" si="43"/>
        <v/>
      </c>
      <c r="O144" s="108" t="str">
        <f t="shared" si="44"/>
        <v/>
      </c>
      <c r="Q144" s="108" t="str">
        <f t="shared" si="38"/>
        <v/>
      </c>
      <c r="S144" s="108" t="str">
        <f t="shared" si="45"/>
        <v/>
      </c>
      <c r="U144" s="108" t="str">
        <f t="shared" si="46"/>
        <v/>
      </c>
      <c r="W144" s="108" t="str">
        <f t="shared" si="39"/>
        <v/>
      </c>
      <c r="Y144" s="108" t="str">
        <f t="shared" si="47"/>
        <v/>
      </c>
      <c r="AA144" s="108" t="str">
        <f t="shared" si="48"/>
        <v/>
      </c>
      <c r="AC144" s="108" t="str">
        <f t="shared" si="49"/>
        <v/>
      </c>
      <c r="AE144" s="108" t="str">
        <f t="shared" si="50"/>
        <v/>
      </c>
      <c r="AG144" s="108" t="str">
        <f t="shared" si="51"/>
        <v/>
      </c>
      <c r="AI144" s="108" t="str">
        <f t="shared" si="52"/>
        <v/>
      </c>
      <c r="AK144" s="108" t="str">
        <f t="shared" si="53"/>
        <v/>
      </c>
      <c r="AM144" s="108" t="str">
        <f t="shared" si="54"/>
        <v/>
      </c>
      <c r="AO144" s="108" t="str">
        <f t="shared" si="55"/>
        <v/>
      </c>
      <c r="AQ144" s="108" t="str">
        <f t="shared" si="56"/>
        <v/>
      </c>
    </row>
    <row r="145" spans="5:43">
      <c r="E145" s="108" t="str">
        <f t="shared" si="40"/>
        <v/>
      </c>
      <c r="G145" s="108" t="str">
        <f t="shared" si="40"/>
        <v/>
      </c>
      <c r="I145" s="108" t="str">
        <f t="shared" si="41"/>
        <v/>
      </c>
      <c r="K145" s="108" t="str">
        <f t="shared" si="42"/>
        <v/>
      </c>
      <c r="M145" s="108" t="str">
        <f t="shared" si="43"/>
        <v/>
      </c>
      <c r="O145" s="108" t="str">
        <f t="shared" si="44"/>
        <v/>
      </c>
      <c r="Q145" s="108" t="str">
        <f t="shared" si="38"/>
        <v/>
      </c>
      <c r="S145" s="108" t="str">
        <f t="shared" si="45"/>
        <v/>
      </c>
      <c r="U145" s="108" t="str">
        <f t="shared" si="46"/>
        <v/>
      </c>
      <c r="W145" s="108" t="str">
        <f t="shared" si="39"/>
        <v/>
      </c>
      <c r="Y145" s="108" t="str">
        <f t="shared" si="47"/>
        <v/>
      </c>
      <c r="AA145" s="108" t="str">
        <f t="shared" si="48"/>
        <v/>
      </c>
      <c r="AC145" s="108" t="str">
        <f t="shared" si="49"/>
        <v/>
      </c>
      <c r="AE145" s="108" t="str">
        <f t="shared" si="50"/>
        <v/>
      </c>
      <c r="AG145" s="108" t="str">
        <f t="shared" si="51"/>
        <v/>
      </c>
      <c r="AI145" s="108" t="str">
        <f t="shared" si="52"/>
        <v/>
      </c>
      <c r="AK145" s="108" t="str">
        <f t="shared" si="53"/>
        <v/>
      </c>
      <c r="AM145" s="108" t="str">
        <f t="shared" si="54"/>
        <v/>
      </c>
      <c r="AO145" s="108" t="str">
        <f t="shared" si="55"/>
        <v/>
      </c>
      <c r="AQ145" s="108" t="str">
        <f t="shared" si="56"/>
        <v/>
      </c>
    </row>
    <row r="146" spans="5:43">
      <c r="E146" s="108" t="str">
        <f t="shared" si="40"/>
        <v/>
      </c>
      <c r="G146" s="108" t="str">
        <f t="shared" si="40"/>
        <v/>
      </c>
      <c r="I146" s="108" t="str">
        <f t="shared" si="41"/>
        <v/>
      </c>
      <c r="K146" s="108" t="str">
        <f t="shared" si="42"/>
        <v/>
      </c>
      <c r="M146" s="108" t="str">
        <f t="shared" si="43"/>
        <v/>
      </c>
      <c r="O146" s="108" t="str">
        <f t="shared" si="44"/>
        <v/>
      </c>
      <c r="Q146" s="108" t="str">
        <f t="shared" si="38"/>
        <v/>
      </c>
      <c r="S146" s="108" t="str">
        <f t="shared" si="45"/>
        <v/>
      </c>
      <c r="U146" s="108" t="str">
        <f t="shared" si="46"/>
        <v/>
      </c>
      <c r="W146" s="108" t="str">
        <f t="shared" si="39"/>
        <v/>
      </c>
      <c r="Y146" s="108" t="str">
        <f t="shared" si="47"/>
        <v/>
      </c>
      <c r="AA146" s="108" t="str">
        <f t="shared" si="48"/>
        <v/>
      </c>
      <c r="AC146" s="108" t="str">
        <f t="shared" si="49"/>
        <v/>
      </c>
      <c r="AE146" s="108" t="str">
        <f t="shared" si="50"/>
        <v/>
      </c>
      <c r="AG146" s="108" t="str">
        <f t="shared" si="51"/>
        <v/>
      </c>
      <c r="AI146" s="108" t="str">
        <f t="shared" si="52"/>
        <v/>
      </c>
      <c r="AK146" s="108" t="str">
        <f t="shared" si="53"/>
        <v/>
      </c>
      <c r="AM146" s="108" t="str">
        <f t="shared" si="54"/>
        <v/>
      </c>
      <c r="AO146" s="108" t="str">
        <f t="shared" si="55"/>
        <v/>
      </c>
      <c r="AQ146" s="108" t="str">
        <f t="shared" si="56"/>
        <v/>
      </c>
    </row>
    <row r="147" spans="5:43">
      <c r="E147" s="108" t="str">
        <f t="shared" si="40"/>
        <v/>
      </c>
      <c r="G147" s="108" t="str">
        <f t="shared" si="40"/>
        <v/>
      </c>
      <c r="I147" s="108" t="str">
        <f t="shared" si="41"/>
        <v/>
      </c>
      <c r="K147" s="108" t="str">
        <f t="shared" si="42"/>
        <v/>
      </c>
      <c r="M147" s="108" t="str">
        <f t="shared" si="43"/>
        <v/>
      </c>
      <c r="O147" s="108" t="str">
        <f t="shared" si="44"/>
        <v/>
      </c>
      <c r="Q147" s="108" t="str">
        <f t="shared" si="38"/>
        <v/>
      </c>
      <c r="S147" s="108" t="str">
        <f t="shared" si="45"/>
        <v/>
      </c>
      <c r="U147" s="108" t="str">
        <f t="shared" si="46"/>
        <v/>
      </c>
      <c r="W147" s="108" t="str">
        <f t="shared" si="39"/>
        <v/>
      </c>
      <c r="Y147" s="108" t="str">
        <f t="shared" si="47"/>
        <v/>
      </c>
      <c r="AA147" s="108" t="str">
        <f t="shared" si="48"/>
        <v/>
      </c>
      <c r="AC147" s="108" t="str">
        <f t="shared" si="49"/>
        <v/>
      </c>
      <c r="AE147" s="108" t="str">
        <f t="shared" si="50"/>
        <v/>
      </c>
      <c r="AG147" s="108" t="str">
        <f t="shared" si="51"/>
        <v/>
      </c>
      <c r="AI147" s="108" t="str">
        <f t="shared" si="52"/>
        <v/>
      </c>
      <c r="AK147" s="108" t="str">
        <f t="shared" si="53"/>
        <v/>
      </c>
      <c r="AM147" s="108" t="str">
        <f t="shared" si="54"/>
        <v/>
      </c>
      <c r="AO147" s="108" t="str">
        <f t="shared" si="55"/>
        <v/>
      </c>
      <c r="AQ147" s="108" t="str">
        <f t="shared" si="56"/>
        <v/>
      </c>
    </row>
    <row r="148" spans="5:43">
      <c r="E148" s="108" t="str">
        <f t="shared" si="40"/>
        <v/>
      </c>
      <c r="G148" s="108" t="str">
        <f t="shared" si="40"/>
        <v/>
      </c>
      <c r="I148" s="108" t="str">
        <f t="shared" si="41"/>
        <v/>
      </c>
      <c r="K148" s="108" t="str">
        <f t="shared" si="42"/>
        <v/>
      </c>
      <c r="M148" s="108" t="str">
        <f t="shared" si="43"/>
        <v/>
      </c>
      <c r="O148" s="108" t="str">
        <f t="shared" si="44"/>
        <v/>
      </c>
      <c r="Q148" s="108" t="str">
        <f t="shared" si="38"/>
        <v/>
      </c>
      <c r="S148" s="108" t="str">
        <f t="shared" si="45"/>
        <v/>
      </c>
      <c r="U148" s="108" t="str">
        <f t="shared" si="46"/>
        <v/>
      </c>
      <c r="W148" s="108" t="str">
        <f t="shared" si="39"/>
        <v/>
      </c>
      <c r="Y148" s="108" t="str">
        <f t="shared" si="47"/>
        <v/>
      </c>
      <c r="AA148" s="108" t="str">
        <f t="shared" si="48"/>
        <v/>
      </c>
      <c r="AC148" s="108" t="str">
        <f t="shared" si="49"/>
        <v/>
      </c>
      <c r="AE148" s="108" t="str">
        <f t="shared" si="50"/>
        <v/>
      </c>
      <c r="AG148" s="108" t="str">
        <f t="shared" si="51"/>
        <v/>
      </c>
      <c r="AI148" s="108" t="str">
        <f t="shared" si="52"/>
        <v/>
      </c>
      <c r="AK148" s="108" t="str">
        <f t="shared" si="53"/>
        <v/>
      </c>
      <c r="AM148" s="108" t="str">
        <f t="shared" si="54"/>
        <v/>
      </c>
      <c r="AO148" s="108" t="str">
        <f t="shared" si="55"/>
        <v/>
      </c>
      <c r="AQ148" s="108" t="str">
        <f t="shared" si="56"/>
        <v/>
      </c>
    </row>
    <row r="149" spans="5:43">
      <c r="E149" s="108" t="str">
        <f t="shared" si="40"/>
        <v/>
      </c>
      <c r="G149" s="108" t="str">
        <f t="shared" si="40"/>
        <v/>
      </c>
      <c r="I149" s="108" t="str">
        <f t="shared" si="41"/>
        <v/>
      </c>
      <c r="K149" s="108" t="str">
        <f t="shared" si="42"/>
        <v/>
      </c>
      <c r="M149" s="108" t="str">
        <f t="shared" si="43"/>
        <v/>
      </c>
      <c r="O149" s="108" t="str">
        <f t="shared" si="44"/>
        <v/>
      </c>
      <c r="Q149" s="108" t="str">
        <f t="shared" si="38"/>
        <v/>
      </c>
      <c r="S149" s="108" t="str">
        <f t="shared" si="45"/>
        <v/>
      </c>
      <c r="U149" s="108" t="str">
        <f t="shared" si="46"/>
        <v/>
      </c>
      <c r="W149" s="108" t="str">
        <f t="shared" si="39"/>
        <v/>
      </c>
      <c r="Y149" s="108" t="str">
        <f t="shared" si="47"/>
        <v/>
      </c>
      <c r="AA149" s="108" t="str">
        <f t="shared" si="48"/>
        <v/>
      </c>
      <c r="AC149" s="108" t="str">
        <f t="shared" si="49"/>
        <v/>
      </c>
      <c r="AE149" s="108" t="str">
        <f t="shared" si="50"/>
        <v/>
      </c>
      <c r="AG149" s="108" t="str">
        <f t="shared" si="51"/>
        <v/>
      </c>
      <c r="AI149" s="108" t="str">
        <f t="shared" si="52"/>
        <v/>
      </c>
      <c r="AK149" s="108" t="str">
        <f t="shared" si="53"/>
        <v/>
      </c>
      <c r="AM149" s="108" t="str">
        <f t="shared" si="54"/>
        <v/>
      </c>
      <c r="AO149" s="108" t="str">
        <f t="shared" si="55"/>
        <v/>
      </c>
      <c r="AQ149" s="108" t="str">
        <f t="shared" si="56"/>
        <v/>
      </c>
    </row>
    <row r="150" spans="5:43">
      <c r="E150" s="108" t="str">
        <f t="shared" si="40"/>
        <v/>
      </c>
      <c r="G150" s="108" t="str">
        <f t="shared" si="40"/>
        <v/>
      </c>
      <c r="I150" s="108" t="str">
        <f t="shared" si="41"/>
        <v/>
      </c>
      <c r="K150" s="108" t="str">
        <f t="shared" si="42"/>
        <v/>
      </c>
      <c r="M150" s="108" t="str">
        <f t="shared" si="43"/>
        <v/>
      </c>
      <c r="O150" s="108" t="str">
        <f t="shared" si="44"/>
        <v/>
      </c>
      <c r="Q150" s="108" t="str">
        <f t="shared" si="38"/>
        <v/>
      </c>
      <c r="S150" s="108" t="str">
        <f t="shared" si="45"/>
        <v/>
      </c>
      <c r="U150" s="108" t="str">
        <f t="shared" si="46"/>
        <v/>
      </c>
      <c r="W150" s="108" t="str">
        <f t="shared" si="39"/>
        <v/>
      </c>
      <c r="Y150" s="108" t="str">
        <f t="shared" si="47"/>
        <v/>
      </c>
      <c r="AA150" s="108" t="str">
        <f t="shared" si="48"/>
        <v/>
      </c>
      <c r="AC150" s="108" t="str">
        <f t="shared" si="49"/>
        <v/>
      </c>
      <c r="AE150" s="108" t="str">
        <f t="shared" si="50"/>
        <v/>
      </c>
      <c r="AG150" s="108" t="str">
        <f t="shared" si="51"/>
        <v/>
      </c>
      <c r="AI150" s="108" t="str">
        <f t="shared" si="52"/>
        <v/>
      </c>
      <c r="AK150" s="108" t="str">
        <f t="shared" si="53"/>
        <v/>
      </c>
      <c r="AM150" s="108" t="str">
        <f t="shared" si="54"/>
        <v/>
      </c>
      <c r="AO150" s="108" t="str">
        <f t="shared" si="55"/>
        <v/>
      </c>
      <c r="AQ150" s="108" t="str">
        <f t="shared" si="56"/>
        <v/>
      </c>
    </row>
    <row r="151" spans="5:43">
      <c r="E151" s="108" t="str">
        <f t="shared" si="40"/>
        <v/>
      </c>
      <c r="G151" s="108" t="str">
        <f t="shared" si="40"/>
        <v/>
      </c>
      <c r="I151" s="108" t="str">
        <f t="shared" si="41"/>
        <v/>
      </c>
      <c r="K151" s="108" t="str">
        <f t="shared" si="42"/>
        <v/>
      </c>
      <c r="M151" s="108" t="str">
        <f t="shared" si="43"/>
        <v/>
      </c>
      <c r="O151" s="108" t="str">
        <f t="shared" si="44"/>
        <v/>
      </c>
      <c r="Q151" s="108" t="str">
        <f t="shared" si="38"/>
        <v/>
      </c>
      <c r="S151" s="108" t="str">
        <f t="shared" si="45"/>
        <v/>
      </c>
      <c r="U151" s="108" t="str">
        <f t="shared" si="46"/>
        <v/>
      </c>
      <c r="W151" s="108" t="str">
        <f t="shared" si="39"/>
        <v/>
      </c>
      <c r="Y151" s="108" t="str">
        <f t="shared" si="47"/>
        <v/>
      </c>
      <c r="AA151" s="108" t="str">
        <f t="shared" si="48"/>
        <v/>
      </c>
      <c r="AC151" s="108" t="str">
        <f t="shared" si="49"/>
        <v/>
      </c>
      <c r="AE151" s="108" t="str">
        <f t="shared" si="50"/>
        <v/>
      </c>
      <c r="AG151" s="108" t="str">
        <f t="shared" si="51"/>
        <v/>
      </c>
      <c r="AI151" s="108" t="str">
        <f t="shared" si="52"/>
        <v/>
      </c>
      <c r="AK151" s="108" t="str">
        <f t="shared" si="53"/>
        <v/>
      </c>
      <c r="AM151" s="108" t="str">
        <f t="shared" si="54"/>
        <v/>
      </c>
      <c r="AO151" s="108" t="str">
        <f t="shared" si="55"/>
        <v/>
      </c>
      <c r="AQ151" s="108" t="str">
        <f t="shared" si="56"/>
        <v/>
      </c>
    </row>
    <row r="152" spans="5:43">
      <c r="E152" s="108" t="str">
        <f t="shared" si="40"/>
        <v/>
      </c>
      <c r="G152" s="108" t="str">
        <f t="shared" si="40"/>
        <v/>
      </c>
      <c r="I152" s="108" t="str">
        <f t="shared" si="41"/>
        <v/>
      </c>
      <c r="K152" s="108" t="str">
        <f t="shared" si="42"/>
        <v/>
      </c>
      <c r="M152" s="108" t="str">
        <f t="shared" si="43"/>
        <v/>
      </c>
      <c r="O152" s="108" t="str">
        <f t="shared" si="44"/>
        <v/>
      </c>
      <c r="Q152" s="108" t="str">
        <f t="shared" si="38"/>
        <v/>
      </c>
      <c r="S152" s="108" t="str">
        <f t="shared" si="45"/>
        <v/>
      </c>
      <c r="U152" s="108" t="str">
        <f t="shared" si="46"/>
        <v/>
      </c>
      <c r="W152" s="108" t="str">
        <f t="shared" si="39"/>
        <v/>
      </c>
      <c r="Y152" s="108" t="str">
        <f t="shared" si="47"/>
        <v/>
      </c>
      <c r="AA152" s="108" t="str">
        <f t="shared" si="48"/>
        <v/>
      </c>
      <c r="AC152" s="108" t="str">
        <f t="shared" si="49"/>
        <v/>
      </c>
      <c r="AE152" s="108" t="str">
        <f t="shared" si="50"/>
        <v/>
      </c>
      <c r="AG152" s="108" t="str">
        <f t="shared" si="51"/>
        <v/>
      </c>
      <c r="AI152" s="108" t="str">
        <f t="shared" si="52"/>
        <v/>
      </c>
      <c r="AK152" s="108" t="str">
        <f t="shared" si="53"/>
        <v/>
      </c>
      <c r="AM152" s="108" t="str">
        <f t="shared" si="54"/>
        <v/>
      </c>
      <c r="AO152" s="108" t="str">
        <f t="shared" si="55"/>
        <v/>
      </c>
      <c r="AQ152" s="108" t="str">
        <f t="shared" si="56"/>
        <v/>
      </c>
    </row>
    <row r="153" spans="5:43">
      <c r="E153" s="108" t="str">
        <f t="shared" si="40"/>
        <v/>
      </c>
      <c r="G153" s="108" t="str">
        <f t="shared" si="40"/>
        <v/>
      </c>
      <c r="I153" s="108" t="str">
        <f t="shared" si="41"/>
        <v/>
      </c>
      <c r="K153" s="108" t="str">
        <f t="shared" si="42"/>
        <v/>
      </c>
      <c r="M153" s="108" t="str">
        <f t="shared" si="43"/>
        <v/>
      </c>
      <c r="O153" s="108" t="str">
        <f t="shared" si="44"/>
        <v/>
      </c>
      <c r="Q153" s="108" t="str">
        <f t="shared" si="38"/>
        <v/>
      </c>
      <c r="S153" s="108" t="str">
        <f t="shared" si="45"/>
        <v/>
      </c>
      <c r="U153" s="108" t="str">
        <f t="shared" si="46"/>
        <v/>
      </c>
      <c r="W153" s="108" t="str">
        <f t="shared" si="39"/>
        <v/>
      </c>
      <c r="Y153" s="108" t="str">
        <f t="shared" si="47"/>
        <v/>
      </c>
      <c r="AA153" s="108" t="str">
        <f t="shared" si="48"/>
        <v/>
      </c>
      <c r="AC153" s="108" t="str">
        <f t="shared" si="49"/>
        <v/>
      </c>
      <c r="AE153" s="108" t="str">
        <f t="shared" si="50"/>
        <v/>
      </c>
      <c r="AG153" s="108" t="str">
        <f t="shared" si="51"/>
        <v/>
      </c>
      <c r="AI153" s="108" t="str">
        <f t="shared" si="52"/>
        <v/>
      </c>
      <c r="AK153" s="108" t="str">
        <f t="shared" si="53"/>
        <v/>
      </c>
      <c r="AM153" s="108" t="str">
        <f t="shared" si="54"/>
        <v/>
      </c>
      <c r="AO153" s="108" t="str">
        <f t="shared" si="55"/>
        <v/>
      </c>
      <c r="AQ153" s="108" t="str">
        <f t="shared" si="56"/>
        <v/>
      </c>
    </row>
    <row r="154" spans="5:43">
      <c r="E154" s="108" t="str">
        <f t="shared" si="40"/>
        <v/>
      </c>
      <c r="G154" s="108" t="str">
        <f t="shared" si="40"/>
        <v/>
      </c>
      <c r="I154" s="108" t="str">
        <f t="shared" si="41"/>
        <v/>
      </c>
      <c r="K154" s="108" t="str">
        <f t="shared" si="42"/>
        <v/>
      </c>
      <c r="M154" s="108" t="str">
        <f t="shared" si="43"/>
        <v/>
      </c>
      <c r="O154" s="108" t="str">
        <f t="shared" si="44"/>
        <v/>
      </c>
      <c r="Q154" s="108" t="str">
        <f t="shared" si="38"/>
        <v/>
      </c>
      <c r="S154" s="108" t="str">
        <f t="shared" si="45"/>
        <v/>
      </c>
      <c r="U154" s="108" t="str">
        <f t="shared" si="46"/>
        <v/>
      </c>
      <c r="W154" s="108" t="str">
        <f t="shared" si="39"/>
        <v/>
      </c>
      <c r="Y154" s="108" t="str">
        <f t="shared" si="47"/>
        <v/>
      </c>
      <c r="AA154" s="108" t="str">
        <f t="shared" si="48"/>
        <v/>
      </c>
      <c r="AC154" s="108" t="str">
        <f t="shared" si="49"/>
        <v/>
      </c>
      <c r="AE154" s="108" t="str">
        <f t="shared" si="50"/>
        <v/>
      </c>
      <c r="AG154" s="108" t="str">
        <f t="shared" si="51"/>
        <v/>
      </c>
      <c r="AI154" s="108" t="str">
        <f t="shared" si="52"/>
        <v/>
      </c>
      <c r="AK154" s="108" t="str">
        <f t="shared" si="53"/>
        <v/>
      </c>
      <c r="AM154" s="108" t="str">
        <f t="shared" si="54"/>
        <v/>
      </c>
      <c r="AO154" s="108" t="str">
        <f t="shared" si="55"/>
        <v/>
      </c>
      <c r="AQ154" s="108" t="str">
        <f t="shared" si="56"/>
        <v/>
      </c>
    </row>
    <row r="155" spans="5:43">
      <c r="E155" s="108" t="str">
        <f t="shared" si="40"/>
        <v/>
      </c>
      <c r="G155" s="108" t="str">
        <f t="shared" si="40"/>
        <v/>
      </c>
      <c r="I155" s="108" t="str">
        <f t="shared" si="41"/>
        <v/>
      </c>
      <c r="K155" s="108" t="str">
        <f t="shared" si="42"/>
        <v/>
      </c>
      <c r="M155" s="108" t="str">
        <f t="shared" si="43"/>
        <v/>
      </c>
      <c r="O155" s="108" t="str">
        <f t="shared" si="44"/>
        <v/>
      </c>
      <c r="Q155" s="108" t="str">
        <f t="shared" si="38"/>
        <v/>
      </c>
      <c r="S155" s="108" t="str">
        <f t="shared" si="45"/>
        <v/>
      </c>
      <c r="U155" s="108" t="str">
        <f t="shared" si="46"/>
        <v/>
      </c>
      <c r="W155" s="108" t="str">
        <f t="shared" si="39"/>
        <v/>
      </c>
      <c r="Y155" s="108" t="str">
        <f t="shared" si="47"/>
        <v/>
      </c>
      <c r="AA155" s="108" t="str">
        <f t="shared" si="48"/>
        <v/>
      </c>
      <c r="AC155" s="108" t="str">
        <f t="shared" si="49"/>
        <v/>
      </c>
      <c r="AE155" s="108" t="str">
        <f t="shared" si="50"/>
        <v/>
      </c>
      <c r="AG155" s="108" t="str">
        <f t="shared" si="51"/>
        <v/>
      </c>
      <c r="AI155" s="108" t="str">
        <f t="shared" si="52"/>
        <v/>
      </c>
      <c r="AK155" s="108" t="str">
        <f t="shared" si="53"/>
        <v/>
      </c>
      <c r="AM155" s="108" t="str">
        <f t="shared" si="54"/>
        <v/>
      </c>
      <c r="AO155" s="108" t="str">
        <f t="shared" si="55"/>
        <v/>
      </c>
      <c r="AQ155" s="108" t="str">
        <f t="shared" si="56"/>
        <v/>
      </c>
    </row>
    <row r="156" spans="5:43">
      <c r="E156" s="108" t="str">
        <f t="shared" si="40"/>
        <v/>
      </c>
      <c r="G156" s="108" t="str">
        <f t="shared" si="40"/>
        <v/>
      </c>
      <c r="I156" s="108" t="str">
        <f t="shared" si="41"/>
        <v/>
      </c>
      <c r="K156" s="108" t="str">
        <f t="shared" si="42"/>
        <v/>
      </c>
      <c r="M156" s="108" t="str">
        <f t="shared" si="43"/>
        <v/>
      </c>
      <c r="O156" s="108" t="str">
        <f t="shared" si="44"/>
        <v/>
      </c>
      <c r="Q156" s="108" t="str">
        <f t="shared" si="38"/>
        <v/>
      </c>
      <c r="S156" s="108" t="str">
        <f t="shared" si="45"/>
        <v/>
      </c>
      <c r="U156" s="108" t="str">
        <f t="shared" si="46"/>
        <v/>
      </c>
      <c r="W156" s="108" t="str">
        <f t="shared" si="39"/>
        <v/>
      </c>
      <c r="Y156" s="108" t="str">
        <f t="shared" si="47"/>
        <v/>
      </c>
      <c r="AA156" s="108" t="str">
        <f t="shared" si="48"/>
        <v/>
      </c>
      <c r="AC156" s="108" t="str">
        <f t="shared" si="49"/>
        <v/>
      </c>
      <c r="AE156" s="108" t="str">
        <f t="shared" si="50"/>
        <v/>
      </c>
      <c r="AG156" s="108" t="str">
        <f t="shared" si="51"/>
        <v/>
      </c>
      <c r="AI156" s="108" t="str">
        <f t="shared" si="52"/>
        <v/>
      </c>
      <c r="AK156" s="108" t="str">
        <f t="shared" si="53"/>
        <v/>
      </c>
      <c r="AM156" s="108" t="str">
        <f t="shared" si="54"/>
        <v/>
      </c>
      <c r="AO156" s="108" t="str">
        <f t="shared" si="55"/>
        <v/>
      </c>
      <c r="AQ156" s="108" t="str">
        <f t="shared" si="56"/>
        <v/>
      </c>
    </row>
    <row r="157" spans="5:43">
      <c r="E157" s="108" t="str">
        <f t="shared" si="40"/>
        <v/>
      </c>
      <c r="G157" s="108" t="str">
        <f t="shared" si="40"/>
        <v/>
      </c>
      <c r="I157" s="108" t="str">
        <f t="shared" si="41"/>
        <v/>
      </c>
      <c r="K157" s="108" t="str">
        <f t="shared" si="42"/>
        <v/>
      </c>
      <c r="M157" s="108" t="str">
        <f t="shared" si="43"/>
        <v/>
      </c>
      <c r="O157" s="108" t="str">
        <f t="shared" si="44"/>
        <v/>
      </c>
      <c r="Q157" s="108" t="str">
        <f t="shared" si="38"/>
        <v/>
      </c>
      <c r="S157" s="108" t="str">
        <f t="shared" si="45"/>
        <v/>
      </c>
      <c r="U157" s="108" t="str">
        <f t="shared" si="46"/>
        <v/>
      </c>
      <c r="W157" s="108" t="str">
        <f t="shared" si="39"/>
        <v/>
      </c>
      <c r="Y157" s="108" t="str">
        <f t="shared" si="47"/>
        <v/>
      </c>
      <c r="AA157" s="108" t="str">
        <f t="shared" si="48"/>
        <v/>
      </c>
      <c r="AC157" s="108" t="str">
        <f t="shared" si="49"/>
        <v/>
      </c>
      <c r="AE157" s="108" t="str">
        <f t="shared" si="50"/>
        <v/>
      </c>
      <c r="AG157" s="108" t="str">
        <f t="shared" si="51"/>
        <v/>
      </c>
      <c r="AI157" s="108" t="str">
        <f t="shared" si="52"/>
        <v/>
      </c>
      <c r="AK157" s="108" t="str">
        <f t="shared" si="53"/>
        <v/>
      </c>
      <c r="AM157" s="108" t="str">
        <f t="shared" si="54"/>
        <v/>
      </c>
      <c r="AO157" s="108" t="str">
        <f t="shared" si="55"/>
        <v/>
      </c>
      <c r="AQ157" s="108" t="str">
        <f t="shared" si="56"/>
        <v/>
      </c>
    </row>
    <row r="158" spans="5:43">
      <c r="E158" s="108" t="str">
        <f t="shared" si="40"/>
        <v/>
      </c>
      <c r="G158" s="108" t="str">
        <f t="shared" si="40"/>
        <v/>
      </c>
      <c r="I158" s="108" t="str">
        <f t="shared" si="41"/>
        <v/>
      </c>
      <c r="K158" s="108" t="str">
        <f t="shared" si="42"/>
        <v/>
      </c>
      <c r="M158" s="108" t="str">
        <f t="shared" si="43"/>
        <v/>
      </c>
      <c r="O158" s="108" t="str">
        <f t="shared" si="44"/>
        <v/>
      </c>
      <c r="Q158" s="108" t="str">
        <f t="shared" si="38"/>
        <v/>
      </c>
      <c r="S158" s="108" t="str">
        <f t="shared" si="45"/>
        <v/>
      </c>
      <c r="U158" s="108" t="str">
        <f t="shared" si="46"/>
        <v/>
      </c>
      <c r="W158" s="108" t="str">
        <f t="shared" si="39"/>
        <v/>
      </c>
      <c r="Y158" s="108" t="str">
        <f t="shared" si="47"/>
        <v/>
      </c>
      <c r="AA158" s="108" t="str">
        <f t="shared" si="48"/>
        <v/>
      </c>
      <c r="AC158" s="108" t="str">
        <f t="shared" si="49"/>
        <v/>
      </c>
      <c r="AE158" s="108" t="str">
        <f t="shared" si="50"/>
        <v/>
      </c>
      <c r="AG158" s="108" t="str">
        <f t="shared" si="51"/>
        <v/>
      </c>
      <c r="AI158" s="108" t="str">
        <f t="shared" si="52"/>
        <v/>
      </c>
      <c r="AK158" s="108" t="str">
        <f t="shared" si="53"/>
        <v/>
      </c>
      <c r="AM158" s="108" t="str">
        <f t="shared" si="54"/>
        <v/>
      </c>
      <c r="AO158" s="108" t="str">
        <f t="shared" si="55"/>
        <v/>
      </c>
      <c r="AQ158" s="108" t="str">
        <f t="shared" si="56"/>
        <v/>
      </c>
    </row>
    <row r="159" spans="5:43">
      <c r="E159" s="108" t="str">
        <f t="shared" si="40"/>
        <v/>
      </c>
      <c r="G159" s="108" t="str">
        <f t="shared" si="40"/>
        <v/>
      </c>
      <c r="I159" s="108" t="str">
        <f t="shared" si="41"/>
        <v/>
      </c>
      <c r="K159" s="108" t="str">
        <f t="shared" si="42"/>
        <v/>
      </c>
      <c r="M159" s="108" t="str">
        <f t="shared" si="43"/>
        <v/>
      </c>
      <c r="O159" s="108" t="str">
        <f t="shared" si="44"/>
        <v/>
      </c>
      <c r="Q159" s="108" t="str">
        <f t="shared" si="38"/>
        <v/>
      </c>
      <c r="S159" s="108" t="str">
        <f t="shared" si="45"/>
        <v/>
      </c>
      <c r="U159" s="108" t="str">
        <f t="shared" si="46"/>
        <v/>
      </c>
      <c r="W159" s="108" t="str">
        <f t="shared" si="39"/>
        <v/>
      </c>
      <c r="Y159" s="108" t="str">
        <f t="shared" si="47"/>
        <v/>
      </c>
      <c r="AA159" s="108" t="str">
        <f t="shared" si="48"/>
        <v/>
      </c>
      <c r="AC159" s="108" t="str">
        <f t="shared" si="49"/>
        <v/>
      </c>
      <c r="AE159" s="108" t="str">
        <f t="shared" si="50"/>
        <v/>
      </c>
      <c r="AG159" s="108" t="str">
        <f t="shared" si="51"/>
        <v/>
      </c>
      <c r="AI159" s="108" t="str">
        <f t="shared" si="52"/>
        <v/>
      </c>
      <c r="AK159" s="108" t="str">
        <f t="shared" si="53"/>
        <v/>
      </c>
      <c r="AM159" s="108" t="str">
        <f t="shared" si="54"/>
        <v/>
      </c>
      <c r="AO159" s="108" t="str">
        <f t="shared" si="55"/>
        <v/>
      </c>
      <c r="AQ159" s="108" t="str">
        <f t="shared" si="56"/>
        <v/>
      </c>
    </row>
    <row r="160" spans="5:43">
      <c r="E160" s="108" t="str">
        <f t="shared" si="40"/>
        <v/>
      </c>
      <c r="G160" s="108" t="str">
        <f t="shared" si="40"/>
        <v/>
      </c>
      <c r="I160" s="108" t="str">
        <f t="shared" si="41"/>
        <v/>
      </c>
      <c r="K160" s="108" t="str">
        <f t="shared" si="42"/>
        <v/>
      </c>
      <c r="M160" s="108" t="str">
        <f t="shared" si="43"/>
        <v/>
      </c>
      <c r="O160" s="108" t="str">
        <f t="shared" si="44"/>
        <v/>
      </c>
      <c r="Q160" s="108" t="str">
        <f t="shared" si="38"/>
        <v/>
      </c>
      <c r="S160" s="108" t="str">
        <f t="shared" si="45"/>
        <v/>
      </c>
      <c r="U160" s="108" t="str">
        <f t="shared" si="46"/>
        <v/>
      </c>
      <c r="W160" s="108" t="str">
        <f t="shared" si="39"/>
        <v/>
      </c>
      <c r="Y160" s="108" t="str">
        <f t="shared" si="47"/>
        <v/>
      </c>
      <c r="AA160" s="108" t="str">
        <f t="shared" si="48"/>
        <v/>
      </c>
      <c r="AC160" s="108" t="str">
        <f t="shared" si="49"/>
        <v/>
      </c>
      <c r="AE160" s="108" t="str">
        <f t="shared" si="50"/>
        <v/>
      </c>
      <c r="AG160" s="108" t="str">
        <f t="shared" si="51"/>
        <v/>
      </c>
      <c r="AI160" s="108" t="str">
        <f t="shared" si="52"/>
        <v/>
      </c>
      <c r="AK160" s="108" t="str">
        <f t="shared" si="53"/>
        <v/>
      </c>
      <c r="AM160" s="108" t="str">
        <f t="shared" si="54"/>
        <v/>
      </c>
      <c r="AO160" s="108" t="str">
        <f t="shared" si="55"/>
        <v/>
      </c>
      <c r="AQ160" s="108" t="str">
        <f t="shared" si="56"/>
        <v/>
      </c>
    </row>
    <row r="161" spans="5:43">
      <c r="E161" s="108" t="str">
        <f t="shared" si="40"/>
        <v/>
      </c>
      <c r="G161" s="108" t="str">
        <f t="shared" si="40"/>
        <v/>
      </c>
      <c r="I161" s="108" t="str">
        <f t="shared" si="41"/>
        <v/>
      </c>
      <c r="K161" s="108" t="str">
        <f t="shared" si="42"/>
        <v/>
      </c>
      <c r="M161" s="108" t="str">
        <f t="shared" si="43"/>
        <v/>
      </c>
      <c r="O161" s="108" t="str">
        <f t="shared" si="44"/>
        <v/>
      </c>
      <c r="Q161" s="108" t="str">
        <f t="shared" si="38"/>
        <v/>
      </c>
      <c r="S161" s="108" t="str">
        <f t="shared" si="45"/>
        <v/>
      </c>
      <c r="U161" s="108" t="str">
        <f t="shared" si="46"/>
        <v/>
      </c>
      <c r="W161" s="108" t="str">
        <f t="shared" si="39"/>
        <v/>
      </c>
      <c r="Y161" s="108" t="str">
        <f t="shared" si="47"/>
        <v/>
      </c>
      <c r="AA161" s="108" t="str">
        <f t="shared" si="48"/>
        <v/>
      </c>
      <c r="AC161" s="108" t="str">
        <f t="shared" si="49"/>
        <v/>
      </c>
      <c r="AE161" s="108" t="str">
        <f t="shared" si="50"/>
        <v/>
      </c>
      <c r="AG161" s="108" t="str">
        <f t="shared" si="51"/>
        <v/>
      </c>
      <c r="AI161" s="108" t="str">
        <f t="shared" si="52"/>
        <v/>
      </c>
      <c r="AK161" s="108" t="str">
        <f t="shared" si="53"/>
        <v/>
      </c>
      <c r="AM161" s="108" t="str">
        <f t="shared" si="54"/>
        <v/>
      </c>
      <c r="AO161" s="108" t="str">
        <f t="shared" si="55"/>
        <v/>
      </c>
      <c r="AQ161" s="108" t="str">
        <f t="shared" si="56"/>
        <v/>
      </c>
    </row>
    <row r="162" spans="5:43">
      <c r="E162" s="108" t="str">
        <f t="shared" si="40"/>
        <v/>
      </c>
      <c r="G162" s="108" t="str">
        <f t="shared" si="40"/>
        <v/>
      </c>
      <c r="I162" s="108" t="str">
        <f t="shared" si="41"/>
        <v/>
      </c>
      <c r="K162" s="108" t="str">
        <f t="shared" si="42"/>
        <v/>
      </c>
      <c r="M162" s="108" t="str">
        <f t="shared" si="43"/>
        <v/>
      </c>
      <c r="O162" s="108" t="str">
        <f t="shared" si="44"/>
        <v/>
      </c>
      <c r="Q162" s="108" t="str">
        <f t="shared" si="38"/>
        <v/>
      </c>
      <c r="S162" s="108" t="str">
        <f t="shared" si="45"/>
        <v/>
      </c>
      <c r="U162" s="108" t="str">
        <f t="shared" si="46"/>
        <v/>
      </c>
      <c r="W162" s="108" t="str">
        <f t="shared" si="39"/>
        <v/>
      </c>
      <c r="Y162" s="108" t="str">
        <f t="shared" si="47"/>
        <v/>
      </c>
      <c r="AA162" s="108" t="str">
        <f t="shared" si="48"/>
        <v/>
      </c>
      <c r="AC162" s="108" t="str">
        <f t="shared" si="49"/>
        <v/>
      </c>
      <c r="AE162" s="108" t="str">
        <f t="shared" si="50"/>
        <v/>
      </c>
      <c r="AG162" s="108" t="str">
        <f t="shared" si="51"/>
        <v/>
      </c>
      <c r="AI162" s="108" t="str">
        <f t="shared" si="52"/>
        <v/>
      </c>
      <c r="AK162" s="108" t="str">
        <f t="shared" si="53"/>
        <v/>
      </c>
      <c r="AM162" s="108" t="str">
        <f t="shared" si="54"/>
        <v/>
      </c>
      <c r="AO162" s="108" t="str">
        <f t="shared" si="55"/>
        <v/>
      </c>
      <c r="AQ162" s="108" t="str">
        <f t="shared" si="56"/>
        <v/>
      </c>
    </row>
    <row r="163" spans="5:43">
      <c r="E163" s="108" t="str">
        <f t="shared" si="40"/>
        <v/>
      </c>
      <c r="G163" s="108" t="str">
        <f t="shared" si="40"/>
        <v/>
      </c>
      <c r="I163" s="108" t="str">
        <f t="shared" si="41"/>
        <v/>
      </c>
      <c r="K163" s="108" t="str">
        <f t="shared" si="42"/>
        <v/>
      </c>
      <c r="M163" s="108" t="str">
        <f t="shared" si="43"/>
        <v/>
      </c>
      <c r="O163" s="108" t="str">
        <f t="shared" si="44"/>
        <v/>
      </c>
      <c r="Q163" s="108" t="str">
        <f t="shared" si="38"/>
        <v/>
      </c>
      <c r="S163" s="108" t="str">
        <f t="shared" si="45"/>
        <v/>
      </c>
      <c r="U163" s="108" t="str">
        <f t="shared" si="46"/>
        <v/>
      </c>
      <c r="W163" s="108" t="str">
        <f t="shared" si="39"/>
        <v/>
      </c>
      <c r="Y163" s="108" t="str">
        <f t="shared" si="47"/>
        <v/>
      </c>
      <c r="AA163" s="108" t="str">
        <f t="shared" si="48"/>
        <v/>
      </c>
      <c r="AC163" s="108" t="str">
        <f t="shared" si="49"/>
        <v/>
      </c>
      <c r="AE163" s="108" t="str">
        <f t="shared" si="50"/>
        <v/>
      </c>
      <c r="AG163" s="108" t="str">
        <f t="shared" si="51"/>
        <v/>
      </c>
      <c r="AI163" s="108" t="str">
        <f t="shared" si="52"/>
        <v/>
      </c>
      <c r="AK163" s="108" t="str">
        <f t="shared" si="53"/>
        <v/>
      </c>
      <c r="AM163" s="108" t="str">
        <f t="shared" si="54"/>
        <v/>
      </c>
      <c r="AO163" s="108" t="str">
        <f t="shared" si="55"/>
        <v/>
      </c>
      <c r="AQ163" s="108" t="str">
        <f t="shared" si="56"/>
        <v/>
      </c>
    </row>
    <row r="164" spans="5:43">
      <c r="E164" s="108" t="str">
        <f t="shared" si="40"/>
        <v/>
      </c>
      <c r="G164" s="108" t="str">
        <f t="shared" si="40"/>
        <v/>
      </c>
      <c r="I164" s="108" t="str">
        <f t="shared" si="41"/>
        <v/>
      </c>
      <c r="K164" s="108" t="str">
        <f t="shared" si="42"/>
        <v/>
      </c>
      <c r="M164" s="108" t="str">
        <f t="shared" si="43"/>
        <v/>
      </c>
      <c r="O164" s="108" t="str">
        <f t="shared" si="44"/>
        <v/>
      </c>
      <c r="Q164" s="108" t="str">
        <f t="shared" si="38"/>
        <v/>
      </c>
      <c r="S164" s="108" t="str">
        <f t="shared" si="45"/>
        <v/>
      </c>
      <c r="U164" s="108" t="str">
        <f t="shared" si="46"/>
        <v/>
      </c>
      <c r="W164" s="108" t="str">
        <f t="shared" si="39"/>
        <v/>
      </c>
      <c r="Y164" s="108" t="str">
        <f t="shared" si="47"/>
        <v/>
      </c>
      <c r="AA164" s="108" t="str">
        <f t="shared" si="48"/>
        <v/>
      </c>
      <c r="AC164" s="108" t="str">
        <f t="shared" si="49"/>
        <v/>
      </c>
      <c r="AE164" s="108" t="str">
        <f t="shared" si="50"/>
        <v/>
      </c>
      <c r="AG164" s="108" t="str">
        <f t="shared" si="51"/>
        <v/>
      </c>
      <c r="AI164" s="108" t="str">
        <f t="shared" si="52"/>
        <v/>
      </c>
      <c r="AK164" s="108" t="str">
        <f t="shared" si="53"/>
        <v/>
      </c>
      <c r="AM164" s="108" t="str">
        <f t="shared" si="54"/>
        <v/>
      </c>
      <c r="AO164" s="108" t="str">
        <f t="shared" si="55"/>
        <v/>
      </c>
      <c r="AQ164" s="108" t="str">
        <f t="shared" si="56"/>
        <v/>
      </c>
    </row>
    <row r="165" spans="5:43">
      <c r="E165" s="108" t="str">
        <f t="shared" si="40"/>
        <v/>
      </c>
      <c r="G165" s="108" t="str">
        <f t="shared" si="40"/>
        <v/>
      </c>
      <c r="I165" s="108" t="str">
        <f t="shared" si="41"/>
        <v/>
      </c>
      <c r="K165" s="108" t="str">
        <f t="shared" si="42"/>
        <v/>
      </c>
      <c r="M165" s="108" t="str">
        <f t="shared" si="43"/>
        <v/>
      </c>
      <c r="O165" s="108" t="str">
        <f t="shared" si="44"/>
        <v/>
      </c>
      <c r="Q165" s="108" t="str">
        <f t="shared" si="38"/>
        <v/>
      </c>
      <c r="S165" s="108" t="str">
        <f t="shared" si="45"/>
        <v/>
      </c>
      <c r="U165" s="108" t="str">
        <f t="shared" si="46"/>
        <v/>
      </c>
      <c r="W165" s="108" t="str">
        <f t="shared" si="39"/>
        <v/>
      </c>
      <c r="Y165" s="108" t="str">
        <f t="shared" si="47"/>
        <v/>
      </c>
      <c r="AA165" s="108" t="str">
        <f t="shared" si="48"/>
        <v/>
      </c>
      <c r="AC165" s="108" t="str">
        <f t="shared" si="49"/>
        <v/>
      </c>
      <c r="AE165" s="108" t="str">
        <f t="shared" si="50"/>
        <v/>
      </c>
      <c r="AG165" s="108" t="str">
        <f t="shared" si="51"/>
        <v/>
      </c>
      <c r="AI165" s="108" t="str">
        <f t="shared" si="52"/>
        <v/>
      </c>
      <c r="AK165" s="108" t="str">
        <f t="shared" si="53"/>
        <v/>
      </c>
      <c r="AM165" s="108" t="str">
        <f t="shared" si="54"/>
        <v/>
      </c>
      <c r="AO165" s="108" t="str">
        <f t="shared" si="55"/>
        <v/>
      </c>
      <c r="AQ165" s="108" t="str">
        <f t="shared" si="56"/>
        <v/>
      </c>
    </row>
    <row r="166" spans="5:43">
      <c r="E166" s="108" t="str">
        <f t="shared" si="40"/>
        <v/>
      </c>
      <c r="G166" s="108" t="str">
        <f t="shared" si="40"/>
        <v/>
      </c>
      <c r="I166" s="108" t="str">
        <f t="shared" si="41"/>
        <v/>
      </c>
      <c r="K166" s="108" t="str">
        <f t="shared" si="42"/>
        <v/>
      </c>
      <c r="M166" s="108" t="str">
        <f t="shared" si="43"/>
        <v/>
      </c>
      <c r="O166" s="108" t="str">
        <f t="shared" si="44"/>
        <v/>
      </c>
      <c r="Q166" s="108" t="str">
        <f t="shared" si="38"/>
        <v/>
      </c>
      <c r="S166" s="108" t="str">
        <f t="shared" si="45"/>
        <v/>
      </c>
      <c r="U166" s="108" t="str">
        <f t="shared" si="46"/>
        <v/>
      </c>
      <c r="W166" s="108" t="str">
        <f t="shared" si="39"/>
        <v/>
      </c>
      <c r="Y166" s="108" t="str">
        <f t="shared" si="47"/>
        <v/>
      </c>
      <c r="AA166" s="108" t="str">
        <f t="shared" si="48"/>
        <v/>
      </c>
      <c r="AC166" s="108" t="str">
        <f t="shared" si="49"/>
        <v/>
      </c>
      <c r="AE166" s="108" t="str">
        <f t="shared" si="50"/>
        <v/>
      </c>
      <c r="AG166" s="108" t="str">
        <f t="shared" si="51"/>
        <v/>
      </c>
      <c r="AI166" s="108" t="str">
        <f t="shared" si="52"/>
        <v/>
      </c>
      <c r="AK166" s="108" t="str">
        <f t="shared" si="53"/>
        <v/>
      </c>
      <c r="AM166" s="108" t="str">
        <f t="shared" si="54"/>
        <v/>
      </c>
      <c r="AO166" s="108" t="str">
        <f t="shared" si="55"/>
        <v/>
      </c>
      <c r="AQ166" s="108" t="str">
        <f t="shared" si="56"/>
        <v/>
      </c>
    </row>
    <row r="167" spans="5:43">
      <c r="E167" s="108" t="str">
        <f t="shared" si="40"/>
        <v/>
      </c>
      <c r="G167" s="108" t="str">
        <f t="shared" si="40"/>
        <v/>
      </c>
      <c r="I167" s="108" t="str">
        <f t="shared" si="41"/>
        <v/>
      </c>
      <c r="K167" s="108" t="str">
        <f t="shared" si="42"/>
        <v/>
      </c>
      <c r="M167" s="108" t="str">
        <f t="shared" si="43"/>
        <v/>
      </c>
      <c r="O167" s="108" t="str">
        <f t="shared" si="44"/>
        <v/>
      </c>
      <c r="Q167" s="108" t="str">
        <f t="shared" si="38"/>
        <v/>
      </c>
      <c r="S167" s="108" t="str">
        <f t="shared" si="45"/>
        <v/>
      </c>
      <c r="U167" s="108" t="str">
        <f t="shared" si="46"/>
        <v/>
      </c>
      <c r="W167" s="108" t="str">
        <f t="shared" si="39"/>
        <v/>
      </c>
      <c r="Y167" s="108" t="str">
        <f t="shared" si="47"/>
        <v/>
      </c>
      <c r="AA167" s="108" t="str">
        <f t="shared" si="48"/>
        <v/>
      </c>
      <c r="AC167" s="108" t="str">
        <f t="shared" si="49"/>
        <v/>
      </c>
      <c r="AE167" s="108" t="str">
        <f t="shared" si="50"/>
        <v/>
      </c>
      <c r="AG167" s="108" t="str">
        <f t="shared" si="51"/>
        <v/>
      </c>
      <c r="AI167" s="108" t="str">
        <f t="shared" si="52"/>
        <v/>
      </c>
      <c r="AK167" s="108" t="str">
        <f t="shared" si="53"/>
        <v/>
      </c>
      <c r="AM167" s="108" t="str">
        <f t="shared" si="54"/>
        <v/>
      </c>
      <c r="AO167" s="108" t="str">
        <f t="shared" si="55"/>
        <v/>
      </c>
      <c r="AQ167" s="108" t="str">
        <f t="shared" si="56"/>
        <v/>
      </c>
    </row>
    <row r="168" spans="5:43">
      <c r="E168" s="108" t="str">
        <f t="shared" si="40"/>
        <v/>
      </c>
      <c r="G168" s="108" t="str">
        <f t="shared" si="40"/>
        <v/>
      </c>
      <c r="I168" s="108" t="str">
        <f t="shared" si="41"/>
        <v/>
      </c>
      <c r="K168" s="108" t="str">
        <f t="shared" si="42"/>
        <v/>
      </c>
      <c r="M168" s="108" t="str">
        <f t="shared" si="43"/>
        <v/>
      </c>
      <c r="O168" s="108" t="str">
        <f t="shared" si="44"/>
        <v/>
      </c>
      <c r="Q168" s="108" t="str">
        <f t="shared" si="38"/>
        <v/>
      </c>
      <c r="S168" s="108" t="str">
        <f t="shared" si="45"/>
        <v/>
      </c>
      <c r="U168" s="108" t="str">
        <f t="shared" si="46"/>
        <v/>
      </c>
      <c r="W168" s="108" t="str">
        <f t="shared" si="39"/>
        <v/>
      </c>
      <c r="Y168" s="108" t="str">
        <f t="shared" si="47"/>
        <v/>
      </c>
      <c r="AA168" s="108" t="str">
        <f t="shared" si="48"/>
        <v/>
      </c>
      <c r="AC168" s="108" t="str">
        <f t="shared" si="49"/>
        <v/>
      </c>
      <c r="AE168" s="108" t="str">
        <f t="shared" si="50"/>
        <v/>
      </c>
      <c r="AG168" s="108" t="str">
        <f t="shared" si="51"/>
        <v/>
      </c>
      <c r="AI168" s="108" t="str">
        <f t="shared" si="52"/>
        <v/>
      </c>
      <c r="AK168" s="108" t="str">
        <f t="shared" si="53"/>
        <v/>
      </c>
      <c r="AM168" s="108" t="str">
        <f t="shared" si="54"/>
        <v/>
      </c>
      <c r="AO168" s="108" t="str">
        <f t="shared" si="55"/>
        <v/>
      </c>
      <c r="AQ168" s="108" t="str">
        <f t="shared" si="56"/>
        <v/>
      </c>
    </row>
    <row r="169" spans="5:43">
      <c r="E169" s="108" t="str">
        <f t="shared" si="40"/>
        <v/>
      </c>
      <c r="G169" s="108" t="str">
        <f t="shared" si="40"/>
        <v/>
      </c>
      <c r="I169" s="108" t="str">
        <f t="shared" si="41"/>
        <v/>
      </c>
      <c r="K169" s="108" t="str">
        <f t="shared" si="42"/>
        <v/>
      </c>
      <c r="M169" s="108" t="str">
        <f t="shared" si="43"/>
        <v/>
      </c>
      <c r="O169" s="108" t="str">
        <f t="shared" si="44"/>
        <v/>
      </c>
      <c r="Q169" s="108" t="str">
        <f t="shared" si="38"/>
        <v/>
      </c>
      <c r="S169" s="108" t="str">
        <f t="shared" si="45"/>
        <v/>
      </c>
      <c r="U169" s="108" t="str">
        <f t="shared" si="46"/>
        <v/>
      </c>
      <c r="W169" s="108" t="str">
        <f t="shared" si="39"/>
        <v/>
      </c>
      <c r="Y169" s="108" t="str">
        <f t="shared" si="47"/>
        <v/>
      </c>
      <c r="AA169" s="108" t="str">
        <f t="shared" si="48"/>
        <v/>
      </c>
      <c r="AC169" s="108" t="str">
        <f t="shared" si="49"/>
        <v/>
      </c>
      <c r="AE169" s="108" t="str">
        <f t="shared" si="50"/>
        <v/>
      </c>
      <c r="AG169" s="108" t="str">
        <f t="shared" si="51"/>
        <v/>
      </c>
      <c r="AI169" s="108" t="str">
        <f t="shared" si="52"/>
        <v/>
      </c>
      <c r="AK169" s="108" t="str">
        <f t="shared" si="53"/>
        <v/>
      </c>
      <c r="AM169" s="108" t="str">
        <f t="shared" si="54"/>
        <v/>
      </c>
      <c r="AO169" s="108" t="str">
        <f t="shared" si="55"/>
        <v/>
      </c>
      <c r="AQ169" s="108" t="str">
        <f t="shared" si="56"/>
        <v/>
      </c>
    </row>
    <row r="170" spans="5:43">
      <c r="E170" s="108" t="str">
        <f t="shared" si="40"/>
        <v/>
      </c>
      <c r="G170" s="108" t="str">
        <f t="shared" si="40"/>
        <v/>
      </c>
      <c r="I170" s="108" t="str">
        <f t="shared" si="41"/>
        <v/>
      </c>
      <c r="K170" s="108" t="str">
        <f t="shared" si="42"/>
        <v/>
      </c>
      <c r="M170" s="108" t="str">
        <f t="shared" si="43"/>
        <v/>
      </c>
      <c r="O170" s="108" t="str">
        <f t="shared" si="44"/>
        <v/>
      </c>
      <c r="Q170" s="108" t="str">
        <f t="shared" si="38"/>
        <v/>
      </c>
      <c r="S170" s="108" t="str">
        <f t="shared" si="45"/>
        <v/>
      </c>
      <c r="U170" s="108" t="str">
        <f t="shared" si="46"/>
        <v/>
      </c>
      <c r="W170" s="108" t="str">
        <f t="shared" si="39"/>
        <v/>
      </c>
      <c r="Y170" s="108" t="str">
        <f t="shared" si="47"/>
        <v/>
      </c>
      <c r="AA170" s="108" t="str">
        <f t="shared" si="48"/>
        <v/>
      </c>
      <c r="AC170" s="108" t="str">
        <f t="shared" si="49"/>
        <v/>
      </c>
      <c r="AE170" s="108" t="str">
        <f t="shared" si="50"/>
        <v/>
      </c>
      <c r="AG170" s="108" t="str">
        <f t="shared" si="51"/>
        <v/>
      </c>
      <c r="AI170" s="108" t="str">
        <f t="shared" si="52"/>
        <v/>
      </c>
      <c r="AK170" s="108" t="str">
        <f t="shared" si="53"/>
        <v/>
      </c>
      <c r="AM170" s="108" t="str">
        <f t="shared" si="54"/>
        <v/>
      </c>
      <c r="AO170" s="108" t="str">
        <f t="shared" si="55"/>
        <v/>
      </c>
      <c r="AQ170" s="108" t="str">
        <f t="shared" si="56"/>
        <v/>
      </c>
    </row>
    <row r="171" spans="5:43">
      <c r="E171" s="108" t="str">
        <f t="shared" si="40"/>
        <v/>
      </c>
      <c r="G171" s="108" t="str">
        <f t="shared" si="40"/>
        <v/>
      </c>
      <c r="I171" s="108" t="str">
        <f t="shared" si="41"/>
        <v/>
      </c>
      <c r="K171" s="108" t="str">
        <f t="shared" si="42"/>
        <v/>
      </c>
      <c r="M171" s="108" t="str">
        <f t="shared" si="43"/>
        <v/>
      </c>
      <c r="O171" s="108" t="str">
        <f t="shared" si="44"/>
        <v/>
      </c>
      <c r="Q171" s="108" t="str">
        <f t="shared" si="38"/>
        <v/>
      </c>
      <c r="S171" s="108" t="str">
        <f t="shared" si="45"/>
        <v/>
      </c>
      <c r="U171" s="108" t="str">
        <f t="shared" si="46"/>
        <v/>
      </c>
      <c r="W171" s="108" t="str">
        <f t="shared" si="39"/>
        <v/>
      </c>
      <c r="Y171" s="108" t="str">
        <f t="shared" si="47"/>
        <v/>
      </c>
      <c r="AA171" s="108" t="str">
        <f t="shared" si="48"/>
        <v/>
      </c>
      <c r="AC171" s="108" t="str">
        <f t="shared" si="49"/>
        <v/>
      </c>
      <c r="AE171" s="108" t="str">
        <f t="shared" si="50"/>
        <v/>
      </c>
      <c r="AG171" s="108" t="str">
        <f t="shared" si="51"/>
        <v/>
      </c>
      <c r="AI171" s="108" t="str">
        <f t="shared" si="52"/>
        <v/>
      </c>
      <c r="AK171" s="108" t="str">
        <f t="shared" si="53"/>
        <v/>
      </c>
      <c r="AM171" s="108" t="str">
        <f t="shared" si="54"/>
        <v/>
      </c>
      <c r="AO171" s="108" t="str">
        <f t="shared" si="55"/>
        <v/>
      </c>
      <c r="AQ171" s="108" t="str">
        <f t="shared" si="56"/>
        <v/>
      </c>
    </row>
    <row r="172" spans="5:43">
      <c r="E172" s="108" t="str">
        <f t="shared" si="40"/>
        <v/>
      </c>
      <c r="G172" s="108" t="str">
        <f t="shared" si="40"/>
        <v/>
      </c>
      <c r="I172" s="108" t="str">
        <f t="shared" si="41"/>
        <v/>
      </c>
      <c r="K172" s="108" t="str">
        <f t="shared" si="42"/>
        <v/>
      </c>
      <c r="M172" s="108" t="str">
        <f t="shared" si="43"/>
        <v/>
      </c>
      <c r="O172" s="108" t="str">
        <f t="shared" si="44"/>
        <v/>
      </c>
      <c r="Q172" s="108" t="str">
        <f t="shared" si="38"/>
        <v/>
      </c>
      <c r="S172" s="108" t="str">
        <f t="shared" si="45"/>
        <v/>
      </c>
      <c r="U172" s="108" t="str">
        <f t="shared" si="46"/>
        <v/>
      </c>
      <c r="W172" s="108" t="str">
        <f t="shared" si="39"/>
        <v/>
      </c>
      <c r="Y172" s="108" t="str">
        <f t="shared" si="47"/>
        <v/>
      </c>
      <c r="AA172" s="108" t="str">
        <f t="shared" si="48"/>
        <v/>
      </c>
      <c r="AC172" s="108" t="str">
        <f t="shared" si="49"/>
        <v/>
      </c>
      <c r="AE172" s="108" t="str">
        <f t="shared" si="50"/>
        <v/>
      </c>
      <c r="AG172" s="108" t="str">
        <f t="shared" si="51"/>
        <v/>
      </c>
      <c r="AI172" s="108" t="str">
        <f t="shared" si="52"/>
        <v/>
      </c>
      <c r="AK172" s="108" t="str">
        <f t="shared" si="53"/>
        <v/>
      </c>
      <c r="AM172" s="108" t="str">
        <f t="shared" si="54"/>
        <v/>
      </c>
      <c r="AO172" s="108" t="str">
        <f t="shared" si="55"/>
        <v/>
      </c>
      <c r="AQ172" s="108" t="str">
        <f t="shared" si="56"/>
        <v/>
      </c>
    </row>
    <row r="173" spans="5:43">
      <c r="E173" s="108" t="str">
        <f t="shared" si="40"/>
        <v/>
      </c>
      <c r="G173" s="108" t="str">
        <f t="shared" si="40"/>
        <v/>
      </c>
      <c r="I173" s="108" t="str">
        <f t="shared" si="41"/>
        <v/>
      </c>
      <c r="K173" s="108" t="str">
        <f t="shared" si="42"/>
        <v/>
      </c>
      <c r="M173" s="108" t="str">
        <f t="shared" si="43"/>
        <v/>
      </c>
      <c r="O173" s="108" t="str">
        <f t="shared" si="44"/>
        <v/>
      </c>
      <c r="Q173" s="108" t="str">
        <f t="shared" si="38"/>
        <v/>
      </c>
      <c r="S173" s="108" t="str">
        <f t="shared" si="45"/>
        <v/>
      </c>
      <c r="U173" s="108" t="str">
        <f t="shared" si="46"/>
        <v/>
      </c>
      <c r="W173" s="108" t="str">
        <f t="shared" si="39"/>
        <v/>
      </c>
      <c r="Y173" s="108" t="str">
        <f t="shared" si="47"/>
        <v/>
      </c>
      <c r="AA173" s="108" t="str">
        <f t="shared" si="48"/>
        <v/>
      </c>
      <c r="AC173" s="108" t="str">
        <f t="shared" si="49"/>
        <v/>
      </c>
      <c r="AE173" s="108" t="str">
        <f t="shared" si="50"/>
        <v/>
      </c>
      <c r="AG173" s="108" t="str">
        <f t="shared" si="51"/>
        <v/>
      </c>
      <c r="AI173" s="108" t="str">
        <f t="shared" si="52"/>
        <v/>
      </c>
      <c r="AK173" s="108" t="str">
        <f t="shared" si="53"/>
        <v/>
      </c>
      <c r="AM173" s="108" t="str">
        <f t="shared" si="54"/>
        <v/>
      </c>
      <c r="AO173" s="108" t="str">
        <f t="shared" si="55"/>
        <v/>
      </c>
      <c r="AQ173" s="108" t="str">
        <f t="shared" si="56"/>
        <v/>
      </c>
    </row>
    <row r="174" spans="5:43">
      <c r="E174" s="108" t="str">
        <f t="shared" si="40"/>
        <v/>
      </c>
      <c r="G174" s="108" t="str">
        <f t="shared" si="40"/>
        <v/>
      </c>
      <c r="I174" s="108" t="str">
        <f t="shared" si="41"/>
        <v/>
      </c>
      <c r="K174" s="108" t="str">
        <f t="shared" si="42"/>
        <v/>
      </c>
      <c r="M174" s="108" t="str">
        <f t="shared" si="43"/>
        <v/>
      </c>
      <c r="O174" s="108" t="str">
        <f t="shared" si="44"/>
        <v/>
      </c>
      <c r="Q174" s="108" t="str">
        <f t="shared" si="38"/>
        <v/>
      </c>
      <c r="S174" s="108" t="str">
        <f t="shared" si="45"/>
        <v/>
      </c>
      <c r="U174" s="108" t="str">
        <f t="shared" si="46"/>
        <v/>
      </c>
      <c r="W174" s="108" t="str">
        <f t="shared" si="39"/>
        <v/>
      </c>
      <c r="Y174" s="108" t="str">
        <f t="shared" si="47"/>
        <v/>
      </c>
      <c r="AA174" s="108" t="str">
        <f t="shared" si="48"/>
        <v/>
      </c>
      <c r="AC174" s="108" t="str">
        <f t="shared" si="49"/>
        <v/>
      </c>
      <c r="AE174" s="108" t="str">
        <f t="shared" si="50"/>
        <v/>
      </c>
      <c r="AG174" s="108" t="str">
        <f t="shared" si="51"/>
        <v/>
      </c>
      <c r="AI174" s="108" t="str">
        <f t="shared" si="52"/>
        <v/>
      </c>
      <c r="AK174" s="108" t="str">
        <f t="shared" si="53"/>
        <v/>
      </c>
      <c r="AM174" s="108" t="str">
        <f t="shared" si="54"/>
        <v/>
      </c>
      <c r="AO174" s="108" t="str">
        <f t="shared" si="55"/>
        <v/>
      </c>
      <c r="AQ174" s="108" t="str">
        <f t="shared" si="56"/>
        <v/>
      </c>
    </row>
    <row r="175" spans="5:43">
      <c r="E175" s="108" t="str">
        <f t="shared" si="40"/>
        <v/>
      </c>
      <c r="G175" s="108" t="str">
        <f t="shared" si="40"/>
        <v/>
      </c>
      <c r="I175" s="108" t="str">
        <f t="shared" si="41"/>
        <v/>
      </c>
      <c r="K175" s="108" t="str">
        <f t="shared" si="42"/>
        <v/>
      </c>
      <c r="M175" s="108" t="str">
        <f t="shared" si="43"/>
        <v/>
      </c>
      <c r="O175" s="108" t="str">
        <f t="shared" si="44"/>
        <v/>
      </c>
      <c r="Q175" s="108" t="str">
        <f t="shared" si="38"/>
        <v/>
      </c>
      <c r="S175" s="108" t="str">
        <f t="shared" si="45"/>
        <v/>
      </c>
      <c r="U175" s="108" t="str">
        <f t="shared" si="46"/>
        <v/>
      </c>
      <c r="W175" s="108" t="str">
        <f t="shared" si="39"/>
        <v/>
      </c>
      <c r="Y175" s="108" t="str">
        <f t="shared" si="47"/>
        <v/>
      </c>
      <c r="AA175" s="108" t="str">
        <f t="shared" si="48"/>
        <v/>
      </c>
      <c r="AC175" s="108" t="str">
        <f t="shared" si="49"/>
        <v/>
      </c>
      <c r="AE175" s="108" t="str">
        <f t="shared" si="50"/>
        <v/>
      </c>
      <c r="AG175" s="108" t="str">
        <f t="shared" si="51"/>
        <v/>
      </c>
      <c r="AI175" s="108" t="str">
        <f t="shared" si="52"/>
        <v/>
      </c>
      <c r="AK175" s="108" t="str">
        <f t="shared" si="53"/>
        <v/>
      </c>
      <c r="AM175" s="108" t="str">
        <f t="shared" si="54"/>
        <v/>
      </c>
      <c r="AO175" s="108" t="str">
        <f t="shared" si="55"/>
        <v/>
      </c>
      <c r="AQ175" s="108" t="str">
        <f t="shared" si="56"/>
        <v/>
      </c>
    </row>
    <row r="176" spans="5:43">
      <c r="E176" s="108" t="str">
        <f t="shared" si="40"/>
        <v/>
      </c>
      <c r="G176" s="108" t="str">
        <f t="shared" si="40"/>
        <v/>
      </c>
      <c r="I176" s="108" t="str">
        <f t="shared" si="41"/>
        <v/>
      </c>
      <c r="K176" s="108" t="str">
        <f t="shared" si="42"/>
        <v/>
      </c>
      <c r="M176" s="108" t="str">
        <f t="shared" si="43"/>
        <v/>
      </c>
      <c r="O176" s="108" t="str">
        <f t="shared" si="44"/>
        <v/>
      </c>
      <c r="Q176" s="108" t="str">
        <f t="shared" si="38"/>
        <v/>
      </c>
      <c r="S176" s="108" t="str">
        <f t="shared" si="45"/>
        <v/>
      </c>
      <c r="U176" s="108" t="str">
        <f t="shared" si="46"/>
        <v/>
      </c>
      <c r="W176" s="108" t="str">
        <f t="shared" si="39"/>
        <v/>
      </c>
      <c r="Y176" s="108" t="str">
        <f t="shared" si="47"/>
        <v/>
      </c>
      <c r="AA176" s="108" t="str">
        <f t="shared" si="48"/>
        <v/>
      </c>
      <c r="AC176" s="108" t="str">
        <f t="shared" si="49"/>
        <v/>
      </c>
      <c r="AE176" s="108" t="str">
        <f t="shared" si="50"/>
        <v/>
      </c>
      <c r="AG176" s="108" t="str">
        <f t="shared" si="51"/>
        <v/>
      </c>
      <c r="AI176" s="108" t="str">
        <f t="shared" si="52"/>
        <v/>
      </c>
      <c r="AK176" s="108" t="str">
        <f t="shared" si="53"/>
        <v/>
      </c>
      <c r="AM176" s="108" t="str">
        <f t="shared" si="54"/>
        <v/>
      </c>
      <c r="AO176" s="108" t="str">
        <f t="shared" si="55"/>
        <v/>
      </c>
      <c r="AQ176" s="108" t="str">
        <f t="shared" si="56"/>
        <v/>
      </c>
    </row>
    <row r="177" spans="5:43">
      <c r="E177" s="108" t="str">
        <f t="shared" si="40"/>
        <v/>
      </c>
      <c r="G177" s="108" t="str">
        <f t="shared" si="40"/>
        <v/>
      </c>
      <c r="I177" s="108" t="str">
        <f t="shared" si="41"/>
        <v/>
      </c>
      <c r="K177" s="108" t="str">
        <f t="shared" si="42"/>
        <v/>
      </c>
      <c r="M177" s="108" t="str">
        <f t="shared" si="43"/>
        <v/>
      </c>
      <c r="O177" s="108" t="str">
        <f t="shared" si="44"/>
        <v/>
      </c>
      <c r="Q177" s="108" t="str">
        <f t="shared" si="38"/>
        <v/>
      </c>
      <c r="S177" s="108" t="str">
        <f t="shared" si="45"/>
        <v/>
      </c>
      <c r="U177" s="108" t="str">
        <f t="shared" si="46"/>
        <v/>
      </c>
      <c r="W177" s="108" t="str">
        <f t="shared" si="39"/>
        <v/>
      </c>
      <c r="Y177" s="108" t="str">
        <f t="shared" si="47"/>
        <v/>
      </c>
      <c r="AA177" s="108" t="str">
        <f t="shared" si="48"/>
        <v/>
      </c>
      <c r="AC177" s="108" t="str">
        <f t="shared" si="49"/>
        <v/>
      </c>
      <c r="AE177" s="108" t="str">
        <f t="shared" si="50"/>
        <v/>
      </c>
      <c r="AG177" s="108" t="str">
        <f t="shared" si="51"/>
        <v/>
      </c>
      <c r="AI177" s="108" t="str">
        <f t="shared" si="52"/>
        <v/>
      </c>
      <c r="AK177" s="108" t="str">
        <f t="shared" si="53"/>
        <v/>
      </c>
      <c r="AM177" s="108" t="str">
        <f t="shared" si="54"/>
        <v/>
      </c>
      <c r="AO177" s="108" t="str">
        <f t="shared" si="55"/>
        <v/>
      </c>
      <c r="AQ177" s="108" t="str">
        <f t="shared" si="56"/>
        <v/>
      </c>
    </row>
    <row r="178" spans="5:43">
      <c r="E178" s="108" t="str">
        <f t="shared" si="40"/>
        <v/>
      </c>
      <c r="G178" s="108" t="str">
        <f t="shared" si="40"/>
        <v/>
      </c>
      <c r="I178" s="108" t="str">
        <f t="shared" si="41"/>
        <v/>
      </c>
      <c r="K178" s="108" t="str">
        <f t="shared" si="42"/>
        <v/>
      </c>
      <c r="M178" s="108" t="str">
        <f t="shared" si="43"/>
        <v/>
      </c>
      <c r="O178" s="108" t="str">
        <f t="shared" si="44"/>
        <v/>
      </c>
      <c r="Q178" s="108" t="str">
        <f t="shared" si="38"/>
        <v/>
      </c>
      <c r="S178" s="108" t="str">
        <f t="shared" si="45"/>
        <v/>
      </c>
      <c r="U178" s="108" t="str">
        <f t="shared" si="46"/>
        <v/>
      </c>
      <c r="W178" s="108" t="str">
        <f t="shared" si="39"/>
        <v/>
      </c>
      <c r="Y178" s="108" t="str">
        <f t="shared" si="47"/>
        <v/>
      </c>
      <c r="AA178" s="108" t="str">
        <f t="shared" si="48"/>
        <v/>
      </c>
      <c r="AC178" s="108" t="str">
        <f t="shared" si="49"/>
        <v/>
      </c>
      <c r="AE178" s="108" t="str">
        <f t="shared" si="50"/>
        <v/>
      </c>
      <c r="AG178" s="108" t="str">
        <f t="shared" si="51"/>
        <v/>
      </c>
      <c r="AI178" s="108" t="str">
        <f t="shared" si="52"/>
        <v/>
      </c>
      <c r="AK178" s="108" t="str">
        <f t="shared" si="53"/>
        <v/>
      </c>
      <c r="AM178" s="108" t="str">
        <f t="shared" si="54"/>
        <v/>
      </c>
      <c r="AO178" s="108" t="str">
        <f t="shared" si="55"/>
        <v/>
      </c>
      <c r="AQ178" s="108" t="str">
        <f t="shared" si="56"/>
        <v/>
      </c>
    </row>
    <row r="179" spans="5:43">
      <c r="E179" s="108" t="str">
        <f t="shared" si="40"/>
        <v/>
      </c>
      <c r="G179" s="108" t="str">
        <f t="shared" si="40"/>
        <v/>
      </c>
      <c r="I179" s="108" t="str">
        <f t="shared" si="41"/>
        <v/>
      </c>
      <c r="K179" s="108" t="str">
        <f t="shared" si="42"/>
        <v/>
      </c>
      <c r="M179" s="108" t="str">
        <f t="shared" si="43"/>
        <v/>
      </c>
      <c r="O179" s="108" t="str">
        <f t="shared" si="44"/>
        <v/>
      </c>
      <c r="Q179" s="108" t="str">
        <f t="shared" si="38"/>
        <v/>
      </c>
      <c r="S179" s="108" t="str">
        <f t="shared" si="45"/>
        <v/>
      </c>
      <c r="U179" s="108" t="str">
        <f t="shared" si="46"/>
        <v/>
      </c>
      <c r="W179" s="108" t="str">
        <f t="shared" si="39"/>
        <v/>
      </c>
      <c r="Y179" s="108" t="str">
        <f t="shared" si="47"/>
        <v/>
      </c>
      <c r="AA179" s="108" t="str">
        <f t="shared" si="48"/>
        <v/>
      </c>
      <c r="AC179" s="108" t="str">
        <f t="shared" si="49"/>
        <v/>
      </c>
      <c r="AE179" s="108" t="str">
        <f t="shared" si="50"/>
        <v/>
      </c>
      <c r="AG179" s="108" t="str">
        <f t="shared" si="51"/>
        <v/>
      </c>
      <c r="AI179" s="108" t="str">
        <f t="shared" si="52"/>
        <v/>
      </c>
      <c r="AK179" s="108" t="str">
        <f t="shared" si="53"/>
        <v/>
      </c>
      <c r="AM179" s="108" t="str">
        <f t="shared" si="54"/>
        <v/>
      </c>
      <c r="AO179" s="108" t="str">
        <f t="shared" si="55"/>
        <v/>
      </c>
      <c r="AQ179" s="108" t="str">
        <f t="shared" si="56"/>
        <v/>
      </c>
    </row>
    <row r="180" spans="5:43">
      <c r="E180" s="108" t="str">
        <f t="shared" si="40"/>
        <v/>
      </c>
      <c r="G180" s="108" t="str">
        <f t="shared" si="40"/>
        <v/>
      </c>
      <c r="I180" s="108" t="str">
        <f t="shared" si="41"/>
        <v/>
      </c>
      <c r="K180" s="108" t="str">
        <f t="shared" si="42"/>
        <v/>
      </c>
      <c r="M180" s="108" t="str">
        <f t="shared" si="43"/>
        <v/>
      </c>
      <c r="O180" s="108" t="str">
        <f t="shared" si="44"/>
        <v/>
      </c>
      <c r="Q180" s="108" t="str">
        <f t="shared" si="38"/>
        <v/>
      </c>
      <c r="S180" s="108" t="str">
        <f t="shared" si="45"/>
        <v/>
      </c>
      <c r="U180" s="108" t="str">
        <f t="shared" si="46"/>
        <v/>
      </c>
      <c r="W180" s="108" t="str">
        <f t="shared" si="39"/>
        <v/>
      </c>
      <c r="Y180" s="108" t="str">
        <f t="shared" si="47"/>
        <v/>
      </c>
      <c r="AA180" s="108" t="str">
        <f t="shared" si="48"/>
        <v/>
      </c>
      <c r="AC180" s="108" t="str">
        <f t="shared" si="49"/>
        <v/>
      </c>
      <c r="AE180" s="108" t="str">
        <f t="shared" si="50"/>
        <v/>
      </c>
      <c r="AG180" s="108" t="str">
        <f t="shared" si="51"/>
        <v/>
      </c>
      <c r="AI180" s="108" t="str">
        <f t="shared" si="52"/>
        <v/>
      </c>
      <c r="AK180" s="108" t="str">
        <f t="shared" si="53"/>
        <v/>
      </c>
      <c r="AM180" s="108" t="str">
        <f t="shared" si="54"/>
        <v/>
      </c>
      <c r="AO180" s="108" t="str">
        <f t="shared" si="55"/>
        <v/>
      </c>
      <c r="AQ180" s="108" t="str">
        <f t="shared" si="56"/>
        <v/>
      </c>
    </row>
    <row r="181" spans="5:43">
      <c r="E181" s="108" t="str">
        <f t="shared" si="40"/>
        <v/>
      </c>
      <c r="G181" s="108" t="str">
        <f t="shared" si="40"/>
        <v/>
      </c>
      <c r="I181" s="108" t="str">
        <f t="shared" si="41"/>
        <v/>
      </c>
      <c r="K181" s="108" t="str">
        <f t="shared" si="42"/>
        <v/>
      </c>
      <c r="M181" s="108" t="str">
        <f t="shared" si="43"/>
        <v/>
      </c>
      <c r="O181" s="108" t="str">
        <f t="shared" si="44"/>
        <v/>
      </c>
      <c r="Q181" s="108" t="str">
        <f t="shared" si="38"/>
        <v/>
      </c>
      <c r="S181" s="108" t="str">
        <f t="shared" si="45"/>
        <v/>
      </c>
      <c r="U181" s="108" t="str">
        <f t="shared" si="46"/>
        <v/>
      </c>
      <c r="W181" s="108" t="str">
        <f t="shared" si="39"/>
        <v/>
      </c>
      <c r="Y181" s="108" t="str">
        <f t="shared" si="47"/>
        <v/>
      </c>
      <c r="AA181" s="108" t="str">
        <f t="shared" si="48"/>
        <v/>
      </c>
      <c r="AC181" s="108" t="str">
        <f t="shared" si="49"/>
        <v/>
      </c>
      <c r="AE181" s="108" t="str">
        <f t="shared" si="50"/>
        <v/>
      </c>
      <c r="AG181" s="108" t="str">
        <f t="shared" si="51"/>
        <v/>
      </c>
      <c r="AI181" s="108" t="str">
        <f t="shared" si="52"/>
        <v/>
      </c>
      <c r="AK181" s="108" t="str">
        <f t="shared" si="53"/>
        <v/>
      </c>
      <c r="AM181" s="108" t="str">
        <f t="shared" si="54"/>
        <v/>
      </c>
      <c r="AO181" s="108" t="str">
        <f t="shared" si="55"/>
        <v/>
      </c>
      <c r="AQ181" s="108" t="str">
        <f t="shared" si="56"/>
        <v/>
      </c>
    </row>
    <row r="182" spans="5:43">
      <c r="E182" s="108" t="str">
        <f t="shared" si="40"/>
        <v/>
      </c>
      <c r="G182" s="108" t="str">
        <f t="shared" si="40"/>
        <v/>
      </c>
      <c r="I182" s="108" t="str">
        <f t="shared" si="41"/>
        <v/>
      </c>
      <c r="K182" s="108" t="str">
        <f t="shared" si="42"/>
        <v/>
      </c>
      <c r="M182" s="108" t="str">
        <f t="shared" si="43"/>
        <v/>
      </c>
      <c r="O182" s="108" t="str">
        <f t="shared" si="44"/>
        <v/>
      </c>
      <c r="Q182" s="108" t="str">
        <f t="shared" ref="Q182:Q245" si="57">IF(OR($B182=0,P182=0),"",P182/$B182)</f>
        <v/>
      </c>
      <c r="S182" s="108" t="str">
        <f t="shared" si="45"/>
        <v/>
      </c>
      <c r="U182" s="108" t="str">
        <f t="shared" si="46"/>
        <v/>
      </c>
      <c r="W182" s="108" t="str">
        <f t="shared" si="39"/>
        <v/>
      </c>
      <c r="Y182" s="108" t="str">
        <f t="shared" si="47"/>
        <v/>
      </c>
      <c r="AA182" s="108" t="str">
        <f t="shared" si="48"/>
        <v/>
      </c>
      <c r="AC182" s="108" t="str">
        <f t="shared" si="49"/>
        <v/>
      </c>
      <c r="AE182" s="108" t="str">
        <f t="shared" si="50"/>
        <v/>
      </c>
      <c r="AG182" s="108" t="str">
        <f t="shared" si="51"/>
        <v/>
      </c>
      <c r="AI182" s="108" t="str">
        <f t="shared" si="52"/>
        <v/>
      </c>
      <c r="AK182" s="108" t="str">
        <f t="shared" si="53"/>
        <v/>
      </c>
      <c r="AM182" s="108" t="str">
        <f t="shared" si="54"/>
        <v/>
      </c>
      <c r="AO182" s="108" t="str">
        <f t="shared" si="55"/>
        <v/>
      </c>
      <c r="AQ182" s="108" t="str">
        <f t="shared" si="56"/>
        <v/>
      </c>
    </row>
    <row r="183" spans="5:43">
      <c r="E183" s="108" t="str">
        <f t="shared" si="40"/>
        <v/>
      </c>
      <c r="G183" s="108" t="str">
        <f t="shared" si="40"/>
        <v/>
      </c>
      <c r="I183" s="108" t="str">
        <f t="shared" si="41"/>
        <v/>
      </c>
      <c r="K183" s="108" t="str">
        <f t="shared" si="42"/>
        <v/>
      </c>
      <c r="M183" s="108" t="str">
        <f t="shared" si="43"/>
        <v/>
      </c>
      <c r="O183" s="108" t="str">
        <f t="shared" si="44"/>
        <v/>
      </c>
      <c r="Q183" s="108" t="str">
        <f t="shared" si="57"/>
        <v/>
      </c>
      <c r="S183" s="108" t="str">
        <f t="shared" si="45"/>
        <v/>
      </c>
      <c r="U183" s="108" t="str">
        <f t="shared" si="46"/>
        <v/>
      </c>
      <c r="W183" s="108" t="str">
        <f t="shared" si="39"/>
        <v/>
      </c>
      <c r="Y183" s="108" t="str">
        <f t="shared" si="47"/>
        <v/>
      </c>
      <c r="AA183" s="108" t="str">
        <f t="shared" si="48"/>
        <v/>
      </c>
      <c r="AC183" s="108" t="str">
        <f t="shared" si="49"/>
        <v/>
      </c>
      <c r="AE183" s="108" t="str">
        <f t="shared" si="50"/>
        <v/>
      </c>
      <c r="AG183" s="108" t="str">
        <f t="shared" si="51"/>
        <v/>
      </c>
      <c r="AI183" s="108" t="str">
        <f t="shared" si="52"/>
        <v/>
      </c>
      <c r="AK183" s="108" t="str">
        <f t="shared" si="53"/>
        <v/>
      </c>
      <c r="AM183" s="108" t="str">
        <f t="shared" si="54"/>
        <v/>
      </c>
      <c r="AO183" s="108" t="str">
        <f t="shared" si="55"/>
        <v/>
      </c>
      <c r="AQ183" s="108" t="str">
        <f t="shared" si="56"/>
        <v/>
      </c>
    </row>
    <row r="184" spans="5:43">
      <c r="E184" s="108" t="str">
        <f t="shared" si="40"/>
        <v/>
      </c>
      <c r="G184" s="108" t="str">
        <f t="shared" si="40"/>
        <v/>
      </c>
      <c r="I184" s="108" t="str">
        <f t="shared" si="41"/>
        <v/>
      </c>
      <c r="K184" s="108" t="str">
        <f t="shared" si="42"/>
        <v/>
      </c>
      <c r="M184" s="108" t="str">
        <f t="shared" si="43"/>
        <v/>
      </c>
      <c r="O184" s="108" t="str">
        <f t="shared" si="44"/>
        <v/>
      </c>
      <c r="Q184" s="108" t="str">
        <f t="shared" si="57"/>
        <v/>
      </c>
      <c r="S184" s="108" t="str">
        <f t="shared" si="45"/>
        <v/>
      </c>
      <c r="U184" s="108" t="str">
        <f t="shared" si="46"/>
        <v/>
      </c>
      <c r="W184" s="108" t="str">
        <f t="shared" si="39"/>
        <v/>
      </c>
      <c r="Y184" s="108" t="str">
        <f t="shared" si="47"/>
        <v/>
      </c>
      <c r="AA184" s="108" t="str">
        <f t="shared" si="48"/>
        <v/>
      </c>
      <c r="AC184" s="108" t="str">
        <f t="shared" si="49"/>
        <v/>
      </c>
      <c r="AE184" s="108" t="str">
        <f t="shared" si="50"/>
        <v/>
      </c>
      <c r="AG184" s="108" t="str">
        <f t="shared" si="51"/>
        <v/>
      </c>
      <c r="AI184" s="108" t="str">
        <f t="shared" si="52"/>
        <v/>
      </c>
      <c r="AK184" s="108" t="str">
        <f t="shared" si="53"/>
        <v/>
      </c>
      <c r="AM184" s="108" t="str">
        <f t="shared" si="54"/>
        <v/>
      </c>
      <c r="AO184" s="108" t="str">
        <f t="shared" si="55"/>
        <v/>
      </c>
      <c r="AQ184" s="108" t="str">
        <f t="shared" si="56"/>
        <v/>
      </c>
    </row>
    <row r="185" spans="5:43">
      <c r="E185" s="108" t="str">
        <f t="shared" si="40"/>
        <v/>
      </c>
      <c r="G185" s="108" t="str">
        <f t="shared" si="40"/>
        <v/>
      </c>
      <c r="I185" s="108" t="str">
        <f t="shared" si="41"/>
        <v/>
      </c>
      <c r="K185" s="108" t="str">
        <f t="shared" si="42"/>
        <v/>
      </c>
      <c r="M185" s="108" t="str">
        <f t="shared" si="43"/>
        <v/>
      </c>
      <c r="O185" s="108" t="str">
        <f t="shared" si="44"/>
        <v/>
      </c>
      <c r="Q185" s="108" t="str">
        <f t="shared" si="57"/>
        <v/>
      </c>
      <c r="S185" s="108" t="str">
        <f t="shared" si="45"/>
        <v/>
      </c>
      <c r="U185" s="108" t="str">
        <f t="shared" si="46"/>
        <v/>
      </c>
      <c r="W185" s="108" t="str">
        <f t="shared" si="39"/>
        <v/>
      </c>
      <c r="Y185" s="108" t="str">
        <f t="shared" si="47"/>
        <v/>
      </c>
      <c r="AA185" s="108" t="str">
        <f t="shared" si="48"/>
        <v/>
      </c>
      <c r="AC185" s="108" t="str">
        <f t="shared" si="49"/>
        <v/>
      </c>
      <c r="AE185" s="108" t="str">
        <f t="shared" si="50"/>
        <v/>
      </c>
      <c r="AG185" s="108" t="str">
        <f t="shared" si="51"/>
        <v/>
      </c>
      <c r="AI185" s="108" t="str">
        <f t="shared" si="52"/>
        <v/>
      </c>
      <c r="AK185" s="108" t="str">
        <f t="shared" si="53"/>
        <v/>
      </c>
      <c r="AM185" s="108" t="str">
        <f t="shared" si="54"/>
        <v/>
      </c>
      <c r="AO185" s="108" t="str">
        <f t="shared" si="55"/>
        <v/>
      </c>
      <c r="AQ185" s="108" t="str">
        <f t="shared" si="56"/>
        <v/>
      </c>
    </row>
    <row r="186" spans="5:43">
      <c r="E186" s="108" t="str">
        <f t="shared" si="40"/>
        <v/>
      </c>
      <c r="G186" s="108" t="str">
        <f t="shared" si="40"/>
        <v/>
      </c>
      <c r="I186" s="108" t="str">
        <f t="shared" si="41"/>
        <v/>
      </c>
      <c r="K186" s="108" t="str">
        <f t="shared" si="42"/>
        <v/>
      </c>
      <c r="M186" s="108" t="str">
        <f t="shared" si="43"/>
        <v/>
      </c>
      <c r="O186" s="108" t="str">
        <f t="shared" si="44"/>
        <v/>
      </c>
      <c r="Q186" s="108" t="str">
        <f t="shared" si="57"/>
        <v/>
      </c>
      <c r="S186" s="108" t="str">
        <f t="shared" si="45"/>
        <v/>
      </c>
      <c r="U186" s="108" t="str">
        <f t="shared" si="46"/>
        <v/>
      </c>
      <c r="W186" s="108" t="str">
        <f t="shared" si="39"/>
        <v/>
      </c>
      <c r="Y186" s="108" t="str">
        <f t="shared" si="47"/>
        <v/>
      </c>
      <c r="AA186" s="108" t="str">
        <f t="shared" si="48"/>
        <v/>
      </c>
      <c r="AC186" s="108" t="str">
        <f t="shared" si="49"/>
        <v/>
      </c>
      <c r="AE186" s="108" t="str">
        <f t="shared" si="50"/>
        <v/>
      </c>
      <c r="AG186" s="108" t="str">
        <f t="shared" si="51"/>
        <v/>
      </c>
      <c r="AI186" s="108" t="str">
        <f t="shared" si="52"/>
        <v/>
      </c>
      <c r="AK186" s="108" t="str">
        <f t="shared" si="53"/>
        <v/>
      </c>
      <c r="AM186" s="108" t="str">
        <f t="shared" si="54"/>
        <v/>
      </c>
      <c r="AO186" s="108" t="str">
        <f t="shared" si="55"/>
        <v/>
      </c>
      <c r="AQ186" s="108" t="str">
        <f t="shared" si="56"/>
        <v/>
      </c>
    </row>
    <row r="187" spans="5:43">
      <c r="E187" s="108" t="str">
        <f t="shared" si="40"/>
        <v/>
      </c>
      <c r="G187" s="108" t="str">
        <f t="shared" si="40"/>
        <v/>
      </c>
      <c r="I187" s="108" t="str">
        <f t="shared" si="41"/>
        <v/>
      </c>
      <c r="K187" s="108" t="str">
        <f t="shared" si="42"/>
        <v/>
      </c>
      <c r="M187" s="108" t="str">
        <f t="shared" si="43"/>
        <v/>
      </c>
      <c r="O187" s="108" t="str">
        <f t="shared" si="44"/>
        <v/>
      </c>
      <c r="Q187" s="108" t="str">
        <f t="shared" si="57"/>
        <v/>
      </c>
      <c r="S187" s="108" t="str">
        <f t="shared" si="45"/>
        <v/>
      </c>
      <c r="U187" s="108" t="str">
        <f t="shared" si="46"/>
        <v/>
      </c>
      <c r="W187" s="108" t="str">
        <f t="shared" si="39"/>
        <v/>
      </c>
      <c r="Y187" s="108" t="str">
        <f t="shared" si="47"/>
        <v/>
      </c>
      <c r="AA187" s="108" t="str">
        <f t="shared" si="48"/>
        <v/>
      </c>
      <c r="AC187" s="108" t="str">
        <f t="shared" si="49"/>
        <v/>
      </c>
      <c r="AE187" s="108" t="str">
        <f t="shared" si="50"/>
        <v/>
      </c>
      <c r="AG187" s="108" t="str">
        <f t="shared" si="51"/>
        <v/>
      </c>
      <c r="AI187" s="108" t="str">
        <f t="shared" si="52"/>
        <v/>
      </c>
      <c r="AK187" s="108" t="str">
        <f t="shared" si="53"/>
        <v/>
      </c>
      <c r="AM187" s="108" t="str">
        <f t="shared" si="54"/>
        <v/>
      </c>
      <c r="AO187" s="108" t="str">
        <f t="shared" si="55"/>
        <v/>
      </c>
      <c r="AQ187" s="108" t="str">
        <f t="shared" si="56"/>
        <v/>
      </c>
    </row>
    <row r="188" spans="5:43">
      <c r="E188" s="108" t="str">
        <f t="shared" si="40"/>
        <v/>
      </c>
      <c r="G188" s="108" t="str">
        <f t="shared" si="40"/>
        <v/>
      </c>
      <c r="I188" s="108" t="str">
        <f t="shared" si="41"/>
        <v/>
      </c>
      <c r="K188" s="108" t="str">
        <f t="shared" si="42"/>
        <v/>
      </c>
      <c r="M188" s="108" t="str">
        <f t="shared" si="43"/>
        <v/>
      </c>
      <c r="O188" s="108" t="str">
        <f t="shared" si="44"/>
        <v/>
      </c>
      <c r="Q188" s="108" t="str">
        <f t="shared" si="57"/>
        <v/>
      </c>
      <c r="S188" s="108" t="str">
        <f t="shared" si="45"/>
        <v/>
      </c>
      <c r="U188" s="108" t="str">
        <f t="shared" si="46"/>
        <v/>
      </c>
      <c r="W188" s="108" t="str">
        <f t="shared" si="39"/>
        <v/>
      </c>
      <c r="Y188" s="108" t="str">
        <f t="shared" si="47"/>
        <v/>
      </c>
      <c r="AA188" s="108" t="str">
        <f t="shared" si="48"/>
        <v/>
      </c>
      <c r="AC188" s="108" t="str">
        <f t="shared" si="49"/>
        <v/>
      </c>
      <c r="AE188" s="108" t="str">
        <f t="shared" si="50"/>
        <v/>
      </c>
      <c r="AG188" s="108" t="str">
        <f t="shared" si="51"/>
        <v/>
      </c>
      <c r="AI188" s="108" t="str">
        <f t="shared" si="52"/>
        <v/>
      </c>
      <c r="AK188" s="108" t="str">
        <f t="shared" si="53"/>
        <v/>
      </c>
      <c r="AM188" s="108" t="str">
        <f t="shared" si="54"/>
        <v/>
      </c>
      <c r="AO188" s="108" t="str">
        <f t="shared" si="55"/>
        <v/>
      </c>
      <c r="AQ188" s="108" t="str">
        <f t="shared" si="56"/>
        <v/>
      </c>
    </row>
    <row r="189" spans="5:43">
      <c r="E189" s="108" t="str">
        <f t="shared" si="40"/>
        <v/>
      </c>
      <c r="G189" s="108" t="str">
        <f t="shared" si="40"/>
        <v/>
      </c>
      <c r="I189" s="108" t="str">
        <f t="shared" si="41"/>
        <v/>
      </c>
      <c r="K189" s="108" t="str">
        <f t="shared" si="42"/>
        <v/>
      </c>
      <c r="M189" s="108" t="str">
        <f t="shared" si="43"/>
        <v/>
      </c>
      <c r="O189" s="108" t="str">
        <f t="shared" si="44"/>
        <v/>
      </c>
      <c r="Q189" s="108" t="str">
        <f t="shared" si="57"/>
        <v/>
      </c>
      <c r="S189" s="108" t="str">
        <f t="shared" si="45"/>
        <v/>
      </c>
      <c r="U189" s="108" t="str">
        <f t="shared" si="46"/>
        <v/>
      </c>
      <c r="W189" s="108" t="str">
        <f t="shared" si="39"/>
        <v/>
      </c>
      <c r="Y189" s="108" t="str">
        <f t="shared" si="47"/>
        <v/>
      </c>
      <c r="AA189" s="108" t="str">
        <f t="shared" si="48"/>
        <v/>
      </c>
      <c r="AC189" s="108" t="str">
        <f t="shared" si="49"/>
        <v/>
      </c>
      <c r="AE189" s="108" t="str">
        <f t="shared" si="50"/>
        <v/>
      </c>
      <c r="AG189" s="108" t="str">
        <f t="shared" si="51"/>
        <v/>
      </c>
      <c r="AI189" s="108" t="str">
        <f t="shared" si="52"/>
        <v/>
      </c>
      <c r="AK189" s="108" t="str">
        <f t="shared" si="53"/>
        <v/>
      </c>
      <c r="AM189" s="108" t="str">
        <f t="shared" si="54"/>
        <v/>
      </c>
      <c r="AO189" s="108" t="str">
        <f t="shared" si="55"/>
        <v/>
      </c>
      <c r="AQ189" s="108" t="str">
        <f t="shared" si="56"/>
        <v/>
      </c>
    </row>
    <row r="190" spans="5:43">
      <c r="E190" s="108" t="str">
        <f t="shared" si="40"/>
        <v/>
      </c>
      <c r="G190" s="108" t="str">
        <f t="shared" si="40"/>
        <v/>
      </c>
      <c r="I190" s="108" t="str">
        <f t="shared" si="41"/>
        <v/>
      </c>
      <c r="K190" s="108" t="str">
        <f t="shared" si="42"/>
        <v/>
      </c>
      <c r="M190" s="108" t="str">
        <f t="shared" si="43"/>
        <v/>
      </c>
      <c r="O190" s="108" t="str">
        <f t="shared" si="44"/>
        <v/>
      </c>
      <c r="Q190" s="108" t="str">
        <f t="shared" si="57"/>
        <v/>
      </c>
      <c r="S190" s="108" t="str">
        <f t="shared" si="45"/>
        <v/>
      </c>
      <c r="U190" s="108" t="str">
        <f t="shared" si="46"/>
        <v/>
      </c>
      <c r="W190" s="108" t="str">
        <f t="shared" si="39"/>
        <v/>
      </c>
      <c r="Y190" s="108" t="str">
        <f t="shared" si="47"/>
        <v/>
      </c>
      <c r="AA190" s="108" t="str">
        <f t="shared" si="48"/>
        <v/>
      </c>
      <c r="AC190" s="108" t="str">
        <f t="shared" si="49"/>
        <v/>
      </c>
      <c r="AE190" s="108" t="str">
        <f t="shared" si="50"/>
        <v/>
      </c>
      <c r="AG190" s="108" t="str">
        <f t="shared" si="51"/>
        <v/>
      </c>
      <c r="AI190" s="108" t="str">
        <f t="shared" si="52"/>
        <v/>
      </c>
      <c r="AK190" s="108" t="str">
        <f t="shared" si="53"/>
        <v/>
      </c>
      <c r="AM190" s="108" t="str">
        <f t="shared" si="54"/>
        <v/>
      </c>
      <c r="AO190" s="108" t="str">
        <f t="shared" si="55"/>
        <v/>
      </c>
      <c r="AQ190" s="108" t="str">
        <f t="shared" si="56"/>
        <v/>
      </c>
    </row>
    <row r="191" spans="5:43">
      <c r="E191" s="108" t="str">
        <f t="shared" si="40"/>
        <v/>
      </c>
      <c r="G191" s="108" t="str">
        <f t="shared" si="40"/>
        <v/>
      </c>
      <c r="I191" s="108" t="str">
        <f t="shared" si="41"/>
        <v/>
      </c>
      <c r="K191" s="108" t="str">
        <f t="shared" si="42"/>
        <v/>
      </c>
      <c r="M191" s="108" t="str">
        <f t="shared" si="43"/>
        <v/>
      </c>
      <c r="O191" s="108" t="str">
        <f t="shared" si="44"/>
        <v/>
      </c>
      <c r="Q191" s="108" t="str">
        <f t="shared" si="57"/>
        <v/>
      </c>
      <c r="S191" s="108" t="str">
        <f t="shared" si="45"/>
        <v/>
      </c>
      <c r="U191" s="108" t="str">
        <f t="shared" si="46"/>
        <v/>
      </c>
      <c r="W191" s="108" t="str">
        <f t="shared" si="39"/>
        <v/>
      </c>
      <c r="Y191" s="108" t="str">
        <f t="shared" si="47"/>
        <v/>
      </c>
      <c r="AA191" s="108" t="str">
        <f t="shared" si="48"/>
        <v/>
      </c>
      <c r="AC191" s="108" t="str">
        <f t="shared" si="49"/>
        <v/>
      </c>
      <c r="AE191" s="108" t="str">
        <f t="shared" si="50"/>
        <v/>
      </c>
      <c r="AG191" s="108" t="str">
        <f t="shared" si="51"/>
        <v/>
      </c>
      <c r="AI191" s="108" t="str">
        <f t="shared" si="52"/>
        <v/>
      </c>
      <c r="AK191" s="108" t="str">
        <f t="shared" si="53"/>
        <v/>
      </c>
      <c r="AM191" s="108" t="str">
        <f t="shared" si="54"/>
        <v/>
      </c>
      <c r="AO191" s="108" t="str">
        <f t="shared" si="55"/>
        <v/>
      </c>
      <c r="AQ191" s="108" t="str">
        <f t="shared" si="56"/>
        <v/>
      </c>
    </row>
    <row r="192" spans="5:43">
      <c r="E192" s="108" t="str">
        <f t="shared" si="40"/>
        <v/>
      </c>
      <c r="G192" s="108" t="str">
        <f t="shared" si="40"/>
        <v/>
      </c>
      <c r="I192" s="108" t="str">
        <f t="shared" si="41"/>
        <v/>
      </c>
      <c r="K192" s="108" t="str">
        <f t="shared" si="42"/>
        <v/>
      </c>
      <c r="M192" s="108" t="str">
        <f t="shared" si="43"/>
        <v/>
      </c>
      <c r="O192" s="108" t="str">
        <f t="shared" si="44"/>
        <v/>
      </c>
      <c r="Q192" s="108" t="str">
        <f t="shared" si="57"/>
        <v/>
      </c>
      <c r="S192" s="108" t="str">
        <f t="shared" si="45"/>
        <v/>
      </c>
      <c r="U192" s="108" t="str">
        <f t="shared" si="46"/>
        <v/>
      </c>
      <c r="W192" s="108" t="str">
        <f t="shared" ref="W192:W255" si="58">IF(OR($B192=0,V192=0),"",V192/$B192)</f>
        <v/>
      </c>
      <c r="Y192" s="108" t="str">
        <f t="shared" si="47"/>
        <v/>
      </c>
      <c r="AA192" s="108" t="str">
        <f t="shared" si="48"/>
        <v/>
      </c>
      <c r="AC192" s="108" t="str">
        <f t="shared" si="49"/>
        <v/>
      </c>
      <c r="AE192" s="108" t="str">
        <f t="shared" si="50"/>
        <v/>
      </c>
      <c r="AG192" s="108" t="str">
        <f t="shared" si="51"/>
        <v/>
      </c>
      <c r="AI192" s="108" t="str">
        <f t="shared" si="52"/>
        <v/>
      </c>
      <c r="AK192" s="108" t="str">
        <f t="shared" si="53"/>
        <v/>
      </c>
      <c r="AM192" s="108" t="str">
        <f t="shared" si="54"/>
        <v/>
      </c>
      <c r="AO192" s="108" t="str">
        <f t="shared" si="55"/>
        <v/>
      </c>
      <c r="AQ192" s="108" t="str">
        <f t="shared" si="56"/>
        <v/>
      </c>
    </row>
    <row r="193" spans="5:43">
      <c r="E193" s="108" t="str">
        <f t="shared" si="40"/>
        <v/>
      </c>
      <c r="G193" s="108" t="str">
        <f t="shared" si="40"/>
        <v/>
      </c>
      <c r="I193" s="108" t="str">
        <f t="shared" si="41"/>
        <v/>
      </c>
      <c r="K193" s="108" t="str">
        <f t="shared" si="42"/>
        <v/>
      </c>
      <c r="M193" s="108" t="str">
        <f t="shared" si="43"/>
        <v/>
      </c>
      <c r="O193" s="108" t="str">
        <f t="shared" si="44"/>
        <v/>
      </c>
      <c r="Q193" s="108" t="str">
        <f t="shared" si="57"/>
        <v/>
      </c>
      <c r="S193" s="108" t="str">
        <f t="shared" si="45"/>
        <v/>
      </c>
      <c r="U193" s="108" t="str">
        <f t="shared" si="46"/>
        <v/>
      </c>
      <c r="W193" s="108" t="str">
        <f t="shared" si="58"/>
        <v/>
      </c>
      <c r="Y193" s="108" t="str">
        <f t="shared" si="47"/>
        <v/>
      </c>
      <c r="AA193" s="108" t="str">
        <f t="shared" si="48"/>
        <v/>
      </c>
      <c r="AC193" s="108" t="str">
        <f t="shared" si="49"/>
        <v/>
      </c>
      <c r="AE193" s="108" t="str">
        <f t="shared" si="50"/>
        <v/>
      </c>
      <c r="AG193" s="108" t="str">
        <f t="shared" si="51"/>
        <v/>
      </c>
      <c r="AI193" s="108" t="str">
        <f t="shared" si="52"/>
        <v/>
      </c>
      <c r="AK193" s="108" t="str">
        <f t="shared" si="53"/>
        <v/>
      </c>
      <c r="AM193" s="108" t="str">
        <f t="shared" si="54"/>
        <v/>
      </c>
      <c r="AO193" s="108" t="str">
        <f t="shared" si="55"/>
        <v/>
      </c>
      <c r="AQ193" s="108" t="str">
        <f t="shared" si="56"/>
        <v/>
      </c>
    </row>
    <row r="194" spans="5:43">
      <c r="E194" s="108" t="str">
        <f t="shared" si="40"/>
        <v/>
      </c>
      <c r="G194" s="108" t="str">
        <f t="shared" si="40"/>
        <v/>
      </c>
      <c r="I194" s="108" t="str">
        <f t="shared" si="41"/>
        <v/>
      </c>
      <c r="K194" s="108" t="str">
        <f t="shared" si="42"/>
        <v/>
      </c>
      <c r="M194" s="108" t="str">
        <f t="shared" si="43"/>
        <v/>
      </c>
      <c r="O194" s="108" t="str">
        <f t="shared" si="44"/>
        <v/>
      </c>
      <c r="Q194" s="108" t="str">
        <f t="shared" si="57"/>
        <v/>
      </c>
      <c r="S194" s="108" t="str">
        <f t="shared" si="45"/>
        <v/>
      </c>
      <c r="U194" s="108" t="str">
        <f t="shared" si="46"/>
        <v/>
      </c>
      <c r="W194" s="108" t="str">
        <f t="shared" si="58"/>
        <v/>
      </c>
      <c r="Y194" s="108" t="str">
        <f t="shared" si="47"/>
        <v/>
      </c>
      <c r="AA194" s="108" t="str">
        <f t="shared" si="48"/>
        <v/>
      </c>
      <c r="AC194" s="108" t="str">
        <f t="shared" si="49"/>
        <v/>
      </c>
      <c r="AE194" s="108" t="str">
        <f t="shared" si="50"/>
        <v/>
      </c>
      <c r="AG194" s="108" t="str">
        <f t="shared" si="51"/>
        <v/>
      </c>
      <c r="AI194" s="108" t="str">
        <f t="shared" si="52"/>
        <v/>
      </c>
      <c r="AK194" s="108" t="str">
        <f t="shared" si="53"/>
        <v/>
      </c>
      <c r="AM194" s="108" t="str">
        <f t="shared" si="54"/>
        <v/>
      </c>
      <c r="AO194" s="108" t="str">
        <f t="shared" si="55"/>
        <v/>
      </c>
      <c r="AQ194" s="108" t="str">
        <f t="shared" si="56"/>
        <v/>
      </c>
    </row>
    <row r="195" spans="5:43">
      <c r="E195" s="108" t="str">
        <f t="shared" si="40"/>
        <v/>
      </c>
      <c r="G195" s="108" t="str">
        <f t="shared" si="40"/>
        <v/>
      </c>
      <c r="I195" s="108" t="str">
        <f t="shared" si="41"/>
        <v/>
      </c>
      <c r="K195" s="108" t="str">
        <f t="shared" si="42"/>
        <v/>
      </c>
      <c r="M195" s="108" t="str">
        <f t="shared" si="43"/>
        <v/>
      </c>
      <c r="O195" s="108" t="str">
        <f t="shared" si="44"/>
        <v/>
      </c>
      <c r="Q195" s="108" t="str">
        <f t="shared" si="57"/>
        <v/>
      </c>
      <c r="S195" s="108" t="str">
        <f t="shared" si="45"/>
        <v/>
      </c>
      <c r="U195" s="108" t="str">
        <f t="shared" si="46"/>
        <v/>
      </c>
      <c r="W195" s="108" t="str">
        <f t="shared" si="58"/>
        <v/>
      </c>
      <c r="Y195" s="108" t="str">
        <f t="shared" si="47"/>
        <v/>
      </c>
      <c r="AA195" s="108" t="str">
        <f t="shared" si="48"/>
        <v/>
      </c>
      <c r="AC195" s="108" t="str">
        <f t="shared" si="49"/>
        <v/>
      </c>
      <c r="AE195" s="108" t="str">
        <f t="shared" si="50"/>
        <v/>
      </c>
      <c r="AG195" s="108" t="str">
        <f t="shared" si="51"/>
        <v/>
      </c>
      <c r="AI195" s="108" t="str">
        <f t="shared" si="52"/>
        <v/>
      </c>
      <c r="AK195" s="108" t="str">
        <f t="shared" si="53"/>
        <v/>
      </c>
      <c r="AM195" s="108" t="str">
        <f t="shared" si="54"/>
        <v/>
      </c>
      <c r="AO195" s="108" t="str">
        <f t="shared" si="55"/>
        <v/>
      </c>
      <c r="AQ195" s="108" t="str">
        <f t="shared" si="56"/>
        <v/>
      </c>
    </row>
    <row r="196" spans="5:43">
      <c r="E196" s="108" t="str">
        <f t="shared" si="40"/>
        <v/>
      </c>
      <c r="G196" s="108" t="str">
        <f t="shared" si="40"/>
        <v/>
      </c>
      <c r="I196" s="108" t="str">
        <f t="shared" si="41"/>
        <v/>
      </c>
      <c r="K196" s="108" t="str">
        <f t="shared" si="42"/>
        <v/>
      </c>
      <c r="M196" s="108" t="str">
        <f t="shared" si="43"/>
        <v/>
      </c>
      <c r="O196" s="108" t="str">
        <f t="shared" si="44"/>
        <v/>
      </c>
      <c r="Q196" s="108" t="str">
        <f t="shared" si="57"/>
        <v/>
      </c>
      <c r="S196" s="108" t="str">
        <f t="shared" si="45"/>
        <v/>
      </c>
      <c r="U196" s="108" t="str">
        <f t="shared" si="46"/>
        <v/>
      </c>
      <c r="W196" s="108" t="str">
        <f t="shared" si="58"/>
        <v/>
      </c>
      <c r="Y196" s="108" t="str">
        <f t="shared" si="47"/>
        <v/>
      </c>
      <c r="AA196" s="108" t="str">
        <f t="shared" si="48"/>
        <v/>
      </c>
      <c r="AC196" s="108" t="str">
        <f t="shared" si="49"/>
        <v/>
      </c>
      <c r="AE196" s="108" t="str">
        <f t="shared" si="50"/>
        <v/>
      </c>
      <c r="AG196" s="108" t="str">
        <f t="shared" si="51"/>
        <v/>
      </c>
      <c r="AI196" s="108" t="str">
        <f t="shared" si="52"/>
        <v/>
      </c>
      <c r="AK196" s="108" t="str">
        <f t="shared" si="53"/>
        <v/>
      </c>
      <c r="AM196" s="108" t="str">
        <f t="shared" si="54"/>
        <v/>
      </c>
      <c r="AO196" s="108" t="str">
        <f t="shared" si="55"/>
        <v/>
      </c>
      <c r="AQ196" s="108" t="str">
        <f t="shared" si="56"/>
        <v/>
      </c>
    </row>
    <row r="197" spans="5:43">
      <c r="E197" s="108" t="str">
        <f t="shared" si="40"/>
        <v/>
      </c>
      <c r="G197" s="108" t="str">
        <f t="shared" si="40"/>
        <v/>
      </c>
      <c r="I197" s="108" t="str">
        <f t="shared" si="41"/>
        <v/>
      </c>
      <c r="K197" s="108" t="str">
        <f t="shared" si="42"/>
        <v/>
      </c>
      <c r="M197" s="108" t="str">
        <f t="shared" si="43"/>
        <v/>
      </c>
      <c r="O197" s="108" t="str">
        <f t="shared" si="44"/>
        <v/>
      </c>
      <c r="Q197" s="108" t="str">
        <f t="shared" si="57"/>
        <v/>
      </c>
      <c r="S197" s="108" t="str">
        <f t="shared" si="45"/>
        <v/>
      </c>
      <c r="U197" s="108" t="str">
        <f t="shared" si="46"/>
        <v/>
      </c>
      <c r="W197" s="108" t="str">
        <f t="shared" si="58"/>
        <v/>
      </c>
      <c r="Y197" s="108" t="str">
        <f t="shared" si="47"/>
        <v/>
      </c>
      <c r="AA197" s="108" t="str">
        <f t="shared" si="48"/>
        <v/>
      </c>
      <c r="AC197" s="108" t="str">
        <f t="shared" si="49"/>
        <v/>
      </c>
      <c r="AE197" s="108" t="str">
        <f t="shared" si="50"/>
        <v/>
      </c>
      <c r="AG197" s="108" t="str">
        <f t="shared" si="51"/>
        <v/>
      </c>
      <c r="AI197" s="108" t="str">
        <f t="shared" si="52"/>
        <v/>
      </c>
      <c r="AK197" s="108" t="str">
        <f t="shared" si="53"/>
        <v/>
      </c>
      <c r="AM197" s="108" t="str">
        <f t="shared" si="54"/>
        <v/>
      </c>
      <c r="AO197" s="108" t="str">
        <f t="shared" si="55"/>
        <v/>
      </c>
      <c r="AQ197" s="108" t="str">
        <f t="shared" si="56"/>
        <v/>
      </c>
    </row>
    <row r="198" spans="5:43">
      <c r="E198" s="108" t="str">
        <f t="shared" si="40"/>
        <v/>
      </c>
      <c r="G198" s="108" t="str">
        <f t="shared" si="40"/>
        <v/>
      </c>
      <c r="I198" s="108" t="str">
        <f t="shared" si="41"/>
        <v/>
      </c>
      <c r="K198" s="108" t="str">
        <f t="shared" si="42"/>
        <v/>
      </c>
      <c r="M198" s="108" t="str">
        <f t="shared" si="43"/>
        <v/>
      </c>
      <c r="O198" s="108" t="str">
        <f t="shared" si="44"/>
        <v/>
      </c>
      <c r="Q198" s="108" t="str">
        <f t="shared" si="57"/>
        <v/>
      </c>
      <c r="S198" s="108" t="str">
        <f t="shared" si="45"/>
        <v/>
      </c>
      <c r="U198" s="108" t="str">
        <f t="shared" si="46"/>
        <v/>
      </c>
      <c r="W198" s="108" t="str">
        <f t="shared" si="58"/>
        <v/>
      </c>
      <c r="Y198" s="108" t="str">
        <f t="shared" si="47"/>
        <v/>
      </c>
      <c r="AA198" s="108" t="str">
        <f t="shared" si="48"/>
        <v/>
      </c>
      <c r="AC198" s="108" t="str">
        <f t="shared" si="49"/>
        <v/>
      </c>
      <c r="AE198" s="108" t="str">
        <f t="shared" si="50"/>
        <v/>
      </c>
      <c r="AG198" s="108" t="str">
        <f t="shared" si="51"/>
        <v/>
      </c>
      <c r="AI198" s="108" t="str">
        <f t="shared" si="52"/>
        <v/>
      </c>
      <c r="AK198" s="108" t="str">
        <f t="shared" si="53"/>
        <v/>
      </c>
      <c r="AM198" s="108" t="str">
        <f t="shared" si="54"/>
        <v/>
      </c>
      <c r="AO198" s="108" t="str">
        <f t="shared" si="55"/>
        <v/>
      </c>
      <c r="AQ198" s="108" t="str">
        <f t="shared" si="56"/>
        <v/>
      </c>
    </row>
    <row r="199" spans="5:43">
      <c r="E199" s="108" t="str">
        <f t="shared" si="40"/>
        <v/>
      </c>
      <c r="G199" s="108" t="str">
        <f t="shared" si="40"/>
        <v/>
      </c>
      <c r="I199" s="108" t="str">
        <f t="shared" si="41"/>
        <v/>
      </c>
      <c r="K199" s="108" t="str">
        <f t="shared" si="42"/>
        <v/>
      </c>
      <c r="M199" s="108" t="str">
        <f t="shared" si="43"/>
        <v/>
      </c>
      <c r="O199" s="108" t="str">
        <f t="shared" si="44"/>
        <v/>
      </c>
      <c r="Q199" s="108" t="str">
        <f t="shared" si="57"/>
        <v/>
      </c>
      <c r="S199" s="108" t="str">
        <f t="shared" si="45"/>
        <v/>
      </c>
      <c r="U199" s="108" t="str">
        <f t="shared" si="46"/>
        <v/>
      </c>
      <c r="W199" s="108" t="str">
        <f t="shared" si="58"/>
        <v/>
      </c>
      <c r="Y199" s="108" t="str">
        <f t="shared" si="47"/>
        <v/>
      </c>
      <c r="AA199" s="108" t="str">
        <f t="shared" si="48"/>
        <v/>
      </c>
      <c r="AC199" s="108" t="str">
        <f t="shared" si="49"/>
        <v/>
      </c>
      <c r="AE199" s="108" t="str">
        <f t="shared" si="50"/>
        <v/>
      </c>
      <c r="AG199" s="108" t="str">
        <f t="shared" si="51"/>
        <v/>
      </c>
      <c r="AI199" s="108" t="str">
        <f t="shared" si="52"/>
        <v/>
      </c>
      <c r="AK199" s="108" t="str">
        <f t="shared" si="53"/>
        <v/>
      </c>
      <c r="AM199" s="108" t="str">
        <f t="shared" si="54"/>
        <v/>
      </c>
      <c r="AO199" s="108" t="str">
        <f t="shared" si="55"/>
        <v/>
      </c>
      <c r="AQ199" s="108" t="str">
        <f t="shared" si="56"/>
        <v/>
      </c>
    </row>
    <row r="200" spans="5:43">
      <c r="E200" s="108" t="str">
        <f t="shared" si="40"/>
        <v/>
      </c>
      <c r="G200" s="108" t="str">
        <f t="shared" si="40"/>
        <v/>
      </c>
      <c r="I200" s="108" t="str">
        <f t="shared" si="41"/>
        <v/>
      </c>
      <c r="K200" s="108" t="str">
        <f t="shared" si="42"/>
        <v/>
      </c>
      <c r="M200" s="108" t="str">
        <f t="shared" si="43"/>
        <v/>
      </c>
      <c r="O200" s="108" t="str">
        <f t="shared" si="44"/>
        <v/>
      </c>
      <c r="Q200" s="108" t="str">
        <f t="shared" si="57"/>
        <v/>
      </c>
      <c r="S200" s="108" t="str">
        <f t="shared" si="45"/>
        <v/>
      </c>
      <c r="U200" s="108" t="str">
        <f t="shared" si="46"/>
        <v/>
      </c>
      <c r="W200" s="108" t="str">
        <f t="shared" si="58"/>
        <v/>
      </c>
      <c r="Y200" s="108" t="str">
        <f t="shared" si="47"/>
        <v/>
      </c>
      <c r="AA200" s="108" t="str">
        <f t="shared" si="48"/>
        <v/>
      </c>
      <c r="AC200" s="108" t="str">
        <f t="shared" si="49"/>
        <v/>
      </c>
      <c r="AE200" s="108" t="str">
        <f t="shared" si="50"/>
        <v/>
      </c>
      <c r="AG200" s="108" t="str">
        <f t="shared" si="51"/>
        <v/>
      </c>
      <c r="AI200" s="108" t="str">
        <f t="shared" si="52"/>
        <v/>
      </c>
      <c r="AK200" s="108" t="str">
        <f t="shared" si="53"/>
        <v/>
      </c>
      <c r="AM200" s="108" t="str">
        <f t="shared" si="54"/>
        <v/>
      </c>
      <c r="AO200" s="108" t="str">
        <f t="shared" si="55"/>
        <v/>
      </c>
      <c r="AQ200" s="108" t="str">
        <f t="shared" si="56"/>
        <v/>
      </c>
    </row>
    <row r="201" spans="5:43">
      <c r="E201" s="108" t="str">
        <f t="shared" si="40"/>
        <v/>
      </c>
      <c r="G201" s="108" t="str">
        <f t="shared" si="40"/>
        <v/>
      </c>
      <c r="I201" s="108" t="str">
        <f t="shared" si="41"/>
        <v/>
      </c>
      <c r="K201" s="108" t="str">
        <f t="shared" si="42"/>
        <v/>
      </c>
      <c r="M201" s="108" t="str">
        <f t="shared" si="43"/>
        <v/>
      </c>
      <c r="O201" s="108" t="str">
        <f t="shared" si="44"/>
        <v/>
      </c>
      <c r="Q201" s="108" t="str">
        <f t="shared" si="57"/>
        <v/>
      </c>
      <c r="S201" s="108" t="str">
        <f t="shared" si="45"/>
        <v/>
      </c>
      <c r="U201" s="108" t="str">
        <f t="shared" si="46"/>
        <v/>
      </c>
      <c r="W201" s="108" t="str">
        <f t="shared" si="58"/>
        <v/>
      </c>
      <c r="Y201" s="108" t="str">
        <f t="shared" si="47"/>
        <v/>
      </c>
      <c r="AA201" s="108" t="str">
        <f t="shared" si="48"/>
        <v/>
      </c>
      <c r="AC201" s="108" t="str">
        <f t="shared" si="49"/>
        <v/>
      </c>
      <c r="AE201" s="108" t="str">
        <f t="shared" si="50"/>
        <v/>
      </c>
      <c r="AG201" s="108" t="str">
        <f t="shared" si="51"/>
        <v/>
      </c>
      <c r="AI201" s="108" t="str">
        <f t="shared" si="52"/>
        <v/>
      </c>
      <c r="AK201" s="108" t="str">
        <f t="shared" si="53"/>
        <v/>
      </c>
      <c r="AM201" s="108" t="str">
        <f t="shared" si="54"/>
        <v/>
      </c>
      <c r="AO201" s="108" t="str">
        <f t="shared" si="55"/>
        <v/>
      </c>
      <c r="AQ201" s="108" t="str">
        <f t="shared" si="56"/>
        <v/>
      </c>
    </row>
    <row r="202" spans="5:43">
      <c r="E202" s="108" t="str">
        <f t="shared" si="40"/>
        <v/>
      </c>
      <c r="G202" s="108" t="str">
        <f t="shared" si="40"/>
        <v/>
      </c>
      <c r="I202" s="108" t="str">
        <f t="shared" si="41"/>
        <v/>
      </c>
      <c r="K202" s="108" t="str">
        <f t="shared" si="42"/>
        <v/>
      </c>
      <c r="M202" s="108" t="str">
        <f t="shared" si="43"/>
        <v/>
      </c>
      <c r="O202" s="108" t="str">
        <f t="shared" si="44"/>
        <v/>
      </c>
      <c r="Q202" s="108" t="str">
        <f t="shared" si="57"/>
        <v/>
      </c>
      <c r="S202" s="108" t="str">
        <f t="shared" si="45"/>
        <v/>
      </c>
      <c r="U202" s="108" t="str">
        <f t="shared" si="46"/>
        <v/>
      </c>
      <c r="W202" s="108" t="str">
        <f t="shared" si="58"/>
        <v/>
      </c>
      <c r="Y202" s="108" t="str">
        <f t="shared" si="47"/>
        <v/>
      </c>
      <c r="AA202" s="108" t="str">
        <f t="shared" si="48"/>
        <v/>
      </c>
      <c r="AC202" s="108" t="str">
        <f t="shared" si="49"/>
        <v/>
      </c>
      <c r="AE202" s="108" t="str">
        <f t="shared" si="50"/>
        <v/>
      </c>
      <c r="AG202" s="108" t="str">
        <f t="shared" si="51"/>
        <v/>
      </c>
      <c r="AI202" s="108" t="str">
        <f t="shared" si="52"/>
        <v/>
      </c>
      <c r="AK202" s="108" t="str">
        <f t="shared" si="53"/>
        <v/>
      </c>
      <c r="AM202" s="108" t="str">
        <f t="shared" si="54"/>
        <v/>
      </c>
      <c r="AO202" s="108" t="str">
        <f t="shared" si="55"/>
        <v/>
      </c>
      <c r="AQ202" s="108" t="str">
        <f t="shared" si="56"/>
        <v/>
      </c>
    </row>
    <row r="203" spans="5:43">
      <c r="E203" s="108" t="str">
        <f t="shared" si="40"/>
        <v/>
      </c>
      <c r="G203" s="108" t="str">
        <f t="shared" si="40"/>
        <v/>
      </c>
      <c r="I203" s="108" t="str">
        <f t="shared" si="41"/>
        <v/>
      </c>
      <c r="K203" s="108" t="str">
        <f t="shared" si="42"/>
        <v/>
      </c>
      <c r="M203" s="108" t="str">
        <f t="shared" si="43"/>
        <v/>
      </c>
      <c r="O203" s="108" t="str">
        <f t="shared" si="44"/>
        <v/>
      </c>
      <c r="Q203" s="108" t="str">
        <f t="shared" si="57"/>
        <v/>
      </c>
      <c r="S203" s="108" t="str">
        <f t="shared" si="45"/>
        <v/>
      </c>
      <c r="U203" s="108" t="str">
        <f t="shared" si="46"/>
        <v/>
      </c>
      <c r="W203" s="108" t="str">
        <f t="shared" si="58"/>
        <v/>
      </c>
      <c r="Y203" s="108" t="str">
        <f t="shared" si="47"/>
        <v/>
      </c>
      <c r="AA203" s="108" t="str">
        <f t="shared" si="48"/>
        <v/>
      </c>
      <c r="AC203" s="108" t="str">
        <f t="shared" si="49"/>
        <v/>
      </c>
      <c r="AE203" s="108" t="str">
        <f t="shared" si="50"/>
        <v/>
      </c>
      <c r="AG203" s="108" t="str">
        <f t="shared" si="51"/>
        <v/>
      </c>
      <c r="AI203" s="108" t="str">
        <f t="shared" si="52"/>
        <v/>
      </c>
      <c r="AK203" s="108" t="str">
        <f t="shared" si="53"/>
        <v/>
      </c>
      <c r="AM203" s="108" t="str">
        <f t="shared" si="54"/>
        <v/>
      </c>
      <c r="AO203" s="108" t="str">
        <f t="shared" si="55"/>
        <v/>
      </c>
      <c r="AQ203" s="108" t="str">
        <f t="shared" si="56"/>
        <v/>
      </c>
    </row>
    <row r="204" spans="5:43">
      <c r="E204" s="108" t="str">
        <f t="shared" si="40"/>
        <v/>
      </c>
      <c r="G204" s="108" t="str">
        <f t="shared" si="40"/>
        <v/>
      </c>
      <c r="I204" s="108" t="str">
        <f t="shared" si="41"/>
        <v/>
      </c>
      <c r="K204" s="108" t="str">
        <f t="shared" si="42"/>
        <v/>
      </c>
      <c r="M204" s="108" t="str">
        <f t="shared" si="43"/>
        <v/>
      </c>
      <c r="O204" s="108" t="str">
        <f t="shared" si="44"/>
        <v/>
      </c>
      <c r="Q204" s="108" t="str">
        <f t="shared" si="57"/>
        <v/>
      </c>
      <c r="S204" s="108" t="str">
        <f t="shared" si="45"/>
        <v/>
      </c>
      <c r="U204" s="108" t="str">
        <f t="shared" si="46"/>
        <v/>
      </c>
      <c r="W204" s="108" t="str">
        <f t="shared" si="58"/>
        <v/>
      </c>
      <c r="Y204" s="108" t="str">
        <f t="shared" si="47"/>
        <v/>
      </c>
      <c r="AA204" s="108" t="str">
        <f t="shared" si="48"/>
        <v/>
      </c>
      <c r="AC204" s="108" t="str">
        <f t="shared" si="49"/>
        <v/>
      </c>
      <c r="AE204" s="108" t="str">
        <f t="shared" si="50"/>
        <v/>
      </c>
      <c r="AG204" s="108" t="str">
        <f t="shared" si="51"/>
        <v/>
      </c>
      <c r="AI204" s="108" t="str">
        <f t="shared" si="52"/>
        <v/>
      </c>
      <c r="AK204" s="108" t="str">
        <f t="shared" si="53"/>
        <v/>
      </c>
      <c r="AM204" s="108" t="str">
        <f t="shared" si="54"/>
        <v/>
      </c>
      <c r="AO204" s="108" t="str">
        <f t="shared" si="55"/>
        <v/>
      </c>
      <c r="AQ204" s="108" t="str">
        <f t="shared" si="56"/>
        <v/>
      </c>
    </row>
    <row r="205" spans="5:43">
      <c r="E205" s="108" t="str">
        <f t="shared" ref="E205:G268" si="59">IF(OR($B205=0,D205=0),"",D205/$B205)</f>
        <v/>
      </c>
      <c r="G205" s="108" t="str">
        <f t="shared" si="59"/>
        <v/>
      </c>
      <c r="I205" s="108" t="str">
        <f t="shared" ref="I205:I268" si="60">IF(OR($B205=0,H205=0),"",H205/$B205)</f>
        <v/>
      </c>
      <c r="K205" s="108" t="str">
        <f t="shared" ref="K205:K268" si="61">IF(OR($B205=0,J205=0),"",J205/$B205)</f>
        <v/>
      </c>
      <c r="M205" s="108" t="str">
        <f t="shared" ref="M205:M268" si="62">IF(OR($B205=0,L205=0),"",L205/$B205)</f>
        <v/>
      </c>
      <c r="O205" s="108" t="str">
        <f t="shared" ref="O205:O268" si="63">IF(OR($B205=0,N205=0),"",N205/$B205)</f>
        <v/>
      </c>
      <c r="Q205" s="108" t="str">
        <f t="shared" si="57"/>
        <v/>
      </c>
      <c r="S205" s="108" t="str">
        <f t="shared" ref="S205:S268" si="64">IF(OR($B205=0,R205=0),"",R205/$B205)</f>
        <v/>
      </c>
      <c r="U205" s="108" t="str">
        <f t="shared" ref="U205:U268" si="65">IF(OR($B205=0,T205=0),"",T205/$B205)</f>
        <v/>
      </c>
      <c r="W205" s="108" t="str">
        <f t="shared" si="58"/>
        <v/>
      </c>
      <c r="Y205" s="108" t="str">
        <f t="shared" ref="Y205:Y268" si="66">IF(OR($B205=0,X205=0),"",X205/$B205)</f>
        <v/>
      </c>
      <c r="AA205" s="108" t="str">
        <f t="shared" ref="AA205:AA268" si="67">IF(OR($B205=0,Z205=0),"",Z205/$B205)</f>
        <v/>
      </c>
      <c r="AC205" s="108" t="str">
        <f t="shared" ref="AC205:AC268" si="68">IF(OR($B205=0,AB205=0),"",AB205/$B205)</f>
        <v/>
      </c>
      <c r="AE205" s="108" t="str">
        <f t="shared" ref="AE205:AE268" si="69">IF(OR($B205=0,AD205=0),"",AD205/$B205)</f>
        <v/>
      </c>
      <c r="AG205" s="108" t="str">
        <f t="shared" ref="AG205:AG268" si="70">IF(OR($B205=0,AF205=0),"",AF205/$B205)</f>
        <v/>
      </c>
      <c r="AI205" s="108" t="str">
        <f t="shared" ref="AI205:AI268" si="71">IF(OR($B205=0,AH205=0),"",AH205/$B205)</f>
        <v/>
      </c>
      <c r="AK205" s="108" t="str">
        <f t="shared" ref="AK205:AK268" si="72">IF(OR($B205=0,AJ205=0),"",AJ205/$B205)</f>
        <v/>
      </c>
      <c r="AM205" s="108" t="str">
        <f t="shared" ref="AM205:AM268" si="73">IF(OR($B205=0,AL205=0),"",AL205/$B205)</f>
        <v/>
      </c>
      <c r="AO205" s="108" t="str">
        <f t="shared" ref="AO205:AO268" si="74">IF(OR($B205=0,AN205=0),"",AN205/$B205)</f>
        <v/>
      </c>
      <c r="AQ205" s="108" t="str">
        <f t="shared" ref="AQ205:AQ268" si="75">IF(OR($B205=0,AP205=0),"",AP205/$B205)</f>
        <v/>
      </c>
    </row>
    <row r="206" spans="5:43">
      <c r="E206" s="108" t="str">
        <f t="shared" si="59"/>
        <v/>
      </c>
      <c r="G206" s="108" t="str">
        <f t="shared" si="59"/>
        <v/>
      </c>
      <c r="I206" s="108" t="str">
        <f t="shared" si="60"/>
        <v/>
      </c>
      <c r="K206" s="108" t="str">
        <f t="shared" si="61"/>
        <v/>
      </c>
      <c r="M206" s="108" t="str">
        <f t="shared" si="62"/>
        <v/>
      </c>
      <c r="O206" s="108" t="str">
        <f t="shared" si="63"/>
        <v/>
      </c>
      <c r="Q206" s="108" t="str">
        <f t="shared" si="57"/>
        <v/>
      </c>
      <c r="S206" s="108" t="str">
        <f t="shared" si="64"/>
        <v/>
      </c>
      <c r="U206" s="108" t="str">
        <f t="shared" si="65"/>
        <v/>
      </c>
      <c r="W206" s="108" t="str">
        <f t="shared" si="58"/>
        <v/>
      </c>
      <c r="Y206" s="108" t="str">
        <f t="shared" si="66"/>
        <v/>
      </c>
      <c r="AA206" s="108" t="str">
        <f t="shared" si="67"/>
        <v/>
      </c>
      <c r="AC206" s="108" t="str">
        <f t="shared" si="68"/>
        <v/>
      </c>
      <c r="AE206" s="108" t="str">
        <f t="shared" si="69"/>
        <v/>
      </c>
      <c r="AG206" s="108" t="str">
        <f t="shared" si="70"/>
        <v/>
      </c>
      <c r="AI206" s="108" t="str">
        <f t="shared" si="71"/>
        <v/>
      </c>
      <c r="AK206" s="108" t="str">
        <f t="shared" si="72"/>
        <v/>
      </c>
      <c r="AM206" s="108" t="str">
        <f t="shared" si="73"/>
        <v/>
      </c>
      <c r="AO206" s="108" t="str">
        <f t="shared" si="74"/>
        <v/>
      </c>
      <c r="AQ206" s="108" t="str">
        <f t="shared" si="75"/>
        <v/>
      </c>
    </row>
    <row r="207" spans="5:43">
      <c r="E207" s="108" t="str">
        <f t="shared" si="59"/>
        <v/>
      </c>
      <c r="G207" s="108" t="str">
        <f t="shared" si="59"/>
        <v/>
      </c>
      <c r="I207" s="108" t="str">
        <f t="shared" si="60"/>
        <v/>
      </c>
      <c r="K207" s="108" t="str">
        <f t="shared" si="61"/>
        <v/>
      </c>
      <c r="M207" s="108" t="str">
        <f t="shared" si="62"/>
        <v/>
      </c>
      <c r="O207" s="108" t="str">
        <f t="shared" si="63"/>
        <v/>
      </c>
      <c r="Q207" s="108" t="str">
        <f t="shared" si="57"/>
        <v/>
      </c>
      <c r="S207" s="108" t="str">
        <f t="shared" si="64"/>
        <v/>
      </c>
      <c r="U207" s="108" t="str">
        <f t="shared" si="65"/>
        <v/>
      </c>
      <c r="W207" s="108" t="str">
        <f t="shared" si="58"/>
        <v/>
      </c>
      <c r="Y207" s="108" t="str">
        <f t="shared" si="66"/>
        <v/>
      </c>
      <c r="AA207" s="108" t="str">
        <f t="shared" si="67"/>
        <v/>
      </c>
      <c r="AC207" s="108" t="str">
        <f t="shared" si="68"/>
        <v/>
      </c>
      <c r="AE207" s="108" t="str">
        <f t="shared" si="69"/>
        <v/>
      </c>
      <c r="AG207" s="108" t="str">
        <f t="shared" si="70"/>
        <v/>
      </c>
      <c r="AI207" s="108" t="str">
        <f t="shared" si="71"/>
        <v/>
      </c>
      <c r="AK207" s="108" t="str">
        <f t="shared" si="72"/>
        <v/>
      </c>
      <c r="AM207" s="108" t="str">
        <f t="shared" si="73"/>
        <v/>
      </c>
      <c r="AO207" s="108" t="str">
        <f t="shared" si="74"/>
        <v/>
      </c>
      <c r="AQ207" s="108" t="str">
        <f t="shared" si="75"/>
        <v/>
      </c>
    </row>
    <row r="208" spans="5:43">
      <c r="E208" s="108" t="str">
        <f t="shared" si="59"/>
        <v/>
      </c>
      <c r="G208" s="108" t="str">
        <f t="shared" si="59"/>
        <v/>
      </c>
      <c r="I208" s="108" t="str">
        <f t="shared" si="60"/>
        <v/>
      </c>
      <c r="K208" s="108" t="str">
        <f t="shared" si="61"/>
        <v/>
      </c>
      <c r="M208" s="108" t="str">
        <f t="shared" si="62"/>
        <v/>
      </c>
      <c r="O208" s="108" t="str">
        <f t="shared" si="63"/>
        <v/>
      </c>
      <c r="Q208" s="108" t="str">
        <f t="shared" si="57"/>
        <v/>
      </c>
      <c r="S208" s="108" t="str">
        <f t="shared" si="64"/>
        <v/>
      </c>
      <c r="U208" s="108" t="str">
        <f t="shared" si="65"/>
        <v/>
      </c>
      <c r="W208" s="108" t="str">
        <f t="shared" si="58"/>
        <v/>
      </c>
      <c r="Y208" s="108" t="str">
        <f t="shared" si="66"/>
        <v/>
      </c>
      <c r="AA208" s="108" t="str">
        <f t="shared" si="67"/>
        <v/>
      </c>
      <c r="AC208" s="108" t="str">
        <f t="shared" si="68"/>
        <v/>
      </c>
      <c r="AE208" s="108" t="str">
        <f t="shared" si="69"/>
        <v/>
      </c>
      <c r="AG208" s="108" t="str">
        <f t="shared" si="70"/>
        <v/>
      </c>
      <c r="AI208" s="108" t="str">
        <f t="shared" si="71"/>
        <v/>
      </c>
      <c r="AK208" s="108" t="str">
        <f t="shared" si="72"/>
        <v/>
      </c>
      <c r="AM208" s="108" t="str">
        <f t="shared" si="73"/>
        <v/>
      </c>
      <c r="AO208" s="108" t="str">
        <f t="shared" si="74"/>
        <v/>
      </c>
      <c r="AQ208" s="108" t="str">
        <f t="shared" si="75"/>
        <v/>
      </c>
    </row>
    <row r="209" spans="5:43">
      <c r="E209" s="108" t="str">
        <f t="shared" si="59"/>
        <v/>
      </c>
      <c r="G209" s="108" t="str">
        <f t="shared" si="59"/>
        <v/>
      </c>
      <c r="I209" s="108" t="str">
        <f t="shared" si="60"/>
        <v/>
      </c>
      <c r="K209" s="108" t="str">
        <f t="shared" si="61"/>
        <v/>
      </c>
      <c r="M209" s="108" t="str">
        <f t="shared" si="62"/>
        <v/>
      </c>
      <c r="O209" s="108" t="str">
        <f t="shared" si="63"/>
        <v/>
      </c>
      <c r="Q209" s="108" t="str">
        <f t="shared" si="57"/>
        <v/>
      </c>
      <c r="S209" s="108" t="str">
        <f t="shared" si="64"/>
        <v/>
      </c>
      <c r="U209" s="108" t="str">
        <f t="shared" si="65"/>
        <v/>
      </c>
      <c r="W209" s="108" t="str">
        <f t="shared" si="58"/>
        <v/>
      </c>
      <c r="Y209" s="108" t="str">
        <f t="shared" si="66"/>
        <v/>
      </c>
      <c r="AA209" s="108" t="str">
        <f t="shared" si="67"/>
        <v/>
      </c>
      <c r="AC209" s="108" t="str">
        <f t="shared" si="68"/>
        <v/>
      </c>
      <c r="AE209" s="108" t="str">
        <f t="shared" si="69"/>
        <v/>
      </c>
      <c r="AG209" s="108" t="str">
        <f t="shared" si="70"/>
        <v/>
      </c>
      <c r="AI209" s="108" t="str">
        <f t="shared" si="71"/>
        <v/>
      </c>
      <c r="AK209" s="108" t="str">
        <f t="shared" si="72"/>
        <v/>
      </c>
      <c r="AM209" s="108" t="str">
        <f t="shared" si="73"/>
        <v/>
      </c>
      <c r="AO209" s="108" t="str">
        <f t="shared" si="74"/>
        <v/>
      </c>
      <c r="AQ209" s="108" t="str">
        <f t="shared" si="75"/>
        <v/>
      </c>
    </row>
    <row r="210" spans="5:43">
      <c r="E210" s="108" t="str">
        <f t="shared" si="59"/>
        <v/>
      </c>
      <c r="G210" s="108" t="str">
        <f t="shared" si="59"/>
        <v/>
      </c>
      <c r="I210" s="108" t="str">
        <f t="shared" si="60"/>
        <v/>
      </c>
      <c r="K210" s="108" t="str">
        <f t="shared" si="61"/>
        <v/>
      </c>
      <c r="M210" s="108" t="str">
        <f t="shared" si="62"/>
        <v/>
      </c>
      <c r="O210" s="108" t="str">
        <f t="shared" si="63"/>
        <v/>
      </c>
      <c r="Q210" s="108" t="str">
        <f t="shared" si="57"/>
        <v/>
      </c>
      <c r="S210" s="108" t="str">
        <f t="shared" si="64"/>
        <v/>
      </c>
      <c r="U210" s="108" t="str">
        <f t="shared" si="65"/>
        <v/>
      </c>
      <c r="W210" s="108" t="str">
        <f t="shared" si="58"/>
        <v/>
      </c>
      <c r="Y210" s="108" t="str">
        <f t="shared" si="66"/>
        <v/>
      </c>
      <c r="AA210" s="108" t="str">
        <f t="shared" si="67"/>
        <v/>
      </c>
      <c r="AC210" s="108" t="str">
        <f t="shared" si="68"/>
        <v/>
      </c>
      <c r="AE210" s="108" t="str">
        <f t="shared" si="69"/>
        <v/>
      </c>
      <c r="AG210" s="108" t="str">
        <f t="shared" si="70"/>
        <v/>
      </c>
      <c r="AI210" s="108" t="str">
        <f t="shared" si="71"/>
        <v/>
      </c>
      <c r="AK210" s="108" t="str">
        <f t="shared" si="72"/>
        <v/>
      </c>
      <c r="AM210" s="108" t="str">
        <f t="shared" si="73"/>
        <v/>
      </c>
      <c r="AO210" s="108" t="str">
        <f t="shared" si="74"/>
        <v/>
      </c>
      <c r="AQ210" s="108" t="str">
        <f t="shared" si="75"/>
        <v/>
      </c>
    </row>
    <row r="211" spans="5:43">
      <c r="E211" s="108" t="str">
        <f t="shared" si="59"/>
        <v/>
      </c>
      <c r="G211" s="108" t="str">
        <f t="shared" si="59"/>
        <v/>
      </c>
      <c r="I211" s="108" t="str">
        <f t="shared" si="60"/>
        <v/>
      </c>
      <c r="K211" s="108" t="str">
        <f t="shared" si="61"/>
        <v/>
      </c>
      <c r="M211" s="108" t="str">
        <f t="shared" si="62"/>
        <v/>
      </c>
      <c r="O211" s="108" t="str">
        <f t="shared" si="63"/>
        <v/>
      </c>
      <c r="Q211" s="108" t="str">
        <f t="shared" si="57"/>
        <v/>
      </c>
      <c r="S211" s="108" t="str">
        <f t="shared" si="64"/>
        <v/>
      </c>
      <c r="U211" s="108" t="str">
        <f t="shared" si="65"/>
        <v/>
      </c>
      <c r="W211" s="108" t="str">
        <f t="shared" si="58"/>
        <v/>
      </c>
      <c r="Y211" s="108" t="str">
        <f t="shared" si="66"/>
        <v/>
      </c>
      <c r="AA211" s="108" t="str">
        <f t="shared" si="67"/>
        <v/>
      </c>
      <c r="AC211" s="108" t="str">
        <f t="shared" si="68"/>
        <v/>
      </c>
      <c r="AE211" s="108" t="str">
        <f t="shared" si="69"/>
        <v/>
      </c>
      <c r="AG211" s="108" t="str">
        <f t="shared" si="70"/>
        <v/>
      </c>
      <c r="AI211" s="108" t="str">
        <f t="shared" si="71"/>
        <v/>
      </c>
      <c r="AK211" s="108" t="str">
        <f t="shared" si="72"/>
        <v/>
      </c>
      <c r="AM211" s="108" t="str">
        <f t="shared" si="73"/>
        <v/>
      </c>
      <c r="AO211" s="108" t="str">
        <f t="shared" si="74"/>
        <v/>
      </c>
      <c r="AQ211" s="108" t="str">
        <f t="shared" si="75"/>
        <v/>
      </c>
    </row>
    <row r="212" spans="5:43">
      <c r="E212" s="108" t="str">
        <f t="shared" si="59"/>
        <v/>
      </c>
      <c r="G212" s="108" t="str">
        <f t="shared" si="59"/>
        <v/>
      </c>
      <c r="I212" s="108" t="str">
        <f t="shared" si="60"/>
        <v/>
      </c>
      <c r="K212" s="108" t="str">
        <f t="shared" si="61"/>
        <v/>
      </c>
      <c r="M212" s="108" t="str">
        <f t="shared" si="62"/>
        <v/>
      </c>
      <c r="O212" s="108" t="str">
        <f t="shared" si="63"/>
        <v/>
      </c>
      <c r="Q212" s="108" t="str">
        <f t="shared" si="57"/>
        <v/>
      </c>
      <c r="S212" s="108" t="str">
        <f t="shared" si="64"/>
        <v/>
      </c>
      <c r="U212" s="108" t="str">
        <f t="shared" si="65"/>
        <v/>
      </c>
      <c r="W212" s="108" t="str">
        <f t="shared" si="58"/>
        <v/>
      </c>
      <c r="Y212" s="108" t="str">
        <f t="shared" si="66"/>
        <v/>
      </c>
      <c r="AA212" s="108" t="str">
        <f t="shared" si="67"/>
        <v/>
      </c>
      <c r="AC212" s="108" t="str">
        <f t="shared" si="68"/>
        <v/>
      </c>
      <c r="AE212" s="108" t="str">
        <f t="shared" si="69"/>
        <v/>
      </c>
      <c r="AG212" s="108" t="str">
        <f t="shared" si="70"/>
        <v/>
      </c>
      <c r="AI212" s="108" t="str">
        <f t="shared" si="71"/>
        <v/>
      </c>
      <c r="AK212" s="108" t="str">
        <f t="shared" si="72"/>
        <v/>
      </c>
      <c r="AM212" s="108" t="str">
        <f t="shared" si="73"/>
        <v/>
      </c>
      <c r="AO212" s="108" t="str">
        <f t="shared" si="74"/>
        <v/>
      </c>
      <c r="AQ212" s="108" t="str">
        <f t="shared" si="75"/>
        <v/>
      </c>
    </row>
    <row r="213" spans="5:43">
      <c r="E213" s="108" t="str">
        <f t="shared" si="59"/>
        <v/>
      </c>
      <c r="G213" s="108" t="str">
        <f t="shared" si="59"/>
        <v/>
      </c>
      <c r="I213" s="108" t="str">
        <f t="shared" si="60"/>
        <v/>
      </c>
      <c r="K213" s="108" t="str">
        <f t="shared" si="61"/>
        <v/>
      </c>
      <c r="M213" s="108" t="str">
        <f t="shared" si="62"/>
        <v/>
      </c>
      <c r="O213" s="108" t="str">
        <f t="shared" si="63"/>
        <v/>
      </c>
      <c r="Q213" s="108" t="str">
        <f t="shared" si="57"/>
        <v/>
      </c>
      <c r="S213" s="108" t="str">
        <f t="shared" si="64"/>
        <v/>
      </c>
      <c r="U213" s="108" t="str">
        <f t="shared" si="65"/>
        <v/>
      </c>
      <c r="W213" s="108" t="str">
        <f t="shared" si="58"/>
        <v/>
      </c>
      <c r="Y213" s="108" t="str">
        <f t="shared" si="66"/>
        <v/>
      </c>
      <c r="AA213" s="108" t="str">
        <f t="shared" si="67"/>
        <v/>
      </c>
      <c r="AC213" s="108" t="str">
        <f t="shared" si="68"/>
        <v/>
      </c>
      <c r="AE213" s="108" t="str">
        <f t="shared" si="69"/>
        <v/>
      </c>
      <c r="AG213" s="108" t="str">
        <f t="shared" si="70"/>
        <v/>
      </c>
      <c r="AI213" s="108" t="str">
        <f t="shared" si="71"/>
        <v/>
      </c>
      <c r="AK213" s="108" t="str">
        <f t="shared" si="72"/>
        <v/>
      </c>
      <c r="AM213" s="108" t="str">
        <f t="shared" si="73"/>
        <v/>
      </c>
      <c r="AO213" s="108" t="str">
        <f t="shared" si="74"/>
        <v/>
      </c>
      <c r="AQ213" s="108" t="str">
        <f t="shared" si="75"/>
        <v/>
      </c>
    </row>
    <row r="214" spans="5:43">
      <c r="E214" s="108" t="str">
        <f t="shared" si="59"/>
        <v/>
      </c>
      <c r="G214" s="108" t="str">
        <f t="shared" si="59"/>
        <v/>
      </c>
      <c r="I214" s="108" t="str">
        <f t="shared" si="60"/>
        <v/>
      </c>
      <c r="K214" s="108" t="str">
        <f t="shared" si="61"/>
        <v/>
      </c>
      <c r="M214" s="108" t="str">
        <f t="shared" si="62"/>
        <v/>
      </c>
      <c r="O214" s="108" t="str">
        <f t="shared" si="63"/>
        <v/>
      </c>
      <c r="Q214" s="108" t="str">
        <f t="shared" si="57"/>
        <v/>
      </c>
      <c r="S214" s="108" t="str">
        <f t="shared" si="64"/>
        <v/>
      </c>
      <c r="U214" s="108" t="str">
        <f t="shared" si="65"/>
        <v/>
      </c>
      <c r="W214" s="108" t="str">
        <f t="shared" si="58"/>
        <v/>
      </c>
      <c r="Y214" s="108" t="str">
        <f t="shared" si="66"/>
        <v/>
      </c>
      <c r="AA214" s="108" t="str">
        <f t="shared" si="67"/>
        <v/>
      </c>
      <c r="AC214" s="108" t="str">
        <f t="shared" si="68"/>
        <v/>
      </c>
      <c r="AE214" s="108" t="str">
        <f t="shared" si="69"/>
        <v/>
      </c>
      <c r="AG214" s="108" t="str">
        <f t="shared" si="70"/>
        <v/>
      </c>
      <c r="AI214" s="108" t="str">
        <f t="shared" si="71"/>
        <v/>
      </c>
      <c r="AK214" s="108" t="str">
        <f t="shared" si="72"/>
        <v/>
      </c>
      <c r="AM214" s="108" t="str">
        <f t="shared" si="73"/>
        <v/>
      </c>
      <c r="AO214" s="108" t="str">
        <f t="shared" si="74"/>
        <v/>
      </c>
      <c r="AQ214" s="108" t="str">
        <f t="shared" si="75"/>
        <v/>
      </c>
    </row>
    <row r="215" spans="5:43">
      <c r="E215" s="108" t="str">
        <f t="shared" si="59"/>
        <v/>
      </c>
      <c r="G215" s="108" t="str">
        <f t="shared" si="59"/>
        <v/>
      </c>
      <c r="I215" s="108" t="str">
        <f t="shared" si="60"/>
        <v/>
      </c>
      <c r="K215" s="108" t="str">
        <f t="shared" si="61"/>
        <v/>
      </c>
      <c r="M215" s="108" t="str">
        <f t="shared" si="62"/>
        <v/>
      </c>
      <c r="O215" s="108" t="str">
        <f t="shared" si="63"/>
        <v/>
      </c>
      <c r="Q215" s="108" t="str">
        <f t="shared" si="57"/>
        <v/>
      </c>
      <c r="S215" s="108" t="str">
        <f t="shared" si="64"/>
        <v/>
      </c>
      <c r="U215" s="108" t="str">
        <f t="shared" si="65"/>
        <v/>
      </c>
      <c r="W215" s="108" t="str">
        <f t="shared" si="58"/>
        <v/>
      </c>
      <c r="Y215" s="108" t="str">
        <f t="shared" si="66"/>
        <v/>
      </c>
      <c r="AA215" s="108" t="str">
        <f t="shared" si="67"/>
        <v/>
      </c>
      <c r="AC215" s="108" t="str">
        <f t="shared" si="68"/>
        <v/>
      </c>
      <c r="AE215" s="108" t="str">
        <f t="shared" si="69"/>
        <v/>
      </c>
      <c r="AG215" s="108" t="str">
        <f t="shared" si="70"/>
        <v/>
      </c>
      <c r="AI215" s="108" t="str">
        <f t="shared" si="71"/>
        <v/>
      </c>
      <c r="AK215" s="108" t="str">
        <f t="shared" si="72"/>
        <v/>
      </c>
      <c r="AM215" s="108" t="str">
        <f t="shared" si="73"/>
        <v/>
      </c>
      <c r="AO215" s="108" t="str">
        <f t="shared" si="74"/>
        <v/>
      </c>
      <c r="AQ215" s="108" t="str">
        <f t="shared" si="75"/>
        <v/>
      </c>
    </row>
    <row r="216" spans="5:43">
      <c r="E216" s="108" t="str">
        <f t="shared" si="59"/>
        <v/>
      </c>
      <c r="G216" s="108" t="str">
        <f t="shared" si="59"/>
        <v/>
      </c>
      <c r="I216" s="108" t="str">
        <f t="shared" si="60"/>
        <v/>
      </c>
      <c r="K216" s="108" t="str">
        <f t="shared" si="61"/>
        <v/>
      </c>
      <c r="M216" s="108" t="str">
        <f t="shared" si="62"/>
        <v/>
      </c>
      <c r="O216" s="108" t="str">
        <f t="shared" si="63"/>
        <v/>
      </c>
      <c r="Q216" s="108" t="str">
        <f t="shared" si="57"/>
        <v/>
      </c>
      <c r="S216" s="108" t="str">
        <f t="shared" si="64"/>
        <v/>
      </c>
      <c r="U216" s="108" t="str">
        <f t="shared" si="65"/>
        <v/>
      </c>
      <c r="W216" s="108" t="str">
        <f t="shared" si="58"/>
        <v/>
      </c>
      <c r="Y216" s="108" t="str">
        <f t="shared" si="66"/>
        <v/>
      </c>
      <c r="AA216" s="108" t="str">
        <f t="shared" si="67"/>
        <v/>
      </c>
      <c r="AC216" s="108" t="str">
        <f t="shared" si="68"/>
        <v/>
      </c>
      <c r="AE216" s="108" t="str">
        <f t="shared" si="69"/>
        <v/>
      </c>
      <c r="AG216" s="108" t="str">
        <f t="shared" si="70"/>
        <v/>
      </c>
      <c r="AI216" s="108" t="str">
        <f t="shared" si="71"/>
        <v/>
      </c>
      <c r="AK216" s="108" t="str">
        <f t="shared" si="72"/>
        <v/>
      </c>
      <c r="AM216" s="108" t="str">
        <f t="shared" si="73"/>
        <v/>
      </c>
      <c r="AO216" s="108" t="str">
        <f t="shared" si="74"/>
        <v/>
      </c>
      <c r="AQ216" s="108" t="str">
        <f t="shared" si="75"/>
        <v/>
      </c>
    </row>
    <row r="217" spans="5:43">
      <c r="E217" s="108" t="str">
        <f t="shared" si="59"/>
        <v/>
      </c>
      <c r="G217" s="108" t="str">
        <f t="shared" si="59"/>
        <v/>
      </c>
      <c r="I217" s="108" t="str">
        <f t="shared" si="60"/>
        <v/>
      </c>
      <c r="K217" s="108" t="str">
        <f t="shared" si="61"/>
        <v/>
      </c>
      <c r="M217" s="108" t="str">
        <f t="shared" si="62"/>
        <v/>
      </c>
      <c r="O217" s="108" t="str">
        <f t="shared" si="63"/>
        <v/>
      </c>
      <c r="Q217" s="108" t="str">
        <f t="shared" si="57"/>
        <v/>
      </c>
      <c r="S217" s="108" t="str">
        <f t="shared" si="64"/>
        <v/>
      </c>
      <c r="U217" s="108" t="str">
        <f t="shared" si="65"/>
        <v/>
      </c>
      <c r="W217" s="108" t="str">
        <f t="shared" si="58"/>
        <v/>
      </c>
      <c r="Y217" s="108" t="str">
        <f t="shared" si="66"/>
        <v/>
      </c>
      <c r="AA217" s="108" t="str">
        <f t="shared" si="67"/>
        <v/>
      </c>
      <c r="AC217" s="108" t="str">
        <f t="shared" si="68"/>
        <v/>
      </c>
      <c r="AE217" s="108" t="str">
        <f t="shared" si="69"/>
        <v/>
      </c>
      <c r="AG217" s="108" t="str">
        <f t="shared" si="70"/>
        <v/>
      </c>
      <c r="AI217" s="108" t="str">
        <f t="shared" si="71"/>
        <v/>
      </c>
      <c r="AK217" s="108" t="str">
        <f t="shared" si="72"/>
        <v/>
      </c>
      <c r="AM217" s="108" t="str">
        <f t="shared" si="73"/>
        <v/>
      </c>
      <c r="AO217" s="108" t="str">
        <f t="shared" si="74"/>
        <v/>
      </c>
      <c r="AQ217" s="108" t="str">
        <f t="shared" si="75"/>
        <v/>
      </c>
    </row>
    <row r="218" spans="5:43">
      <c r="E218" s="108" t="str">
        <f t="shared" si="59"/>
        <v/>
      </c>
      <c r="G218" s="108" t="str">
        <f t="shared" si="59"/>
        <v/>
      </c>
      <c r="I218" s="108" t="str">
        <f t="shared" si="60"/>
        <v/>
      </c>
      <c r="K218" s="108" t="str">
        <f t="shared" si="61"/>
        <v/>
      </c>
      <c r="M218" s="108" t="str">
        <f t="shared" si="62"/>
        <v/>
      </c>
      <c r="O218" s="108" t="str">
        <f t="shared" si="63"/>
        <v/>
      </c>
      <c r="Q218" s="108" t="str">
        <f t="shared" si="57"/>
        <v/>
      </c>
      <c r="S218" s="108" t="str">
        <f t="shared" si="64"/>
        <v/>
      </c>
      <c r="U218" s="108" t="str">
        <f t="shared" si="65"/>
        <v/>
      </c>
      <c r="W218" s="108" t="str">
        <f t="shared" si="58"/>
        <v/>
      </c>
      <c r="Y218" s="108" t="str">
        <f t="shared" si="66"/>
        <v/>
      </c>
      <c r="AA218" s="108" t="str">
        <f t="shared" si="67"/>
        <v/>
      </c>
      <c r="AC218" s="108" t="str">
        <f t="shared" si="68"/>
        <v/>
      </c>
      <c r="AE218" s="108" t="str">
        <f t="shared" si="69"/>
        <v/>
      </c>
      <c r="AG218" s="108" t="str">
        <f t="shared" si="70"/>
        <v/>
      </c>
      <c r="AI218" s="108" t="str">
        <f t="shared" si="71"/>
        <v/>
      </c>
      <c r="AK218" s="108" t="str">
        <f t="shared" si="72"/>
        <v/>
      </c>
      <c r="AM218" s="108" t="str">
        <f t="shared" si="73"/>
        <v/>
      </c>
      <c r="AO218" s="108" t="str">
        <f t="shared" si="74"/>
        <v/>
      </c>
      <c r="AQ218" s="108" t="str">
        <f t="shared" si="75"/>
        <v/>
      </c>
    </row>
    <row r="219" spans="5:43">
      <c r="E219" s="108" t="str">
        <f t="shared" si="59"/>
        <v/>
      </c>
      <c r="G219" s="108" t="str">
        <f t="shared" si="59"/>
        <v/>
      </c>
      <c r="I219" s="108" t="str">
        <f t="shared" si="60"/>
        <v/>
      </c>
      <c r="K219" s="108" t="str">
        <f t="shared" si="61"/>
        <v/>
      </c>
      <c r="M219" s="108" t="str">
        <f t="shared" si="62"/>
        <v/>
      </c>
      <c r="O219" s="108" t="str">
        <f t="shared" si="63"/>
        <v/>
      </c>
      <c r="Q219" s="108" t="str">
        <f t="shared" si="57"/>
        <v/>
      </c>
      <c r="S219" s="108" t="str">
        <f t="shared" si="64"/>
        <v/>
      </c>
      <c r="U219" s="108" t="str">
        <f t="shared" si="65"/>
        <v/>
      </c>
      <c r="W219" s="108" t="str">
        <f t="shared" si="58"/>
        <v/>
      </c>
      <c r="Y219" s="108" t="str">
        <f t="shared" si="66"/>
        <v/>
      </c>
      <c r="AA219" s="108" t="str">
        <f t="shared" si="67"/>
        <v/>
      </c>
      <c r="AC219" s="108" t="str">
        <f t="shared" si="68"/>
        <v/>
      </c>
      <c r="AE219" s="108" t="str">
        <f t="shared" si="69"/>
        <v/>
      </c>
      <c r="AG219" s="108" t="str">
        <f t="shared" si="70"/>
        <v/>
      </c>
      <c r="AI219" s="108" t="str">
        <f t="shared" si="71"/>
        <v/>
      </c>
      <c r="AK219" s="108" t="str">
        <f t="shared" si="72"/>
        <v/>
      </c>
      <c r="AM219" s="108" t="str">
        <f t="shared" si="73"/>
        <v/>
      </c>
      <c r="AO219" s="108" t="str">
        <f t="shared" si="74"/>
        <v/>
      </c>
      <c r="AQ219" s="108" t="str">
        <f t="shared" si="75"/>
        <v/>
      </c>
    </row>
    <row r="220" spans="5:43">
      <c r="E220" s="108" t="str">
        <f t="shared" si="59"/>
        <v/>
      </c>
      <c r="G220" s="108" t="str">
        <f t="shared" si="59"/>
        <v/>
      </c>
      <c r="I220" s="108" t="str">
        <f t="shared" si="60"/>
        <v/>
      </c>
      <c r="K220" s="108" t="str">
        <f t="shared" si="61"/>
        <v/>
      </c>
      <c r="M220" s="108" t="str">
        <f t="shared" si="62"/>
        <v/>
      </c>
      <c r="O220" s="108" t="str">
        <f t="shared" si="63"/>
        <v/>
      </c>
      <c r="Q220" s="108" t="str">
        <f t="shared" si="57"/>
        <v/>
      </c>
      <c r="S220" s="108" t="str">
        <f t="shared" si="64"/>
        <v/>
      </c>
      <c r="U220" s="108" t="str">
        <f t="shared" si="65"/>
        <v/>
      </c>
      <c r="W220" s="108" t="str">
        <f t="shared" si="58"/>
        <v/>
      </c>
      <c r="Y220" s="108" t="str">
        <f t="shared" si="66"/>
        <v/>
      </c>
      <c r="AA220" s="108" t="str">
        <f t="shared" si="67"/>
        <v/>
      </c>
      <c r="AC220" s="108" t="str">
        <f t="shared" si="68"/>
        <v/>
      </c>
      <c r="AE220" s="108" t="str">
        <f t="shared" si="69"/>
        <v/>
      </c>
      <c r="AG220" s="108" t="str">
        <f t="shared" si="70"/>
        <v/>
      </c>
      <c r="AI220" s="108" t="str">
        <f t="shared" si="71"/>
        <v/>
      </c>
      <c r="AK220" s="108" t="str">
        <f t="shared" si="72"/>
        <v/>
      </c>
      <c r="AM220" s="108" t="str">
        <f t="shared" si="73"/>
        <v/>
      </c>
      <c r="AO220" s="108" t="str">
        <f t="shared" si="74"/>
        <v/>
      </c>
      <c r="AQ220" s="108" t="str">
        <f t="shared" si="75"/>
        <v/>
      </c>
    </row>
    <row r="221" spans="5:43">
      <c r="E221" s="108" t="str">
        <f t="shared" si="59"/>
        <v/>
      </c>
      <c r="G221" s="108" t="str">
        <f t="shared" si="59"/>
        <v/>
      </c>
      <c r="I221" s="108" t="str">
        <f t="shared" si="60"/>
        <v/>
      </c>
      <c r="K221" s="108" t="str">
        <f t="shared" si="61"/>
        <v/>
      </c>
      <c r="M221" s="108" t="str">
        <f t="shared" si="62"/>
        <v/>
      </c>
      <c r="O221" s="108" t="str">
        <f t="shared" si="63"/>
        <v/>
      </c>
      <c r="Q221" s="108" t="str">
        <f t="shared" si="57"/>
        <v/>
      </c>
      <c r="S221" s="108" t="str">
        <f t="shared" si="64"/>
        <v/>
      </c>
      <c r="U221" s="108" t="str">
        <f t="shared" si="65"/>
        <v/>
      </c>
      <c r="W221" s="108" t="str">
        <f t="shared" si="58"/>
        <v/>
      </c>
      <c r="Y221" s="108" t="str">
        <f t="shared" si="66"/>
        <v/>
      </c>
      <c r="AA221" s="108" t="str">
        <f t="shared" si="67"/>
        <v/>
      </c>
      <c r="AC221" s="108" t="str">
        <f t="shared" si="68"/>
        <v/>
      </c>
      <c r="AE221" s="108" t="str">
        <f t="shared" si="69"/>
        <v/>
      </c>
      <c r="AG221" s="108" t="str">
        <f t="shared" si="70"/>
        <v/>
      </c>
      <c r="AI221" s="108" t="str">
        <f t="shared" si="71"/>
        <v/>
      </c>
      <c r="AK221" s="108" t="str">
        <f t="shared" si="72"/>
        <v/>
      </c>
      <c r="AM221" s="108" t="str">
        <f t="shared" si="73"/>
        <v/>
      </c>
      <c r="AO221" s="108" t="str">
        <f t="shared" si="74"/>
        <v/>
      </c>
      <c r="AQ221" s="108" t="str">
        <f t="shared" si="75"/>
        <v/>
      </c>
    </row>
    <row r="222" spans="5:43">
      <c r="E222" s="108" t="str">
        <f t="shared" si="59"/>
        <v/>
      </c>
      <c r="G222" s="108" t="str">
        <f t="shared" si="59"/>
        <v/>
      </c>
      <c r="I222" s="108" t="str">
        <f t="shared" si="60"/>
        <v/>
      </c>
      <c r="K222" s="108" t="str">
        <f t="shared" si="61"/>
        <v/>
      </c>
      <c r="M222" s="108" t="str">
        <f t="shared" si="62"/>
        <v/>
      </c>
      <c r="O222" s="108" t="str">
        <f t="shared" si="63"/>
        <v/>
      </c>
      <c r="Q222" s="108" t="str">
        <f t="shared" si="57"/>
        <v/>
      </c>
      <c r="S222" s="108" t="str">
        <f t="shared" si="64"/>
        <v/>
      </c>
      <c r="U222" s="108" t="str">
        <f t="shared" si="65"/>
        <v/>
      </c>
      <c r="W222" s="108" t="str">
        <f t="shared" si="58"/>
        <v/>
      </c>
      <c r="Y222" s="108" t="str">
        <f t="shared" si="66"/>
        <v/>
      </c>
      <c r="AA222" s="108" t="str">
        <f t="shared" si="67"/>
        <v/>
      </c>
      <c r="AC222" s="108" t="str">
        <f t="shared" si="68"/>
        <v/>
      </c>
      <c r="AE222" s="108" t="str">
        <f t="shared" si="69"/>
        <v/>
      </c>
      <c r="AG222" s="108" t="str">
        <f t="shared" si="70"/>
        <v/>
      </c>
      <c r="AI222" s="108" t="str">
        <f t="shared" si="71"/>
        <v/>
      </c>
      <c r="AK222" s="108" t="str">
        <f t="shared" si="72"/>
        <v/>
      </c>
      <c r="AM222" s="108" t="str">
        <f t="shared" si="73"/>
        <v/>
      </c>
      <c r="AO222" s="108" t="str">
        <f t="shared" si="74"/>
        <v/>
      </c>
      <c r="AQ222" s="108" t="str">
        <f t="shared" si="75"/>
        <v/>
      </c>
    </row>
    <row r="223" spans="5:43">
      <c r="E223" s="108" t="str">
        <f t="shared" si="59"/>
        <v/>
      </c>
      <c r="G223" s="108" t="str">
        <f t="shared" si="59"/>
        <v/>
      </c>
      <c r="I223" s="108" t="str">
        <f t="shared" si="60"/>
        <v/>
      </c>
      <c r="K223" s="108" t="str">
        <f t="shared" si="61"/>
        <v/>
      </c>
      <c r="M223" s="108" t="str">
        <f t="shared" si="62"/>
        <v/>
      </c>
      <c r="O223" s="108" t="str">
        <f t="shared" si="63"/>
        <v/>
      </c>
      <c r="Q223" s="108" t="str">
        <f t="shared" si="57"/>
        <v/>
      </c>
      <c r="S223" s="108" t="str">
        <f t="shared" si="64"/>
        <v/>
      </c>
      <c r="U223" s="108" t="str">
        <f t="shared" si="65"/>
        <v/>
      </c>
      <c r="W223" s="108" t="str">
        <f t="shared" si="58"/>
        <v/>
      </c>
      <c r="Y223" s="108" t="str">
        <f t="shared" si="66"/>
        <v/>
      </c>
      <c r="AA223" s="108" t="str">
        <f t="shared" si="67"/>
        <v/>
      </c>
      <c r="AC223" s="108" t="str">
        <f t="shared" si="68"/>
        <v/>
      </c>
      <c r="AE223" s="108" t="str">
        <f t="shared" si="69"/>
        <v/>
      </c>
      <c r="AG223" s="108" t="str">
        <f t="shared" si="70"/>
        <v/>
      </c>
      <c r="AI223" s="108" t="str">
        <f t="shared" si="71"/>
        <v/>
      </c>
      <c r="AK223" s="108" t="str">
        <f t="shared" si="72"/>
        <v/>
      </c>
      <c r="AM223" s="108" t="str">
        <f t="shared" si="73"/>
        <v/>
      </c>
      <c r="AO223" s="108" t="str">
        <f t="shared" si="74"/>
        <v/>
      </c>
      <c r="AQ223" s="108" t="str">
        <f t="shared" si="75"/>
        <v/>
      </c>
    </row>
    <row r="224" spans="5:43">
      <c r="E224" s="108" t="str">
        <f t="shared" si="59"/>
        <v/>
      </c>
      <c r="G224" s="108" t="str">
        <f t="shared" si="59"/>
        <v/>
      </c>
      <c r="I224" s="108" t="str">
        <f t="shared" si="60"/>
        <v/>
      </c>
      <c r="K224" s="108" t="str">
        <f t="shared" si="61"/>
        <v/>
      </c>
      <c r="M224" s="108" t="str">
        <f t="shared" si="62"/>
        <v/>
      </c>
      <c r="O224" s="108" t="str">
        <f t="shared" si="63"/>
        <v/>
      </c>
      <c r="Q224" s="108" t="str">
        <f t="shared" si="57"/>
        <v/>
      </c>
      <c r="S224" s="108" t="str">
        <f t="shared" si="64"/>
        <v/>
      </c>
      <c r="U224" s="108" t="str">
        <f t="shared" si="65"/>
        <v/>
      </c>
      <c r="W224" s="108" t="str">
        <f t="shared" si="58"/>
        <v/>
      </c>
      <c r="Y224" s="108" t="str">
        <f t="shared" si="66"/>
        <v/>
      </c>
      <c r="AA224" s="108" t="str">
        <f t="shared" si="67"/>
        <v/>
      </c>
      <c r="AC224" s="108" t="str">
        <f t="shared" si="68"/>
        <v/>
      </c>
      <c r="AE224" s="108" t="str">
        <f t="shared" si="69"/>
        <v/>
      </c>
      <c r="AG224" s="108" t="str">
        <f t="shared" si="70"/>
        <v/>
      </c>
      <c r="AI224" s="108" t="str">
        <f t="shared" si="71"/>
        <v/>
      </c>
      <c r="AK224" s="108" t="str">
        <f t="shared" si="72"/>
        <v/>
      </c>
      <c r="AM224" s="108" t="str">
        <f t="shared" si="73"/>
        <v/>
      </c>
      <c r="AO224" s="108" t="str">
        <f t="shared" si="74"/>
        <v/>
      </c>
      <c r="AQ224" s="108" t="str">
        <f t="shared" si="75"/>
        <v/>
      </c>
    </row>
    <row r="225" spans="5:43">
      <c r="E225" s="108" t="str">
        <f t="shared" si="59"/>
        <v/>
      </c>
      <c r="G225" s="108" t="str">
        <f t="shared" si="59"/>
        <v/>
      </c>
      <c r="I225" s="108" t="str">
        <f t="shared" si="60"/>
        <v/>
      </c>
      <c r="K225" s="108" t="str">
        <f t="shared" si="61"/>
        <v/>
      </c>
      <c r="M225" s="108" t="str">
        <f t="shared" si="62"/>
        <v/>
      </c>
      <c r="O225" s="108" t="str">
        <f t="shared" si="63"/>
        <v/>
      </c>
      <c r="Q225" s="108" t="str">
        <f t="shared" si="57"/>
        <v/>
      </c>
      <c r="S225" s="108" t="str">
        <f t="shared" si="64"/>
        <v/>
      </c>
      <c r="U225" s="108" t="str">
        <f t="shared" si="65"/>
        <v/>
      </c>
      <c r="W225" s="108" t="str">
        <f t="shared" si="58"/>
        <v/>
      </c>
      <c r="Y225" s="108" t="str">
        <f t="shared" si="66"/>
        <v/>
      </c>
      <c r="AA225" s="108" t="str">
        <f t="shared" si="67"/>
        <v/>
      </c>
      <c r="AC225" s="108" t="str">
        <f t="shared" si="68"/>
        <v/>
      </c>
      <c r="AE225" s="108" t="str">
        <f t="shared" si="69"/>
        <v/>
      </c>
      <c r="AG225" s="108" t="str">
        <f t="shared" si="70"/>
        <v/>
      </c>
      <c r="AI225" s="108" t="str">
        <f t="shared" si="71"/>
        <v/>
      </c>
      <c r="AK225" s="108" t="str">
        <f t="shared" si="72"/>
        <v/>
      </c>
      <c r="AM225" s="108" t="str">
        <f t="shared" si="73"/>
        <v/>
      </c>
      <c r="AO225" s="108" t="str">
        <f t="shared" si="74"/>
        <v/>
      </c>
      <c r="AQ225" s="108" t="str">
        <f t="shared" si="75"/>
        <v/>
      </c>
    </row>
    <row r="226" spans="5:43">
      <c r="E226" s="108" t="str">
        <f t="shared" si="59"/>
        <v/>
      </c>
      <c r="G226" s="108" t="str">
        <f t="shared" si="59"/>
        <v/>
      </c>
      <c r="I226" s="108" t="str">
        <f t="shared" si="60"/>
        <v/>
      </c>
      <c r="K226" s="108" t="str">
        <f t="shared" si="61"/>
        <v/>
      </c>
      <c r="M226" s="108" t="str">
        <f t="shared" si="62"/>
        <v/>
      </c>
      <c r="O226" s="108" t="str">
        <f t="shared" si="63"/>
        <v/>
      </c>
      <c r="Q226" s="108" t="str">
        <f t="shared" si="57"/>
        <v/>
      </c>
      <c r="S226" s="108" t="str">
        <f t="shared" si="64"/>
        <v/>
      </c>
      <c r="U226" s="108" t="str">
        <f t="shared" si="65"/>
        <v/>
      </c>
      <c r="W226" s="108" t="str">
        <f t="shared" si="58"/>
        <v/>
      </c>
      <c r="Y226" s="108" t="str">
        <f t="shared" si="66"/>
        <v/>
      </c>
      <c r="AA226" s="108" t="str">
        <f t="shared" si="67"/>
        <v/>
      </c>
      <c r="AC226" s="108" t="str">
        <f t="shared" si="68"/>
        <v/>
      </c>
      <c r="AE226" s="108" t="str">
        <f t="shared" si="69"/>
        <v/>
      </c>
      <c r="AG226" s="108" t="str">
        <f t="shared" si="70"/>
        <v/>
      </c>
      <c r="AI226" s="108" t="str">
        <f t="shared" si="71"/>
        <v/>
      </c>
      <c r="AK226" s="108" t="str">
        <f t="shared" si="72"/>
        <v/>
      </c>
      <c r="AM226" s="108" t="str">
        <f t="shared" si="73"/>
        <v/>
      </c>
      <c r="AO226" s="108" t="str">
        <f t="shared" si="74"/>
        <v/>
      </c>
      <c r="AQ226" s="108" t="str">
        <f t="shared" si="75"/>
        <v/>
      </c>
    </row>
    <row r="227" spans="5:43">
      <c r="E227" s="108" t="str">
        <f t="shared" si="59"/>
        <v/>
      </c>
      <c r="G227" s="108" t="str">
        <f t="shared" si="59"/>
        <v/>
      </c>
      <c r="I227" s="108" t="str">
        <f t="shared" si="60"/>
        <v/>
      </c>
      <c r="K227" s="108" t="str">
        <f t="shared" si="61"/>
        <v/>
      </c>
      <c r="M227" s="108" t="str">
        <f t="shared" si="62"/>
        <v/>
      </c>
      <c r="O227" s="108" t="str">
        <f t="shared" si="63"/>
        <v/>
      </c>
      <c r="Q227" s="108" t="str">
        <f t="shared" si="57"/>
        <v/>
      </c>
      <c r="S227" s="108" t="str">
        <f t="shared" si="64"/>
        <v/>
      </c>
      <c r="U227" s="108" t="str">
        <f t="shared" si="65"/>
        <v/>
      </c>
      <c r="W227" s="108" t="str">
        <f t="shared" si="58"/>
        <v/>
      </c>
      <c r="Y227" s="108" t="str">
        <f t="shared" si="66"/>
        <v/>
      </c>
      <c r="AA227" s="108" t="str">
        <f t="shared" si="67"/>
        <v/>
      </c>
      <c r="AC227" s="108" t="str">
        <f t="shared" si="68"/>
        <v/>
      </c>
      <c r="AE227" s="108" t="str">
        <f t="shared" si="69"/>
        <v/>
      </c>
      <c r="AG227" s="108" t="str">
        <f t="shared" si="70"/>
        <v/>
      </c>
      <c r="AI227" s="108" t="str">
        <f t="shared" si="71"/>
        <v/>
      </c>
      <c r="AK227" s="108" t="str">
        <f t="shared" si="72"/>
        <v/>
      </c>
      <c r="AM227" s="108" t="str">
        <f t="shared" si="73"/>
        <v/>
      </c>
      <c r="AO227" s="108" t="str">
        <f t="shared" si="74"/>
        <v/>
      </c>
      <c r="AQ227" s="108" t="str">
        <f t="shared" si="75"/>
        <v/>
      </c>
    </row>
    <row r="228" spans="5:43">
      <c r="E228" s="108" t="str">
        <f t="shared" si="59"/>
        <v/>
      </c>
      <c r="G228" s="108" t="str">
        <f t="shared" si="59"/>
        <v/>
      </c>
      <c r="I228" s="108" t="str">
        <f t="shared" si="60"/>
        <v/>
      </c>
      <c r="K228" s="108" t="str">
        <f t="shared" si="61"/>
        <v/>
      </c>
      <c r="M228" s="108" t="str">
        <f t="shared" si="62"/>
        <v/>
      </c>
      <c r="O228" s="108" t="str">
        <f t="shared" si="63"/>
        <v/>
      </c>
      <c r="Q228" s="108" t="str">
        <f t="shared" si="57"/>
        <v/>
      </c>
      <c r="S228" s="108" t="str">
        <f t="shared" si="64"/>
        <v/>
      </c>
      <c r="U228" s="108" t="str">
        <f t="shared" si="65"/>
        <v/>
      </c>
      <c r="W228" s="108" t="str">
        <f t="shared" si="58"/>
        <v/>
      </c>
      <c r="Y228" s="108" t="str">
        <f t="shared" si="66"/>
        <v/>
      </c>
      <c r="AA228" s="108" t="str">
        <f t="shared" si="67"/>
        <v/>
      </c>
      <c r="AC228" s="108" t="str">
        <f t="shared" si="68"/>
        <v/>
      </c>
      <c r="AE228" s="108" t="str">
        <f t="shared" si="69"/>
        <v/>
      </c>
      <c r="AG228" s="108" t="str">
        <f t="shared" si="70"/>
        <v/>
      </c>
      <c r="AI228" s="108" t="str">
        <f t="shared" si="71"/>
        <v/>
      </c>
      <c r="AK228" s="108" t="str">
        <f t="shared" si="72"/>
        <v/>
      </c>
      <c r="AM228" s="108" t="str">
        <f t="shared" si="73"/>
        <v/>
      </c>
      <c r="AO228" s="108" t="str">
        <f t="shared" si="74"/>
        <v/>
      </c>
      <c r="AQ228" s="108" t="str">
        <f t="shared" si="75"/>
        <v/>
      </c>
    </row>
    <row r="229" spans="5:43">
      <c r="E229" s="108" t="str">
        <f t="shared" si="59"/>
        <v/>
      </c>
      <c r="G229" s="108" t="str">
        <f t="shared" si="59"/>
        <v/>
      </c>
      <c r="I229" s="108" t="str">
        <f t="shared" si="60"/>
        <v/>
      </c>
      <c r="K229" s="108" t="str">
        <f t="shared" si="61"/>
        <v/>
      </c>
      <c r="M229" s="108" t="str">
        <f t="shared" si="62"/>
        <v/>
      </c>
      <c r="O229" s="108" t="str">
        <f t="shared" si="63"/>
        <v/>
      </c>
      <c r="Q229" s="108" t="str">
        <f t="shared" si="57"/>
        <v/>
      </c>
      <c r="S229" s="108" t="str">
        <f t="shared" si="64"/>
        <v/>
      </c>
      <c r="U229" s="108" t="str">
        <f t="shared" si="65"/>
        <v/>
      </c>
      <c r="W229" s="108" t="str">
        <f t="shared" si="58"/>
        <v/>
      </c>
      <c r="Y229" s="108" t="str">
        <f t="shared" si="66"/>
        <v/>
      </c>
      <c r="AA229" s="108" t="str">
        <f t="shared" si="67"/>
        <v/>
      </c>
      <c r="AC229" s="108" t="str">
        <f t="shared" si="68"/>
        <v/>
      </c>
      <c r="AE229" s="108" t="str">
        <f t="shared" si="69"/>
        <v/>
      </c>
      <c r="AG229" s="108" t="str">
        <f t="shared" si="70"/>
        <v/>
      </c>
      <c r="AI229" s="108" t="str">
        <f t="shared" si="71"/>
        <v/>
      </c>
      <c r="AK229" s="108" t="str">
        <f t="shared" si="72"/>
        <v/>
      </c>
      <c r="AM229" s="108" t="str">
        <f t="shared" si="73"/>
        <v/>
      </c>
      <c r="AO229" s="108" t="str">
        <f t="shared" si="74"/>
        <v/>
      </c>
      <c r="AQ229" s="108" t="str">
        <f t="shared" si="75"/>
        <v/>
      </c>
    </row>
    <row r="230" spans="5:43">
      <c r="E230" s="108" t="str">
        <f t="shared" si="59"/>
        <v/>
      </c>
      <c r="G230" s="108" t="str">
        <f t="shared" si="59"/>
        <v/>
      </c>
      <c r="I230" s="108" t="str">
        <f t="shared" si="60"/>
        <v/>
      </c>
      <c r="K230" s="108" t="str">
        <f t="shared" si="61"/>
        <v/>
      </c>
      <c r="M230" s="108" t="str">
        <f t="shared" si="62"/>
        <v/>
      </c>
      <c r="O230" s="108" t="str">
        <f t="shared" si="63"/>
        <v/>
      </c>
      <c r="Q230" s="108" t="str">
        <f t="shared" si="57"/>
        <v/>
      </c>
      <c r="S230" s="108" t="str">
        <f t="shared" si="64"/>
        <v/>
      </c>
      <c r="U230" s="108" t="str">
        <f t="shared" si="65"/>
        <v/>
      </c>
      <c r="W230" s="108" t="str">
        <f t="shared" si="58"/>
        <v/>
      </c>
      <c r="Y230" s="108" t="str">
        <f t="shared" si="66"/>
        <v/>
      </c>
      <c r="AA230" s="108" t="str">
        <f t="shared" si="67"/>
        <v/>
      </c>
      <c r="AC230" s="108" t="str">
        <f t="shared" si="68"/>
        <v/>
      </c>
      <c r="AE230" s="108" t="str">
        <f t="shared" si="69"/>
        <v/>
      </c>
      <c r="AG230" s="108" t="str">
        <f t="shared" si="70"/>
        <v/>
      </c>
      <c r="AI230" s="108" t="str">
        <f t="shared" si="71"/>
        <v/>
      </c>
      <c r="AK230" s="108" t="str">
        <f t="shared" si="72"/>
        <v/>
      </c>
      <c r="AM230" s="108" t="str">
        <f t="shared" si="73"/>
        <v/>
      </c>
      <c r="AO230" s="108" t="str">
        <f t="shared" si="74"/>
        <v/>
      </c>
      <c r="AQ230" s="108" t="str">
        <f t="shared" si="75"/>
        <v/>
      </c>
    </row>
    <row r="231" spans="5:43">
      <c r="E231" s="108" t="str">
        <f t="shared" si="59"/>
        <v/>
      </c>
      <c r="G231" s="108" t="str">
        <f t="shared" si="59"/>
        <v/>
      </c>
      <c r="I231" s="108" t="str">
        <f t="shared" si="60"/>
        <v/>
      </c>
      <c r="K231" s="108" t="str">
        <f t="shared" si="61"/>
        <v/>
      </c>
      <c r="M231" s="108" t="str">
        <f t="shared" si="62"/>
        <v/>
      </c>
      <c r="O231" s="108" t="str">
        <f t="shared" si="63"/>
        <v/>
      </c>
      <c r="Q231" s="108" t="str">
        <f t="shared" si="57"/>
        <v/>
      </c>
      <c r="S231" s="108" t="str">
        <f t="shared" si="64"/>
        <v/>
      </c>
      <c r="U231" s="108" t="str">
        <f t="shared" si="65"/>
        <v/>
      </c>
      <c r="W231" s="108" t="str">
        <f t="shared" si="58"/>
        <v/>
      </c>
      <c r="Y231" s="108" t="str">
        <f t="shared" si="66"/>
        <v/>
      </c>
      <c r="AA231" s="108" t="str">
        <f t="shared" si="67"/>
        <v/>
      </c>
      <c r="AC231" s="108" t="str">
        <f t="shared" si="68"/>
        <v/>
      </c>
      <c r="AE231" s="108" t="str">
        <f t="shared" si="69"/>
        <v/>
      </c>
      <c r="AG231" s="108" t="str">
        <f t="shared" si="70"/>
        <v/>
      </c>
      <c r="AI231" s="108" t="str">
        <f t="shared" si="71"/>
        <v/>
      </c>
      <c r="AK231" s="108" t="str">
        <f t="shared" si="72"/>
        <v/>
      </c>
      <c r="AM231" s="108" t="str">
        <f t="shared" si="73"/>
        <v/>
      </c>
      <c r="AO231" s="108" t="str">
        <f t="shared" si="74"/>
        <v/>
      </c>
      <c r="AQ231" s="108" t="str">
        <f t="shared" si="75"/>
        <v/>
      </c>
    </row>
    <row r="232" spans="5:43">
      <c r="E232" s="108" t="str">
        <f t="shared" si="59"/>
        <v/>
      </c>
      <c r="G232" s="108" t="str">
        <f t="shared" si="59"/>
        <v/>
      </c>
      <c r="I232" s="108" t="str">
        <f t="shared" si="60"/>
        <v/>
      </c>
      <c r="K232" s="108" t="str">
        <f t="shared" si="61"/>
        <v/>
      </c>
      <c r="M232" s="108" t="str">
        <f t="shared" si="62"/>
        <v/>
      </c>
      <c r="O232" s="108" t="str">
        <f t="shared" si="63"/>
        <v/>
      </c>
      <c r="Q232" s="108" t="str">
        <f t="shared" si="57"/>
        <v/>
      </c>
      <c r="S232" s="108" t="str">
        <f t="shared" si="64"/>
        <v/>
      </c>
      <c r="U232" s="108" t="str">
        <f t="shared" si="65"/>
        <v/>
      </c>
      <c r="W232" s="108" t="str">
        <f t="shared" si="58"/>
        <v/>
      </c>
      <c r="Y232" s="108" t="str">
        <f t="shared" si="66"/>
        <v/>
      </c>
      <c r="AA232" s="108" t="str">
        <f t="shared" si="67"/>
        <v/>
      </c>
      <c r="AC232" s="108" t="str">
        <f t="shared" si="68"/>
        <v/>
      </c>
      <c r="AE232" s="108" t="str">
        <f t="shared" si="69"/>
        <v/>
      </c>
      <c r="AG232" s="108" t="str">
        <f t="shared" si="70"/>
        <v/>
      </c>
      <c r="AI232" s="108" t="str">
        <f t="shared" si="71"/>
        <v/>
      </c>
      <c r="AK232" s="108" t="str">
        <f t="shared" si="72"/>
        <v/>
      </c>
      <c r="AM232" s="108" t="str">
        <f t="shared" si="73"/>
        <v/>
      </c>
      <c r="AO232" s="108" t="str">
        <f t="shared" si="74"/>
        <v/>
      </c>
      <c r="AQ232" s="108" t="str">
        <f t="shared" si="75"/>
        <v/>
      </c>
    </row>
    <row r="233" spans="5:43">
      <c r="E233" s="108" t="str">
        <f t="shared" si="59"/>
        <v/>
      </c>
      <c r="G233" s="108" t="str">
        <f t="shared" si="59"/>
        <v/>
      </c>
      <c r="I233" s="108" t="str">
        <f t="shared" si="60"/>
        <v/>
      </c>
      <c r="K233" s="108" t="str">
        <f t="shared" si="61"/>
        <v/>
      </c>
      <c r="M233" s="108" t="str">
        <f t="shared" si="62"/>
        <v/>
      </c>
      <c r="O233" s="108" t="str">
        <f t="shared" si="63"/>
        <v/>
      </c>
      <c r="Q233" s="108" t="str">
        <f t="shared" si="57"/>
        <v/>
      </c>
      <c r="S233" s="108" t="str">
        <f t="shared" si="64"/>
        <v/>
      </c>
      <c r="U233" s="108" t="str">
        <f t="shared" si="65"/>
        <v/>
      </c>
      <c r="W233" s="108" t="str">
        <f t="shared" si="58"/>
        <v/>
      </c>
      <c r="Y233" s="108" t="str">
        <f t="shared" si="66"/>
        <v/>
      </c>
      <c r="AA233" s="108" t="str">
        <f t="shared" si="67"/>
        <v/>
      </c>
      <c r="AC233" s="108" t="str">
        <f t="shared" si="68"/>
        <v/>
      </c>
      <c r="AE233" s="108" t="str">
        <f t="shared" si="69"/>
        <v/>
      </c>
      <c r="AG233" s="108" t="str">
        <f t="shared" si="70"/>
        <v/>
      </c>
      <c r="AI233" s="108" t="str">
        <f t="shared" si="71"/>
        <v/>
      </c>
      <c r="AK233" s="108" t="str">
        <f t="shared" si="72"/>
        <v/>
      </c>
      <c r="AM233" s="108" t="str">
        <f t="shared" si="73"/>
        <v/>
      </c>
      <c r="AO233" s="108" t="str">
        <f t="shared" si="74"/>
        <v/>
      </c>
      <c r="AQ233" s="108" t="str">
        <f t="shared" si="75"/>
        <v/>
      </c>
    </row>
    <row r="234" spans="5:43">
      <c r="E234" s="108" t="str">
        <f t="shared" si="59"/>
        <v/>
      </c>
      <c r="G234" s="108" t="str">
        <f t="shared" si="59"/>
        <v/>
      </c>
      <c r="I234" s="108" t="str">
        <f t="shared" si="60"/>
        <v/>
      </c>
      <c r="K234" s="108" t="str">
        <f t="shared" si="61"/>
        <v/>
      </c>
      <c r="M234" s="108" t="str">
        <f t="shared" si="62"/>
        <v/>
      </c>
      <c r="O234" s="108" t="str">
        <f t="shared" si="63"/>
        <v/>
      </c>
      <c r="Q234" s="108" t="str">
        <f t="shared" si="57"/>
        <v/>
      </c>
      <c r="S234" s="108" t="str">
        <f t="shared" si="64"/>
        <v/>
      </c>
      <c r="U234" s="108" t="str">
        <f t="shared" si="65"/>
        <v/>
      </c>
      <c r="W234" s="108" t="str">
        <f t="shared" si="58"/>
        <v/>
      </c>
      <c r="Y234" s="108" t="str">
        <f t="shared" si="66"/>
        <v/>
      </c>
      <c r="AA234" s="108" t="str">
        <f t="shared" si="67"/>
        <v/>
      </c>
      <c r="AC234" s="108" t="str">
        <f t="shared" si="68"/>
        <v/>
      </c>
      <c r="AE234" s="108" t="str">
        <f t="shared" si="69"/>
        <v/>
      </c>
      <c r="AG234" s="108" t="str">
        <f t="shared" si="70"/>
        <v/>
      </c>
      <c r="AI234" s="108" t="str">
        <f t="shared" si="71"/>
        <v/>
      </c>
      <c r="AK234" s="108" t="str">
        <f t="shared" si="72"/>
        <v/>
      </c>
      <c r="AM234" s="108" t="str">
        <f t="shared" si="73"/>
        <v/>
      </c>
      <c r="AO234" s="108" t="str">
        <f t="shared" si="74"/>
        <v/>
      </c>
      <c r="AQ234" s="108" t="str">
        <f t="shared" si="75"/>
        <v/>
      </c>
    </row>
    <row r="235" spans="5:43">
      <c r="E235" s="108" t="str">
        <f t="shared" si="59"/>
        <v/>
      </c>
      <c r="G235" s="108" t="str">
        <f t="shared" si="59"/>
        <v/>
      </c>
      <c r="I235" s="108" t="str">
        <f t="shared" si="60"/>
        <v/>
      </c>
      <c r="K235" s="108" t="str">
        <f t="shared" si="61"/>
        <v/>
      </c>
      <c r="M235" s="108" t="str">
        <f t="shared" si="62"/>
        <v/>
      </c>
      <c r="O235" s="108" t="str">
        <f t="shared" si="63"/>
        <v/>
      </c>
      <c r="Q235" s="108" t="str">
        <f t="shared" si="57"/>
        <v/>
      </c>
      <c r="S235" s="108" t="str">
        <f t="shared" si="64"/>
        <v/>
      </c>
      <c r="U235" s="108" t="str">
        <f t="shared" si="65"/>
        <v/>
      </c>
      <c r="W235" s="108" t="str">
        <f t="shared" si="58"/>
        <v/>
      </c>
      <c r="Y235" s="108" t="str">
        <f t="shared" si="66"/>
        <v/>
      </c>
      <c r="AA235" s="108" t="str">
        <f t="shared" si="67"/>
        <v/>
      </c>
      <c r="AC235" s="108" t="str">
        <f t="shared" si="68"/>
        <v/>
      </c>
      <c r="AE235" s="108" t="str">
        <f t="shared" si="69"/>
        <v/>
      </c>
      <c r="AG235" s="108" t="str">
        <f t="shared" si="70"/>
        <v/>
      </c>
      <c r="AI235" s="108" t="str">
        <f t="shared" si="71"/>
        <v/>
      </c>
      <c r="AK235" s="108" t="str">
        <f t="shared" si="72"/>
        <v/>
      </c>
      <c r="AM235" s="108" t="str">
        <f t="shared" si="73"/>
        <v/>
      </c>
      <c r="AO235" s="108" t="str">
        <f t="shared" si="74"/>
        <v/>
      </c>
      <c r="AQ235" s="108" t="str">
        <f t="shared" si="75"/>
        <v/>
      </c>
    </row>
    <row r="236" spans="5:43">
      <c r="E236" s="108" t="str">
        <f t="shared" si="59"/>
        <v/>
      </c>
      <c r="G236" s="108" t="str">
        <f t="shared" si="59"/>
        <v/>
      </c>
      <c r="I236" s="108" t="str">
        <f t="shared" si="60"/>
        <v/>
      </c>
      <c r="K236" s="108" t="str">
        <f t="shared" si="61"/>
        <v/>
      </c>
      <c r="M236" s="108" t="str">
        <f t="shared" si="62"/>
        <v/>
      </c>
      <c r="O236" s="108" t="str">
        <f t="shared" si="63"/>
        <v/>
      </c>
      <c r="Q236" s="108" t="str">
        <f t="shared" si="57"/>
        <v/>
      </c>
      <c r="S236" s="108" t="str">
        <f t="shared" si="64"/>
        <v/>
      </c>
      <c r="U236" s="108" t="str">
        <f t="shared" si="65"/>
        <v/>
      </c>
      <c r="W236" s="108" t="str">
        <f t="shared" si="58"/>
        <v/>
      </c>
      <c r="Y236" s="108" t="str">
        <f t="shared" si="66"/>
        <v/>
      </c>
      <c r="AA236" s="108" t="str">
        <f t="shared" si="67"/>
        <v/>
      </c>
      <c r="AC236" s="108" t="str">
        <f t="shared" si="68"/>
        <v/>
      </c>
      <c r="AE236" s="108" t="str">
        <f t="shared" si="69"/>
        <v/>
      </c>
      <c r="AG236" s="108" t="str">
        <f t="shared" si="70"/>
        <v/>
      </c>
      <c r="AI236" s="108" t="str">
        <f t="shared" si="71"/>
        <v/>
      </c>
      <c r="AK236" s="108" t="str">
        <f t="shared" si="72"/>
        <v/>
      </c>
      <c r="AM236" s="108" t="str">
        <f t="shared" si="73"/>
        <v/>
      </c>
      <c r="AO236" s="108" t="str">
        <f t="shared" si="74"/>
        <v/>
      </c>
      <c r="AQ236" s="108" t="str">
        <f t="shared" si="75"/>
        <v/>
      </c>
    </row>
    <row r="237" spans="5:43">
      <c r="E237" s="108" t="str">
        <f t="shared" si="59"/>
        <v/>
      </c>
      <c r="G237" s="108" t="str">
        <f t="shared" si="59"/>
        <v/>
      </c>
      <c r="I237" s="108" t="str">
        <f t="shared" si="60"/>
        <v/>
      </c>
      <c r="K237" s="108" t="str">
        <f t="shared" si="61"/>
        <v/>
      </c>
      <c r="M237" s="108" t="str">
        <f t="shared" si="62"/>
        <v/>
      </c>
      <c r="O237" s="108" t="str">
        <f t="shared" si="63"/>
        <v/>
      </c>
      <c r="Q237" s="108" t="str">
        <f t="shared" si="57"/>
        <v/>
      </c>
      <c r="S237" s="108" t="str">
        <f t="shared" si="64"/>
        <v/>
      </c>
      <c r="U237" s="108" t="str">
        <f t="shared" si="65"/>
        <v/>
      </c>
      <c r="W237" s="108" t="str">
        <f t="shared" si="58"/>
        <v/>
      </c>
      <c r="Y237" s="108" t="str">
        <f t="shared" si="66"/>
        <v/>
      </c>
      <c r="AA237" s="108" t="str">
        <f t="shared" si="67"/>
        <v/>
      </c>
      <c r="AC237" s="108" t="str">
        <f t="shared" si="68"/>
        <v/>
      </c>
      <c r="AE237" s="108" t="str">
        <f t="shared" si="69"/>
        <v/>
      </c>
      <c r="AG237" s="108" t="str">
        <f t="shared" si="70"/>
        <v/>
      </c>
      <c r="AI237" s="108" t="str">
        <f t="shared" si="71"/>
        <v/>
      </c>
      <c r="AK237" s="108" t="str">
        <f t="shared" si="72"/>
        <v/>
      </c>
      <c r="AM237" s="108" t="str">
        <f t="shared" si="73"/>
        <v/>
      </c>
      <c r="AO237" s="108" t="str">
        <f t="shared" si="74"/>
        <v/>
      </c>
      <c r="AQ237" s="108" t="str">
        <f t="shared" si="75"/>
        <v/>
      </c>
    </row>
    <row r="238" spans="5:43">
      <c r="E238" s="108" t="str">
        <f t="shared" si="59"/>
        <v/>
      </c>
      <c r="G238" s="108" t="str">
        <f t="shared" si="59"/>
        <v/>
      </c>
      <c r="I238" s="108" t="str">
        <f t="shared" si="60"/>
        <v/>
      </c>
      <c r="K238" s="108" t="str">
        <f t="shared" si="61"/>
        <v/>
      </c>
      <c r="M238" s="108" t="str">
        <f t="shared" si="62"/>
        <v/>
      </c>
      <c r="O238" s="108" t="str">
        <f t="shared" si="63"/>
        <v/>
      </c>
      <c r="Q238" s="108" t="str">
        <f t="shared" si="57"/>
        <v/>
      </c>
      <c r="S238" s="108" t="str">
        <f t="shared" si="64"/>
        <v/>
      </c>
      <c r="U238" s="108" t="str">
        <f t="shared" si="65"/>
        <v/>
      </c>
      <c r="W238" s="108" t="str">
        <f t="shared" si="58"/>
        <v/>
      </c>
      <c r="Y238" s="108" t="str">
        <f t="shared" si="66"/>
        <v/>
      </c>
      <c r="AA238" s="108" t="str">
        <f t="shared" si="67"/>
        <v/>
      </c>
      <c r="AC238" s="108" t="str">
        <f t="shared" si="68"/>
        <v/>
      </c>
      <c r="AE238" s="108" t="str">
        <f t="shared" si="69"/>
        <v/>
      </c>
      <c r="AG238" s="108" t="str">
        <f t="shared" si="70"/>
        <v/>
      </c>
      <c r="AI238" s="108" t="str">
        <f t="shared" si="71"/>
        <v/>
      </c>
      <c r="AK238" s="108" t="str">
        <f t="shared" si="72"/>
        <v/>
      </c>
      <c r="AM238" s="108" t="str">
        <f t="shared" si="73"/>
        <v/>
      </c>
      <c r="AO238" s="108" t="str">
        <f t="shared" si="74"/>
        <v/>
      </c>
      <c r="AQ238" s="108" t="str">
        <f t="shared" si="75"/>
        <v/>
      </c>
    </row>
    <row r="239" spans="5:43">
      <c r="E239" s="108" t="str">
        <f t="shared" si="59"/>
        <v/>
      </c>
      <c r="G239" s="108" t="str">
        <f t="shared" si="59"/>
        <v/>
      </c>
      <c r="I239" s="108" t="str">
        <f t="shared" si="60"/>
        <v/>
      </c>
      <c r="K239" s="108" t="str">
        <f t="shared" si="61"/>
        <v/>
      </c>
      <c r="M239" s="108" t="str">
        <f t="shared" si="62"/>
        <v/>
      </c>
      <c r="O239" s="108" t="str">
        <f t="shared" si="63"/>
        <v/>
      </c>
      <c r="Q239" s="108" t="str">
        <f t="shared" si="57"/>
        <v/>
      </c>
      <c r="S239" s="108" t="str">
        <f t="shared" si="64"/>
        <v/>
      </c>
      <c r="U239" s="108" t="str">
        <f t="shared" si="65"/>
        <v/>
      </c>
      <c r="W239" s="108" t="str">
        <f t="shared" si="58"/>
        <v/>
      </c>
      <c r="Y239" s="108" t="str">
        <f t="shared" si="66"/>
        <v/>
      </c>
      <c r="AA239" s="108" t="str">
        <f t="shared" si="67"/>
        <v/>
      </c>
      <c r="AC239" s="108" t="str">
        <f t="shared" si="68"/>
        <v/>
      </c>
      <c r="AE239" s="108" t="str">
        <f t="shared" si="69"/>
        <v/>
      </c>
      <c r="AG239" s="108" t="str">
        <f t="shared" si="70"/>
        <v/>
      </c>
      <c r="AI239" s="108" t="str">
        <f t="shared" si="71"/>
        <v/>
      </c>
      <c r="AK239" s="108" t="str">
        <f t="shared" si="72"/>
        <v/>
      </c>
      <c r="AM239" s="108" t="str">
        <f t="shared" si="73"/>
        <v/>
      </c>
      <c r="AO239" s="108" t="str">
        <f t="shared" si="74"/>
        <v/>
      </c>
      <c r="AQ239" s="108" t="str">
        <f t="shared" si="75"/>
        <v/>
      </c>
    </row>
    <row r="240" spans="5:43">
      <c r="E240" s="108" t="str">
        <f t="shared" si="59"/>
        <v/>
      </c>
      <c r="G240" s="108" t="str">
        <f t="shared" si="59"/>
        <v/>
      </c>
      <c r="I240" s="108" t="str">
        <f t="shared" si="60"/>
        <v/>
      </c>
      <c r="K240" s="108" t="str">
        <f t="shared" si="61"/>
        <v/>
      </c>
      <c r="M240" s="108" t="str">
        <f t="shared" si="62"/>
        <v/>
      </c>
      <c r="O240" s="108" t="str">
        <f t="shared" si="63"/>
        <v/>
      </c>
      <c r="Q240" s="108" t="str">
        <f t="shared" si="57"/>
        <v/>
      </c>
      <c r="S240" s="108" t="str">
        <f t="shared" si="64"/>
        <v/>
      </c>
      <c r="U240" s="108" t="str">
        <f t="shared" si="65"/>
        <v/>
      </c>
      <c r="W240" s="108" t="str">
        <f t="shared" si="58"/>
        <v/>
      </c>
      <c r="Y240" s="108" t="str">
        <f t="shared" si="66"/>
        <v/>
      </c>
      <c r="AA240" s="108" t="str">
        <f t="shared" si="67"/>
        <v/>
      </c>
      <c r="AC240" s="108" t="str">
        <f t="shared" si="68"/>
        <v/>
      </c>
      <c r="AE240" s="108" t="str">
        <f t="shared" si="69"/>
        <v/>
      </c>
      <c r="AG240" s="108" t="str">
        <f t="shared" si="70"/>
        <v/>
      </c>
      <c r="AI240" s="108" t="str">
        <f t="shared" si="71"/>
        <v/>
      </c>
      <c r="AK240" s="108" t="str">
        <f t="shared" si="72"/>
        <v/>
      </c>
      <c r="AM240" s="108" t="str">
        <f t="shared" si="73"/>
        <v/>
      </c>
      <c r="AO240" s="108" t="str">
        <f t="shared" si="74"/>
        <v/>
      </c>
      <c r="AQ240" s="108" t="str">
        <f t="shared" si="75"/>
        <v/>
      </c>
    </row>
    <row r="241" spans="5:43">
      <c r="E241" s="108" t="str">
        <f t="shared" si="59"/>
        <v/>
      </c>
      <c r="G241" s="108" t="str">
        <f t="shared" si="59"/>
        <v/>
      </c>
      <c r="I241" s="108" t="str">
        <f t="shared" si="60"/>
        <v/>
      </c>
      <c r="K241" s="108" t="str">
        <f t="shared" si="61"/>
        <v/>
      </c>
      <c r="M241" s="108" t="str">
        <f t="shared" si="62"/>
        <v/>
      </c>
      <c r="O241" s="108" t="str">
        <f t="shared" si="63"/>
        <v/>
      </c>
      <c r="Q241" s="108" t="str">
        <f t="shared" si="57"/>
        <v/>
      </c>
      <c r="S241" s="108" t="str">
        <f t="shared" si="64"/>
        <v/>
      </c>
      <c r="U241" s="108" t="str">
        <f t="shared" si="65"/>
        <v/>
      </c>
      <c r="W241" s="108" t="str">
        <f t="shared" si="58"/>
        <v/>
      </c>
      <c r="Y241" s="108" t="str">
        <f t="shared" si="66"/>
        <v/>
      </c>
      <c r="AA241" s="108" t="str">
        <f t="shared" si="67"/>
        <v/>
      </c>
      <c r="AC241" s="108" t="str">
        <f t="shared" si="68"/>
        <v/>
      </c>
      <c r="AE241" s="108" t="str">
        <f t="shared" si="69"/>
        <v/>
      </c>
      <c r="AG241" s="108" t="str">
        <f t="shared" si="70"/>
        <v/>
      </c>
      <c r="AI241" s="108" t="str">
        <f t="shared" si="71"/>
        <v/>
      </c>
      <c r="AK241" s="108" t="str">
        <f t="shared" si="72"/>
        <v/>
      </c>
      <c r="AM241" s="108" t="str">
        <f t="shared" si="73"/>
        <v/>
      </c>
      <c r="AO241" s="108" t="str">
        <f t="shared" si="74"/>
        <v/>
      </c>
      <c r="AQ241" s="108" t="str">
        <f t="shared" si="75"/>
        <v/>
      </c>
    </row>
    <row r="242" spans="5:43">
      <c r="E242" s="108" t="str">
        <f t="shared" si="59"/>
        <v/>
      </c>
      <c r="G242" s="108" t="str">
        <f t="shared" si="59"/>
        <v/>
      </c>
      <c r="I242" s="108" t="str">
        <f t="shared" si="60"/>
        <v/>
      </c>
      <c r="K242" s="108" t="str">
        <f t="shared" si="61"/>
        <v/>
      </c>
      <c r="M242" s="108" t="str">
        <f t="shared" si="62"/>
        <v/>
      </c>
      <c r="O242" s="108" t="str">
        <f t="shared" si="63"/>
        <v/>
      </c>
      <c r="Q242" s="108" t="str">
        <f t="shared" si="57"/>
        <v/>
      </c>
      <c r="S242" s="108" t="str">
        <f t="shared" si="64"/>
        <v/>
      </c>
      <c r="U242" s="108" t="str">
        <f t="shared" si="65"/>
        <v/>
      </c>
      <c r="W242" s="108" t="str">
        <f t="shared" si="58"/>
        <v/>
      </c>
      <c r="Y242" s="108" t="str">
        <f t="shared" si="66"/>
        <v/>
      </c>
      <c r="AA242" s="108" t="str">
        <f t="shared" si="67"/>
        <v/>
      </c>
      <c r="AC242" s="108" t="str">
        <f t="shared" si="68"/>
        <v/>
      </c>
      <c r="AE242" s="108" t="str">
        <f t="shared" si="69"/>
        <v/>
      </c>
      <c r="AG242" s="108" t="str">
        <f t="shared" si="70"/>
        <v/>
      </c>
      <c r="AI242" s="108" t="str">
        <f t="shared" si="71"/>
        <v/>
      </c>
      <c r="AK242" s="108" t="str">
        <f t="shared" si="72"/>
        <v/>
      </c>
      <c r="AM242" s="108" t="str">
        <f t="shared" si="73"/>
        <v/>
      </c>
      <c r="AO242" s="108" t="str">
        <f t="shared" si="74"/>
        <v/>
      </c>
      <c r="AQ242" s="108" t="str">
        <f t="shared" si="75"/>
        <v/>
      </c>
    </row>
    <row r="243" spans="5:43">
      <c r="E243" s="108" t="str">
        <f t="shared" si="59"/>
        <v/>
      </c>
      <c r="G243" s="108" t="str">
        <f t="shared" si="59"/>
        <v/>
      </c>
      <c r="I243" s="108" t="str">
        <f t="shared" si="60"/>
        <v/>
      </c>
      <c r="K243" s="108" t="str">
        <f t="shared" si="61"/>
        <v/>
      </c>
      <c r="M243" s="108" t="str">
        <f t="shared" si="62"/>
        <v/>
      </c>
      <c r="O243" s="108" t="str">
        <f t="shared" si="63"/>
        <v/>
      </c>
      <c r="Q243" s="108" t="str">
        <f t="shared" si="57"/>
        <v/>
      </c>
      <c r="S243" s="108" t="str">
        <f t="shared" si="64"/>
        <v/>
      </c>
      <c r="U243" s="108" t="str">
        <f t="shared" si="65"/>
        <v/>
      </c>
      <c r="W243" s="108" t="str">
        <f t="shared" si="58"/>
        <v/>
      </c>
      <c r="Y243" s="108" t="str">
        <f t="shared" si="66"/>
        <v/>
      </c>
      <c r="AA243" s="108" t="str">
        <f t="shared" si="67"/>
        <v/>
      </c>
      <c r="AC243" s="108" t="str">
        <f t="shared" si="68"/>
        <v/>
      </c>
      <c r="AE243" s="108" t="str">
        <f t="shared" si="69"/>
        <v/>
      </c>
      <c r="AG243" s="108" t="str">
        <f t="shared" si="70"/>
        <v/>
      </c>
      <c r="AI243" s="108" t="str">
        <f t="shared" si="71"/>
        <v/>
      </c>
      <c r="AK243" s="108" t="str">
        <f t="shared" si="72"/>
        <v/>
      </c>
      <c r="AM243" s="108" t="str">
        <f t="shared" si="73"/>
        <v/>
      </c>
      <c r="AO243" s="108" t="str">
        <f t="shared" si="74"/>
        <v/>
      </c>
      <c r="AQ243" s="108" t="str">
        <f t="shared" si="75"/>
        <v/>
      </c>
    </row>
    <row r="244" spans="5:43">
      <c r="E244" s="108" t="str">
        <f t="shared" si="59"/>
        <v/>
      </c>
      <c r="G244" s="108" t="str">
        <f t="shared" si="59"/>
        <v/>
      </c>
      <c r="I244" s="108" t="str">
        <f t="shared" si="60"/>
        <v/>
      </c>
      <c r="K244" s="108" t="str">
        <f t="shared" si="61"/>
        <v/>
      </c>
      <c r="M244" s="108" t="str">
        <f t="shared" si="62"/>
        <v/>
      </c>
      <c r="O244" s="108" t="str">
        <f t="shared" si="63"/>
        <v/>
      </c>
      <c r="Q244" s="108" t="str">
        <f t="shared" si="57"/>
        <v/>
      </c>
      <c r="S244" s="108" t="str">
        <f t="shared" si="64"/>
        <v/>
      </c>
      <c r="U244" s="108" t="str">
        <f t="shared" si="65"/>
        <v/>
      </c>
      <c r="W244" s="108" t="str">
        <f t="shared" si="58"/>
        <v/>
      </c>
      <c r="Y244" s="108" t="str">
        <f t="shared" si="66"/>
        <v/>
      </c>
      <c r="AA244" s="108" t="str">
        <f t="shared" si="67"/>
        <v/>
      </c>
      <c r="AC244" s="108" t="str">
        <f t="shared" si="68"/>
        <v/>
      </c>
      <c r="AE244" s="108" t="str">
        <f t="shared" si="69"/>
        <v/>
      </c>
      <c r="AG244" s="108" t="str">
        <f t="shared" si="70"/>
        <v/>
      </c>
      <c r="AI244" s="108" t="str">
        <f t="shared" si="71"/>
        <v/>
      </c>
      <c r="AK244" s="108" t="str">
        <f t="shared" si="72"/>
        <v/>
      </c>
      <c r="AM244" s="108" t="str">
        <f t="shared" si="73"/>
        <v/>
      </c>
      <c r="AO244" s="108" t="str">
        <f t="shared" si="74"/>
        <v/>
      </c>
      <c r="AQ244" s="108" t="str">
        <f t="shared" si="75"/>
        <v/>
      </c>
    </row>
    <row r="245" spans="5:43">
      <c r="E245" s="108" t="str">
        <f t="shared" si="59"/>
        <v/>
      </c>
      <c r="G245" s="108" t="str">
        <f t="shared" si="59"/>
        <v/>
      </c>
      <c r="I245" s="108" t="str">
        <f t="shared" si="60"/>
        <v/>
      </c>
      <c r="K245" s="108" t="str">
        <f t="shared" si="61"/>
        <v/>
      </c>
      <c r="M245" s="108" t="str">
        <f t="shared" si="62"/>
        <v/>
      </c>
      <c r="O245" s="108" t="str">
        <f t="shared" si="63"/>
        <v/>
      </c>
      <c r="Q245" s="108" t="str">
        <f t="shared" si="57"/>
        <v/>
      </c>
      <c r="S245" s="108" t="str">
        <f t="shared" si="64"/>
        <v/>
      </c>
      <c r="U245" s="108" t="str">
        <f t="shared" si="65"/>
        <v/>
      </c>
      <c r="W245" s="108" t="str">
        <f t="shared" si="58"/>
        <v/>
      </c>
      <c r="Y245" s="108" t="str">
        <f t="shared" si="66"/>
        <v/>
      </c>
      <c r="AA245" s="108" t="str">
        <f t="shared" si="67"/>
        <v/>
      </c>
      <c r="AC245" s="108" t="str">
        <f t="shared" si="68"/>
        <v/>
      </c>
      <c r="AE245" s="108" t="str">
        <f t="shared" si="69"/>
        <v/>
      </c>
      <c r="AG245" s="108" t="str">
        <f t="shared" si="70"/>
        <v/>
      </c>
      <c r="AI245" s="108" t="str">
        <f t="shared" si="71"/>
        <v/>
      </c>
      <c r="AK245" s="108" t="str">
        <f t="shared" si="72"/>
        <v/>
      </c>
      <c r="AM245" s="108" t="str">
        <f t="shared" si="73"/>
        <v/>
      </c>
      <c r="AO245" s="108" t="str">
        <f t="shared" si="74"/>
        <v/>
      </c>
      <c r="AQ245" s="108" t="str">
        <f t="shared" si="75"/>
        <v/>
      </c>
    </row>
    <row r="246" spans="5:43">
      <c r="E246" s="108" t="str">
        <f t="shared" si="59"/>
        <v/>
      </c>
      <c r="G246" s="108" t="str">
        <f t="shared" si="59"/>
        <v/>
      </c>
      <c r="I246" s="108" t="str">
        <f t="shared" si="60"/>
        <v/>
      </c>
      <c r="K246" s="108" t="str">
        <f t="shared" si="61"/>
        <v/>
      </c>
      <c r="M246" s="108" t="str">
        <f t="shared" si="62"/>
        <v/>
      </c>
      <c r="O246" s="108" t="str">
        <f t="shared" si="63"/>
        <v/>
      </c>
      <c r="Q246" s="108" t="str">
        <f t="shared" ref="Q246:Q300" si="76">IF(OR($B246=0,P246=0),"",P246/$B246)</f>
        <v/>
      </c>
      <c r="S246" s="108" t="str">
        <f t="shared" si="64"/>
        <v/>
      </c>
      <c r="U246" s="108" t="str">
        <f t="shared" si="65"/>
        <v/>
      </c>
      <c r="W246" s="108" t="str">
        <f t="shared" si="58"/>
        <v/>
      </c>
      <c r="Y246" s="108" t="str">
        <f t="shared" si="66"/>
        <v/>
      </c>
      <c r="AA246" s="108" t="str">
        <f t="shared" si="67"/>
        <v/>
      </c>
      <c r="AC246" s="108" t="str">
        <f t="shared" si="68"/>
        <v/>
      </c>
      <c r="AE246" s="108" t="str">
        <f t="shared" si="69"/>
        <v/>
      </c>
      <c r="AG246" s="108" t="str">
        <f t="shared" si="70"/>
        <v/>
      </c>
      <c r="AI246" s="108" t="str">
        <f t="shared" si="71"/>
        <v/>
      </c>
      <c r="AK246" s="108" t="str">
        <f t="shared" si="72"/>
        <v/>
      </c>
      <c r="AM246" s="108" t="str">
        <f t="shared" si="73"/>
        <v/>
      </c>
      <c r="AO246" s="108" t="str">
        <f t="shared" si="74"/>
        <v/>
      </c>
      <c r="AQ246" s="108" t="str">
        <f t="shared" si="75"/>
        <v/>
      </c>
    </row>
    <row r="247" spans="5:43">
      <c r="E247" s="108" t="str">
        <f t="shared" si="59"/>
        <v/>
      </c>
      <c r="G247" s="108" t="str">
        <f t="shared" si="59"/>
        <v/>
      </c>
      <c r="I247" s="108" t="str">
        <f t="shared" si="60"/>
        <v/>
      </c>
      <c r="K247" s="108" t="str">
        <f t="shared" si="61"/>
        <v/>
      </c>
      <c r="M247" s="108" t="str">
        <f t="shared" si="62"/>
        <v/>
      </c>
      <c r="O247" s="108" t="str">
        <f t="shared" si="63"/>
        <v/>
      </c>
      <c r="Q247" s="108" t="str">
        <f t="shared" si="76"/>
        <v/>
      </c>
      <c r="S247" s="108" t="str">
        <f t="shared" si="64"/>
        <v/>
      </c>
      <c r="U247" s="108" t="str">
        <f t="shared" si="65"/>
        <v/>
      </c>
      <c r="W247" s="108" t="str">
        <f t="shared" si="58"/>
        <v/>
      </c>
      <c r="Y247" s="108" t="str">
        <f t="shared" si="66"/>
        <v/>
      </c>
      <c r="AA247" s="108" t="str">
        <f t="shared" si="67"/>
        <v/>
      </c>
      <c r="AC247" s="108" t="str">
        <f t="shared" si="68"/>
        <v/>
      </c>
      <c r="AE247" s="108" t="str">
        <f t="shared" si="69"/>
        <v/>
      </c>
      <c r="AG247" s="108" t="str">
        <f t="shared" si="70"/>
        <v/>
      </c>
      <c r="AI247" s="108" t="str">
        <f t="shared" si="71"/>
        <v/>
      </c>
      <c r="AK247" s="108" t="str">
        <f t="shared" si="72"/>
        <v/>
      </c>
      <c r="AM247" s="108" t="str">
        <f t="shared" si="73"/>
        <v/>
      </c>
      <c r="AO247" s="108" t="str">
        <f t="shared" si="74"/>
        <v/>
      </c>
      <c r="AQ247" s="108" t="str">
        <f t="shared" si="75"/>
        <v/>
      </c>
    </row>
    <row r="248" spans="5:43">
      <c r="E248" s="108" t="str">
        <f t="shared" si="59"/>
        <v/>
      </c>
      <c r="G248" s="108" t="str">
        <f t="shared" si="59"/>
        <v/>
      </c>
      <c r="I248" s="108" t="str">
        <f t="shared" si="60"/>
        <v/>
      </c>
      <c r="K248" s="108" t="str">
        <f t="shared" si="61"/>
        <v/>
      </c>
      <c r="M248" s="108" t="str">
        <f t="shared" si="62"/>
        <v/>
      </c>
      <c r="O248" s="108" t="str">
        <f t="shared" si="63"/>
        <v/>
      </c>
      <c r="Q248" s="108" t="str">
        <f t="shared" si="76"/>
        <v/>
      </c>
      <c r="S248" s="108" t="str">
        <f t="shared" si="64"/>
        <v/>
      </c>
      <c r="U248" s="108" t="str">
        <f t="shared" si="65"/>
        <v/>
      </c>
      <c r="W248" s="108" t="str">
        <f t="shared" si="58"/>
        <v/>
      </c>
      <c r="Y248" s="108" t="str">
        <f t="shared" si="66"/>
        <v/>
      </c>
      <c r="AA248" s="108" t="str">
        <f t="shared" si="67"/>
        <v/>
      </c>
      <c r="AC248" s="108" t="str">
        <f t="shared" si="68"/>
        <v/>
      </c>
      <c r="AE248" s="108" t="str">
        <f t="shared" si="69"/>
        <v/>
      </c>
      <c r="AG248" s="108" t="str">
        <f t="shared" si="70"/>
        <v/>
      </c>
      <c r="AI248" s="108" t="str">
        <f t="shared" si="71"/>
        <v/>
      </c>
      <c r="AK248" s="108" t="str">
        <f t="shared" si="72"/>
        <v/>
      </c>
      <c r="AM248" s="108" t="str">
        <f t="shared" si="73"/>
        <v/>
      </c>
      <c r="AO248" s="108" t="str">
        <f t="shared" si="74"/>
        <v/>
      </c>
      <c r="AQ248" s="108" t="str">
        <f t="shared" si="75"/>
        <v/>
      </c>
    </row>
    <row r="249" spans="5:43">
      <c r="E249" s="108" t="str">
        <f t="shared" si="59"/>
        <v/>
      </c>
      <c r="G249" s="108" t="str">
        <f t="shared" si="59"/>
        <v/>
      </c>
      <c r="I249" s="108" t="str">
        <f t="shared" si="60"/>
        <v/>
      </c>
      <c r="K249" s="108" t="str">
        <f t="shared" si="61"/>
        <v/>
      </c>
      <c r="M249" s="108" t="str">
        <f t="shared" si="62"/>
        <v/>
      </c>
      <c r="O249" s="108" t="str">
        <f t="shared" si="63"/>
        <v/>
      </c>
      <c r="Q249" s="108" t="str">
        <f t="shared" si="76"/>
        <v/>
      </c>
      <c r="S249" s="108" t="str">
        <f t="shared" si="64"/>
        <v/>
      </c>
      <c r="U249" s="108" t="str">
        <f t="shared" si="65"/>
        <v/>
      </c>
      <c r="W249" s="108" t="str">
        <f t="shared" si="58"/>
        <v/>
      </c>
      <c r="Y249" s="108" t="str">
        <f t="shared" si="66"/>
        <v/>
      </c>
      <c r="AA249" s="108" t="str">
        <f t="shared" si="67"/>
        <v/>
      </c>
      <c r="AC249" s="108" t="str">
        <f t="shared" si="68"/>
        <v/>
      </c>
      <c r="AE249" s="108" t="str">
        <f t="shared" si="69"/>
        <v/>
      </c>
      <c r="AG249" s="108" t="str">
        <f t="shared" si="70"/>
        <v/>
      </c>
      <c r="AI249" s="108" t="str">
        <f t="shared" si="71"/>
        <v/>
      </c>
      <c r="AK249" s="108" t="str">
        <f t="shared" si="72"/>
        <v/>
      </c>
      <c r="AM249" s="108" t="str">
        <f t="shared" si="73"/>
        <v/>
      </c>
      <c r="AO249" s="108" t="str">
        <f t="shared" si="74"/>
        <v/>
      </c>
      <c r="AQ249" s="108" t="str">
        <f t="shared" si="75"/>
        <v/>
      </c>
    </row>
    <row r="250" spans="5:43">
      <c r="E250" s="108" t="str">
        <f t="shared" si="59"/>
        <v/>
      </c>
      <c r="G250" s="108" t="str">
        <f t="shared" si="59"/>
        <v/>
      </c>
      <c r="I250" s="108" t="str">
        <f t="shared" si="60"/>
        <v/>
      </c>
      <c r="K250" s="108" t="str">
        <f t="shared" si="61"/>
        <v/>
      </c>
      <c r="M250" s="108" t="str">
        <f t="shared" si="62"/>
        <v/>
      </c>
      <c r="O250" s="108" t="str">
        <f t="shared" si="63"/>
        <v/>
      </c>
      <c r="Q250" s="108" t="str">
        <f t="shared" si="76"/>
        <v/>
      </c>
      <c r="S250" s="108" t="str">
        <f t="shared" si="64"/>
        <v/>
      </c>
      <c r="U250" s="108" t="str">
        <f t="shared" si="65"/>
        <v/>
      </c>
      <c r="W250" s="108" t="str">
        <f t="shared" si="58"/>
        <v/>
      </c>
      <c r="Y250" s="108" t="str">
        <f t="shared" si="66"/>
        <v/>
      </c>
      <c r="AA250" s="108" t="str">
        <f t="shared" si="67"/>
        <v/>
      </c>
      <c r="AC250" s="108" t="str">
        <f t="shared" si="68"/>
        <v/>
      </c>
      <c r="AE250" s="108" t="str">
        <f t="shared" si="69"/>
        <v/>
      </c>
      <c r="AG250" s="108" t="str">
        <f t="shared" si="70"/>
        <v/>
      </c>
      <c r="AI250" s="108" t="str">
        <f t="shared" si="71"/>
        <v/>
      </c>
      <c r="AK250" s="108" t="str">
        <f t="shared" si="72"/>
        <v/>
      </c>
      <c r="AM250" s="108" t="str">
        <f t="shared" si="73"/>
        <v/>
      </c>
      <c r="AO250" s="108" t="str">
        <f t="shared" si="74"/>
        <v/>
      </c>
      <c r="AQ250" s="108" t="str">
        <f t="shared" si="75"/>
        <v/>
      </c>
    </row>
    <row r="251" spans="5:43">
      <c r="E251" s="108" t="str">
        <f t="shared" si="59"/>
        <v/>
      </c>
      <c r="G251" s="108" t="str">
        <f t="shared" si="59"/>
        <v/>
      </c>
      <c r="I251" s="108" t="str">
        <f t="shared" si="60"/>
        <v/>
      </c>
      <c r="K251" s="108" t="str">
        <f t="shared" si="61"/>
        <v/>
      </c>
      <c r="M251" s="108" t="str">
        <f t="shared" si="62"/>
        <v/>
      </c>
      <c r="O251" s="108" t="str">
        <f t="shared" si="63"/>
        <v/>
      </c>
      <c r="Q251" s="108" t="str">
        <f t="shared" si="76"/>
        <v/>
      </c>
      <c r="S251" s="108" t="str">
        <f t="shared" si="64"/>
        <v/>
      </c>
      <c r="U251" s="108" t="str">
        <f t="shared" si="65"/>
        <v/>
      </c>
      <c r="W251" s="108" t="str">
        <f t="shared" si="58"/>
        <v/>
      </c>
      <c r="Y251" s="108" t="str">
        <f t="shared" si="66"/>
        <v/>
      </c>
      <c r="AA251" s="108" t="str">
        <f t="shared" si="67"/>
        <v/>
      </c>
      <c r="AC251" s="108" t="str">
        <f t="shared" si="68"/>
        <v/>
      </c>
      <c r="AE251" s="108" t="str">
        <f t="shared" si="69"/>
        <v/>
      </c>
      <c r="AG251" s="108" t="str">
        <f t="shared" si="70"/>
        <v/>
      </c>
      <c r="AI251" s="108" t="str">
        <f t="shared" si="71"/>
        <v/>
      </c>
      <c r="AK251" s="108" t="str">
        <f t="shared" si="72"/>
        <v/>
      </c>
      <c r="AM251" s="108" t="str">
        <f t="shared" si="73"/>
        <v/>
      </c>
      <c r="AO251" s="108" t="str">
        <f t="shared" si="74"/>
        <v/>
      </c>
      <c r="AQ251" s="108" t="str">
        <f t="shared" si="75"/>
        <v/>
      </c>
    </row>
    <row r="252" spans="5:43">
      <c r="E252" s="108" t="str">
        <f t="shared" si="59"/>
        <v/>
      </c>
      <c r="G252" s="108" t="str">
        <f t="shared" si="59"/>
        <v/>
      </c>
      <c r="I252" s="108" t="str">
        <f t="shared" si="60"/>
        <v/>
      </c>
      <c r="K252" s="108" t="str">
        <f t="shared" si="61"/>
        <v/>
      </c>
      <c r="M252" s="108" t="str">
        <f t="shared" si="62"/>
        <v/>
      </c>
      <c r="O252" s="108" t="str">
        <f t="shared" si="63"/>
        <v/>
      </c>
      <c r="Q252" s="108" t="str">
        <f t="shared" si="76"/>
        <v/>
      </c>
      <c r="S252" s="108" t="str">
        <f t="shared" si="64"/>
        <v/>
      </c>
      <c r="U252" s="108" t="str">
        <f t="shared" si="65"/>
        <v/>
      </c>
      <c r="W252" s="108" t="str">
        <f t="shared" si="58"/>
        <v/>
      </c>
      <c r="Y252" s="108" t="str">
        <f t="shared" si="66"/>
        <v/>
      </c>
      <c r="AA252" s="108" t="str">
        <f t="shared" si="67"/>
        <v/>
      </c>
      <c r="AC252" s="108" t="str">
        <f t="shared" si="68"/>
        <v/>
      </c>
      <c r="AE252" s="108" t="str">
        <f t="shared" si="69"/>
        <v/>
      </c>
      <c r="AG252" s="108" t="str">
        <f t="shared" si="70"/>
        <v/>
      </c>
      <c r="AI252" s="108" t="str">
        <f t="shared" si="71"/>
        <v/>
      </c>
      <c r="AK252" s="108" t="str">
        <f t="shared" si="72"/>
        <v/>
      </c>
      <c r="AM252" s="108" t="str">
        <f t="shared" si="73"/>
        <v/>
      </c>
      <c r="AO252" s="108" t="str">
        <f t="shared" si="74"/>
        <v/>
      </c>
      <c r="AQ252" s="108" t="str">
        <f t="shared" si="75"/>
        <v/>
      </c>
    </row>
    <row r="253" spans="5:43">
      <c r="E253" s="108" t="str">
        <f t="shared" si="59"/>
        <v/>
      </c>
      <c r="G253" s="108" t="str">
        <f t="shared" si="59"/>
        <v/>
      </c>
      <c r="I253" s="108" t="str">
        <f t="shared" si="60"/>
        <v/>
      </c>
      <c r="K253" s="108" t="str">
        <f t="shared" si="61"/>
        <v/>
      </c>
      <c r="M253" s="108" t="str">
        <f t="shared" si="62"/>
        <v/>
      </c>
      <c r="O253" s="108" t="str">
        <f t="shared" si="63"/>
        <v/>
      </c>
      <c r="Q253" s="108" t="str">
        <f t="shared" si="76"/>
        <v/>
      </c>
      <c r="S253" s="108" t="str">
        <f t="shared" si="64"/>
        <v/>
      </c>
      <c r="U253" s="108" t="str">
        <f t="shared" si="65"/>
        <v/>
      </c>
      <c r="W253" s="108" t="str">
        <f t="shared" si="58"/>
        <v/>
      </c>
      <c r="Y253" s="108" t="str">
        <f t="shared" si="66"/>
        <v/>
      </c>
      <c r="AA253" s="108" t="str">
        <f t="shared" si="67"/>
        <v/>
      </c>
      <c r="AC253" s="108" t="str">
        <f t="shared" si="68"/>
        <v/>
      </c>
      <c r="AE253" s="108" t="str">
        <f t="shared" si="69"/>
        <v/>
      </c>
      <c r="AG253" s="108" t="str">
        <f t="shared" si="70"/>
        <v/>
      </c>
      <c r="AI253" s="108" t="str">
        <f t="shared" si="71"/>
        <v/>
      </c>
      <c r="AK253" s="108" t="str">
        <f t="shared" si="72"/>
        <v/>
      </c>
      <c r="AM253" s="108" t="str">
        <f t="shared" si="73"/>
        <v/>
      </c>
      <c r="AO253" s="108" t="str">
        <f t="shared" si="74"/>
        <v/>
      </c>
      <c r="AQ253" s="108" t="str">
        <f t="shared" si="75"/>
        <v/>
      </c>
    </row>
    <row r="254" spans="5:43">
      <c r="E254" s="108" t="str">
        <f t="shared" si="59"/>
        <v/>
      </c>
      <c r="G254" s="108" t="str">
        <f t="shared" si="59"/>
        <v/>
      </c>
      <c r="I254" s="108" t="str">
        <f t="shared" si="60"/>
        <v/>
      </c>
      <c r="K254" s="108" t="str">
        <f t="shared" si="61"/>
        <v/>
      </c>
      <c r="M254" s="108" t="str">
        <f t="shared" si="62"/>
        <v/>
      </c>
      <c r="O254" s="108" t="str">
        <f t="shared" si="63"/>
        <v/>
      </c>
      <c r="Q254" s="108" t="str">
        <f t="shared" si="76"/>
        <v/>
      </c>
      <c r="S254" s="108" t="str">
        <f t="shared" si="64"/>
        <v/>
      </c>
      <c r="U254" s="108" t="str">
        <f t="shared" si="65"/>
        <v/>
      </c>
      <c r="W254" s="108" t="str">
        <f t="shared" si="58"/>
        <v/>
      </c>
      <c r="Y254" s="108" t="str">
        <f t="shared" si="66"/>
        <v/>
      </c>
      <c r="AA254" s="108" t="str">
        <f t="shared" si="67"/>
        <v/>
      </c>
      <c r="AC254" s="108" t="str">
        <f t="shared" si="68"/>
        <v/>
      </c>
      <c r="AE254" s="108" t="str">
        <f t="shared" si="69"/>
        <v/>
      </c>
      <c r="AG254" s="108" t="str">
        <f t="shared" si="70"/>
        <v/>
      </c>
      <c r="AI254" s="108" t="str">
        <f t="shared" si="71"/>
        <v/>
      </c>
      <c r="AK254" s="108" t="str">
        <f t="shared" si="72"/>
        <v/>
      </c>
      <c r="AM254" s="108" t="str">
        <f t="shared" si="73"/>
        <v/>
      </c>
      <c r="AO254" s="108" t="str">
        <f t="shared" si="74"/>
        <v/>
      </c>
      <c r="AQ254" s="108" t="str">
        <f t="shared" si="75"/>
        <v/>
      </c>
    </row>
    <row r="255" spans="5:43">
      <c r="E255" s="108" t="str">
        <f t="shared" si="59"/>
        <v/>
      </c>
      <c r="G255" s="108" t="str">
        <f t="shared" si="59"/>
        <v/>
      </c>
      <c r="I255" s="108" t="str">
        <f t="shared" si="60"/>
        <v/>
      </c>
      <c r="K255" s="108" t="str">
        <f t="shared" si="61"/>
        <v/>
      </c>
      <c r="M255" s="108" t="str">
        <f t="shared" si="62"/>
        <v/>
      </c>
      <c r="O255" s="108" t="str">
        <f t="shared" si="63"/>
        <v/>
      </c>
      <c r="Q255" s="108" t="str">
        <f t="shared" si="76"/>
        <v/>
      </c>
      <c r="S255" s="108" t="str">
        <f t="shared" si="64"/>
        <v/>
      </c>
      <c r="U255" s="108" t="str">
        <f t="shared" si="65"/>
        <v/>
      </c>
      <c r="W255" s="108" t="str">
        <f t="shared" si="58"/>
        <v/>
      </c>
      <c r="Y255" s="108" t="str">
        <f t="shared" si="66"/>
        <v/>
      </c>
      <c r="AA255" s="108" t="str">
        <f t="shared" si="67"/>
        <v/>
      </c>
      <c r="AC255" s="108" t="str">
        <f t="shared" si="68"/>
        <v/>
      </c>
      <c r="AE255" s="108" t="str">
        <f t="shared" si="69"/>
        <v/>
      </c>
      <c r="AG255" s="108" t="str">
        <f t="shared" si="70"/>
        <v/>
      </c>
      <c r="AI255" s="108" t="str">
        <f t="shared" si="71"/>
        <v/>
      </c>
      <c r="AK255" s="108" t="str">
        <f t="shared" si="72"/>
        <v/>
      </c>
      <c r="AM255" s="108" t="str">
        <f t="shared" si="73"/>
        <v/>
      </c>
      <c r="AO255" s="108" t="str">
        <f t="shared" si="74"/>
        <v/>
      </c>
      <c r="AQ255" s="108" t="str">
        <f t="shared" si="75"/>
        <v/>
      </c>
    </row>
    <row r="256" spans="5:43">
      <c r="E256" s="108" t="str">
        <f t="shared" si="59"/>
        <v/>
      </c>
      <c r="G256" s="108" t="str">
        <f t="shared" si="59"/>
        <v/>
      </c>
      <c r="I256" s="108" t="str">
        <f t="shared" si="60"/>
        <v/>
      </c>
      <c r="K256" s="108" t="str">
        <f t="shared" si="61"/>
        <v/>
      </c>
      <c r="M256" s="108" t="str">
        <f t="shared" si="62"/>
        <v/>
      </c>
      <c r="O256" s="108" t="str">
        <f t="shared" si="63"/>
        <v/>
      </c>
      <c r="Q256" s="108" t="str">
        <f t="shared" si="76"/>
        <v/>
      </c>
      <c r="S256" s="108" t="str">
        <f t="shared" si="64"/>
        <v/>
      </c>
      <c r="U256" s="108" t="str">
        <f t="shared" si="65"/>
        <v/>
      </c>
      <c r="W256" s="108" t="str">
        <f t="shared" ref="W256:W300" si="77">IF(OR($B256=0,V256=0),"",V256/$B256)</f>
        <v/>
      </c>
      <c r="Y256" s="108" t="str">
        <f t="shared" si="66"/>
        <v/>
      </c>
      <c r="AA256" s="108" t="str">
        <f t="shared" si="67"/>
        <v/>
      </c>
      <c r="AC256" s="108" t="str">
        <f t="shared" si="68"/>
        <v/>
      </c>
      <c r="AE256" s="108" t="str">
        <f t="shared" si="69"/>
        <v/>
      </c>
      <c r="AG256" s="108" t="str">
        <f t="shared" si="70"/>
        <v/>
      </c>
      <c r="AI256" s="108" t="str">
        <f t="shared" si="71"/>
        <v/>
      </c>
      <c r="AK256" s="108" t="str">
        <f t="shared" si="72"/>
        <v/>
      </c>
      <c r="AM256" s="108" t="str">
        <f t="shared" si="73"/>
        <v/>
      </c>
      <c r="AO256" s="108" t="str">
        <f t="shared" si="74"/>
        <v/>
      </c>
      <c r="AQ256" s="108" t="str">
        <f t="shared" si="75"/>
        <v/>
      </c>
    </row>
    <row r="257" spans="5:43">
      <c r="E257" s="108" t="str">
        <f t="shared" si="59"/>
        <v/>
      </c>
      <c r="G257" s="108" t="str">
        <f t="shared" si="59"/>
        <v/>
      </c>
      <c r="I257" s="108" t="str">
        <f t="shared" si="60"/>
        <v/>
      </c>
      <c r="K257" s="108" t="str">
        <f t="shared" si="61"/>
        <v/>
      </c>
      <c r="M257" s="108" t="str">
        <f t="shared" si="62"/>
        <v/>
      </c>
      <c r="O257" s="108" t="str">
        <f t="shared" si="63"/>
        <v/>
      </c>
      <c r="Q257" s="108" t="str">
        <f t="shared" si="76"/>
        <v/>
      </c>
      <c r="S257" s="108" t="str">
        <f t="shared" si="64"/>
        <v/>
      </c>
      <c r="U257" s="108" t="str">
        <f t="shared" si="65"/>
        <v/>
      </c>
      <c r="W257" s="108" t="str">
        <f t="shared" si="77"/>
        <v/>
      </c>
      <c r="Y257" s="108" t="str">
        <f t="shared" si="66"/>
        <v/>
      </c>
      <c r="AA257" s="108" t="str">
        <f t="shared" si="67"/>
        <v/>
      </c>
      <c r="AC257" s="108" t="str">
        <f t="shared" si="68"/>
        <v/>
      </c>
      <c r="AE257" s="108" t="str">
        <f t="shared" si="69"/>
        <v/>
      </c>
      <c r="AG257" s="108" t="str">
        <f t="shared" si="70"/>
        <v/>
      </c>
      <c r="AI257" s="108" t="str">
        <f t="shared" si="71"/>
        <v/>
      </c>
      <c r="AK257" s="108" t="str">
        <f t="shared" si="72"/>
        <v/>
      </c>
      <c r="AM257" s="108" t="str">
        <f t="shared" si="73"/>
        <v/>
      </c>
      <c r="AO257" s="108" t="str">
        <f t="shared" si="74"/>
        <v/>
      </c>
      <c r="AQ257" s="108" t="str">
        <f t="shared" si="75"/>
        <v/>
      </c>
    </row>
    <row r="258" spans="5:43">
      <c r="E258" s="108" t="str">
        <f t="shared" si="59"/>
        <v/>
      </c>
      <c r="G258" s="108" t="str">
        <f t="shared" si="59"/>
        <v/>
      </c>
      <c r="I258" s="108" t="str">
        <f t="shared" si="60"/>
        <v/>
      </c>
      <c r="K258" s="108" t="str">
        <f t="shared" si="61"/>
        <v/>
      </c>
      <c r="M258" s="108" t="str">
        <f t="shared" si="62"/>
        <v/>
      </c>
      <c r="O258" s="108" t="str">
        <f t="shared" si="63"/>
        <v/>
      </c>
      <c r="Q258" s="108" t="str">
        <f t="shared" si="76"/>
        <v/>
      </c>
      <c r="S258" s="108" t="str">
        <f t="shared" si="64"/>
        <v/>
      </c>
      <c r="U258" s="108" t="str">
        <f t="shared" si="65"/>
        <v/>
      </c>
      <c r="W258" s="108" t="str">
        <f t="shared" si="77"/>
        <v/>
      </c>
      <c r="Y258" s="108" t="str">
        <f t="shared" si="66"/>
        <v/>
      </c>
      <c r="AA258" s="108" t="str">
        <f t="shared" si="67"/>
        <v/>
      </c>
      <c r="AC258" s="108" t="str">
        <f t="shared" si="68"/>
        <v/>
      </c>
      <c r="AE258" s="108" t="str">
        <f t="shared" si="69"/>
        <v/>
      </c>
      <c r="AG258" s="108" t="str">
        <f t="shared" si="70"/>
        <v/>
      </c>
      <c r="AI258" s="108" t="str">
        <f t="shared" si="71"/>
        <v/>
      </c>
      <c r="AK258" s="108" t="str">
        <f t="shared" si="72"/>
        <v/>
      </c>
      <c r="AM258" s="108" t="str">
        <f t="shared" si="73"/>
        <v/>
      </c>
      <c r="AO258" s="108" t="str">
        <f t="shared" si="74"/>
        <v/>
      </c>
      <c r="AQ258" s="108" t="str">
        <f t="shared" si="75"/>
        <v/>
      </c>
    </row>
    <row r="259" spans="5:43">
      <c r="E259" s="108" t="str">
        <f t="shared" si="59"/>
        <v/>
      </c>
      <c r="G259" s="108" t="str">
        <f t="shared" si="59"/>
        <v/>
      </c>
      <c r="I259" s="108" t="str">
        <f t="shared" si="60"/>
        <v/>
      </c>
      <c r="K259" s="108" t="str">
        <f t="shared" si="61"/>
        <v/>
      </c>
      <c r="M259" s="108" t="str">
        <f t="shared" si="62"/>
        <v/>
      </c>
      <c r="O259" s="108" t="str">
        <f t="shared" si="63"/>
        <v/>
      </c>
      <c r="Q259" s="108" t="str">
        <f t="shared" si="76"/>
        <v/>
      </c>
      <c r="S259" s="108" t="str">
        <f t="shared" si="64"/>
        <v/>
      </c>
      <c r="U259" s="108" t="str">
        <f t="shared" si="65"/>
        <v/>
      </c>
      <c r="W259" s="108" t="str">
        <f t="shared" si="77"/>
        <v/>
      </c>
      <c r="Y259" s="108" t="str">
        <f t="shared" si="66"/>
        <v/>
      </c>
      <c r="AA259" s="108" t="str">
        <f t="shared" si="67"/>
        <v/>
      </c>
      <c r="AC259" s="108" t="str">
        <f t="shared" si="68"/>
        <v/>
      </c>
      <c r="AE259" s="108" t="str">
        <f t="shared" si="69"/>
        <v/>
      </c>
      <c r="AG259" s="108" t="str">
        <f t="shared" si="70"/>
        <v/>
      </c>
      <c r="AI259" s="108" t="str">
        <f t="shared" si="71"/>
        <v/>
      </c>
      <c r="AK259" s="108" t="str">
        <f t="shared" si="72"/>
        <v/>
      </c>
      <c r="AM259" s="108" t="str">
        <f t="shared" si="73"/>
        <v/>
      </c>
      <c r="AO259" s="108" t="str">
        <f t="shared" si="74"/>
        <v/>
      </c>
      <c r="AQ259" s="108" t="str">
        <f t="shared" si="75"/>
        <v/>
      </c>
    </row>
    <row r="260" spans="5:43">
      <c r="E260" s="108" t="str">
        <f t="shared" si="59"/>
        <v/>
      </c>
      <c r="G260" s="108" t="str">
        <f t="shared" si="59"/>
        <v/>
      </c>
      <c r="I260" s="108" t="str">
        <f t="shared" si="60"/>
        <v/>
      </c>
      <c r="K260" s="108" t="str">
        <f t="shared" si="61"/>
        <v/>
      </c>
      <c r="M260" s="108" t="str">
        <f t="shared" si="62"/>
        <v/>
      </c>
      <c r="O260" s="108" t="str">
        <f t="shared" si="63"/>
        <v/>
      </c>
      <c r="Q260" s="108" t="str">
        <f t="shared" si="76"/>
        <v/>
      </c>
      <c r="S260" s="108" t="str">
        <f t="shared" si="64"/>
        <v/>
      </c>
      <c r="U260" s="108" t="str">
        <f t="shared" si="65"/>
        <v/>
      </c>
      <c r="W260" s="108" t="str">
        <f t="shared" si="77"/>
        <v/>
      </c>
      <c r="Y260" s="108" t="str">
        <f t="shared" si="66"/>
        <v/>
      </c>
      <c r="AA260" s="108" t="str">
        <f t="shared" si="67"/>
        <v/>
      </c>
      <c r="AC260" s="108" t="str">
        <f t="shared" si="68"/>
        <v/>
      </c>
      <c r="AE260" s="108" t="str">
        <f t="shared" si="69"/>
        <v/>
      </c>
      <c r="AG260" s="108" t="str">
        <f t="shared" si="70"/>
        <v/>
      </c>
      <c r="AI260" s="108" t="str">
        <f t="shared" si="71"/>
        <v/>
      </c>
      <c r="AK260" s="108" t="str">
        <f t="shared" si="72"/>
        <v/>
      </c>
      <c r="AM260" s="108" t="str">
        <f t="shared" si="73"/>
        <v/>
      </c>
      <c r="AO260" s="108" t="str">
        <f t="shared" si="74"/>
        <v/>
      </c>
      <c r="AQ260" s="108" t="str">
        <f t="shared" si="75"/>
        <v/>
      </c>
    </row>
    <row r="261" spans="5:43">
      <c r="E261" s="108" t="str">
        <f t="shared" si="59"/>
        <v/>
      </c>
      <c r="G261" s="108" t="str">
        <f t="shared" si="59"/>
        <v/>
      </c>
      <c r="I261" s="108" t="str">
        <f t="shared" si="60"/>
        <v/>
      </c>
      <c r="K261" s="108" t="str">
        <f t="shared" si="61"/>
        <v/>
      </c>
      <c r="M261" s="108" t="str">
        <f t="shared" si="62"/>
        <v/>
      </c>
      <c r="O261" s="108" t="str">
        <f t="shared" si="63"/>
        <v/>
      </c>
      <c r="Q261" s="108" t="str">
        <f t="shared" si="76"/>
        <v/>
      </c>
      <c r="S261" s="108" t="str">
        <f t="shared" si="64"/>
        <v/>
      </c>
      <c r="U261" s="108" t="str">
        <f t="shared" si="65"/>
        <v/>
      </c>
      <c r="W261" s="108" t="str">
        <f t="shared" si="77"/>
        <v/>
      </c>
      <c r="Y261" s="108" t="str">
        <f t="shared" si="66"/>
        <v/>
      </c>
      <c r="AA261" s="108" t="str">
        <f t="shared" si="67"/>
        <v/>
      </c>
      <c r="AC261" s="108" t="str">
        <f t="shared" si="68"/>
        <v/>
      </c>
      <c r="AE261" s="108" t="str">
        <f t="shared" si="69"/>
        <v/>
      </c>
      <c r="AG261" s="108" t="str">
        <f t="shared" si="70"/>
        <v/>
      </c>
      <c r="AI261" s="108" t="str">
        <f t="shared" si="71"/>
        <v/>
      </c>
      <c r="AK261" s="108" t="str">
        <f t="shared" si="72"/>
        <v/>
      </c>
      <c r="AM261" s="108" t="str">
        <f t="shared" si="73"/>
        <v/>
      </c>
      <c r="AO261" s="108" t="str">
        <f t="shared" si="74"/>
        <v/>
      </c>
      <c r="AQ261" s="108" t="str">
        <f t="shared" si="75"/>
        <v/>
      </c>
    </row>
    <row r="262" spans="5:43">
      <c r="E262" s="108" t="str">
        <f t="shared" si="59"/>
        <v/>
      </c>
      <c r="G262" s="108" t="str">
        <f t="shared" si="59"/>
        <v/>
      </c>
      <c r="I262" s="108" t="str">
        <f t="shared" si="60"/>
        <v/>
      </c>
      <c r="K262" s="108" t="str">
        <f t="shared" si="61"/>
        <v/>
      </c>
      <c r="M262" s="108" t="str">
        <f t="shared" si="62"/>
        <v/>
      </c>
      <c r="O262" s="108" t="str">
        <f t="shared" si="63"/>
        <v/>
      </c>
      <c r="Q262" s="108" t="str">
        <f t="shared" si="76"/>
        <v/>
      </c>
      <c r="S262" s="108" t="str">
        <f t="shared" si="64"/>
        <v/>
      </c>
      <c r="U262" s="108" t="str">
        <f t="shared" si="65"/>
        <v/>
      </c>
      <c r="W262" s="108" t="str">
        <f t="shared" si="77"/>
        <v/>
      </c>
      <c r="Y262" s="108" t="str">
        <f t="shared" si="66"/>
        <v/>
      </c>
      <c r="AA262" s="108" t="str">
        <f t="shared" si="67"/>
        <v/>
      </c>
      <c r="AC262" s="108" t="str">
        <f t="shared" si="68"/>
        <v/>
      </c>
      <c r="AE262" s="108" t="str">
        <f t="shared" si="69"/>
        <v/>
      </c>
      <c r="AG262" s="108" t="str">
        <f t="shared" si="70"/>
        <v/>
      </c>
      <c r="AI262" s="108" t="str">
        <f t="shared" si="71"/>
        <v/>
      </c>
      <c r="AK262" s="108" t="str">
        <f t="shared" si="72"/>
        <v/>
      </c>
      <c r="AM262" s="108" t="str">
        <f t="shared" si="73"/>
        <v/>
      </c>
      <c r="AO262" s="108" t="str">
        <f t="shared" si="74"/>
        <v/>
      </c>
      <c r="AQ262" s="108" t="str">
        <f t="shared" si="75"/>
        <v/>
      </c>
    </row>
    <row r="263" spans="5:43">
      <c r="E263" s="108" t="str">
        <f t="shared" si="59"/>
        <v/>
      </c>
      <c r="G263" s="108" t="str">
        <f t="shared" si="59"/>
        <v/>
      </c>
      <c r="I263" s="108" t="str">
        <f t="shared" si="60"/>
        <v/>
      </c>
      <c r="K263" s="108" t="str">
        <f t="shared" si="61"/>
        <v/>
      </c>
      <c r="M263" s="108" t="str">
        <f t="shared" si="62"/>
        <v/>
      </c>
      <c r="O263" s="108" t="str">
        <f t="shared" si="63"/>
        <v/>
      </c>
      <c r="Q263" s="108" t="str">
        <f t="shared" si="76"/>
        <v/>
      </c>
      <c r="S263" s="108" t="str">
        <f t="shared" si="64"/>
        <v/>
      </c>
      <c r="U263" s="108" t="str">
        <f t="shared" si="65"/>
        <v/>
      </c>
      <c r="W263" s="108" t="str">
        <f t="shared" si="77"/>
        <v/>
      </c>
      <c r="Y263" s="108" t="str">
        <f t="shared" si="66"/>
        <v/>
      </c>
      <c r="AA263" s="108" t="str">
        <f t="shared" si="67"/>
        <v/>
      </c>
      <c r="AC263" s="108" t="str">
        <f t="shared" si="68"/>
        <v/>
      </c>
      <c r="AE263" s="108" t="str">
        <f t="shared" si="69"/>
        <v/>
      </c>
      <c r="AG263" s="108" t="str">
        <f t="shared" si="70"/>
        <v/>
      </c>
      <c r="AI263" s="108" t="str">
        <f t="shared" si="71"/>
        <v/>
      </c>
      <c r="AK263" s="108" t="str">
        <f t="shared" si="72"/>
        <v/>
      </c>
      <c r="AM263" s="108" t="str">
        <f t="shared" si="73"/>
        <v/>
      </c>
      <c r="AO263" s="108" t="str">
        <f t="shared" si="74"/>
        <v/>
      </c>
      <c r="AQ263" s="108" t="str">
        <f t="shared" si="75"/>
        <v/>
      </c>
    </row>
    <row r="264" spans="5:43">
      <c r="E264" s="108" t="str">
        <f t="shared" si="59"/>
        <v/>
      </c>
      <c r="G264" s="108" t="str">
        <f t="shared" si="59"/>
        <v/>
      </c>
      <c r="I264" s="108" t="str">
        <f t="shared" si="60"/>
        <v/>
      </c>
      <c r="K264" s="108" t="str">
        <f t="shared" si="61"/>
        <v/>
      </c>
      <c r="M264" s="108" t="str">
        <f t="shared" si="62"/>
        <v/>
      </c>
      <c r="O264" s="108" t="str">
        <f t="shared" si="63"/>
        <v/>
      </c>
      <c r="Q264" s="108" t="str">
        <f t="shared" si="76"/>
        <v/>
      </c>
      <c r="S264" s="108" t="str">
        <f t="shared" si="64"/>
        <v/>
      </c>
      <c r="U264" s="108" t="str">
        <f t="shared" si="65"/>
        <v/>
      </c>
      <c r="W264" s="108" t="str">
        <f t="shared" si="77"/>
        <v/>
      </c>
      <c r="Y264" s="108" t="str">
        <f t="shared" si="66"/>
        <v/>
      </c>
      <c r="AA264" s="108" t="str">
        <f t="shared" si="67"/>
        <v/>
      </c>
      <c r="AC264" s="108" t="str">
        <f t="shared" si="68"/>
        <v/>
      </c>
      <c r="AE264" s="108" t="str">
        <f t="shared" si="69"/>
        <v/>
      </c>
      <c r="AG264" s="108" t="str">
        <f t="shared" si="70"/>
        <v/>
      </c>
      <c r="AI264" s="108" t="str">
        <f t="shared" si="71"/>
        <v/>
      </c>
      <c r="AK264" s="108" t="str">
        <f t="shared" si="72"/>
        <v/>
      </c>
      <c r="AM264" s="108" t="str">
        <f t="shared" si="73"/>
        <v/>
      </c>
      <c r="AO264" s="108" t="str">
        <f t="shared" si="74"/>
        <v/>
      </c>
      <c r="AQ264" s="108" t="str">
        <f t="shared" si="75"/>
        <v/>
      </c>
    </row>
    <row r="265" spans="5:43">
      <c r="E265" s="108" t="str">
        <f t="shared" si="59"/>
        <v/>
      </c>
      <c r="G265" s="108" t="str">
        <f t="shared" si="59"/>
        <v/>
      </c>
      <c r="I265" s="108" t="str">
        <f t="shared" si="60"/>
        <v/>
      </c>
      <c r="K265" s="108" t="str">
        <f t="shared" si="61"/>
        <v/>
      </c>
      <c r="M265" s="108" t="str">
        <f t="shared" si="62"/>
        <v/>
      </c>
      <c r="O265" s="108" t="str">
        <f t="shared" si="63"/>
        <v/>
      </c>
      <c r="Q265" s="108" t="str">
        <f t="shared" si="76"/>
        <v/>
      </c>
      <c r="S265" s="108" t="str">
        <f t="shared" si="64"/>
        <v/>
      </c>
      <c r="U265" s="108" t="str">
        <f t="shared" si="65"/>
        <v/>
      </c>
      <c r="W265" s="108" t="str">
        <f t="shared" si="77"/>
        <v/>
      </c>
      <c r="Y265" s="108" t="str">
        <f t="shared" si="66"/>
        <v/>
      </c>
      <c r="AA265" s="108" t="str">
        <f t="shared" si="67"/>
        <v/>
      </c>
      <c r="AC265" s="108" t="str">
        <f t="shared" si="68"/>
        <v/>
      </c>
      <c r="AE265" s="108" t="str">
        <f t="shared" si="69"/>
        <v/>
      </c>
      <c r="AG265" s="108" t="str">
        <f t="shared" si="70"/>
        <v/>
      </c>
      <c r="AI265" s="108" t="str">
        <f t="shared" si="71"/>
        <v/>
      </c>
      <c r="AK265" s="108" t="str">
        <f t="shared" si="72"/>
        <v/>
      </c>
      <c r="AM265" s="108" t="str">
        <f t="shared" si="73"/>
        <v/>
      </c>
      <c r="AO265" s="108" t="str">
        <f t="shared" si="74"/>
        <v/>
      </c>
      <c r="AQ265" s="108" t="str">
        <f t="shared" si="75"/>
        <v/>
      </c>
    </row>
    <row r="266" spans="5:43">
      <c r="E266" s="108" t="str">
        <f t="shared" si="59"/>
        <v/>
      </c>
      <c r="G266" s="108" t="str">
        <f t="shared" si="59"/>
        <v/>
      </c>
      <c r="I266" s="108" t="str">
        <f t="shared" si="60"/>
        <v/>
      </c>
      <c r="K266" s="108" t="str">
        <f t="shared" si="61"/>
        <v/>
      </c>
      <c r="M266" s="108" t="str">
        <f t="shared" si="62"/>
        <v/>
      </c>
      <c r="O266" s="108" t="str">
        <f t="shared" si="63"/>
        <v/>
      </c>
      <c r="Q266" s="108" t="str">
        <f t="shared" si="76"/>
        <v/>
      </c>
      <c r="S266" s="108" t="str">
        <f t="shared" si="64"/>
        <v/>
      </c>
      <c r="U266" s="108" t="str">
        <f t="shared" si="65"/>
        <v/>
      </c>
      <c r="W266" s="108" t="str">
        <f t="shared" si="77"/>
        <v/>
      </c>
      <c r="Y266" s="108" t="str">
        <f t="shared" si="66"/>
        <v/>
      </c>
      <c r="AA266" s="108" t="str">
        <f t="shared" si="67"/>
        <v/>
      </c>
      <c r="AC266" s="108" t="str">
        <f t="shared" si="68"/>
        <v/>
      </c>
      <c r="AE266" s="108" t="str">
        <f t="shared" si="69"/>
        <v/>
      </c>
      <c r="AG266" s="108" t="str">
        <f t="shared" si="70"/>
        <v/>
      </c>
      <c r="AI266" s="108" t="str">
        <f t="shared" si="71"/>
        <v/>
      </c>
      <c r="AK266" s="108" t="str">
        <f t="shared" si="72"/>
        <v/>
      </c>
      <c r="AM266" s="108" t="str">
        <f t="shared" si="73"/>
        <v/>
      </c>
      <c r="AO266" s="108" t="str">
        <f t="shared" si="74"/>
        <v/>
      </c>
      <c r="AQ266" s="108" t="str">
        <f t="shared" si="75"/>
        <v/>
      </c>
    </row>
    <row r="267" spans="5:43">
      <c r="E267" s="108" t="str">
        <f t="shared" si="59"/>
        <v/>
      </c>
      <c r="G267" s="108" t="str">
        <f t="shared" si="59"/>
        <v/>
      </c>
      <c r="I267" s="108" t="str">
        <f t="shared" si="60"/>
        <v/>
      </c>
      <c r="K267" s="108" t="str">
        <f t="shared" si="61"/>
        <v/>
      </c>
      <c r="M267" s="108" t="str">
        <f t="shared" si="62"/>
        <v/>
      </c>
      <c r="O267" s="108" t="str">
        <f t="shared" si="63"/>
        <v/>
      </c>
      <c r="Q267" s="108" t="str">
        <f t="shared" si="76"/>
        <v/>
      </c>
      <c r="S267" s="108" t="str">
        <f t="shared" si="64"/>
        <v/>
      </c>
      <c r="U267" s="108" t="str">
        <f t="shared" si="65"/>
        <v/>
      </c>
      <c r="W267" s="108" t="str">
        <f t="shared" si="77"/>
        <v/>
      </c>
      <c r="Y267" s="108" t="str">
        <f t="shared" si="66"/>
        <v/>
      </c>
      <c r="AA267" s="108" t="str">
        <f t="shared" si="67"/>
        <v/>
      </c>
      <c r="AC267" s="108" t="str">
        <f t="shared" si="68"/>
        <v/>
      </c>
      <c r="AE267" s="108" t="str">
        <f t="shared" si="69"/>
        <v/>
      </c>
      <c r="AG267" s="108" t="str">
        <f t="shared" si="70"/>
        <v/>
      </c>
      <c r="AI267" s="108" t="str">
        <f t="shared" si="71"/>
        <v/>
      </c>
      <c r="AK267" s="108" t="str">
        <f t="shared" si="72"/>
        <v/>
      </c>
      <c r="AM267" s="108" t="str">
        <f t="shared" si="73"/>
        <v/>
      </c>
      <c r="AO267" s="108" t="str">
        <f t="shared" si="74"/>
        <v/>
      </c>
      <c r="AQ267" s="108" t="str">
        <f t="shared" si="75"/>
        <v/>
      </c>
    </row>
    <row r="268" spans="5:43">
      <c r="E268" s="108" t="str">
        <f t="shared" si="59"/>
        <v/>
      </c>
      <c r="G268" s="108" t="str">
        <f t="shared" si="59"/>
        <v/>
      </c>
      <c r="I268" s="108" t="str">
        <f t="shared" si="60"/>
        <v/>
      </c>
      <c r="K268" s="108" t="str">
        <f t="shared" si="61"/>
        <v/>
      </c>
      <c r="M268" s="108" t="str">
        <f t="shared" si="62"/>
        <v/>
      </c>
      <c r="O268" s="108" t="str">
        <f t="shared" si="63"/>
        <v/>
      </c>
      <c r="Q268" s="108" t="str">
        <f t="shared" si="76"/>
        <v/>
      </c>
      <c r="S268" s="108" t="str">
        <f t="shared" si="64"/>
        <v/>
      </c>
      <c r="U268" s="108" t="str">
        <f t="shared" si="65"/>
        <v/>
      </c>
      <c r="W268" s="108" t="str">
        <f t="shared" si="77"/>
        <v/>
      </c>
      <c r="Y268" s="108" t="str">
        <f t="shared" si="66"/>
        <v/>
      </c>
      <c r="AA268" s="108" t="str">
        <f t="shared" si="67"/>
        <v/>
      </c>
      <c r="AC268" s="108" t="str">
        <f t="shared" si="68"/>
        <v/>
      </c>
      <c r="AE268" s="108" t="str">
        <f t="shared" si="69"/>
        <v/>
      </c>
      <c r="AG268" s="108" t="str">
        <f t="shared" si="70"/>
        <v/>
      </c>
      <c r="AI268" s="108" t="str">
        <f t="shared" si="71"/>
        <v/>
      </c>
      <c r="AK268" s="108" t="str">
        <f t="shared" si="72"/>
        <v/>
      </c>
      <c r="AM268" s="108" t="str">
        <f t="shared" si="73"/>
        <v/>
      </c>
      <c r="AO268" s="108" t="str">
        <f t="shared" si="74"/>
        <v/>
      </c>
      <c r="AQ268" s="108" t="str">
        <f t="shared" si="75"/>
        <v/>
      </c>
    </row>
    <row r="269" spans="5:43">
      <c r="E269" s="108" t="str">
        <f t="shared" ref="E269:G300" si="78">IF(OR($B269=0,D269=0),"",D269/$B269)</f>
        <v/>
      </c>
      <c r="G269" s="108" t="str">
        <f t="shared" si="78"/>
        <v/>
      </c>
      <c r="I269" s="108" t="str">
        <f t="shared" ref="I269:I300" si="79">IF(OR($B269=0,H269=0),"",H269/$B269)</f>
        <v/>
      </c>
      <c r="K269" s="108" t="str">
        <f t="shared" ref="K269:K300" si="80">IF(OR($B269=0,J269=0),"",J269/$B269)</f>
        <v/>
      </c>
      <c r="M269" s="108" t="str">
        <f t="shared" ref="M269:M300" si="81">IF(OR($B269=0,L269=0),"",L269/$B269)</f>
        <v/>
      </c>
      <c r="O269" s="108" t="str">
        <f t="shared" ref="O269:O300" si="82">IF(OR($B269=0,N269=0),"",N269/$B269)</f>
        <v/>
      </c>
      <c r="Q269" s="108" t="str">
        <f t="shared" si="76"/>
        <v/>
      </c>
      <c r="S269" s="108" t="str">
        <f t="shared" ref="S269:S300" si="83">IF(OR($B269=0,R269=0),"",R269/$B269)</f>
        <v/>
      </c>
      <c r="U269" s="108" t="str">
        <f t="shared" ref="U269:U300" si="84">IF(OR($B269=0,T269=0),"",T269/$B269)</f>
        <v/>
      </c>
      <c r="W269" s="108" t="str">
        <f t="shared" si="77"/>
        <v/>
      </c>
      <c r="Y269" s="108" t="str">
        <f t="shared" ref="Y269:Y300" si="85">IF(OR($B269=0,X269=0),"",X269/$B269)</f>
        <v/>
      </c>
      <c r="AA269" s="108" t="str">
        <f t="shared" ref="AA269:AA300" si="86">IF(OR($B269=0,Z269=0),"",Z269/$B269)</f>
        <v/>
      </c>
      <c r="AC269" s="108" t="str">
        <f t="shared" ref="AC269:AC300" si="87">IF(OR($B269=0,AB269=0),"",AB269/$B269)</f>
        <v/>
      </c>
      <c r="AE269" s="108" t="str">
        <f t="shared" ref="AE269:AE300" si="88">IF(OR($B269=0,AD269=0),"",AD269/$B269)</f>
        <v/>
      </c>
      <c r="AG269" s="108" t="str">
        <f t="shared" ref="AG269:AG300" si="89">IF(OR($B269=0,AF269=0),"",AF269/$B269)</f>
        <v/>
      </c>
      <c r="AI269" s="108" t="str">
        <f t="shared" ref="AI269:AI300" si="90">IF(OR($B269=0,AH269=0),"",AH269/$B269)</f>
        <v/>
      </c>
      <c r="AK269" s="108" t="str">
        <f t="shared" ref="AK269:AK300" si="91">IF(OR($B269=0,AJ269=0),"",AJ269/$B269)</f>
        <v/>
      </c>
      <c r="AM269" s="108" t="str">
        <f t="shared" ref="AM269:AM300" si="92">IF(OR($B269=0,AL269=0),"",AL269/$B269)</f>
        <v/>
      </c>
      <c r="AO269" s="108" t="str">
        <f t="shared" ref="AO269:AO300" si="93">IF(OR($B269=0,AN269=0),"",AN269/$B269)</f>
        <v/>
      </c>
      <c r="AQ269" s="108" t="str">
        <f t="shared" ref="AQ269:AQ300" si="94">IF(OR($B269=0,AP269=0),"",AP269/$B269)</f>
        <v/>
      </c>
    </row>
    <row r="270" spans="5:43">
      <c r="E270" s="108" t="str">
        <f t="shared" si="78"/>
        <v/>
      </c>
      <c r="G270" s="108" t="str">
        <f t="shared" si="78"/>
        <v/>
      </c>
      <c r="I270" s="108" t="str">
        <f t="shared" si="79"/>
        <v/>
      </c>
      <c r="K270" s="108" t="str">
        <f t="shared" si="80"/>
        <v/>
      </c>
      <c r="M270" s="108" t="str">
        <f t="shared" si="81"/>
        <v/>
      </c>
      <c r="O270" s="108" t="str">
        <f t="shared" si="82"/>
        <v/>
      </c>
      <c r="Q270" s="108" t="str">
        <f t="shared" si="76"/>
        <v/>
      </c>
      <c r="S270" s="108" t="str">
        <f t="shared" si="83"/>
        <v/>
      </c>
      <c r="U270" s="108" t="str">
        <f t="shared" si="84"/>
        <v/>
      </c>
      <c r="W270" s="108" t="str">
        <f t="shared" si="77"/>
        <v/>
      </c>
      <c r="Y270" s="108" t="str">
        <f t="shared" si="85"/>
        <v/>
      </c>
      <c r="AA270" s="108" t="str">
        <f t="shared" si="86"/>
        <v/>
      </c>
      <c r="AC270" s="108" t="str">
        <f t="shared" si="87"/>
        <v/>
      </c>
      <c r="AE270" s="108" t="str">
        <f t="shared" si="88"/>
        <v/>
      </c>
      <c r="AG270" s="108" t="str">
        <f t="shared" si="89"/>
        <v/>
      </c>
      <c r="AI270" s="108" t="str">
        <f t="shared" si="90"/>
        <v/>
      </c>
      <c r="AK270" s="108" t="str">
        <f t="shared" si="91"/>
        <v/>
      </c>
      <c r="AM270" s="108" t="str">
        <f t="shared" si="92"/>
        <v/>
      </c>
      <c r="AO270" s="108" t="str">
        <f t="shared" si="93"/>
        <v/>
      </c>
      <c r="AQ270" s="108" t="str">
        <f t="shared" si="94"/>
        <v/>
      </c>
    </row>
    <row r="271" spans="5:43">
      <c r="E271" s="108" t="str">
        <f t="shared" si="78"/>
        <v/>
      </c>
      <c r="G271" s="108" t="str">
        <f t="shared" si="78"/>
        <v/>
      </c>
      <c r="I271" s="108" t="str">
        <f t="shared" si="79"/>
        <v/>
      </c>
      <c r="K271" s="108" t="str">
        <f t="shared" si="80"/>
        <v/>
      </c>
      <c r="M271" s="108" t="str">
        <f t="shared" si="81"/>
        <v/>
      </c>
      <c r="O271" s="108" t="str">
        <f t="shared" si="82"/>
        <v/>
      </c>
      <c r="Q271" s="108" t="str">
        <f t="shared" si="76"/>
        <v/>
      </c>
      <c r="S271" s="108" t="str">
        <f t="shared" si="83"/>
        <v/>
      </c>
      <c r="U271" s="108" t="str">
        <f t="shared" si="84"/>
        <v/>
      </c>
      <c r="W271" s="108" t="str">
        <f t="shared" si="77"/>
        <v/>
      </c>
      <c r="Y271" s="108" t="str">
        <f t="shared" si="85"/>
        <v/>
      </c>
      <c r="AA271" s="108" t="str">
        <f t="shared" si="86"/>
        <v/>
      </c>
      <c r="AC271" s="108" t="str">
        <f t="shared" si="87"/>
        <v/>
      </c>
      <c r="AE271" s="108" t="str">
        <f t="shared" si="88"/>
        <v/>
      </c>
      <c r="AG271" s="108" t="str">
        <f t="shared" si="89"/>
        <v/>
      </c>
      <c r="AI271" s="108" t="str">
        <f t="shared" si="90"/>
        <v/>
      </c>
      <c r="AK271" s="108" t="str">
        <f t="shared" si="91"/>
        <v/>
      </c>
      <c r="AM271" s="108" t="str">
        <f t="shared" si="92"/>
        <v/>
      </c>
      <c r="AO271" s="108" t="str">
        <f t="shared" si="93"/>
        <v/>
      </c>
      <c r="AQ271" s="108" t="str">
        <f t="shared" si="94"/>
        <v/>
      </c>
    </row>
    <row r="272" spans="5:43">
      <c r="E272" s="108" t="str">
        <f t="shared" si="78"/>
        <v/>
      </c>
      <c r="G272" s="108" t="str">
        <f t="shared" si="78"/>
        <v/>
      </c>
      <c r="I272" s="108" t="str">
        <f t="shared" si="79"/>
        <v/>
      </c>
      <c r="K272" s="108" t="str">
        <f t="shared" si="80"/>
        <v/>
      </c>
      <c r="M272" s="108" t="str">
        <f t="shared" si="81"/>
        <v/>
      </c>
      <c r="O272" s="108" t="str">
        <f t="shared" si="82"/>
        <v/>
      </c>
      <c r="Q272" s="108" t="str">
        <f t="shared" si="76"/>
        <v/>
      </c>
      <c r="S272" s="108" t="str">
        <f t="shared" si="83"/>
        <v/>
      </c>
      <c r="U272" s="108" t="str">
        <f t="shared" si="84"/>
        <v/>
      </c>
      <c r="W272" s="108" t="str">
        <f t="shared" si="77"/>
        <v/>
      </c>
      <c r="Y272" s="108" t="str">
        <f t="shared" si="85"/>
        <v/>
      </c>
      <c r="AA272" s="108" t="str">
        <f t="shared" si="86"/>
        <v/>
      </c>
      <c r="AC272" s="108" t="str">
        <f t="shared" si="87"/>
        <v/>
      </c>
      <c r="AE272" s="108" t="str">
        <f t="shared" si="88"/>
        <v/>
      </c>
      <c r="AG272" s="108" t="str">
        <f t="shared" si="89"/>
        <v/>
      </c>
      <c r="AI272" s="108" t="str">
        <f t="shared" si="90"/>
        <v/>
      </c>
      <c r="AK272" s="108" t="str">
        <f t="shared" si="91"/>
        <v/>
      </c>
      <c r="AM272" s="108" t="str">
        <f t="shared" si="92"/>
        <v/>
      </c>
      <c r="AO272" s="108" t="str">
        <f t="shared" si="93"/>
        <v/>
      </c>
      <c r="AQ272" s="108" t="str">
        <f t="shared" si="94"/>
        <v/>
      </c>
    </row>
    <row r="273" spans="5:43">
      <c r="E273" s="108" t="str">
        <f t="shared" si="78"/>
        <v/>
      </c>
      <c r="G273" s="108" t="str">
        <f t="shared" si="78"/>
        <v/>
      </c>
      <c r="I273" s="108" t="str">
        <f t="shared" si="79"/>
        <v/>
      </c>
      <c r="K273" s="108" t="str">
        <f t="shared" si="80"/>
        <v/>
      </c>
      <c r="M273" s="108" t="str">
        <f t="shared" si="81"/>
        <v/>
      </c>
      <c r="O273" s="108" t="str">
        <f t="shared" si="82"/>
        <v/>
      </c>
      <c r="Q273" s="108" t="str">
        <f t="shared" si="76"/>
        <v/>
      </c>
      <c r="S273" s="108" t="str">
        <f t="shared" si="83"/>
        <v/>
      </c>
      <c r="U273" s="108" t="str">
        <f t="shared" si="84"/>
        <v/>
      </c>
      <c r="W273" s="108" t="str">
        <f t="shared" si="77"/>
        <v/>
      </c>
      <c r="Y273" s="108" t="str">
        <f t="shared" si="85"/>
        <v/>
      </c>
      <c r="AA273" s="108" t="str">
        <f t="shared" si="86"/>
        <v/>
      </c>
      <c r="AC273" s="108" t="str">
        <f t="shared" si="87"/>
        <v/>
      </c>
      <c r="AE273" s="108" t="str">
        <f t="shared" si="88"/>
        <v/>
      </c>
      <c r="AG273" s="108" t="str">
        <f t="shared" si="89"/>
        <v/>
      </c>
      <c r="AI273" s="108" t="str">
        <f t="shared" si="90"/>
        <v/>
      </c>
      <c r="AK273" s="108" t="str">
        <f t="shared" si="91"/>
        <v/>
      </c>
      <c r="AM273" s="108" t="str">
        <f t="shared" si="92"/>
        <v/>
      </c>
      <c r="AO273" s="108" t="str">
        <f t="shared" si="93"/>
        <v/>
      </c>
      <c r="AQ273" s="108" t="str">
        <f t="shared" si="94"/>
        <v/>
      </c>
    </row>
    <row r="274" spans="5:43">
      <c r="E274" s="108" t="str">
        <f t="shared" si="78"/>
        <v/>
      </c>
      <c r="G274" s="108" t="str">
        <f t="shared" si="78"/>
        <v/>
      </c>
      <c r="I274" s="108" t="str">
        <f t="shared" si="79"/>
        <v/>
      </c>
      <c r="K274" s="108" t="str">
        <f t="shared" si="80"/>
        <v/>
      </c>
      <c r="M274" s="108" t="str">
        <f t="shared" si="81"/>
        <v/>
      </c>
      <c r="O274" s="108" t="str">
        <f t="shared" si="82"/>
        <v/>
      </c>
      <c r="Q274" s="108" t="str">
        <f t="shared" si="76"/>
        <v/>
      </c>
      <c r="S274" s="108" t="str">
        <f t="shared" si="83"/>
        <v/>
      </c>
      <c r="U274" s="108" t="str">
        <f t="shared" si="84"/>
        <v/>
      </c>
      <c r="W274" s="108" t="str">
        <f t="shared" si="77"/>
        <v/>
      </c>
      <c r="Y274" s="108" t="str">
        <f t="shared" si="85"/>
        <v/>
      </c>
      <c r="AA274" s="108" t="str">
        <f t="shared" si="86"/>
        <v/>
      </c>
      <c r="AC274" s="108" t="str">
        <f t="shared" si="87"/>
        <v/>
      </c>
      <c r="AE274" s="108" t="str">
        <f t="shared" si="88"/>
        <v/>
      </c>
      <c r="AG274" s="108" t="str">
        <f t="shared" si="89"/>
        <v/>
      </c>
      <c r="AI274" s="108" t="str">
        <f t="shared" si="90"/>
        <v/>
      </c>
      <c r="AK274" s="108" t="str">
        <f t="shared" si="91"/>
        <v/>
      </c>
      <c r="AM274" s="108" t="str">
        <f t="shared" si="92"/>
        <v/>
      </c>
      <c r="AO274" s="108" t="str">
        <f t="shared" si="93"/>
        <v/>
      </c>
      <c r="AQ274" s="108" t="str">
        <f t="shared" si="94"/>
        <v/>
      </c>
    </row>
    <row r="275" spans="5:43">
      <c r="E275" s="108" t="str">
        <f t="shared" si="78"/>
        <v/>
      </c>
      <c r="G275" s="108" t="str">
        <f t="shared" si="78"/>
        <v/>
      </c>
      <c r="I275" s="108" t="str">
        <f t="shared" si="79"/>
        <v/>
      </c>
      <c r="K275" s="108" t="str">
        <f t="shared" si="80"/>
        <v/>
      </c>
      <c r="M275" s="108" t="str">
        <f t="shared" si="81"/>
        <v/>
      </c>
      <c r="O275" s="108" t="str">
        <f t="shared" si="82"/>
        <v/>
      </c>
      <c r="Q275" s="108" t="str">
        <f t="shared" si="76"/>
        <v/>
      </c>
      <c r="S275" s="108" t="str">
        <f t="shared" si="83"/>
        <v/>
      </c>
      <c r="U275" s="108" t="str">
        <f t="shared" si="84"/>
        <v/>
      </c>
      <c r="W275" s="108" t="str">
        <f t="shared" si="77"/>
        <v/>
      </c>
      <c r="Y275" s="108" t="str">
        <f t="shared" si="85"/>
        <v/>
      </c>
      <c r="AA275" s="108" t="str">
        <f t="shared" si="86"/>
        <v/>
      </c>
      <c r="AC275" s="108" t="str">
        <f t="shared" si="87"/>
        <v/>
      </c>
      <c r="AE275" s="108" t="str">
        <f t="shared" si="88"/>
        <v/>
      </c>
      <c r="AG275" s="108" t="str">
        <f t="shared" si="89"/>
        <v/>
      </c>
      <c r="AI275" s="108" t="str">
        <f t="shared" si="90"/>
        <v/>
      </c>
      <c r="AK275" s="108" t="str">
        <f t="shared" si="91"/>
        <v/>
      </c>
      <c r="AM275" s="108" t="str">
        <f t="shared" si="92"/>
        <v/>
      </c>
      <c r="AO275" s="108" t="str">
        <f t="shared" si="93"/>
        <v/>
      </c>
      <c r="AQ275" s="108" t="str">
        <f t="shared" si="94"/>
        <v/>
      </c>
    </row>
    <row r="276" spans="5:43">
      <c r="E276" s="108" t="str">
        <f t="shared" si="78"/>
        <v/>
      </c>
      <c r="G276" s="108" t="str">
        <f t="shared" si="78"/>
        <v/>
      </c>
      <c r="I276" s="108" t="str">
        <f t="shared" si="79"/>
        <v/>
      </c>
      <c r="K276" s="108" t="str">
        <f t="shared" si="80"/>
        <v/>
      </c>
      <c r="M276" s="108" t="str">
        <f t="shared" si="81"/>
        <v/>
      </c>
      <c r="O276" s="108" t="str">
        <f t="shared" si="82"/>
        <v/>
      </c>
      <c r="Q276" s="108" t="str">
        <f t="shared" si="76"/>
        <v/>
      </c>
      <c r="S276" s="108" t="str">
        <f t="shared" si="83"/>
        <v/>
      </c>
      <c r="U276" s="108" t="str">
        <f t="shared" si="84"/>
        <v/>
      </c>
      <c r="W276" s="108" t="str">
        <f t="shared" si="77"/>
        <v/>
      </c>
      <c r="Y276" s="108" t="str">
        <f t="shared" si="85"/>
        <v/>
      </c>
      <c r="AA276" s="108" t="str">
        <f t="shared" si="86"/>
        <v/>
      </c>
      <c r="AC276" s="108" t="str">
        <f t="shared" si="87"/>
        <v/>
      </c>
      <c r="AE276" s="108" t="str">
        <f t="shared" si="88"/>
        <v/>
      </c>
      <c r="AG276" s="108" t="str">
        <f t="shared" si="89"/>
        <v/>
      </c>
      <c r="AI276" s="108" t="str">
        <f t="shared" si="90"/>
        <v/>
      </c>
      <c r="AK276" s="108" t="str">
        <f t="shared" si="91"/>
        <v/>
      </c>
      <c r="AM276" s="108" t="str">
        <f t="shared" si="92"/>
        <v/>
      </c>
      <c r="AO276" s="108" t="str">
        <f t="shared" si="93"/>
        <v/>
      </c>
      <c r="AQ276" s="108" t="str">
        <f t="shared" si="94"/>
        <v/>
      </c>
    </row>
    <row r="277" spans="5:43">
      <c r="E277" s="108" t="str">
        <f t="shared" si="78"/>
        <v/>
      </c>
      <c r="G277" s="108" t="str">
        <f t="shared" si="78"/>
        <v/>
      </c>
      <c r="I277" s="108" t="str">
        <f t="shared" si="79"/>
        <v/>
      </c>
      <c r="K277" s="108" t="str">
        <f t="shared" si="80"/>
        <v/>
      </c>
      <c r="M277" s="108" t="str">
        <f t="shared" si="81"/>
        <v/>
      </c>
      <c r="O277" s="108" t="str">
        <f t="shared" si="82"/>
        <v/>
      </c>
      <c r="Q277" s="108" t="str">
        <f t="shared" si="76"/>
        <v/>
      </c>
      <c r="S277" s="108" t="str">
        <f t="shared" si="83"/>
        <v/>
      </c>
      <c r="U277" s="108" t="str">
        <f t="shared" si="84"/>
        <v/>
      </c>
      <c r="W277" s="108" t="str">
        <f t="shared" si="77"/>
        <v/>
      </c>
      <c r="Y277" s="108" t="str">
        <f t="shared" si="85"/>
        <v/>
      </c>
      <c r="AA277" s="108" t="str">
        <f t="shared" si="86"/>
        <v/>
      </c>
      <c r="AC277" s="108" t="str">
        <f t="shared" si="87"/>
        <v/>
      </c>
      <c r="AE277" s="108" t="str">
        <f t="shared" si="88"/>
        <v/>
      </c>
      <c r="AG277" s="108" t="str">
        <f t="shared" si="89"/>
        <v/>
      </c>
      <c r="AI277" s="108" t="str">
        <f t="shared" si="90"/>
        <v/>
      </c>
      <c r="AK277" s="108" t="str">
        <f t="shared" si="91"/>
        <v/>
      </c>
      <c r="AM277" s="108" t="str">
        <f t="shared" si="92"/>
        <v/>
      </c>
      <c r="AO277" s="108" t="str">
        <f t="shared" si="93"/>
        <v/>
      </c>
      <c r="AQ277" s="108" t="str">
        <f t="shared" si="94"/>
        <v/>
      </c>
    </row>
    <row r="278" spans="5:43">
      <c r="E278" s="108" t="str">
        <f t="shared" si="78"/>
        <v/>
      </c>
      <c r="G278" s="108" t="str">
        <f t="shared" si="78"/>
        <v/>
      </c>
      <c r="I278" s="108" t="str">
        <f t="shared" si="79"/>
        <v/>
      </c>
      <c r="K278" s="108" t="str">
        <f t="shared" si="80"/>
        <v/>
      </c>
      <c r="M278" s="108" t="str">
        <f t="shared" si="81"/>
        <v/>
      </c>
      <c r="O278" s="108" t="str">
        <f t="shared" si="82"/>
        <v/>
      </c>
      <c r="Q278" s="108" t="str">
        <f t="shared" si="76"/>
        <v/>
      </c>
      <c r="S278" s="108" t="str">
        <f t="shared" si="83"/>
        <v/>
      </c>
      <c r="U278" s="108" t="str">
        <f t="shared" si="84"/>
        <v/>
      </c>
      <c r="W278" s="108" t="str">
        <f t="shared" si="77"/>
        <v/>
      </c>
      <c r="Y278" s="108" t="str">
        <f t="shared" si="85"/>
        <v/>
      </c>
      <c r="AA278" s="108" t="str">
        <f t="shared" si="86"/>
        <v/>
      </c>
      <c r="AC278" s="108" t="str">
        <f t="shared" si="87"/>
        <v/>
      </c>
      <c r="AE278" s="108" t="str">
        <f t="shared" si="88"/>
        <v/>
      </c>
      <c r="AG278" s="108" t="str">
        <f t="shared" si="89"/>
        <v/>
      </c>
      <c r="AI278" s="108" t="str">
        <f t="shared" si="90"/>
        <v/>
      </c>
      <c r="AK278" s="108" t="str">
        <f t="shared" si="91"/>
        <v/>
      </c>
      <c r="AM278" s="108" t="str">
        <f t="shared" si="92"/>
        <v/>
      </c>
      <c r="AO278" s="108" t="str">
        <f t="shared" si="93"/>
        <v/>
      </c>
      <c r="AQ278" s="108" t="str">
        <f t="shared" si="94"/>
        <v/>
      </c>
    </row>
    <row r="279" spans="5:43">
      <c r="E279" s="108" t="str">
        <f t="shared" si="78"/>
        <v/>
      </c>
      <c r="G279" s="108" t="str">
        <f t="shared" si="78"/>
        <v/>
      </c>
      <c r="I279" s="108" t="str">
        <f t="shared" si="79"/>
        <v/>
      </c>
      <c r="K279" s="108" t="str">
        <f t="shared" si="80"/>
        <v/>
      </c>
      <c r="M279" s="108" t="str">
        <f t="shared" si="81"/>
        <v/>
      </c>
      <c r="O279" s="108" t="str">
        <f t="shared" si="82"/>
        <v/>
      </c>
      <c r="Q279" s="108" t="str">
        <f t="shared" si="76"/>
        <v/>
      </c>
      <c r="S279" s="108" t="str">
        <f t="shared" si="83"/>
        <v/>
      </c>
      <c r="U279" s="108" t="str">
        <f t="shared" si="84"/>
        <v/>
      </c>
      <c r="W279" s="108" t="str">
        <f t="shared" si="77"/>
        <v/>
      </c>
      <c r="Y279" s="108" t="str">
        <f t="shared" si="85"/>
        <v/>
      </c>
      <c r="AA279" s="108" t="str">
        <f t="shared" si="86"/>
        <v/>
      </c>
      <c r="AC279" s="108" t="str">
        <f t="shared" si="87"/>
        <v/>
      </c>
      <c r="AE279" s="108" t="str">
        <f t="shared" si="88"/>
        <v/>
      </c>
      <c r="AG279" s="108" t="str">
        <f t="shared" si="89"/>
        <v/>
      </c>
      <c r="AI279" s="108" t="str">
        <f t="shared" si="90"/>
        <v/>
      </c>
      <c r="AK279" s="108" t="str">
        <f t="shared" si="91"/>
        <v/>
      </c>
      <c r="AM279" s="108" t="str">
        <f t="shared" si="92"/>
        <v/>
      </c>
      <c r="AO279" s="108" t="str">
        <f t="shared" si="93"/>
        <v/>
      </c>
      <c r="AQ279" s="108" t="str">
        <f t="shared" si="94"/>
        <v/>
      </c>
    </row>
    <row r="280" spans="5:43">
      <c r="E280" s="108" t="str">
        <f t="shared" si="78"/>
        <v/>
      </c>
      <c r="G280" s="108" t="str">
        <f t="shared" si="78"/>
        <v/>
      </c>
      <c r="I280" s="108" t="str">
        <f t="shared" si="79"/>
        <v/>
      </c>
      <c r="K280" s="108" t="str">
        <f t="shared" si="80"/>
        <v/>
      </c>
      <c r="M280" s="108" t="str">
        <f t="shared" si="81"/>
        <v/>
      </c>
      <c r="O280" s="108" t="str">
        <f t="shared" si="82"/>
        <v/>
      </c>
      <c r="Q280" s="108" t="str">
        <f t="shared" si="76"/>
        <v/>
      </c>
      <c r="S280" s="108" t="str">
        <f t="shared" si="83"/>
        <v/>
      </c>
      <c r="U280" s="108" t="str">
        <f t="shared" si="84"/>
        <v/>
      </c>
      <c r="W280" s="108" t="str">
        <f t="shared" si="77"/>
        <v/>
      </c>
      <c r="Y280" s="108" t="str">
        <f t="shared" si="85"/>
        <v/>
      </c>
      <c r="AA280" s="108" t="str">
        <f t="shared" si="86"/>
        <v/>
      </c>
      <c r="AC280" s="108" t="str">
        <f t="shared" si="87"/>
        <v/>
      </c>
      <c r="AE280" s="108" t="str">
        <f t="shared" si="88"/>
        <v/>
      </c>
      <c r="AG280" s="108" t="str">
        <f t="shared" si="89"/>
        <v/>
      </c>
      <c r="AI280" s="108" t="str">
        <f t="shared" si="90"/>
        <v/>
      </c>
      <c r="AK280" s="108" t="str">
        <f t="shared" si="91"/>
        <v/>
      </c>
      <c r="AM280" s="108" t="str">
        <f t="shared" si="92"/>
        <v/>
      </c>
      <c r="AO280" s="108" t="str">
        <f t="shared" si="93"/>
        <v/>
      </c>
      <c r="AQ280" s="108" t="str">
        <f t="shared" si="94"/>
        <v/>
      </c>
    </row>
    <row r="281" spans="5:43">
      <c r="E281" s="108" t="str">
        <f t="shared" si="78"/>
        <v/>
      </c>
      <c r="G281" s="108" t="str">
        <f t="shared" si="78"/>
        <v/>
      </c>
      <c r="I281" s="108" t="str">
        <f t="shared" si="79"/>
        <v/>
      </c>
      <c r="K281" s="108" t="str">
        <f t="shared" si="80"/>
        <v/>
      </c>
      <c r="M281" s="108" t="str">
        <f t="shared" si="81"/>
        <v/>
      </c>
      <c r="O281" s="108" t="str">
        <f t="shared" si="82"/>
        <v/>
      </c>
      <c r="Q281" s="108" t="str">
        <f t="shared" si="76"/>
        <v/>
      </c>
      <c r="S281" s="108" t="str">
        <f t="shared" si="83"/>
        <v/>
      </c>
      <c r="U281" s="108" t="str">
        <f t="shared" si="84"/>
        <v/>
      </c>
      <c r="W281" s="108" t="str">
        <f t="shared" si="77"/>
        <v/>
      </c>
      <c r="Y281" s="108" t="str">
        <f t="shared" si="85"/>
        <v/>
      </c>
      <c r="AA281" s="108" t="str">
        <f t="shared" si="86"/>
        <v/>
      </c>
      <c r="AC281" s="108" t="str">
        <f t="shared" si="87"/>
        <v/>
      </c>
      <c r="AE281" s="108" t="str">
        <f t="shared" si="88"/>
        <v/>
      </c>
      <c r="AG281" s="108" t="str">
        <f t="shared" si="89"/>
        <v/>
      </c>
      <c r="AI281" s="108" t="str">
        <f t="shared" si="90"/>
        <v/>
      </c>
      <c r="AK281" s="108" t="str">
        <f t="shared" si="91"/>
        <v/>
      </c>
      <c r="AM281" s="108" t="str">
        <f t="shared" si="92"/>
        <v/>
      </c>
      <c r="AO281" s="108" t="str">
        <f t="shared" si="93"/>
        <v/>
      </c>
      <c r="AQ281" s="108" t="str">
        <f t="shared" si="94"/>
        <v/>
      </c>
    </row>
    <row r="282" spans="5:43">
      <c r="E282" s="108" t="str">
        <f t="shared" si="78"/>
        <v/>
      </c>
      <c r="G282" s="108" t="str">
        <f t="shared" si="78"/>
        <v/>
      </c>
      <c r="I282" s="108" t="str">
        <f t="shared" si="79"/>
        <v/>
      </c>
      <c r="K282" s="108" t="str">
        <f t="shared" si="80"/>
        <v/>
      </c>
      <c r="M282" s="108" t="str">
        <f t="shared" si="81"/>
        <v/>
      </c>
      <c r="O282" s="108" t="str">
        <f t="shared" si="82"/>
        <v/>
      </c>
      <c r="Q282" s="108" t="str">
        <f t="shared" si="76"/>
        <v/>
      </c>
      <c r="S282" s="108" t="str">
        <f t="shared" si="83"/>
        <v/>
      </c>
      <c r="U282" s="108" t="str">
        <f t="shared" si="84"/>
        <v/>
      </c>
      <c r="W282" s="108" t="str">
        <f t="shared" si="77"/>
        <v/>
      </c>
      <c r="Y282" s="108" t="str">
        <f t="shared" si="85"/>
        <v/>
      </c>
      <c r="AA282" s="108" t="str">
        <f t="shared" si="86"/>
        <v/>
      </c>
      <c r="AC282" s="108" t="str">
        <f t="shared" si="87"/>
        <v/>
      </c>
      <c r="AE282" s="108" t="str">
        <f t="shared" si="88"/>
        <v/>
      </c>
      <c r="AG282" s="108" t="str">
        <f t="shared" si="89"/>
        <v/>
      </c>
      <c r="AI282" s="108" t="str">
        <f t="shared" si="90"/>
        <v/>
      </c>
      <c r="AK282" s="108" t="str">
        <f t="shared" si="91"/>
        <v/>
      </c>
      <c r="AM282" s="108" t="str">
        <f t="shared" si="92"/>
        <v/>
      </c>
      <c r="AO282" s="108" t="str">
        <f t="shared" si="93"/>
        <v/>
      </c>
      <c r="AQ282" s="108" t="str">
        <f t="shared" si="94"/>
        <v/>
      </c>
    </row>
    <row r="283" spans="5:43">
      <c r="E283" s="108" t="str">
        <f t="shared" si="78"/>
        <v/>
      </c>
      <c r="G283" s="108" t="str">
        <f t="shared" si="78"/>
        <v/>
      </c>
      <c r="I283" s="108" t="str">
        <f t="shared" si="79"/>
        <v/>
      </c>
      <c r="K283" s="108" t="str">
        <f t="shared" si="80"/>
        <v/>
      </c>
      <c r="M283" s="108" t="str">
        <f t="shared" si="81"/>
        <v/>
      </c>
      <c r="O283" s="108" t="str">
        <f t="shared" si="82"/>
        <v/>
      </c>
      <c r="Q283" s="108" t="str">
        <f t="shared" si="76"/>
        <v/>
      </c>
      <c r="S283" s="108" t="str">
        <f t="shared" si="83"/>
        <v/>
      </c>
      <c r="U283" s="108" t="str">
        <f t="shared" si="84"/>
        <v/>
      </c>
      <c r="W283" s="108" t="str">
        <f t="shared" si="77"/>
        <v/>
      </c>
      <c r="Y283" s="108" t="str">
        <f t="shared" si="85"/>
        <v/>
      </c>
      <c r="AA283" s="108" t="str">
        <f t="shared" si="86"/>
        <v/>
      </c>
      <c r="AC283" s="108" t="str">
        <f t="shared" si="87"/>
        <v/>
      </c>
      <c r="AE283" s="108" t="str">
        <f t="shared" si="88"/>
        <v/>
      </c>
      <c r="AG283" s="108" t="str">
        <f t="shared" si="89"/>
        <v/>
      </c>
      <c r="AI283" s="108" t="str">
        <f t="shared" si="90"/>
        <v/>
      </c>
      <c r="AK283" s="108" t="str">
        <f t="shared" si="91"/>
        <v/>
      </c>
      <c r="AM283" s="108" t="str">
        <f t="shared" si="92"/>
        <v/>
      </c>
      <c r="AO283" s="108" t="str">
        <f t="shared" si="93"/>
        <v/>
      </c>
      <c r="AQ283" s="108" t="str">
        <f t="shared" si="94"/>
        <v/>
      </c>
    </row>
    <row r="284" spans="5:43">
      <c r="E284" s="108" t="str">
        <f t="shared" si="78"/>
        <v/>
      </c>
      <c r="G284" s="108" t="str">
        <f t="shared" si="78"/>
        <v/>
      </c>
      <c r="I284" s="108" t="str">
        <f t="shared" si="79"/>
        <v/>
      </c>
      <c r="K284" s="108" t="str">
        <f t="shared" si="80"/>
        <v/>
      </c>
      <c r="M284" s="108" t="str">
        <f t="shared" si="81"/>
        <v/>
      </c>
      <c r="O284" s="108" t="str">
        <f t="shared" si="82"/>
        <v/>
      </c>
      <c r="Q284" s="108" t="str">
        <f t="shared" si="76"/>
        <v/>
      </c>
      <c r="S284" s="108" t="str">
        <f t="shared" si="83"/>
        <v/>
      </c>
      <c r="U284" s="108" t="str">
        <f t="shared" si="84"/>
        <v/>
      </c>
      <c r="W284" s="108" t="str">
        <f t="shared" si="77"/>
        <v/>
      </c>
      <c r="Y284" s="108" t="str">
        <f t="shared" si="85"/>
        <v/>
      </c>
      <c r="AA284" s="108" t="str">
        <f t="shared" si="86"/>
        <v/>
      </c>
      <c r="AC284" s="108" t="str">
        <f t="shared" si="87"/>
        <v/>
      </c>
      <c r="AE284" s="108" t="str">
        <f t="shared" si="88"/>
        <v/>
      </c>
      <c r="AG284" s="108" t="str">
        <f t="shared" si="89"/>
        <v/>
      </c>
      <c r="AI284" s="108" t="str">
        <f t="shared" si="90"/>
        <v/>
      </c>
      <c r="AK284" s="108" t="str">
        <f t="shared" si="91"/>
        <v/>
      </c>
      <c r="AM284" s="108" t="str">
        <f t="shared" si="92"/>
        <v/>
      </c>
      <c r="AO284" s="108" t="str">
        <f t="shared" si="93"/>
        <v/>
      </c>
      <c r="AQ284" s="108" t="str">
        <f t="shared" si="94"/>
        <v/>
      </c>
    </row>
    <row r="285" spans="5:43">
      <c r="E285" s="108" t="str">
        <f t="shared" si="78"/>
        <v/>
      </c>
      <c r="G285" s="108" t="str">
        <f t="shared" si="78"/>
        <v/>
      </c>
      <c r="I285" s="108" t="str">
        <f t="shared" si="79"/>
        <v/>
      </c>
      <c r="K285" s="108" t="str">
        <f t="shared" si="80"/>
        <v/>
      </c>
      <c r="M285" s="108" t="str">
        <f t="shared" si="81"/>
        <v/>
      </c>
      <c r="O285" s="108" t="str">
        <f t="shared" si="82"/>
        <v/>
      </c>
      <c r="Q285" s="108" t="str">
        <f t="shared" si="76"/>
        <v/>
      </c>
      <c r="S285" s="108" t="str">
        <f t="shared" si="83"/>
        <v/>
      </c>
      <c r="U285" s="108" t="str">
        <f t="shared" si="84"/>
        <v/>
      </c>
      <c r="W285" s="108" t="str">
        <f t="shared" si="77"/>
        <v/>
      </c>
      <c r="Y285" s="108" t="str">
        <f t="shared" si="85"/>
        <v/>
      </c>
      <c r="AA285" s="108" t="str">
        <f t="shared" si="86"/>
        <v/>
      </c>
      <c r="AC285" s="108" t="str">
        <f t="shared" si="87"/>
        <v/>
      </c>
      <c r="AE285" s="108" t="str">
        <f t="shared" si="88"/>
        <v/>
      </c>
      <c r="AG285" s="108" t="str">
        <f t="shared" si="89"/>
        <v/>
      </c>
      <c r="AI285" s="108" t="str">
        <f t="shared" si="90"/>
        <v/>
      </c>
      <c r="AK285" s="108" t="str">
        <f t="shared" si="91"/>
        <v/>
      </c>
      <c r="AM285" s="108" t="str">
        <f t="shared" si="92"/>
        <v/>
      </c>
      <c r="AO285" s="108" t="str">
        <f t="shared" si="93"/>
        <v/>
      </c>
      <c r="AQ285" s="108" t="str">
        <f t="shared" si="94"/>
        <v/>
      </c>
    </row>
    <row r="286" spans="5:43">
      <c r="E286" s="108" t="str">
        <f t="shared" si="78"/>
        <v/>
      </c>
      <c r="G286" s="108" t="str">
        <f t="shared" si="78"/>
        <v/>
      </c>
      <c r="I286" s="108" t="str">
        <f t="shared" si="79"/>
        <v/>
      </c>
      <c r="K286" s="108" t="str">
        <f t="shared" si="80"/>
        <v/>
      </c>
      <c r="M286" s="108" t="str">
        <f t="shared" si="81"/>
        <v/>
      </c>
      <c r="O286" s="108" t="str">
        <f t="shared" si="82"/>
        <v/>
      </c>
      <c r="Q286" s="108" t="str">
        <f t="shared" si="76"/>
        <v/>
      </c>
      <c r="S286" s="108" t="str">
        <f t="shared" si="83"/>
        <v/>
      </c>
      <c r="U286" s="108" t="str">
        <f t="shared" si="84"/>
        <v/>
      </c>
      <c r="W286" s="108" t="str">
        <f t="shared" si="77"/>
        <v/>
      </c>
      <c r="Y286" s="108" t="str">
        <f t="shared" si="85"/>
        <v/>
      </c>
      <c r="AA286" s="108" t="str">
        <f t="shared" si="86"/>
        <v/>
      </c>
      <c r="AC286" s="108" t="str">
        <f t="shared" si="87"/>
        <v/>
      </c>
      <c r="AE286" s="108" t="str">
        <f t="shared" si="88"/>
        <v/>
      </c>
      <c r="AG286" s="108" t="str">
        <f t="shared" si="89"/>
        <v/>
      </c>
      <c r="AI286" s="108" t="str">
        <f t="shared" si="90"/>
        <v/>
      </c>
      <c r="AK286" s="108" t="str">
        <f t="shared" si="91"/>
        <v/>
      </c>
      <c r="AM286" s="108" t="str">
        <f t="shared" si="92"/>
        <v/>
      </c>
      <c r="AO286" s="108" t="str">
        <f t="shared" si="93"/>
        <v/>
      </c>
      <c r="AQ286" s="108" t="str">
        <f t="shared" si="94"/>
        <v/>
      </c>
    </row>
    <row r="287" spans="5:43">
      <c r="E287" s="108" t="str">
        <f t="shared" si="78"/>
        <v/>
      </c>
      <c r="G287" s="108" t="str">
        <f t="shared" si="78"/>
        <v/>
      </c>
      <c r="I287" s="108" t="str">
        <f t="shared" si="79"/>
        <v/>
      </c>
      <c r="K287" s="108" t="str">
        <f t="shared" si="80"/>
        <v/>
      </c>
      <c r="M287" s="108" t="str">
        <f t="shared" si="81"/>
        <v/>
      </c>
      <c r="O287" s="108" t="str">
        <f t="shared" si="82"/>
        <v/>
      </c>
      <c r="Q287" s="108" t="str">
        <f t="shared" si="76"/>
        <v/>
      </c>
      <c r="S287" s="108" t="str">
        <f t="shared" si="83"/>
        <v/>
      </c>
      <c r="U287" s="108" t="str">
        <f t="shared" si="84"/>
        <v/>
      </c>
      <c r="W287" s="108" t="str">
        <f t="shared" si="77"/>
        <v/>
      </c>
      <c r="Y287" s="108" t="str">
        <f t="shared" si="85"/>
        <v/>
      </c>
      <c r="AA287" s="108" t="str">
        <f t="shared" si="86"/>
        <v/>
      </c>
      <c r="AC287" s="108" t="str">
        <f t="shared" si="87"/>
        <v/>
      </c>
      <c r="AE287" s="108" t="str">
        <f t="shared" si="88"/>
        <v/>
      </c>
      <c r="AG287" s="108" t="str">
        <f t="shared" si="89"/>
        <v/>
      </c>
      <c r="AI287" s="108" t="str">
        <f t="shared" si="90"/>
        <v/>
      </c>
      <c r="AK287" s="108" t="str">
        <f t="shared" si="91"/>
        <v/>
      </c>
      <c r="AM287" s="108" t="str">
        <f t="shared" si="92"/>
        <v/>
      </c>
      <c r="AO287" s="108" t="str">
        <f t="shared" si="93"/>
        <v/>
      </c>
      <c r="AQ287" s="108" t="str">
        <f t="shared" si="94"/>
        <v/>
      </c>
    </row>
    <row r="288" spans="5:43">
      <c r="E288" s="108" t="str">
        <f t="shared" si="78"/>
        <v/>
      </c>
      <c r="G288" s="108" t="str">
        <f t="shared" si="78"/>
        <v/>
      </c>
      <c r="I288" s="108" t="str">
        <f t="shared" si="79"/>
        <v/>
      </c>
      <c r="K288" s="108" t="str">
        <f t="shared" si="80"/>
        <v/>
      </c>
      <c r="M288" s="108" t="str">
        <f t="shared" si="81"/>
        <v/>
      </c>
      <c r="O288" s="108" t="str">
        <f t="shared" si="82"/>
        <v/>
      </c>
      <c r="Q288" s="108" t="str">
        <f t="shared" si="76"/>
        <v/>
      </c>
      <c r="S288" s="108" t="str">
        <f t="shared" si="83"/>
        <v/>
      </c>
      <c r="U288" s="108" t="str">
        <f t="shared" si="84"/>
        <v/>
      </c>
      <c r="W288" s="108" t="str">
        <f t="shared" si="77"/>
        <v/>
      </c>
      <c r="Y288" s="108" t="str">
        <f t="shared" si="85"/>
        <v/>
      </c>
      <c r="AA288" s="108" t="str">
        <f t="shared" si="86"/>
        <v/>
      </c>
      <c r="AC288" s="108" t="str">
        <f t="shared" si="87"/>
        <v/>
      </c>
      <c r="AE288" s="108" t="str">
        <f t="shared" si="88"/>
        <v/>
      </c>
      <c r="AG288" s="108" t="str">
        <f t="shared" si="89"/>
        <v/>
      </c>
      <c r="AI288" s="108" t="str">
        <f t="shared" si="90"/>
        <v/>
      </c>
      <c r="AK288" s="108" t="str">
        <f t="shared" si="91"/>
        <v/>
      </c>
      <c r="AM288" s="108" t="str">
        <f t="shared" si="92"/>
        <v/>
      </c>
      <c r="AO288" s="108" t="str">
        <f t="shared" si="93"/>
        <v/>
      </c>
      <c r="AQ288" s="108" t="str">
        <f t="shared" si="94"/>
        <v/>
      </c>
    </row>
    <row r="289" spans="5:43">
      <c r="E289" s="108" t="str">
        <f t="shared" si="78"/>
        <v/>
      </c>
      <c r="G289" s="108" t="str">
        <f t="shared" si="78"/>
        <v/>
      </c>
      <c r="I289" s="108" t="str">
        <f t="shared" si="79"/>
        <v/>
      </c>
      <c r="K289" s="108" t="str">
        <f t="shared" si="80"/>
        <v/>
      </c>
      <c r="M289" s="108" t="str">
        <f t="shared" si="81"/>
        <v/>
      </c>
      <c r="O289" s="108" t="str">
        <f t="shared" si="82"/>
        <v/>
      </c>
      <c r="Q289" s="108" t="str">
        <f t="shared" si="76"/>
        <v/>
      </c>
      <c r="S289" s="108" t="str">
        <f t="shared" si="83"/>
        <v/>
      </c>
      <c r="U289" s="108" t="str">
        <f t="shared" si="84"/>
        <v/>
      </c>
      <c r="W289" s="108" t="str">
        <f t="shared" si="77"/>
        <v/>
      </c>
      <c r="Y289" s="108" t="str">
        <f t="shared" si="85"/>
        <v/>
      </c>
      <c r="AA289" s="108" t="str">
        <f t="shared" si="86"/>
        <v/>
      </c>
      <c r="AC289" s="108" t="str">
        <f t="shared" si="87"/>
        <v/>
      </c>
      <c r="AE289" s="108" t="str">
        <f t="shared" si="88"/>
        <v/>
      </c>
      <c r="AG289" s="108" t="str">
        <f t="shared" si="89"/>
        <v/>
      </c>
      <c r="AI289" s="108" t="str">
        <f t="shared" si="90"/>
        <v/>
      </c>
      <c r="AK289" s="108" t="str">
        <f t="shared" si="91"/>
        <v/>
      </c>
      <c r="AM289" s="108" t="str">
        <f t="shared" si="92"/>
        <v/>
      </c>
      <c r="AO289" s="108" t="str">
        <f t="shared" si="93"/>
        <v/>
      </c>
      <c r="AQ289" s="108" t="str">
        <f t="shared" si="94"/>
        <v/>
      </c>
    </row>
    <row r="290" spans="5:43">
      <c r="E290" s="108" t="str">
        <f t="shared" si="78"/>
        <v/>
      </c>
      <c r="G290" s="108" t="str">
        <f t="shared" si="78"/>
        <v/>
      </c>
      <c r="I290" s="108" t="str">
        <f t="shared" si="79"/>
        <v/>
      </c>
      <c r="K290" s="108" t="str">
        <f t="shared" si="80"/>
        <v/>
      </c>
      <c r="M290" s="108" t="str">
        <f t="shared" si="81"/>
        <v/>
      </c>
      <c r="O290" s="108" t="str">
        <f t="shared" si="82"/>
        <v/>
      </c>
      <c r="Q290" s="108" t="str">
        <f t="shared" si="76"/>
        <v/>
      </c>
      <c r="S290" s="108" t="str">
        <f t="shared" si="83"/>
        <v/>
      </c>
      <c r="U290" s="108" t="str">
        <f t="shared" si="84"/>
        <v/>
      </c>
      <c r="W290" s="108" t="str">
        <f t="shared" si="77"/>
        <v/>
      </c>
      <c r="Y290" s="108" t="str">
        <f t="shared" si="85"/>
        <v/>
      </c>
      <c r="AA290" s="108" t="str">
        <f t="shared" si="86"/>
        <v/>
      </c>
      <c r="AC290" s="108" t="str">
        <f t="shared" si="87"/>
        <v/>
      </c>
      <c r="AE290" s="108" t="str">
        <f t="shared" si="88"/>
        <v/>
      </c>
      <c r="AG290" s="108" t="str">
        <f t="shared" si="89"/>
        <v/>
      </c>
      <c r="AI290" s="108" t="str">
        <f t="shared" si="90"/>
        <v/>
      </c>
      <c r="AK290" s="108" t="str">
        <f t="shared" si="91"/>
        <v/>
      </c>
      <c r="AM290" s="108" t="str">
        <f t="shared" si="92"/>
        <v/>
      </c>
      <c r="AO290" s="108" t="str">
        <f t="shared" si="93"/>
        <v/>
      </c>
      <c r="AQ290" s="108" t="str">
        <f t="shared" si="94"/>
        <v/>
      </c>
    </row>
    <row r="291" spans="5:43">
      <c r="E291" s="108" t="str">
        <f t="shared" si="78"/>
        <v/>
      </c>
      <c r="G291" s="108" t="str">
        <f t="shared" si="78"/>
        <v/>
      </c>
      <c r="I291" s="108" t="str">
        <f t="shared" si="79"/>
        <v/>
      </c>
      <c r="K291" s="108" t="str">
        <f t="shared" si="80"/>
        <v/>
      </c>
      <c r="M291" s="108" t="str">
        <f t="shared" si="81"/>
        <v/>
      </c>
      <c r="O291" s="108" t="str">
        <f t="shared" si="82"/>
        <v/>
      </c>
      <c r="Q291" s="108" t="str">
        <f t="shared" si="76"/>
        <v/>
      </c>
      <c r="S291" s="108" t="str">
        <f t="shared" si="83"/>
        <v/>
      </c>
      <c r="U291" s="108" t="str">
        <f t="shared" si="84"/>
        <v/>
      </c>
      <c r="W291" s="108" t="str">
        <f t="shared" si="77"/>
        <v/>
      </c>
      <c r="Y291" s="108" t="str">
        <f t="shared" si="85"/>
        <v/>
      </c>
      <c r="AA291" s="108" t="str">
        <f t="shared" si="86"/>
        <v/>
      </c>
      <c r="AC291" s="108" t="str">
        <f t="shared" si="87"/>
        <v/>
      </c>
      <c r="AE291" s="108" t="str">
        <f t="shared" si="88"/>
        <v/>
      </c>
      <c r="AG291" s="108" t="str">
        <f t="shared" si="89"/>
        <v/>
      </c>
      <c r="AI291" s="108" t="str">
        <f t="shared" si="90"/>
        <v/>
      </c>
      <c r="AK291" s="108" t="str">
        <f t="shared" si="91"/>
        <v/>
      </c>
      <c r="AM291" s="108" t="str">
        <f t="shared" si="92"/>
        <v/>
      </c>
      <c r="AO291" s="108" t="str">
        <f t="shared" si="93"/>
        <v/>
      </c>
      <c r="AQ291" s="108" t="str">
        <f t="shared" si="94"/>
        <v/>
      </c>
    </row>
    <row r="292" spans="5:43">
      <c r="E292" s="108" t="str">
        <f t="shared" si="78"/>
        <v/>
      </c>
      <c r="G292" s="108" t="str">
        <f t="shared" si="78"/>
        <v/>
      </c>
      <c r="I292" s="108" t="str">
        <f t="shared" si="79"/>
        <v/>
      </c>
      <c r="K292" s="108" t="str">
        <f t="shared" si="80"/>
        <v/>
      </c>
      <c r="M292" s="108" t="str">
        <f t="shared" si="81"/>
        <v/>
      </c>
      <c r="O292" s="108" t="str">
        <f t="shared" si="82"/>
        <v/>
      </c>
      <c r="Q292" s="108" t="str">
        <f t="shared" si="76"/>
        <v/>
      </c>
      <c r="S292" s="108" t="str">
        <f t="shared" si="83"/>
        <v/>
      </c>
      <c r="U292" s="108" t="str">
        <f t="shared" si="84"/>
        <v/>
      </c>
      <c r="W292" s="108" t="str">
        <f t="shared" si="77"/>
        <v/>
      </c>
      <c r="Y292" s="108" t="str">
        <f t="shared" si="85"/>
        <v/>
      </c>
      <c r="AA292" s="108" t="str">
        <f t="shared" si="86"/>
        <v/>
      </c>
      <c r="AC292" s="108" t="str">
        <f t="shared" si="87"/>
        <v/>
      </c>
      <c r="AE292" s="108" t="str">
        <f t="shared" si="88"/>
        <v/>
      </c>
      <c r="AG292" s="108" t="str">
        <f t="shared" si="89"/>
        <v/>
      </c>
      <c r="AI292" s="108" t="str">
        <f t="shared" si="90"/>
        <v/>
      </c>
      <c r="AK292" s="108" t="str">
        <f t="shared" si="91"/>
        <v/>
      </c>
      <c r="AM292" s="108" t="str">
        <f t="shared" si="92"/>
        <v/>
      </c>
      <c r="AO292" s="108" t="str">
        <f t="shared" si="93"/>
        <v/>
      </c>
      <c r="AQ292" s="108" t="str">
        <f t="shared" si="94"/>
        <v/>
      </c>
    </row>
    <row r="293" spans="5:43">
      <c r="E293" s="108" t="str">
        <f t="shared" si="78"/>
        <v/>
      </c>
      <c r="G293" s="108" t="str">
        <f t="shared" si="78"/>
        <v/>
      </c>
      <c r="I293" s="108" t="str">
        <f t="shared" si="79"/>
        <v/>
      </c>
      <c r="K293" s="108" t="str">
        <f t="shared" si="80"/>
        <v/>
      </c>
      <c r="M293" s="108" t="str">
        <f t="shared" si="81"/>
        <v/>
      </c>
      <c r="O293" s="108" t="str">
        <f t="shared" si="82"/>
        <v/>
      </c>
      <c r="Q293" s="108" t="str">
        <f t="shared" si="76"/>
        <v/>
      </c>
      <c r="S293" s="108" t="str">
        <f t="shared" si="83"/>
        <v/>
      </c>
      <c r="U293" s="108" t="str">
        <f t="shared" si="84"/>
        <v/>
      </c>
      <c r="W293" s="108" t="str">
        <f t="shared" si="77"/>
        <v/>
      </c>
      <c r="Y293" s="108" t="str">
        <f t="shared" si="85"/>
        <v/>
      </c>
      <c r="AA293" s="108" t="str">
        <f t="shared" si="86"/>
        <v/>
      </c>
      <c r="AC293" s="108" t="str">
        <f t="shared" si="87"/>
        <v/>
      </c>
      <c r="AE293" s="108" t="str">
        <f t="shared" si="88"/>
        <v/>
      </c>
      <c r="AG293" s="108" t="str">
        <f t="shared" si="89"/>
        <v/>
      </c>
      <c r="AI293" s="108" t="str">
        <f t="shared" si="90"/>
        <v/>
      </c>
      <c r="AK293" s="108" t="str">
        <f t="shared" si="91"/>
        <v/>
      </c>
      <c r="AM293" s="108" t="str">
        <f t="shared" si="92"/>
        <v/>
      </c>
      <c r="AO293" s="108" t="str">
        <f t="shared" si="93"/>
        <v/>
      </c>
      <c r="AQ293" s="108" t="str">
        <f t="shared" si="94"/>
        <v/>
      </c>
    </row>
    <row r="294" spans="5:43">
      <c r="E294" s="108" t="str">
        <f t="shared" si="78"/>
        <v/>
      </c>
      <c r="G294" s="108" t="str">
        <f t="shared" si="78"/>
        <v/>
      </c>
      <c r="I294" s="108" t="str">
        <f t="shared" si="79"/>
        <v/>
      </c>
      <c r="K294" s="108" t="str">
        <f t="shared" si="80"/>
        <v/>
      </c>
      <c r="M294" s="108" t="str">
        <f t="shared" si="81"/>
        <v/>
      </c>
      <c r="O294" s="108" t="str">
        <f t="shared" si="82"/>
        <v/>
      </c>
      <c r="Q294" s="108" t="str">
        <f t="shared" si="76"/>
        <v/>
      </c>
      <c r="S294" s="108" t="str">
        <f t="shared" si="83"/>
        <v/>
      </c>
      <c r="U294" s="108" t="str">
        <f t="shared" si="84"/>
        <v/>
      </c>
      <c r="W294" s="108" t="str">
        <f t="shared" si="77"/>
        <v/>
      </c>
      <c r="Y294" s="108" t="str">
        <f t="shared" si="85"/>
        <v/>
      </c>
      <c r="AA294" s="108" t="str">
        <f t="shared" si="86"/>
        <v/>
      </c>
      <c r="AC294" s="108" t="str">
        <f t="shared" si="87"/>
        <v/>
      </c>
      <c r="AE294" s="108" t="str">
        <f t="shared" si="88"/>
        <v/>
      </c>
      <c r="AG294" s="108" t="str">
        <f t="shared" si="89"/>
        <v/>
      </c>
      <c r="AI294" s="108" t="str">
        <f t="shared" si="90"/>
        <v/>
      </c>
      <c r="AK294" s="108" t="str">
        <f t="shared" si="91"/>
        <v/>
      </c>
      <c r="AM294" s="108" t="str">
        <f t="shared" si="92"/>
        <v/>
      </c>
      <c r="AO294" s="108" t="str">
        <f t="shared" si="93"/>
        <v/>
      </c>
      <c r="AQ294" s="108" t="str">
        <f t="shared" si="94"/>
        <v/>
      </c>
    </row>
    <row r="295" spans="5:43">
      <c r="E295" s="108" t="str">
        <f t="shared" si="78"/>
        <v/>
      </c>
      <c r="G295" s="108" t="str">
        <f t="shared" si="78"/>
        <v/>
      </c>
      <c r="I295" s="108" t="str">
        <f t="shared" si="79"/>
        <v/>
      </c>
      <c r="K295" s="108" t="str">
        <f t="shared" si="80"/>
        <v/>
      </c>
      <c r="M295" s="108" t="str">
        <f t="shared" si="81"/>
        <v/>
      </c>
      <c r="O295" s="108" t="str">
        <f t="shared" si="82"/>
        <v/>
      </c>
      <c r="Q295" s="108" t="str">
        <f t="shared" si="76"/>
        <v/>
      </c>
      <c r="S295" s="108" t="str">
        <f t="shared" si="83"/>
        <v/>
      </c>
      <c r="U295" s="108" t="str">
        <f t="shared" si="84"/>
        <v/>
      </c>
      <c r="W295" s="108" t="str">
        <f t="shared" si="77"/>
        <v/>
      </c>
      <c r="Y295" s="108" t="str">
        <f t="shared" si="85"/>
        <v/>
      </c>
      <c r="AA295" s="108" t="str">
        <f t="shared" si="86"/>
        <v/>
      </c>
      <c r="AC295" s="108" t="str">
        <f t="shared" si="87"/>
        <v/>
      </c>
      <c r="AE295" s="108" t="str">
        <f t="shared" si="88"/>
        <v/>
      </c>
      <c r="AG295" s="108" t="str">
        <f t="shared" si="89"/>
        <v/>
      </c>
      <c r="AI295" s="108" t="str">
        <f t="shared" si="90"/>
        <v/>
      </c>
      <c r="AK295" s="108" t="str">
        <f t="shared" si="91"/>
        <v/>
      </c>
      <c r="AM295" s="108" t="str">
        <f t="shared" si="92"/>
        <v/>
      </c>
      <c r="AO295" s="108" t="str">
        <f t="shared" si="93"/>
        <v/>
      </c>
      <c r="AQ295" s="108" t="str">
        <f t="shared" si="94"/>
        <v/>
      </c>
    </row>
    <row r="296" spans="5:43">
      <c r="E296" s="108" t="str">
        <f t="shared" si="78"/>
        <v/>
      </c>
      <c r="G296" s="108" t="str">
        <f t="shared" si="78"/>
        <v/>
      </c>
      <c r="I296" s="108" t="str">
        <f t="shared" si="79"/>
        <v/>
      </c>
      <c r="K296" s="108" t="str">
        <f t="shared" si="80"/>
        <v/>
      </c>
      <c r="M296" s="108" t="str">
        <f t="shared" si="81"/>
        <v/>
      </c>
      <c r="O296" s="108" t="str">
        <f t="shared" si="82"/>
        <v/>
      </c>
      <c r="Q296" s="108" t="str">
        <f t="shared" si="76"/>
        <v/>
      </c>
      <c r="S296" s="108" t="str">
        <f t="shared" si="83"/>
        <v/>
      </c>
      <c r="U296" s="108" t="str">
        <f t="shared" si="84"/>
        <v/>
      </c>
      <c r="W296" s="108" t="str">
        <f t="shared" si="77"/>
        <v/>
      </c>
      <c r="Y296" s="108" t="str">
        <f t="shared" si="85"/>
        <v/>
      </c>
      <c r="AA296" s="108" t="str">
        <f t="shared" si="86"/>
        <v/>
      </c>
      <c r="AC296" s="108" t="str">
        <f t="shared" si="87"/>
        <v/>
      </c>
      <c r="AE296" s="108" t="str">
        <f t="shared" si="88"/>
        <v/>
      </c>
      <c r="AG296" s="108" t="str">
        <f t="shared" si="89"/>
        <v/>
      </c>
      <c r="AI296" s="108" t="str">
        <f t="shared" si="90"/>
        <v/>
      </c>
      <c r="AK296" s="108" t="str">
        <f t="shared" si="91"/>
        <v/>
      </c>
      <c r="AM296" s="108" t="str">
        <f t="shared" si="92"/>
        <v/>
      </c>
      <c r="AO296" s="108" t="str">
        <f t="shared" si="93"/>
        <v/>
      </c>
      <c r="AQ296" s="108" t="str">
        <f t="shared" si="94"/>
        <v/>
      </c>
    </row>
    <row r="297" spans="5:43">
      <c r="E297" s="108" t="str">
        <f t="shared" si="78"/>
        <v/>
      </c>
      <c r="G297" s="108" t="str">
        <f t="shared" si="78"/>
        <v/>
      </c>
      <c r="I297" s="108" t="str">
        <f t="shared" si="79"/>
        <v/>
      </c>
      <c r="K297" s="108" t="str">
        <f t="shared" si="80"/>
        <v/>
      </c>
      <c r="M297" s="108" t="str">
        <f t="shared" si="81"/>
        <v/>
      </c>
      <c r="O297" s="108" t="str">
        <f t="shared" si="82"/>
        <v/>
      </c>
      <c r="Q297" s="108" t="str">
        <f t="shared" si="76"/>
        <v/>
      </c>
      <c r="S297" s="108" t="str">
        <f t="shared" si="83"/>
        <v/>
      </c>
      <c r="U297" s="108" t="str">
        <f t="shared" si="84"/>
        <v/>
      </c>
      <c r="W297" s="108" t="str">
        <f t="shared" si="77"/>
        <v/>
      </c>
      <c r="Y297" s="108" t="str">
        <f t="shared" si="85"/>
        <v/>
      </c>
      <c r="AA297" s="108" t="str">
        <f t="shared" si="86"/>
        <v/>
      </c>
      <c r="AC297" s="108" t="str">
        <f t="shared" si="87"/>
        <v/>
      </c>
      <c r="AE297" s="108" t="str">
        <f t="shared" si="88"/>
        <v/>
      </c>
      <c r="AG297" s="108" t="str">
        <f t="shared" si="89"/>
        <v/>
      </c>
      <c r="AI297" s="108" t="str">
        <f t="shared" si="90"/>
        <v/>
      </c>
      <c r="AK297" s="108" t="str">
        <f t="shared" si="91"/>
        <v/>
      </c>
      <c r="AM297" s="108" t="str">
        <f t="shared" si="92"/>
        <v/>
      </c>
      <c r="AO297" s="108" t="str">
        <f t="shared" si="93"/>
        <v/>
      </c>
      <c r="AQ297" s="108" t="str">
        <f t="shared" si="94"/>
        <v/>
      </c>
    </row>
    <row r="298" spans="5:43">
      <c r="E298" s="108" t="str">
        <f t="shared" si="78"/>
        <v/>
      </c>
      <c r="G298" s="108" t="str">
        <f t="shared" si="78"/>
        <v/>
      </c>
      <c r="I298" s="108" t="str">
        <f t="shared" si="79"/>
        <v/>
      </c>
      <c r="K298" s="108" t="str">
        <f t="shared" si="80"/>
        <v/>
      </c>
      <c r="M298" s="108" t="str">
        <f t="shared" si="81"/>
        <v/>
      </c>
      <c r="O298" s="108" t="str">
        <f t="shared" si="82"/>
        <v/>
      </c>
      <c r="Q298" s="108" t="str">
        <f t="shared" si="76"/>
        <v/>
      </c>
      <c r="S298" s="108" t="str">
        <f t="shared" si="83"/>
        <v/>
      </c>
      <c r="U298" s="108" t="str">
        <f t="shared" si="84"/>
        <v/>
      </c>
      <c r="W298" s="108" t="str">
        <f t="shared" si="77"/>
        <v/>
      </c>
      <c r="Y298" s="108" t="str">
        <f t="shared" si="85"/>
        <v/>
      </c>
      <c r="AA298" s="108" t="str">
        <f t="shared" si="86"/>
        <v/>
      </c>
      <c r="AC298" s="108" t="str">
        <f t="shared" si="87"/>
        <v/>
      </c>
      <c r="AE298" s="108" t="str">
        <f t="shared" si="88"/>
        <v/>
      </c>
      <c r="AG298" s="108" t="str">
        <f t="shared" si="89"/>
        <v/>
      </c>
      <c r="AI298" s="108" t="str">
        <f t="shared" si="90"/>
        <v/>
      </c>
      <c r="AK298" s="108" t="str">
        <f t="shared" si="91"/>
        <v/>
      </c>
      <c r="AM298" s="108" t="str">
        <f t="shared" si="92"/>
        <v/>
      </c>
      <c r="AO298" s="108" t="str">
        <f t="shared" si="93"/>
        <v/>
      </c>
      <c r="AQ298" s="108" t="str">
        <f t="shared" si="94"/>
        <v/>
      </c>
    </row>
    <row r="299" spans="5:43">
      <c r="E299" s="108" t="str">
        <f t="shared" si="78"/>
        <v/>
      </c>
      <c r="G299" s="108" t="str">
        <f t="shared" si="78"/>
        <v/>
      </c>
      <c r="I299" s="108" t="str">
        <f t="shared" si="79"/>
        <v/>
      </c>
      <c r="K299" s="108" t="str">
        <f t="shared" si="80"/>
        <v/>
      </c>
      <c r="M299" s="108" t="str">
        <f t="shared" si="81"/>
        <v/>
      </c>
      <c r="O299" s="108" t="str">
        <f t="shared" si="82"/>
        <v/>
      </c>
      <c r="Q299" s="108" t="str">
        <f t="shared" si="76"/>
        <v/>
      </c>
      <c r="S299" s="108" t="str">
        <f t="shared" si="83"/>
        <v/>
      </c>
      <c r="U299" s="108" t="str">
        <f t="shared" si="84"/>
        <v/>
      </c>
      <c r="W299" s="108" t="str">
        <f t="shared" si="77"/>
        <v/>
      </c>
      <c r="Y299" s="108" t="str">
        <f t="shared" si="85"/>
        <v/>
      </c>
      <c r="AA299" s="108" t="str">
        <f t="shared" si="86"/>
        <v/>
      </c>
      <c r="AC299" s="108" t="str">
        <f t="shared" si="87"/>
        <v/>
      </c>
      <c r="AE299" s="108" t="str">
        <f t="shared" si="88"/>
        <v/>
      </c>
      <c r="AG299" s="108" t="str">
        <f t="shared" si="89"/>
        <v/>
      </c>
      <c r="AI299" s="108" t="str">
        <f t="shared" si="90"/>
        <v/>
      </c>
      <c r="AK299" s="108" t="str">
        <f t="shared" si="91"/>
        <v/>
      </c>
      <c r="AM299" s="108" t="str">
        <f t="shared" si="92"/>
        <v/>
      </c>
      <c r="AO299" s="108" t="str">
        <f t="shared" si="93"/>
        <v/>
      </c>
      <c r="AQ299" s="108" t="str">
        <f t="shared" si="94"/>
        <v/>
      </c>
    </row>
    <row r="300" spans="5:43">
      <c r="E300" s="108" t="str">
        <f t="shared" si="78"/>
        <v/>
      </c>
      <c r="G300" s="108" t="str">
        <f t="shared" si="78"/>
        <v/>
      </c>
      <c r="I300" s="108" t="str">
        <f t="shared" si="79"/>
        <v/>
      </c>
      <c r="K300" s="108" t="str">
        <f t="shared" si="80"/>
        <v/>
      </c>
      <c r="M300" s="108" t="str">
        <f t="shared" si="81"/>
        <v/>
      </c>
      <c r="O300" s="108" t="str">
        <f t="shared" si="82"/>
        <v/>
      </c>
      <c r="Q300" s="108" t="str">
        <f t="shared" si="76"/>
        <v/>
      </c>
      <c r="S300" s="108" t="str">
        <f t="shared" si="83"/>
        <v/>
      </c>
      <c r="U300" s="108" t="str">
        <f t="shared" si="84"/>
        <v/>
      </c>
      <c r="W300" s="108" t="str">
        <f t="shared" si="77"/>
        <v/>
      </c>
      <c r="Y300" s="108" t="str">
        <f t="shared" si="85"/>
        <v/>
      </c>
      <c r="AA300" s="108" t="str">
        <f t="shared" si="86"/>
        <v/>
      </c>
      <c r="AC300" s="108" t="str">
        <f t="shared" si="87"/>
        <v/>
      </c>
      <c r="AE300" s="108" t="str">
        <f t="shared" si="88"/>
        <v/>
      </c>
      <c r="AG300" s="108" t="str">
        <f t="shared" si="89"/>
        <v/>
      </c>
      <c r="AI300" s="108" t="str">
        <f t="shared" si="90"/>
        <v/>
      </c>
      <c r="AK300" s="108" t="str">
        <f t="shared" si="91"/>
        <v/>
      </c>
      <c r="AM300" s="108" t="str">
        <f t="shared" si="92"/>
        <v/>
      </c>
      <c r="AO300" s="108" t="str">
        <f t="shared" si="93"/>
        <v/>
      </c>
      <c r="AQ300" s="108" t="str">
        <f t="shared" si="94"/>
        <v/>
      </c>
    </row>
  </sheetData>
  <mergeCells count="1">
    <mergeCell ref="A3:A6"/>
  </mergeCells>
  <conditionalFormatting sqref="E12:E300">
    <cfRule type="expression" dxfId="2" priority="3">
      <formula>AND(LEN(E12)&gt;0,OR(E12&lt;E$2,E12&gt;E$3))</formula>
    </cfRule>
  </conditionalFormatting>
  <conditionalFormatting sqref="AQ12:AQ300 AO12:AO300 AM12:AM300 AK12:AK300 AI12:AI300 AG12:AG300 AE12:AE300 AC12:AC300 AA12:AA300 Y12:Y300 U12:U300 S12:S300 Q12:Q300 O12:O300 M12:M300 K12:K300 I12:I300 G12:G300 W12:W129 W132:W300">
    <cfRule type="expression" dxfId="1" priority="2">
      <formula>AND(LEN(G12)&gt;0,OR(G12&lt;G$2,G12&gt;G$3))</formula>
    </cfRule>
  </conditionalFormatting>
  <conditionalFormatting sqref="W130:W131">
    <cfRule type="expression" dxfId="0" priority="1">
      <formula>AND(LEN(W130)&gt;0,OR(W130&lt;W$2,W130&gt;W$3))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9"/>
  <sheetViews>
    <sheetView zoomScale="80" zoomScaleNormal="80" workbookViewId="0">
      <selection activeCell="E18" sqref="E18"/>
    </sheetView>
  </sheetViews>
  <sheetFormatPr defaultColWidth="9.44140625" defaultRowHeight="18"/>
  <cols>
    <col min="1" max="1" width="1.5546875" style="124" customWidth="1"/>
    <col min="2" max="2" width="38" style="124" customWidth="1"/>
    <col min="3" max="3" width="17" style="124" customWidth="1"/>
    <col min="4" max="4" width="23.5546875" style="124" customWidth="1"/>
    <col min="5" max="5" width="15.44140625" style="124" customWidth="1"/>
    <col min="6" max="6" width="15.109375" style="125" hidden="1" customWidth="1"/>
    <col min="7" max="7" width="8" style="124" customWidth="1"/>
    <col min="8" max="8" width="58.109375" style="126" customWidth="1"/>
    <col min="9" max="9" width="1.5546875" style="124" customWidth="1"/>
    <col min="10" max="10" width="35.44140625" style="123" bestFit="1" customWidth="1"/>
    <col min="11" max="11" width="11.5546875" style="123" customWidth="1"/>
    <col min="12" max="13" width="14.44140625" style="123" customWidth="1"/>
    <col min="14" max="14" width="13.44140625" style="123" customWidth="1"/>
    <col min="15" max="15" width="21.44140625" style="123" bestFit="1" customWidth="1"/>
    <col min="16" max="16" width="1.5546875" style="124" customWidth="1"/>
    <col min="17" max="17" width="27.44140625" style="124" customWidth="1"/>
    <col min="18" max="18" width="9.44140625" style="124"/>
    <col min="19" max="19" width="10.5546875" style="124" bestFit="1" customWidth="1"/>
    <col min="20" max="16384" width="9.44140625" style="124"/>
  </cols>
  <sheetData>
    <row r="1" spans="2:17" ht="18.600000000000001" thickBot="1">
      <c r="B1" s="1105" t="s">
        <v>253</v>
      </c>
      <c r="C1" s="1105"/>
      <c r="D1" s="1105"/>
      <c r="E1" s="1105"/>
      <c r="F1" s="1105"/>
      <c r="G1" s="1105"/>
      <c r="H1" s="1105"/>
      <c r="I1" s="121"/>
      <c r="J1" s="122"/>
    </row>
    <row r="2" spans="2:17" ht="15.6" customHeight="1" thickBot="1">
      <c r="J2" s="127" t="s">
        <v>254</v>
      </c>
    </row>
    <row r="3" spans="2:17" ht="13.8" thickBot="1">
      <c r="B3" s="128" t="s">
        <v>255</v>
      </c>
      <c r="C3" s="129"/>
      <c r="D3" s="130" t="s">
        <v>256</v>
      </c>
      <c r="E3" s="131" t="s">
        <v>257</v>
      </c>
      <c r="F3" s="132"/>
      <c r="G3" s="133"/>
      <c r="H3" s="134"/>
      <c r="I3" s="135"/>
      <c r="J3" s="136" t="s">
        <v>258</v>
      </c>
      <c r="K3" s="137"/>
      <c r="L3" s="137"/>
      <c r="M3" s="137"/>
      <c r="N3" s="137"/>
      <c r="O3" s="138"/>
    </row>
    <row r="4" spans="2:17" ht="13.2">
      <c r="B4" s="139" t="s">
        <v>259</v>
      </c>
      <c r="C4" s="140"/>
      <c r="D4" s="141">
        <v>15</v>
      </c>
      <c r="E4" s="142">
        <f>D4*8</f>
        <v>120</v>
      </c>
      <c r="F4" s="132"/>
      <c r="G4" s="133"/>
      <c r="H4" s="143"/>
      <c r="I4" s="141"/>
      <c r="J4" s="128" t="s">
        <v>260</v>
      </c>
      <c r="K4" s="144">
        <v>100</v>
      </c>
      <c r="L4" s="129"/>
      <c r="M4" s="129"/>
      <c r="N4" s="145"/>
      <c r="O4" s="146"/>
    </row>
    <row r="5" spans="2:17" ht="13.2">
      <c r="B5" s="139" t="s">
        <v>261</v>
      </c>
      <c r="C5" s="140"/>
      <c r="D5" s="141">
        <v>8</v>
      </c>
      <c r="E5" s="142">
        <f>D5*8</f>
        <v>64</v>
      </c>
      <c r="F5" s="132"/>
      <c r="G5" s="133"/>
      <c r="H5" s="143"/>
      <c r="I5" s="141"/>
      <c r="J5" s="147" t="s">
        <v>262</v>
      </c>
      <c r="K5" s="148">
        <f>K4*365</f>
        <v>36500</v>
      </c>
      <c r="L5" s="140"/>
      <c r="M5" s="140"/>
      <c r="N5" s="140"/>
      <c r="O5" s="149"/>
    </row>
    <row r="6" spans="2:17" ht="13.2">
      <c r="B6" s="139" t="s">
        <v>263</v>
      </c>
      <c r="C6" s="140"/>
      <c r="D6" s="141">
        <v>10</v>
      </c>
      <c r="E6" s="142">
        <f>D6*8</f>
        <v>80</v>
      </c>
      <c r="F6" s="132"/>
      <c r="G6" s="133"/>
      <c r="H6" s="143"/>
      <c r="I6" s="141"/>
      <c r="J6" s="150"/>
      <c r="K6" s="151"/>
      <c r="L6" s="152" t="s">
        <v>264</v>
      </c>
      <c r="M6" s="152"/>
      <c r="N6" s="152" t="s">
        <v>265</v>
      </c>
      <c r="O6" s="153" t="s">
        <v>266</v>
      </c>
    </row>
    <row r="7" spans="2:17" ht="13.2">
      <c r="B7" s="154" t="s">
        <v>267</v>
      </c>
      <c r="C7" s="155"/>
      <c r="D7" s="141">
        <v>5</v>
      </c>
      <c r="E7" s="156">
        <f>D7*8</f>
        <v>40</v>
      </c>
      <c r="F7" s="132"/>
      <c r="G7" s="133"/>
      <c r="H7" s="143"/>
      <c r="I7" s="141"/>
      <c r="J7" s="147" t="s">
        <v>268</v>
      </c>
      <c r="K7" s="157"/>
      <c r="L7" s="158"/>
      <c r="M7" s="158"/>
      <c r="N7" s="158"/>
      <c r="O7" s="159"/>
    </row>
    <row r="8" spans="2:17" ht="13.2">
      <c r="B8" s="139"/>
      <c r="C8" s="140"/>
      <c r="D8" s="160" t="s">
        <v>269</v>
      </c>
      <c r="E8" s="142">
        <f>SUM(E4:E7)</f>
        <v>304</v>
      </c>
      <c r="F8" s="132"/>
      <c r="G8" s="133"/>
      <c r="H8" s="143"/>
      <c r="I8" s="141"/>
      <c r="J8" s="161" t="s">
        <v>270</v>
      </c>
      <c r="K8" s="162"/>
      <c r="L8" s="163">
        <f>E13</f>
        <v>69600</v>
      </c>
      <c r="M8" s="163"/>
      <c r="N8" s="164">
        <v>1</v>
      </c>
      <c r="O8" s="165">
        <f>N8*L8</f>
        <v>69600</v>
      </c>
    </row>
    <row r="9" spans="2:17" ht="13.8" thickBot="1">
      <c r="B9" s="166"/>
      <c r="C9" s="167"/>
      <c r="D9" s="168" t="s">
        <v>271</v>
      </c>
      <c r="E9" s="169">
        <f>E8/(52*40)</f>
        <v>0.14615384615384616</v>
      </c>
      <c r="F9" s="132"/>
      <c r="G9" s="133"/>
      <c r="H9" s="170"/>
      <c r="I9" s="171"/>
      <c r="J9" s="161" t="s">
        <v>272</v>
      </c>
      <c r="K9" s="162"/>
      <c r="L9" s="163">
        <f>E14</f>
        <v>63627.199999999997</v>
      </c>
      <c r="M9" s="163"/>
      <c r="N9" s="164">
        <v>1</v>
      </c>
      <c r="O9" s="165">
        <f>N9*L9</f>
        <v>63627.199999999997</v>
      </c>
    </row>
    <row r="10" spans="2:17" ht="15.6" customHeight="1" thickBot="1">
      <c r="B10" s="140"/>
      <c r="C10" s="140"/>
      <c r="D10" s="140"/>
      <c r="E10" s="140"/>
      <c r="F10" s="172"/>
      <c r="G10" s="140"/>
      <c r="H10" s="173"/>
      <c r="J10" s="161" t="str">
        <f>B15</f>
        <v xml:space="preserve">Program Functional Oversight </v>
      </c>
      <c r="K10" s="162"/>
      <c r="L10" s="163">
        <f>E15</f>
        <v>74264</v>
      </c>
      <c r="M10" s="163"/>
      <c r="N10" s="164">
        <v>0.1</v>
      </c>
      <c r="O10" s="165">
        <f>N10*L10</f>
        <v>7426.4000000000005</v>
      </c>
    </row>
    <row r="11" spans="2:17" ht="39.6">
      <c r="B11" s="174"/>
      <c r="C11" s="175" t="s">
        <v>273</v>
      </c>
      <c r="D11" s="175" t="s">
        <v>274</v>
      </c>
      <c r="E11" s="175" t="s">
        <v>275</v>
      </c>
      <c r="F11" s="176" t="s">
        <v>276</v>
      </c>
      <c r="G11" s="175"/>
      <c r="H11" s="177" t="s">
        <v>277</v>
      </c>
      <c r="I11" s="178"/>
      <c r="J11" s="179" t="s">
        <v>278</v>
      </c>
      <c r="K11" s="162"/>
      <c r="L11" s="163"/>
      <c r="M11" s="163"/>
      <c r="N11" s="164"/>
      <c r="O11" s="165"/>
    </row>
    <row r="12" spans="2:17" ht="13.2">
      <c r="B12" s="180" t="s">
        <v>268</v>
      </c>
      <c r="C12" s="178"/>
      <c r="D12" s="140"/>
      <c r="E12" s="181"/>
      <c r="F12" s="182"/>
      <c r="G12" s="181"/>
      <c r="H12" s="183"/>
      <c r="I12" s="178"/>
      <c r="J12" s="161" t="s">
        <v>279</v>
      </c>
      <c r="K12" s="162"/>
      <c r="L12" s="163">
        <f>E17</f>
        <v>211870</v>
      </c>
      <c r="M12" s="163"/>
      <c r="N12" s="164">
        <v>0.05</v>
      </c>
      <c r="O12" s="165">
        <f>N12*L12</f>
        <v>10593.5</v>
      </c>
    </row>
    <row r="13" spans="2:17" ht="13.2">
      <c r="B13" s="184" t="s">
        <v>270</v>
      </c>
      <c r="C13" s="185">
        <v>1</v>
      </c>
      <c r="D13" s="185">
        <v>1</v>
      </c>
      <c r="E13" s="181">
        <f>'M2020 BLS  SALARY CHART'!C22</f>
        <v>69600</v>
      </c>
      <c r="F13" s="182">
        <v>62573.393248784203</v>
      </c>
      <c r="G13" s="181"/>
      <c r="H13" s="183" t="s">
        <v>280</v>
      </c>
      <c r="I13" s="178"/>
      <c r="J13" s="186" t="s">
        <v>281</v>
      </c>
      <c r="K13" s="187"/>
      <c r="L13" s="163">
        <f>E18</f>
        <v>63627.199999999997</v>
      </c>
      <c r="M13" s="163"/>
      <c r="N13" s="164">
        <v>3.5999999999999996</v>
      </c>
      <c r="O13" s="165">
        <f>N13*L13</f>
        <v>229057.91999999995</v>
      </c>
    </row>
    <row r="14" spans="2:17" ht="13.2">
      <c r="B14" s="184" t="s">
        <v>272</v>
      </c>
      <c r="C14" s="185">
        <v>1</v>
      </c>
      <c r="D14" s="185">
        <v>1</v>
      </c>
      <c r="E14" s="181">
        <f>'M2020 BLS  SALARY CHART'!C18</f>
        <v>63627.199999999997</v>
      </c>
      <c r="F14" s="182">
        <v>60923</v>
      </c>
      <c r="G14" s="181"/>
      <c r="H14" s="183" t="s">
        <v>280</v>
      </c>
      <c r="I14" s="178"/>
      <c r="J14" s="161" t="s">
        <v>282</v>
      </c>
      <c r="K14" s="162"/>
      <c r="L14" s="163">
        <f>E19</f>
        <v>90292.799999999988</v>
      </c>
      <c r="M14" s="163"/>
      <c r="N14" s="164">
        <v>1</v>
      </c>
      <c r="O14" s="165">
        <f>N14*L14</f>
        <v>90292.799999999988</v>
      </c>
    </row>
    <row r="15" spans="2:17" ht="13.2">
      <c r="B15" s="184" t="s">
        <v>283</v>
      </c>
      <c r="C15" s="185">
        <v>0.1</v>
      </c>
      <c r="D15" s="185">
        <v>0.1</v>
      </c>
      <c r="E15" s="181">
        <v>74264</v>
      </c>
      <c r="F15" s="182">
        <v>92496.84919424048</v>
      </c>
      <c r="G15" s="181"/>
      <c r="H15" s="183" t="s">
        <v>284</v>
      </c>
      <c r="I15" s="178"/>
      <c r="J15" s="161" t="str">
        <f>B20</f>
        <v xml:space="preserve">    Substance Abuse Counselor/ LCSW</v>
      </c>
      <c r="K15" s="162"/>
      <c r="L15" s="163">
        <f>E20</f>
        <v>54412.800000000003</v>
      </c>
      <c r="M15" s="163"/>
      <c r="N15" s="164">
        <v>1</v>
      </c>
      <c r="O15" s="165">
        <f>N15*L15</f>
        <v>54412.800000000003</v>
      </c>
      <c r="P15" s="188"/>
      <c r="Q15" s="189"/>
    </row>
    <row r="16" spans="2:17" ht="13.2">
      <c r="B16" s="180" t="s">
        <v>278</v>
      </c>
      <c r="C16" s="185"/>
      <c r="D16" s="185"/>
      <c r="E16" s="181"/>
      <c r="F16" s="182"/>
      <c r="G16" s="181"/>
      <c r="H16" s="183"/>
      <c r="I16" s="178"/>
      <c r="J16" s="179" t="s">
        <v>285</v>
      </c>
      <c r="K16" s="162"/>
      <c r="L16" s="163"/>
      <c r="M16" s="163"/>
      <c r="N16" s="164"/>
      <c r="O16" s="165"/>
    </row>
    <row r="17" spans="2:28" ht="13.2">
      <c r="B17" s="184" t="s">
        <v>279</v>
      </c>
      <c r="C17" s="185">
        <v>0.05</v>
      </c>
      <c r="D17" s="185">
        <v>0.05</v>
      </c>
      <c r="E17" s="181">
        <f>'M2020 BLS  SALARY CHART'!C48</f>
        <v>211870</v>
      </c>
      <c r="F17" s="182">
        <v>208323.9231935351</v>
      </c>
      <c r="G17" s="181"/>
      <c r="H17" s="183" t="s">
        <v>280</v>
      </c>
      <c r="I17" s="178"/>
      <c r="J17" s="161" t="s">
        <v>286</v>
      </c>
      <c r="K17" s="162"/>
      <c r="L17" s="163">
        <f t="shared" ref="L17:L22" si="0">E22</f>
        <v>45210.880000000005</v>
      </c>
      <c r="M17" s="163"/>
      <c r="N17" s="164">
        <v>2</v>
      </c>
      <c r="O17" s="165">
        <f t="shared" ref="O17:O22" si="1">N17*L17</f>
        <v>90421.760000000009</v>
      </c>
    </row>
    <row r="18" spans="2:28" ht="13.2">
      <c r="B18" s="190" t="s">
        <v>281</v>
      </c>
      <c r="C18" s="191">
        <v>3.5999999999999996</v>
      </c>
      <c r="D18" s="191">
        <v>3.5999999999999996</v>
      </c>
      <c r="E18" s="181">
        <f>'M2020 BLS  SALARY CHART'!C18</f>
        <v>63627.199999999997</v>
      </c>
      <c r="F18" s="182">
        <v>60923.199999999997</v>
      </c>
      <c r="G18" s="181"/>
      <c r="H18" s="183" t="s">
        <v>280</v>
      </c>
      <c r="I18" s="178"/>
      <c r="J18" s="161" t="str">
        <f>B23</f>
        <v xml:space="preserve">    Direct Care</v>
      </c>
      <c r="K18" s="187"/>
      <c r="L18" s="163">
        <f t="shared" si="0"/>
        <v>34927.359999999993</v>
      </c>
      <c r="M18" s="192"/>
      <c r="N18" s="193">
        <v>6</v>
      </c>
      <c r="O18" s="194">
        <f t="shared" si="1"/>
        <v>209564.15999999997</v>
      </c>
      <c r="P18" s="188"/>
    </row>
    <row r="19" spans="2:28" ht="13.2">
      <c r="B19" s="184" t="s">
        <v>282</v>
      </c>
      <c r="C19" s="185">
        <v>1</v>
      </c>
      <c r="D19" s="185">
        <v>1</v>
      </c>
      <c r="E19" s="181">
        <f>'M2020 BLS  SALARY CHART'!C32</f>
        <v>90292.799999999988</v>
      </c>
      <c r="F19" s="182">
        <v>86860.800000000003</v>
      </c>
      <c r="G19" s="181"/>
      <c r="H19" s="183" t="s">
        <v>280</v>
      </c>
      <c r="I19" s="178"/>
      <c r="J19" s="161" t="str">
        <f>B24</f>
        <v xml:space="preserve">    Housing Coordinator/DC III</v>
      </c>
      <c r="K19" s="162"/>
      <c r="L19" s="163">
        <f t="shared" si="0"/>
        <v>45210.880000000005</v>
      </c>
      <c r="M19" s="163"/>
      <c r="N19" s="164">
        <v>1</v>
      </c>
      <c r="O19" s="165">
        <f t="shared" si="1"/>
        <v>45210.880000000005</v>
      </c>
      <c r="P19" s="188"/>
    </row>
    <row r="20" spans="2:28" ht="13.2">
      <c r="B20" s="184" t="s">
        <v>287</v>
      </c>
      <c r="C20" s="185">
        <v>1</v>
      </c>
      <c r="D20" s="185">
        <v>1</v>
      </c>
      <c r="E20" s="181">
        <f>'M2020 BLS  SALARY CHART'!C14</f>
        <v>54412.800000000003</v>
      </c>
      <c r="F20" s="182">
        <v>43971.200000000004</v>
      </c>
      <c r="G20" s="181"/>
      <c r="H20" s="183" t="s">
        <v>280</v>
      </c>
      <c r="I20" s="178"/>
      <c r="J20" s="161" t="str">
        <f>B25</f>
        <v xml:space="preserve">    Peer &amp; Family Specialist-DCIII</v>
      </c>
      <c r="K20" s="162"/>
      <c r="L20" s="163">
        <f t="shared" si="0"/>
        <v>45210.880000000005</v>
      </c>
      <c r="M20" s="163"/>
      <c r="N20" s="164">
        <f>C25</f>
        <v>0.75</v>
      </c>
      <c r="O20" s="165">
        <f>N20*L20</f>
        <v>33908.160000000003</v>
      </c>
      <c r="P20" s="188"/>
    </row>
    <row r="21" spans="2:28" ht="13.2">
      <c r="B21" s="180" t="s">
        <v>285</v>
      </c>
      <c r="C21" s="185"/>
      <c r="D21" s="185"/>
      <c r="E21" s="181"/>
      <c r="F21" s="182"/>
      <c r="G21" s="181"/>
      <c r="H21" s="183"/>
      <c r="I21" s="178"/>
      <c r="J21" s="161" t="str">
        <f>B26</f>
        <v xml:space="preserve">    Peer &amp; Family Specialist</v>
      </c>
      <c r="K21" s="162"/>
      <c r="L21" s="163">
        <f t="shared" si="0"/>
        <v>34927.359999999993</v>
      </c>
      <c r="M21" s="163"/>
      <c r="N21" s="164">
        <f>C26</f>
        <v>2.25</v>
      </c>
      <c r="O21" s="165">
        <f t="shared" si="1"/>
        <v>78586.559999999983</v>
      </c>
      <c r="P21" s="188"/>
    </row>
    <row r="22" spans="2:28" ht="13.2">
      <c r="B22" s="195" t="s">
        <v>286</v>
      </c>
      <c r="C22" s="185">
        <v>2</v>
      </c>
      <c r="D22" s="185">
        <v>0</v>
      </c>
      <c r="E22" s="181">
        <f>'M2020 BLS  SALARY CHART'!C8</f>
        <v>45210.880000000005</v>
      </c>
      <c r="F22" s="182">
        <v>41516.800000000003</v>
      </c>
      <c r="G22" s="181"/>
      <c r="H22" s="183" t="s">
        <v>280</v>
      </c>
      <c r="I22" s="178"/>
      <c r="J22" s="161" t="s">
        <v>288</v>
      </c>
      <c r="K22" s="162"/>
      <c r="L22" s="163">
        <f t="shared" si="0"/>
        <v>34927.359999999993</v>
      </c>
      <c r="M22" s="163"/>
      <c r="N22" s="164">
        <f>C27</f>
        <v>1.23</v>
      </c>
      <c r="O22" s="165">
        <f t="shared" si="1"/>
        <v>42960.652799999989</v>
      </c>
      <c r="P22" s="188"/>
    </row>
    <row r="23" spans="2:28" ht="13.2">
      <c r="B23" s="195" t="s">
        <v>289</v>
      </c>
      <c r="C23" s="185">
        <v>6</v>
      </c>
      <c r="D23" s="185">
        <v>0</v>
      </c>
      <c r="E23" s="181">
        <f>'M2020 BLS  SALARY CHART'!C6</f>
        <v>34927.359999999993</v>
      </c>
      <c r="F23" s="182">
        <v>32198.400000000001</v>
      </c>
      <c r="G23" s="181"/>
      <c r="H23" s="183" t="s">
        <v>280</v>
      </c>
      <c r="I23" s="178"/>
      <c r="J23" s="179" t="s">
        <v>290</v>
      </c>
      <c r="K23" s="162"/>
      <c r="L23" s="163"/>
      <c r="M23" s="163"/>
      <c r="N23" s="164"/>
      <c r="O23" s="165"/>
      <c r="P23" s="188"/>
    </row>
    <row r="24" spans="2:28" ht="13.2">
      <c r="B24" s="184" t="s">
        <v>291</v>
      </c>
      <c r="C24" s="185">
        <v>1</v>
      </c>
      <c r="D24" s="185">
        <v>1</v>
      </c>
      <c r="E24" s="181">
        <f>E22</f>
        <v>45210.880000000005</v>
      </c>
      <c r="F24" s="182">
        <v>41516.800000000003</v>
      </c>
      <c r="G24" s="181"/>
      <c r="H24" s="183" t="s">
        <v>280</v>
      </c>
      <c r="I24" s="178"/>
      <c r="J24" s="161" t="s">
        <v>292</v>
      </c>
      <c r="K24" s="196"/>
      <c r="L24" s="197">
        <f>E29</f>
        <v>34927.359999999993</v>
      </c>
      <c r="M24" s="163"/>
      <c r="N24" s="164">
        <v>1</v>
      </c>
      <c r="O24" s="165">
        <f>N24*L24</f>
        <v>34927.359999999993</v>
      </c>
      <c r="P24" s="188"/>
    </row>
    <row r="25" spans="2:28" ht="13.2">
      <c r="B25" s="184" t="s">
        <v>293</v>
      </c>
      <c r="C25" s="185">
        <v>0.75</v>
      </c>
      <c r="D25" s="185">
        <v>0.75</v>
      </c>
      <c r="E25" s="181">
        <f>'M2020 BLS  SALARY CHART'!C8</f>
        <v>45210.880000000005</v>
      </c>
      <c r="F25" s="182">
        <v>41516.800000000003</v>
      </c>
      <c r="G25" s="181"/>
      <c r="H25" s="183" t="s">
        <v>280</v>
      </c>
      <c r="I25" s="178"/>
      <c r="J25" s="198" t="s">
        <v>294</v>
      </c>
      <c r="K25" s="199"/>
      <c r="L25" s="200"/>
      <c r="M25" s="200"/>
      <c r="N25" s="201">
        <f>SUM(N8:N24)</f>
        <v>21.98</v>
      </c>
      <c r="O25" s="202">
        <f>SUM(O8:O24)</f>
        <v>1060590.1528</v>
      </c>
      <c r="P25" s="188"/>
    </row>
    <row r="26" spans="2:28" ht="13.2">
      <c r="B26" s="184" t="s">
        <v>295</v>
      </c>
      <c r="C26" s="185">
        <v>2.25</v>
      </c>
      <c r="D26" s="185">
        <v>2.25</v>
      </c>
      <c r="E26" s="181">
        <f>'M2020 BLS  SALARY CHART'!C6</f>
        <v>34927.359999999993</v>
      </c>
      <c r="F26" s="182">
        <v>32198.400000000001</v>
      </c>
      <c r="G26" s="203"/>
      <c r="H26" s="183" t="s">
        <v>280</v>
      </c>
      <c r="I26" s="178"/>
      <c r="J26" s="147" t="s">
        <v>296</v>
      </c>
      <c r="K26" s="140"/>
      <c r="L26" s="140"/>
      <c r="M26" s="140"/>
      <c r="N26" s="204" t="s">
        <v>297</v>
      </c>
      <c r="O26" s="149"/>
      <c r="P26" s="188"/>
      <c r="AB26" s="205"/>
    </row>
    <row r="27" spans="2:28" ht="13.2">
      <c r="B27" s="184" t="s">
        <v>288</v>
      </c>
      <c r="C27" s="185">
        <v>1.23</v>
      </c>
      <c r="D27" s="185">
        <v>0</v>
      </c>
      <c r="E27" s="181">
        <f>'M2020 BLS  SALARY CHART'!C6</f>
        <v>34927.359999999993</v>
      </c>
      <c r="F27" s="182">
        <v>32198.400000000001</v>
      </c>
      <c r="G27" s="181"/>
      <c r="H27" s="183" t="s">
        <v>280</v>
      </c>
      <c r="I27" s="178"/>
      <c r="J27" s="139" t="s">
        <v>298</v>
      </c>
      <c r="K27" s="140"/>
      <c r="L27" s="206">
        <f>E32</f>
        <v>0.24220000000000003</v>
      </c>
      <c r="M27" s="206"/>
      <c r="N27" s="140"/>
      <c r="O27" s="207">
        <f>O25*L27</f>
        <v>256874.93500816004</v>
      </c>
      <c r="P27" s="188"/>
    </row>
    <row r="28" spans="2:28" ht="13.2">
      <c r="B28" s="180" t="s">
        <v>290</v>
      </c>
      <c r="C28" s="185"/>
      <c r="D28" s="185"/>
      <c r="E28" s="181"/>
      <c r="F28" s="182"/>
      <c r="G28" s="181"/>
      <c r="H28" s="183"/>
      <c r="I28" s="178"/>
      <c r="J28" s="198" t="s">
        <v>299</v>
      </c>
      <c r="K28" s="199"/>
      <c r="L28" s="199"/>
      <c r="M28" s="199"/>
      <c r="N28" s="208"/>
      <c r="O28" s="209">
        <f>SUM(O25:O27)</f>
        <v>1317465.0878081601</v>
      </c>
    </row>
    <row r="29" spans="2:28" ht="13.2">
      <c r="B29" s="184" t="s">
        <v>292</v>
      </c>
      <c r="C29" s="185">
        <v>1</v>
      </c>
      <c r="D29" s="185">
        <v>1</v>
      </c>
      <c r="E29" s="181">
        <f>'M2020 BLS  SALARY CHART'!C6</f>
        <v>34927.359999999993</v>
      </c>
      <c r="F29" s="182">
        <v>32198.400000000001</v>
      </c>
      <c r="G29" s="181"/>
      <c r="H29" s="183" t="s">
        <v>280</v>
      </c>
      <c r="I29" s="178"/>
      <c r="J29" s="150" t="s">
        <v>300</v>
      </c>
      <c r="K29" s="210"/>
      <c r="L29" s="152" t="s">
        <v>301</v>
      </c>
      <c r="M29" s="152"/>
      <c r="N29" s="211" t="s">
        <v>257</v>
      </c>
      <c r="O29" s="212" t="s">
        <v>266</v>
      </c>
      <c r="P29" s="188"/>
      <c r="AB29" s="205"/>
    </row>
    <row r="30" spans="2:28" ht="13.2">
      <c r="B30" s="184"/>
      <c r="C30" s="213"/>
      <c r="D30" s="213"/>
      <c r="E30" s="181"/>
      <c r="F30" s="182"/>
      <c r="G30" s="214"/>
      <c r="H30" s="183"/>
      <c r="I30" s="178"/>
      <c r="J30" s="215" t="s">
        <v>302</v>
      </c>
      <c r="K30" s="204"/>
      <c r="L30" s="216">
        <f>E35</f>
        <v>136.75</v>
      </c>
      <c r="M30" s="216"/>
      <c r="N30" s="217">
        <v>55</v>
      </c>
      <c r="O30" s="207">
        <f>N30*L30</f>
        <v>7521.25</v>
      </c>
      <c r="Q30" s="218"/>
    </row>
    <row r="31" spans="2:28" ht="13.2">
      <c r="B31" s="139"/>
      <c r="C31" s="140"/>
      <c r="D31" s="140"/>
      <c r="E31" s="219" t="s">
        <v>303</v>
      </c>
      <c r="F31" s="172"/>
      <c r="G31" s="140"/>
      <c r="H31" s="220"/>
      <c r="I31" s="221"/>
      <c r="J31" s="215" t="s">
        <v>304</v>
      </c>
      <c r="K31" s="204"/>
      <c r="L31" s="216">
        <f>E36</f>
        <v>55.04</v>
      </c>
      <c r="M31" s="216"/>
      <c r="N31" s="217">
        <v>55</v>
      </c>
      <c r="O31" s="207">
        <f>N31*L31</f>
        <v>3027.2</v>
      </c>
      <c r="Q31" s="218"/>
    </row>
    <row r="32" spans="2:28" ht="31.8" thickBot="1">
      <c r="B32" s="222" t="s">
        <v>305</v>
      </c>
      <c r="C32" s="178"/>
      <c r="D32" s="223"/>
      <c r="E32" s="223">
        <f>'M2020 BLS  SALARY CHART'!C40</f>
        <v>0.24220000000000003</v>
      </c>
      <c r="F32" s="172"/>
      <c r="G32" s="223"/>
      <c r="H32" s="224" t="s">
        <v>306</v>
      </c>
      <c r="I32" s="225"/>
      <c r="J32" s="198" t="s">
        <v>307</v>
      </c>
      <c r="K32" s="226"/>
      <c r="L32" s="226"/>
      <c r="M32" s="226"/>
      <c r="N32" s="226"/>
      <c r="O32" s="209">
        <f>SUM(O30:O31)</f>
        <v>10548.45</v>
      </c>
      <c r="Q32" s="218"/>
    </row>
    <row r="33" spans="2:19" ht="13.2">
      <c r="B33" s="184"/>
      <c r="C33" s="227"/>
      <c r="D33" s="225"/>
      <c r="E33" s="185"/>
      <c r="F33" s="228"/>
      <c r="G33" s="185"/>
      <c r="H33" s="229"/>
      <c r="I33" s="225"/>
      <c r="J33" s="128" t="s">
        <v>308</v>
      </c>
      <c r="K33" s="230"/>
      <c r="L33" s="129" t="s">
        <v>309</v>
      </c>
      <c r="M33" s="129" t="s">
        <v>310</v>
      </c>
      <c r="N33" s="129"/>
      <c r="O33" s="231"/>
      <c r="Q33" s="218"/>
    </row>
    <row r="34" spans="2:19" ht="13.2">
      <c r="B34" s="139"/>
      <c r="C34" s="140"/>
      <c r="D34" s="140"/>
      <c r="E34" s="232" t="s">
        <v>311</v>
      </c>
      <c r="F34" s="233"/>
      <c r="G34" s="232"/>
      <c r="H34" s="234"/>
      <c r="I34" s="225"/>
      <c r="J34" s="235" t="s">
        <v>312</v>
      </c>
      <c r="K34" s="140"/>
      <c r="L34" s="236">
        <f>E40</f>
        <v>25.667548076800003</v>
      </c>
      <c r="M34" s="140"/>
      <c r="N34" s="140"/>
      <c r="O34" s="207">
        <f>L34*G70</f>
        <v>43506.493990176008</v>
      </c>
      <c r="Q34" s="218"/>
    </row>
    <row r="35" spans="2:19" ht="13.2">
      <c r="B35" s="184" t="s">
        <v>313</v>
      </c>
      <c r="C35" s="237"/>
      <c r="D35" s="185">
        <f>55/52</f>
        <v>1.0576923076923077</v>
      </c>
      <c r="E35" s="238">
        <v>136.75</v>
      </c>
      <c r="F35" s="239">
        <f>135.32</f>
        <v>135.32</v>
      </c>
      <c r="G35" s="203"/>
      <c r="H35" s="229" t="s">
        <v>314</v>
      </c>
      <c r="I35" s="225"/>
      <c r="J35" s="139" t="s">
        <v>315</v>
      </c>
      <c r="K35" s="140"/>
      <c r="L35" s="140"/>
      <c r="M35" s="240">
        <f>E41</f>
        <v>366.40800000000002</v>
      </c>
      <c r="N35" s="240"/>
      <c r="O35" s="207">
        <f>M35*N25</f>
        <v>8053.6478400000005</v>
      </c>
      <c r="Q35" s="218"/>
    </row>
    <row r="36" spans="2:19" ht="13.2">
      <c r="B36" s="184" t="s">
        <v>316</v>
      </c>
      <c r="C36" s="227"/>
      <c r="D36" s="185">
        <f>55/52</f>
        <v>1.0576923076923077</v>
      </c>
      <c r="E36" s="238">
        <v>55.04</v>
      </c>
      <c r="F36" s="239">
        <f>52.16*(1+7.68%)</f>
        <v>56.165887999999995</v>
      </c>
      <c r="G36" s="203"/>
      <c r="H36" s="229" t="s">
        <v>314</v>
      </c>
      <c r="I36" s="225"/>
      <c r="J36" s="139" t="s">
        <v>317</v>
      </c>
      <c r="K36" s="140"/>
      <c r="L36" s="140"/>
      <c r="M36" s="240">
        <f>E42</f>
        <v>604.53</v>
      </c>
      <c r="N36" s="240"/>
      <c r="O36" s="207">
        <f>M36*N25</f>
        <v>13287.5694</v>
      </c>
      <c r="Q36" s="241"/>
      <c r="S36" s="189"/>
    </row>
    <row r="37" spans="2:19" ht="13.2">
      <c r="B37" s="222"/>
      <c r="C37" s="178"/>
      <c r="D37" s="178"/>
      <c r="E37" s="140"/>
      <c r="F37" s="172"/>
      <c r="G37" s="140"/>
      <c r="H37" s="183"/>
      <c r="I37" s="225"/>
      <c r="J37" s="139" t="s">
        <v>318</v>
      </c>
      <c r="K37" s="140"/>
      <c r="L37" s="140"/>
      <c r="M37" s="240">
        <f ca="1">E43</f>
        <v>693.71474143152727</v>
      </c>
      <c r="N37" s="240"/>
      <c r="O37" s="207">
        <f ca="1">M37*N25</f>
        <v>15247.85001666497</v>
      </c>
      <c r="Q37" s="218"/>
      <c r="S37" s="189"/>
    </row>
    <row r="38" spans="2:19" ht="13.8" thickBot="1">
      <c r="B38" s="222"/>
      <c r="C38" s="178"/>
      <c r="D38" s="221"/>
      <c r="E38" s="232" t="s">
        <v>308</v>
      </c>
      <c r="F38" s="233"/>
      <c r="G38" s="232"/>
      <c r="H38" s="183"/>
      <c r="I38" s="225"/>
      <c r="J38" s="139" t="str">
        <f>B39</f>
        <v xml:space="preserve">  Cultural Facilitator</v>
      </c>
      <c r="K38" s="140"/>
      <c r="L38" s="140"/>
      <c r="M38" s="242"/>
      <c r="N38" s="240"/>
      <c r="O38" s="243">
        <f>E39*0.82</f>
        <v>28640.435199999993</v>
      </c>
      <c r="Q38" s="218"/>
    </row>
    <row r="39" spans="2:19" ht="13.8" thickTop="1">
      <c r="B39" s="184" t="s">
        <v>319</v>
      </c>
      <c r="C39" s="185"/>
      <c r="D39" s="185"/>
      <c r="E39" s="181">
        <f>'M2020 BLS  SALARY CHART'!C6</f>
        <v>34927.359999999993</v>
      </c>
      <c r="F39" s="172"/>
      <c r="G39" s="203"/>
      <c r="H39" s="183" t="s">
        <v>320</v>
      </c>
      <c r="I39" s="225"/>
      <c r="J39" s="150" t="s">
        <v>321</v>
      </c>
      <c r="K39" s="210"/>
      <c r="L39" s="210"/>
      <c r="M39" s="210"/>
      <c r="N39" s="244"/>
      <c r="O39" s="245">
        <f ca="1">SUM(O34:O38)</f>
        <v>108735.99644684097</v>
      </c>
      <c r="Q39" s="246"/>
    </row>
    <row r="40" spans="2:19" ht="13.2">
      <c r="B40" s="222" t="s">
        <v>312</v>
      </c>
      <c r="C40" s="178"/>
      <c r="D40" s="247"/>
      <c r="E40" s="216">
        <f>23.42*(1+7.68%)*(1+1.78%)</f>
        <v>25.667548076800003</v>
      </c>
      <c r="F40" s="248"/>
      <c r="G40" s="203"/>
      <c r="H40" s="183" t="s">
        <v>322</v>
      </c>
      <c r="I40" s="225"/>
      <c r="J40" s="198" t="s">
        <v>323</v>
      </c>
      <c r="K40" s="199"/>
      <c r="L40" s="199"/>
      <c r="M40" s="199"/>
      <c r="N40" s="199"/>
      <c r="O40" s="249">
        <f ca="1">O28+O32+O39</f>
        <v>1436749.534255001</v>
      </c>
      <c r="Q40" s="218"/>
    </row>
    <row r="41" spans="2:19" ht="26.4">
      <c r="B41" s="222" t="s">
        <v>315</v>
      </c>
      <c r="C41" s="178"/>
      <c r="D41" s="221"/>
      <c r="E41" s="216">
        <f>360*(1+1.78%)</f>
        <v>366.40800000000002</v>
      </c>
      <c r="F41" s="248"/>
      <c r="G41" s="203"/>
      <c r="H41" s="183" t="s">
        <v>324</v>
      </c>
      <c r="I41" s="225"/>
      <c r="J41" s="147"/>
      <c r="K41" s="204"/>
      <c r="L41" s="250"/>
      <c r="M41" s="204"/>
      <c r="N41" s="204"/>
      <c r="O41" s="251"/>
      <c r="Q41" s="218"/>
    </row>
    <row r="42" spans="2:19" ht="13.2">
      <c r="B42" s="222" t="s">
        <v>317</v>
      </c>
      <c r="C42" s="178"/>
      <c r="D42" s="178"/>
      <c r="E42" s="216">
        <v>604.53</v>
      </c>
      <c r="F42" s="252">
        <v>880.66</v>
      </c>
      <c r="G42" s="253"/>
      <c r="H42" s="183" t="s">
        <v>325</v>
      </c>
      <c r="I42" s="225"/>
      <c r="J42" s="147"/>
      <c r="K42" s="140"/>
      <c r="L42" s="158" t="s">
        <v>326</v>
      </c>
      <c r="M42" s="158"/>
      <c r="N42" s="254"/>
      <c r="O42" s="255"/>
      <c r="Q42" s="218"/>
    </row>
    <row r="43" spans="2:19" ht="13.2">
      <c r="B43" s="222" t="s">
        <v>318</v>
      </c>
      <c r="C43" s="178"/>
      <c r="D43" s="178"/>
      <c r="E43" s="216">
        <f ca="1">'Below the line'!AK5</f>
        <v>693.71474143152727</v>
      </c>
      <c r="F43" s="252">
        <f>642.72*1.0178</f>
        <v>654.16041600000005</v>
      </c>
      <c r="G43" s="216"/>
      <c r="H43" s="183" t="s">
        <v>327</v>
      </c>
      <c r="I43" s="225"/>
      <c r="J43" s="256" t="s">
        <v>328</v>
      </c>
      <c r="K43" s="226"/>
      <c r="L43" s="257">
        <v>0.12</v>
      </c>
      <c r="M43" s="257"/>
      <c r="N43" s="226"/>
      <c r="O43" s="258">
        <f ca="1">(O40+O41)*L43</f>
        <v>172409.9441106001</v>
      </c>
      <c r="P43" s="189"/>
      <c r="Q43" s="259"/>
    </row>
    <row r="44" spans="2:19" ht="13.2">
      <c r="B44" s="222"/>
      <c r="C44" s="178"/>
      <c r="D44" s="240"/>
      <c r="E44" s="223"/>
      <c r="F44" s="260"/>
      <c r="G44" s="216"/>
      <c r="H44" s="183"/>
      <c r="I44" s="225"/>
      <c r="J44" s="147" t="s">
        <v>329</v>
      </c>
      <c r="K44" s="140"/>
      <c r="L44" s="141"/>
      <c r="M44" s="141"/>
      <c r="N44" s="140"/>
      <c r="O44" s="261">
        <f ca="1">SUM(O40:O43)</f>
        <v>1609159.478365601</v>
      </c>
      <c r="Q44" s="218"/>
    </row>
    <row r="45" spans="2:19" ht="13.2">
      <c r="B45" s="222" t="s">
        <v>330</v>
      </c>
      <c r="C45" s="178"/>
      <c r="D45" s="223"/>
      <c r="E45" s="223">
        <f>'M2020 BLS  SALARY CHART'!C44</f>
        <v>0.12</v>
      </c>
      <c r="F45" s="262"/>
      <c r="G45" s="223"/>
      <c r="H45" s="263" t="s">
        <v>86</v>
      </c>
      <c r="I45" s="225"/>
      <c r="J45" s="147" t="s">
        <v>198</v>
      </c>
      <c r="K45" s="204"/>
      <c r="L45" s="264">
        <f>E47</f>
        <v>2.3077627802923752E-2</v>
      </c>
      <c r="M45" s="265"/>
      <c r="N45" s="204"/>
      <c r="O45" s="266">
        <f ca="1">(O44+(O44*L45))-(O25*L45)</f>
        <v>1621819.1570851048</v>
      </c>
      <c r="Q45" s="218"/>
    </row>
    <row r="46" spans="2:19" ht="15" customHeight="1" thickBot="1">
      <c r="B46" s="222"/>
      <c r="C46" s="178"/>
      <c r="D46" s="178"/>
      <c r="E46" s="223"/>
      <c r="F46" s="262"/>
      <c r="G46" s="223"/>
      <c r="H46" s="183"/>
      <c r="I46" s="225"/>
      <c r="J46" s="267" t="s">
        <v>331</v>
      </c>
      <c r="K46" s="167"/>
      <c r="L46" s="167"/>
      <c r="M46" s="167"/>
      <c r="N46" s="268"/>
      <c r="O46" s="269">
        <f ca="1">O45/K5</f>
        <v>44.433401563975472</v>
      </c>
      <c r="Q46" s="218"/>
    </row>
    <row r="47" spans="2:19" ht="13.8" thickBot="1">
      <c r="B47" s="270" t="s">
        <v>332</v>
      </c>
      <c r="C47" s="167"/>
      <c r="D47" s="167"/>
      <c r="E47" s="271">
        <f>'FALL CAF 2021'!CD24</f>
        <v>2.3077627802923752E-2</v>
      </c>
      <c r="F47" s="272"/>
      <c r="G47" s="273"/>
      <c r="H47" s="274" t="s">
        <v>333</v>
      </c>
      <c r="I47" s="225"/>
      <c r="J47" s="204"/>
      <c r="K47" s="140"/>
      <c r="L47" s="140"/>
      <c r="M47" s="140"/>
      <c r="N47" s="275"/>
      <c r="O47" s="276"/>
    </row>
    <row r="48" spans="2:19" ht="14.4">
      <c r="B48" s="178"/>
      <c r="C48" s="140"/>
      <c r="D48" s="140"/>
      <c r="E48" s="262"/>
      <c r="F48" s="262"/>
      <c r="G48" s="223"/>
      <c r="H48" s="277"/>
      <c r="I48" s="178"/>
      <c r="J48" s="278"/>
      <c r="K48" s="279"/>
      <c r="L48" s="279"/>
      <c r="M48" s="279"/>
      <c r="N48" s="275"/>
      <c r="O48" s="280"/>
      <c r="Q48" s="189"/>
    </row>
    <row r="49" spans="2:17" ht="18.600000000000001" thickBot="1">
      <c r="H49" s="124"/>
      <c r="I49" s="178"/>
      <c r="J49" s="127" t="s">
        <v>334</v>
      </c>
      <c r="Q49" s="218"/>
    </row>
    <row r="50" spans="2:17" ht="13.8" thickBot="1">
      <c r="B50" s="281"/>
      <c r="C50" s="282"/>
      <c r="D50" s="282"/>
      <c r="E50" s="283" t="s">
        <v>335</v>
      </c>
      <c r="F50" s="284"/>
      <c r="G50" s="283"/>
      <c r="H50" s="285"/>
      <c r="I50" s="173"/>
      <c r="J50" s="136" t="s">
        <v>336</v>
      </c>
      <c r="K50" s="137"/>
      <c r="L50" s="137"/>
      <c r="M50" s="137"/>
      <c r="N50" s="137"/>
      <c r="O50" s="138"/>
    </row>
    <row r="51" spans="2:17" ht="26.4">
      <c r="B51" s="139"/>
      <c r="C51" s="140"/>
      <c r="D51" s="286" t="str">
        <f>C11</f>
        <v>Integrated Team Benchmark FTEs</v>
      </c>
      <c r="E51" s="286" t="s">
        <v>337</v>
      </c>
      <c r="F51" s="287" t="s">
        <v>338</v>
      </c>
      <c r="G51" s="286" t="s">
        <v>339</v>
      </c>
      <c r="H51" s="220"/>
      <c r="I51" s="178"/>
      <c r="J51" s="128" t="s">
        <v>260</v>
      </c>
      <c r="K51" s="144">
        <v>100</v>
      </c>
      <c r="L51" s="129"/>
      <c r="M51" s="129"/>
      <c r="N51" s="145"/>
      <c r="O51" s="146"/>
    </row>
    <row r="52" spans="2:17" ht="13.2">
      <c r="B52" s="180" t="str">
        <f t="shared" ref="B52:B64" si="2">B12</f>
        <v>Management</v>
      </c>
      <c r="C52" s="288"/>
      <c r="D52" s="225"/>
      <c r="E52" s="289"/>
      <c r="F52" s="248"/>
      <c r="G52" s="203"/>
      <c r="H52" s="183"/>
      <c r="I52" s="178"/>
      <c r="J52" s="147" t="s">
        <v>262</v>
      </c>
      <c r="K52" s="148">
        <f>K51*365</f>
        <v>36500</v>
      </c>
      <c r="L52" s="140"/>
      <c r="M52" s="140"/>
      <c r="N52" s="140"/>
      <c r="O52" s="149"/>
      <c r="Q52" s="218"/>
    </row>
    <row r="53" spans="2:17" ht="13.2">
      <c r="B53" s="184" t="str">
        <f t="shared" si="2"/>
        <v xml:space="preserve">  Program Director</v>
      </c>
      <c r="C53" s="227"/>
      <c r="D53" s="185">
        <f>C13</f>
        <v>1</v>
      </c>
      <c r="E53" s="185">
        <v>1</v>
      </c>
      <c r="F53" s="290">
        <v>300</v>
      </c>
      <c r="G53" s="291">
        <f>E53*F53</f>
        <v>300</v>
      </c>
      <c r="H53" s="183"/>
      <c r="I53" s="178"/>
      <c r="J53" s="150"/>
      <c r="K53" s="151"/>
      <c r="L53" s="152" t="s">
        <v>264</v>
      </c>
      <c r="M53" s="152"/>
      <c r="N53" s="152" t="s">
        <v>265</v>
      </c>
      <c r="O53" s="153" t="s">
        <v>266</v>
      </c>
    </row>
    <row r="54" spans="2:17" ht="13.2">
      <c r="B54" s="184" t="str">
        <f t="shared" si="2"/>
        <v xml:space="preserve">  Assistant Director (LICSW Level)</v>
      </c>
      <c r="C54" s="227"/>
      <c r="D54" s="185">
        <f>C14</f>
        <v>1</v>
      </c>
      <c r="E54" s="185">
        <v>1</v>
      </c>
      <c r="F54" s="290">
        <v>200</v>
      </c>
      <c r="G54" s="291">
        <f>E54*F54</f>
        <v>200</v>
      </c>
      <c r="H54" s="183"/>
      <c r="I54" s="178"/>
      <c r="J54" s="147" t="s">
        <v>268</v>
      </c>
      <c r="K54" s="157"/>
      <c r="L54" s="158"/>
      <c r="M54" s="158"/>
      <c r="N54" s="158"/>
      <c r="O54" s="159"/>
    </row>
    <row r="55" spans="2:17" ht="13.2">
      <c r="B55" s="184" t="str">
        <f t="shared" si="2"/>
        <v xml:space="preserve">Program Functional Oversight </v>
      </c>
      <c r="C55" s="227"/>
      <c r="D55" s="185">
        <f>C15</f>
        <v>0.1</v>
      </c>
      <c r="E55" s="185">
        <v>0.5</v>
      </c>
      <c r="F55" s="290">
        <v>120</v>
      </c>
      <c r="G55" s="291">
        <f>E55*F55+75</f>
        <v>135</v>
      </c>
      <c r="H55" s="183"/>
      <c r="I55" s="178"/>
      <c r="J55" s="161" t="s">
        <v>270</v>
      </c>
      <c r="K55" s="162"/>
      <c r="L55" s="163">
        <f>E13</f>
        <v>69600</v>
      </c>
      <c r="M55" s="163"/>
      <c r="N55" s="164">
        <v>1</v>
      </c>
      <c r="O55" s="165">
        <f>N55*L55</f>
        <v>69600</v>
      </c>
      <c r="P55" s="189"/>
    </row>
    <row r="56" spans="2:17" ht="13.2">
      <c r="B56" s="180" t="str">
        <f t="shared" si="2"/>
        <v>Medical and Clinical</v>
      </c>
      <c r="C56" s="288"/>
      <c r="D56" s="185"/>
      <c r="E56" s="185"/>
      <c r="F56" s="290"/>
      <c r="G56" s="291"/>
      <c r="H56" s="183"/>
      <c r="I56" s="178"/>
      <c r="J56" s="161" t="s">
        <v>272</v>
      </c>
      <c r="K56" s="162"/>
      <c r="L56" s="163">
        <f>E14</f>
        <v>63627.199999999997</v>
      </c>
      <c r="M56" s="163"/>
      <c r="N56" s="164">
        <v>1</v>
      </c>
      <c r="O56" s="165">
        <f>N56*L56</f>
        <v>63627.199999999997</v>
      </c>
    </row>
    <row r="57" spans="2:17" ht="13.2">
      <c r="B57" s="184" t="str">
        <f t="shared" si="2"/>
        <v xml:space="preserve">    Psychiatrist</v>
      </c>
      <c r="C57" s="227"/>
      <c r="D57" s="185">
        <f>C17</f>
        <v>0.05</v>
      </c>
      <c r="E57" s="185">
        <v>0.1</v>
      </c>
      <c r="F57" s="290">
        <v>120</v>
      </c>
      <c r="G57" s="291">
        <f>E57*F57</f>
        <v>12</v>
      </c>
      <c r="H57" s="183"/>
      <c r="I57" s="178"/>
      <c r="J57" s="161" t="str">
        <f>B55</f>
        <v xml:space="preserve">Program Functional Oversight </v>
      </c>
      <c r="K57" s="162"/>
      <c r="L57" s="163">
        <f>E15</f>
        <v>74264</v>
      </c>
      <c r="M57" s="163"/>
      <c r="N57" s="164">
        <v>0.1</v>
      </c>
      <c r="O57" s="165">
        <f>N57*L57</f>
        <v>7426.4000000000005</v>
      </c>
    </row>
    <row r="58" spans="2:17" ht="13.2">
      <c r="B58" s="292" t="str">
        <f t="shared" si="2"/>
        <v xml:space="preserve">    LPHA</v>
      </c>
      <c r="C58" s="277"/>
      <c r="D58" s="185">
        <f>C18</f>
        <v>3.5999999999999996</v>
      </c>
      <c r="E58" s="185">
        <v>3</v>
      </c>
      <c r="F58" s="290">
        <v>120</v>
      </c>
      <c r="G58" s="291">
        <f>E58*F58</f>
        <v>360</v>
      </c>
      <c r="H58" s="183"/>
      <c r="I58" s="178"/>
      <c r="J58" s="179" t="s">
        <v>278</v>
      </c>
      <c r="K58" s="162"/>
      <c r="L58" s="163"/>
      <c r="M58" s="163"/>
      <c r="N58" s="164"/>
      <c r="O58" s="165"/>
    </row>
    <row r="59" spans="2:17" ht="13.2">
      <c r="B59" s="184" t="str">
        <f t="shared" si="2"/>
        <v xml:space="preserve">    RN</v>
      </c>
      <c r="C59" s="227"/>
      <c r="D59" s="185">
        <f>C19</f>
        <v>1</v>
      </c>
      <c r="E59" s="185">
        <v>1</v>
      </c>
      <c r="F59" s="290">
        <v>120</v>
      </c>
      <c r="G59" s="291">
        <f>E59*F59</f>
        <v>120</v>
      </c>
      <c r="H59" s="183"/>
      <c r="I59" s="178"/>
      <c r="J59" s="161" t="s">
        <v>279</v>
      </c>
      <c r="K59" s="162"/>
      <c r="L59" s="163">
        <f>E17</f>
        <v>211870</v>
      </c>
      <c r="M59" s="163"/>
      <c r="N59" s="164">
        <v>0.05</v>
      </c>
      <c r="O59" s="165">
        <f>N59*L59</f>
        <v>10593.5</v>
      </c>
    </row>
    <row r="60" spans="2:17" ht="13.2">
      <c r="B60" s="184" t="str">
        <f t="shared" si="2"/>
        <v xml:space="preserve">    Substance Abuse Counselor/ LCSW</v>
      </c>
      <c r="C60" s="227"/>
      <c r="D60" s="185">
        <f>C20</f>
        <v>1</v>
      </c>
      <c r="E60" s="185">
        <v>1</v>
      </c>
      <c r="F60" s="290">
        <v>120</v>
      </c>
      <c r="G60" s="291">
        <f>E60*F60</f>
        <v>120</v>
      </c>
      <c r="H60" s="183"/>
      <c r="J60" s="186" t="s">
        <v>281</v>
      </c>
      <c r="K60" s="187"/>
      <c r="L60" s="163">
        <f>E18</f>
        <v>63627.199999999997</v>
      </c>
      <c r="M60" s="163"/>
      <c r="N60" s="164">
        <v>3.5999999999999996</v>
      </c>
      <c r="O60" s="165">
        <f>N60*L60</f>
        <v>229057.91999999995</v>
      </c>
    </row>
    <row r="61" spans="2:17" ht="13.2">
      <c r="B61" s="180" t="str">
        <f t="shared" si="2"/>
        <v>Direct Care</v>
      </c>
      <c r="C61" s="288"/>
      <c r="D61" s="185"/>
      <c r="E61" s="185"/>
      <c r="F61" s="290"/>
      <c r="G61" s="291"/>
      <c r="H61" s="220"/>
      <c r="J61" s="161" t="s">
        <v>282</v>
      </c>
      <c r="K61" s="162"/>
      <c r="L61" s="163">
        <f>E19</f>
        <v>90292.799999999988</v>
      </c>
      <c r="M61" s="163"/>
      <c r="N61" s="164">
        <v>1</v>
      </c>
      <c r="O61" s="165">
        <f>N61*L61</f>
        <v>90292.799999999988</v>
      </c>
    </row>
    <row r="62" spans="2:17" ht="13.2">
      <c r="B62" s="195" t="str">
        <f t="shared" si="2"/>
        <v xml:space="preserve">    DC III</v>
      </c>
      <c r="C62" s="293"/>
      <c r="D62" s="185">
        <f>C22</f>
        <v>2</v>
      </c>
      <c r="E62" s="185">
        <v>1</v>
      </c>
      <c r="F62" s="290">
        <v>80</v>
      </c>
      <c r="G62" s="291">
        <f t="shared" ref="G62:G67" si="3">E62*F62</f>
        <v>80</v>
      </c>
      <c r="H62" s="220"/>
      <c r="J62" s="161" t="str">
        <f>B60</f>
        <v xml:space="preserve">    Substance Abuse Counselor/ LCSW</v>
      </c>
      <c r="K62" s="162"/>
      <c r="L62" s="163">
        <f>E20</f>
        <v>54412.800000000003</v>
      </c>
      <c r="M62" s="163"/>
      <c r="N62" s="164">
        <v>1</v>
      </c>
      <c r="O62" s="165">
        <f>N62*L62</f>
        <v>54412.800000000003</v>
      </c>
    </row>
    <row r="63" spans="2:17" ht="13.2">
      <c r="B63" s="195" t="str">
        <f t="shared" si="2"/>
        <v xml:space="preserve">    Direct Care</v>
      </c>
      <c r="C63" s="293"/>
      <c r="D63" s="185">
        <f>C23</f>
        <v>6</v>
      </c>
      <c r="E63" s="185">
        <v>2</v>
      </c>
      <c r="F63" s="290">
        <v>80</v>
      </c>
      <c r="G63" s="291">
        <f t="shared" si="3"/>
        <v>160</v>
      </c>
      <c r="H63" s="220"/>
      <c r="J63" s="179" t="s">
        <v>285</v>
      </c>
      <c r="K63" s="162"/>
      <c r="L63" s="163"/>
      <c r="M63" s="163"/>
      <c r="N63" s="164"/>
      <c r="O63" s="165"/>
    </row>
    <row r="64" spans="2:17" ht="13.2">
      <c r="B64" s="184" t="str">
        <f t="shared" si="2"/>
        <v xml:space="preserve">    Housing Coordinator/DC III</v>
      </c>
      <c r="C64" s="227"/>
      <c r="D64" s="185">
        <f>C24</f>
        <v>1</v>
      </c>
      <c r="E64" s="185">
        <v>0.5</v>
      </c>
      <c r="F64" s="290">
        <v>80</v>
      </c>
      <c r="G64" s="291">
        <f t="shared" si="3"/>
        <v>40</v>
      </c>
      <c r="H64" s="220"/>
      <c r="J64" s="161" t="s">
        <v>286</v>
      </c>
      <c r="K64" s="162"/>
      <c r="L64" s="163">
        <f>E22</f>
        <v>45210.880000000005</v>
      </c>
      <c r="M64" s="163"/>
      <c r="N64" s="164">
        <v>0</v>
      </c>
      <c r="O64" s="165">
        <f t="shared" ref="O64:O68" si="4">N64*L64</f>
        <v>0</v>
      </c>
    </row>
    <row r="65" spans="2:15" ht="13.2">
      <c r="B65" s="184" t="str">
        <f>B26</f>
        <v xml:space="preserve">    Peer &amp; Family Specialist</v>
      </c>
      <c r="C65" s="227"/>
      <c r="D65" s="185">
        <f>C26</f>
        <v>2.25</v>
      </c>
      <c r="E65" s="185">
        <v>1.5</v>
      </c>
      <c r="F65" s="290">
        <v>80</v>
      </c>
      <c r="G65" s="291">
        <f t="shared" si="3"/>
        <v>120</v>
      </c>
      <c r="H65" s="220"/>
      <c r="J65" s="161" t="str">
        <f>J18</f>
        <v xml:space="preserve">    Direct Care</v>
      </c>
      <c r="K65" s="162"/>
      <c r="L65" s="163">
        <f>E23</f>
        <v>34927.359999999993</v>
      </c>
      <c r="M65" s="192"/>
      <c r="N65" s="164">
        <v>0</v>
      </c>
      <c r="O65" s="165">
        <f t="shared" si="4"/>
        <v>0</v>
      </c>
    </row>
    <row r="66" spans="2:15" ht="13.2">
      <c r="B66" s="184" t="s">
        <v>340</v>
      </c>
      <c r="C66" s="227"/>
      <c r="D66" s="185">
        <f>C39</f>
        <v>0</v>
      </c>
      <c r="E66" s="185">
        <v>0</v>
      </c>
      <c r="F66" s="290">
        <v>80</v>
      </c>
      <c r="G66" s="291">
        <f t="shared" si="3"/>
        <v>0</v>
      </c>
      <c r="H66" s="220"/>
      <c r="J66" s="161" t="str">
        <f>J19</f>
        <v xml:space="preserve">    Housing Coordinator/DC III</v>
      </c>
      <c r="K66" s="162"/>
      <c r="L66" s="163">
        <f>E24</f>
        <v>45210.880000000005</v>
      </c>
      <c r="M66" s="163"/>
      <c r="N66" s="164">
        <v>1</v>
      </c>
      <c r="O66" s="165">
        <f t="shared" si="4"/>
        <v>45210.880000000005</v>
      </c>
    </row>
    <row r="67" spans="2:15" ht="13.2">
      <c r="B67" s="294" t="str">
        <f>B27</f>
        <v xml:space="preserve">    Relief</v>
      </c>
      <c r="C67" s="295"/>
      <c r="D67" s="185">
        <f>C27</f>
        <v>1.23</v>
      </c>
      <c r="E67" s="185">
        <v>0</v>
      </c>
      <c r="F67" s="290">
        <v>80</v>
      </c>
      <c r="G67" s="291">
        <f t="shared" si="3"/>
        <v>0</v>
      </c>
      <c r="H67" s="220"/>
      <c r="J67" s="161" t="str">
        <f>B25</f>
        <v xml:space="preserve">    Peer &amp; Family Specialist-DCIII</v>
      </c>
      <c r="K67" s="162"/>
      <c r="L67" s="163">
        <f>E25</f>
        <v>45210.880000000005</v>
      </c>
      <c r="M67" s="163"/>
      <c r="N67" s="164">
        <f>D25</f>
        <v>0.75</v>
      </c>
      <c r="O67" s="165">
        <f>N67*L67</f>
        <v>33908.160000000003</v>
      </c>
    </row>
    <row r="68" spans="2:15" ht="13.2">
      <c r="B68" s="180" t="str">
        <f>B28</f>
        <v>Support</v>
      </c>
      <c r="C68" s="288"/>
      <c r="D68" s="185"/>
      <c r="E68" s="185"/>
      <c r="F68" s="290"/>
      <c r="G68" s="291"/>
      <c r="H68" s="220"/>
      <c r="J68" s="161" t="str">
        <f>J21</f>
        <v xml:space="preserve">    Peer &amp; Family Specialist</v>
      </c>
      <c r="K68" s="162"/>
      <c r="L68" s="163">
        <f>E26</f>
        <v>34927.359999999993</v>
      </c>
      <c r="M68" s="163"/>
      <c r="N68" s="164">
        <f>D26</f>
        <v>2.25</v>
      </c>
      <c r="O68" s="165">
        <f t="shared" si="4"/>
        <v>78586.559999999983</v>
      </c>
    </row>
    <row r="69" spans="2:15" ht="13.2">
      <c r="B69" s="184" t="str">
        <f>B29</f>
        <v xml:space="preserve">    Prog Secretarial / Clerical</v>
      </c>
      <c r="C69" s="227"/>
      <c r="D69" s="185">
        <f>C29</f>
        <v>1</v>
      </c>
      <c r="E69" s="185">
        <v>1</v>
      </c>
      <c r="F69" s="290">
        <v>48</v>
      </c>
      <c r="G69" s="291">
        <f>E69*F69</f>
        <v>48</v>
      </c>
      <c r="H69" s="220"/>
      <c r="J69" s="161"/>
      <c r="K69" s="162"/>
      <c r="L69" s="163"/>
      <c r="M69" s="242"/>
      <c r="N69" s="164"/>
      <c r="O69" s="165"/>
    </row>
    <row r="70" spans="2:15" ht="24.75" customHeight="1">
      <c r="B70" s="296" t="s">
        <v>341</v>
      </c>
      <c r="C70" s="297"/>
      <c r="D70" s="298">
        <f>SUM(D53:D69)</f>
        <v>21.23</v>
      </c>
      <c r="E70" s="298">
        <f>SUM(E53:E69)</f>
        <v>13.6</v>
      </c>
      <c r="F70" s="299">
        <f>SUM(F53:F69)</f>
        <v>1628</v>
      </c>
      <c r="G70" s="300">
        <f>SUM(G53:G69)</f>
        <v>1695</v>
      </c>
      <c r="H70" s="149"/>
      <c r="J70" s="179" t="s">
        <v>290</v>
      </c>
      <c r="K70" s="162"/>
      <c r="L70" s="163"/>
      <c r="M70" s="163"/>
      <c r="N70" s="164"/>
      <c r="O70" s="165"/>
    </row>
    <row r="71" spans="2:15" ht="13.2">
      <c r="B71" s="1106" t="s">
        <v>342</v>
      </c>
      <c r="C71" s="1107"/>
      <c r="D71" s="1107"/>
      <c r="E71" s="1107"/>
      <c r="F71" s="1107"/>
      <c r="G71" s="1107"/>
      <c r="H71" s="1108"/>
      <c r="J71" s="161" t="s">
        <v>292</v>
      </c>
      <c r="K71" s="196"/>
      <c r="L71" s="197">
        <f>E29</f>
        <v>34927.359999999993</v>
      </c>
      <c r="M71" s="163"/>
      <c r="N71" s="164">
        <f>D69</f>
        <v>1</v>
      </c>
      <c r="O71" s="165">
        <f>N71*L71</f>
        <v>34927.359999999993</v>
      </c>
    </row>
    <row r="72" spans="2:15" ht="13.2">
      <c r="B72" s="147" t="s">
        <v>343</v>
      </c>
      <c r="C72" s="204"/>
      <c r="D72" s="140"/>
      <c r="E72" s="140"/>
      <c r="F72" s="290"/>
      <c r="G72" s="140"/>
      <c r="H72" s="220"/>
      <c r="J72" s="198" t="s">
        <v>294</v>
      </c>
      <c r="K72" s="199"/>
      <c r="L72" s="200"/>
      <c r="M72" s="200"/>
      <c r="N72" s="201">
        <f>SUM(N55:N71)</f>
        <v>12.75</v>
      </c>
      <c r="O72" s="202">
        <f>SUM(O55:O71)</f>
        <v>717643.58</v>
      </c>
    </row>
    <row r="73" spans="2:15" ht="13.2">
      <c r="B73" s="186" t="s">
        <v>344</v>
      </c>
      <c r="C73" s="301"/>
      <c r="D73" s="191">
        <f>D58+D59</f>
        <v>4.5999999999999996</v>
      </c>
      <c r="E73" s="191">
        <v>4</v>
      </c>
      <c r="F73" s="302"/>
      <c r="G73" s="301"/>
      <c r="H73" s="303" t="s">
        <v>345</v>
      </c>
      <c r="J73" s="147" t="s">
        <v>296</v>
      </c>
      <c r="K73" s="140"/>
      <c r="L73" s="140"/>
      <c r="M73" s="140"/>
      <c r="N73" s="204" t="s">
        <v>297</v>
      </c>
      <c r="O73" s="149"/>
    </row>
    <row r="74" spans="2:15" ht="13.2">
      <c r="B74" s="186" t="s">
        <v>346</v>
      </c>
      <c r="C74" s="301"/>
      <c r="D74" s="191">
        <f>D60</f>
        <v>1</v>
      </c>
      <c r="E74" s="191">
        <v>1</v>
      </c>
      <c r="F74" s="302"/>
      <c r="G74" s="301"/>
      <c r="H74" s="303" t="s">
        <v>347</v>
      </c>
      <c r="J74" s="139" t="s">
        <v>298</v>
      </c>
      <c r="K74" s="140"/>
      <c r="L74" s="206">
        <f>E32</f>
        <v>0.24220000000000003</v>
      </c>
      <c r="M74" s="206"/>
      <c r="N74" s="140"/>
      <c r="O74" s="207">
        <f>O72*L74</f>
        <v>173813.27507600002</v>
      </c>
    </row>
    <row r="75" spans="2:15" ht="26.4">
      <c r="B75" s="186" t="s">
        <v>285</v>
      </c>
      <c r="C75" s="301"/>
      <c r="D75" s="191">
        <f>D62+D63</f>
        <v>8</v>
      </c>
      <c r="E75" s="191">
        <v>3</v>
      </c>
      <c r="F75" s="302"/>
      <c r="G75" s="301"/>
      <c r="H75" s="303" t="s">
        <v>348</v>
      </c>
      <c r="J75" s="198" t="s">
        <v>299</v>
      </c>
      <c r="K75" s="199"/>
      <c r="L75" s="199"/>
      <c r="M75" s="199"/>
      <c r="N75" s="208"/>
      <c r="O75" s="209">
        <f>SUM(O72:O74)</f>
        <v>891456.85507599998</v>
      </c>
    </row>
    <row r="76" spans="2:15" ht="26.4">
      <c r="B76" s="304" t="s">
        <v>349</v>
      </c>
      <c r="C76" s="305"/>
      <c r="D76" s="191">
        <f>D64+D65</f>
        <v>3.25</v>
      </c>
      <c r="E76" s="191">
        <v>3</v>
      </c>
      <c r="F76" s="302"/>
      <c r="G76" s="301"/>
      <c r="H76" s="303" t="s">
        <v>350</v>
      </c>
      <c r="J76" s="150" t="s">
        <v>300</v>
      </c>
      <c r="K76" s="210"/>
      <c r="L76" s="152" t="s">
        <v>301</v>
      </c>
      <c r="M76" s="152"/>
      <c r="N76" s="211" t="s">
        <v>257</v>
      </c>
      <c r="O76" s="212" t="s">
        <v>266</v>
      </c>
    </row>
    <row r="77" spans="2:15" ht="13.2">
      <c r="B77" s="186" t="s">
        <v>351</v>
      </c>
      <c r="C77" s="301"/>
      <c r="D77" s="191">
        <f>D69</f>
        <v>1</v>
      </c>
      <c r="E77" s="191">
        <v>1</v>
      </c>
      <c r="F77" s="302"/>
      <c r="G77" s="301"/>
      <c r="H77" s="303" t="s">
        <v>352</v>
      </c>
      <c r="J77" s="215" t="s">
        <v>353</v>
      </c>
      <c r="K77" s="204"/>
      <c r="L77" s="216">
        <f>E35</f>
        <v>136.75</v>
      </c>
      <c r="M77" s="216"/>
      <c r="N77" s="217">
        <v>55</v>
      </c>
      <c r="O77" s="207">
        <f>N77*L77</f>
        <v>7521.25</v>
      </c>
    </row>
    <row r="78" spans="2:15" ht="13.2">
      <c r="B78" s="147" t="s">
        <v>354</v>
      </c>
      <c r="C78" s="204"/>
      <c r="D78" s="140"/>
      <c r="E78" s="140"/>
      <c r="F78" s="172"/>
      <c r="G78" s="140"/>
      <c r="H78" s="220"/>
      <c r="J78" s="215" t="s">
        <v>304</v>
      </c>
      <c r="K78" s="204"/>
      <c r="L78" s="216">
        <f>E36</f>
        <v>55.04</v>
      </c>
      <c r="M78" s="216"/>
      <c r="N78" s="217">
        <v>55</v>
      </c>
      <c r="O78" s="207">
        <f>N78*L78</f>
        <v>3027.2</v>
      </c>
    </row>
    <row r="79" spans="2:15" ht="19.5" customHeight="1" thickBot="1">
      <c r="B79" s="267"/>
      <c r="C79" s="306"/>
      <c r="D79" s="167"/>
      <c r="E79" s="167"/>
      <c r="F79" s="307"/>
      <c r="G79" s="167"/>
      <c r="H79" s="308"/>
      <c r="J79" s="198" t="s">
        <v>307</v>
      </c>
      <c r="K79" s="226"/>
      <c r="L79" s="226"/>
      <c r="M79" s="226"/>
      <c r="N79" s="226"/>
      <c r="O79" s="209">
        <f>SUM(O77:O78)</f>
        <v>10548.45</v>
      </c>
    </row>
    <row r="80" spans="2:15" ht="13.2">
      <c r="B80" s="1107" t="s">
        <v>355</v>
      </c>
      <c r="C80" s="1107"/>
      <c r="D80" s="1107"/>
      <c r="E80" s="1107"/>
      <c r="F80" s="1107"/>
      <c r="G80" s="1107"/>
      <c r="H80" s="1107"/>
      <c r="J80" s="128" t="s">
        <v>308</v>
      </c>
      <c r="K80" s="230"/>
      <c r="L80" s="129" t="s">
        <v>309</v>
      </c>
      <c r="M80" s="129" t="s">
        <v>310</v>
      </c>
      <c r="N80" s="129"/>
      <c r="O80" s="231"/>
    </row>
    <row r="81" spans="2:17" ht="13.2">
      <c r="B81" s="1107"/>
      <c r="C81" s="1107"/>
      <c r="D81" s="1107"/>
      <c r="E81" s="1107"/>
      <c r="F81" s="1107"/>
      <c r="G81" s="1107"/>
      <c r="H81" s="1107"/>
      <c r="J81" s="139" t="s">
        <v>312</v>
      </c>
      <c r="K81" s="140"/>
      <c r="L81" s="236">
        <f>E40</f>
        <v>25.667548076800003</v>
      </c>
      <c r="M81" s="140"/>
      <c r="N81" s="140"/>
      <c r="O81" s="207">
        <f>L81*G70</f>
        <v>43506.493990176008</v>
      </c>
    </row>
    <row r="82" spans="2:17" ht="13.2">
      <c r="B82" s="1107"/>
      <c r="C82" s="1107"/>
      <c r="D82" s="1107"/>
      <c r="E82" s="1107"/>
      <c r="F82" s="1107"/>
      <c r="G82" s="1107"/>
      <c r="H82" s="1107"/>
      <c r="J82" s="139" t="s">
        <v>315</v>
      </c>
      <c r="K82" s="140"/>
      <c r="L82" s="140"/>
      <c r="M82" s="240">
        <f>E41</f>
        <v>366.40800000000002</v>
      </c>
      <c r="N82" s="240"/>
      <c r="O82" s="207">
        <f>M82*N72</f>
        <v>4671.7020000000002</v>
      </c>
      <c r="Q82" s="189"/>
    </row>
    <row r="83" spans="2:17" ht="13.2">
      <c r="J83" s="139"/>
      <c r="K83" s="140"/>
      <c r="L83" s="250"/>
      <c r="M83" s="240"/>
      <c r="N83" s="240"/>
      <c r="O83" s="207"/>
      <c r="Q83" s="189"/>
    </row>
    <row r="84" spans="2:17" ht="13.2">
      <c r="J84" s="139" t="s">
        <v>317</v>
      </c>
      <c r="K84" s="140"/>
      <c r="L84" s="140"/>
      <c r="M84" s="240">
        <f>E42</f>
        <v>604.53</v>
      </c>
      <c r="N84" s="240"/>
      <c r="O84" s="207">
        <f>M84*N72</f>
        <v>7707.7574999999997</v>
      </c>
    </row>
    <row r="85" spans="2:17" ht="13.2">
      <c r="J85" s="139" t="s">
        <v>318</v>
      </c>
      <c r="K85" s="140"/>
      <c r="L85" s="140"/>
      <c r="M85" s="240">
        <f ca="1">E43</f>
        <v>693.71474143152727</v>
      </c>
      <c r="N85" s="240"/>
      <c r="O85" s="207">
        <f ca="1">M85*N72</f>
        <v>8844.8629532519735</v>
      </c>
    </row>
    <row r="86" spans="2:17" ht="13.2">
      <c r="J86" s="139" t="str">
        <f>J38</f>
        <v xml:space="preserve">  Cultural Facilitator</v>
      </c>
      <c r="K86" s="140"/>
      <c r="L86" s="163"/>
      <c r="M86" s="240"/>
      <c r="N86" s="240"/>
      <c r="O86" s="207">
        <f>O38</f>
        <v>28640.435199999993</v>
      </c>
    </row>
    <row r="87" spans="2:17" ht="13.2">
      <c r="J87" s="150" t="s">
        <v>321</v>
      </c>
      <c r="K87" s="210"/>
      <c r="L87" s="210"/>
      <c r="M87" s="210"/>
      <c r="N87" s="244"/>
      <c r="O87" s="245">
        <f ca="1">SUM(O81:O86)</f>
        <v>93371.251643427968</v>
      </c>
    </row>
    <row r="88" spans="2:17" ht="13.2">
      <c r="J88" s="198" t="s">
        <v>323</v>
      </c>
      <c r="K88" s="199"/>
      <c r="L88" s="199"/>
      <c r="M88" s="199"/>
      <c r="N88" s="199"/>
      <c r="O88" s="249">
        <f ca="1">O75+O79+O87</f>
        <v>995376.55671942793</v>
      </c>
    </row>
    <row r="89" spans="2:17" ht="13.2">
      <c r="J89" s="147" t="s">
        <v>356</v>
      </c>
      <c r="K89" s="140"/>
      <c r="L89" s="158" t="s">
        <v>326</v>
      </c>
      <c r="M89" s="158"/>
      <c r="N89" s="254"/>
      <c r="O89" s="255"/>
    </row>
    <row r="90" spans="2:17" ht="13.2">
      <c r="J90" s="256" t="s">
        <v>328</v>
      </c>
      <c r="K90" s="226"/>
      <c r="L90" s="257">
        <v>0.12</v>
      </c>
      <c r="M90" s="257"/>
      <c r="N90" s="226"/>
      <c r="O90" s="258">
        <f ca="1">O88*L90</f>
        <v>119445.18680633134</v>
      </c>
    </row>
    <row r="91" spans="2:17" ht="13.2">
      <c r="J91" s="147" t="s">
        <v>329</v>
      </c>
      <c r="K91" s="140"/>
      <c r="L91" s="141"/>
      <c r="M91" s="141"/>
      <c r="N91" s="140"/>
      <c r="O91" s="261">
        <f ca="1">SUM(O88:O90)</f>
        <v>1114821.7435257593</v>
      </c>
    </row>
    <row r="92" spans="2:17" ht="13.2">
      <c r="J92" s="147" t="s">
        <v>198</v>
      </c>
      <c r="K92" s="204"/>
      <c r="L92" s="264">
        <f>E47</f>
        <v>2.3077627802923752E-2</v>
      </c>
      <c r="M92" s="265"/>
      <c r="N92" s="204"/>
      <c r="O92" s="266">
        <f ca="1">O91+(O91*L92)-(O72*L92)</f>
        <v>1123987.6733550557</v>
      </c>
    </row>
    <row r="93" spans="2:17" ht="13.8" thickBot="1">
      <c r="J93" s="267" t="s">
        <v>331</v>
      </c>
      <c r="K93" s="167"/>
      <c r="L93" s="167"/>
      <c r="M93" s="167"/>
      <c r="N93" s="268"/>
      <c r="O93" s="269">
        <f ca="1">O92/K52</f>
        <v>30.794182831645362</v>
      </c>
    </row>
    <row r="94" spans="2:17" ht="14.4">
      <c r="J94" s="278"/>
      <c r="K94" s="279"/>
      <c r="L94" s="279"/>
      <c r="M94" s="279"/>
      <c r="N94" s="275"/>
      <c r="O94" s="276"/>
    </row>
    <row r="95" spans="2:17">
      <c r="N95" s="275"/>
      <c r="O95" s="280"/>
    </row>
    <row r="97" spans="2:12" ht="18.600000000000001" thickBot="1"/>
    <row r="98" spans="2:12" ht="22.8" thickBot="1">
      <c r="B98" s="1071"/>
      <c r="C98" s="1072"/>
      <c r="D98" s="1072"/>
      <c r="E98" s="1072"/>
      <c r="F98" s="309"/>
    </row>
    <row r="99" spans="2:12" ht="22.2">
      <c r="B99" s="1073"/>
      <c r="C99" s="310"/>
      <c r="D99" s="310"/>
      <c r="E99" s="310"/>
      <c r="F99" s="311"/>
      <c r="J99" s="124"/>
      <c r="K99" s="124"/>
      <c r="L99" s="124"/>
    </row>
    <row r="100" spans="2:12" ht="22.2">
      <c r="B100" s="1073"/>
      <c r="C100" s="310"/>
      <c r="D100" s="310"/>
      <c r="E100" s="310"/>
      <c r="F100" s="311"/>
      <c r="H100" s="124"/>
      <c r="J100" s="124"/>
      <c r="K100" s="124"/>
      <c r="L100" s="124"/>
    </row>
    <row r="101" spans="2:12" ht="22.2">
      <c r="B101" s="1073"/>
      <c r="C101" s="310"/>
      <c r="D101" s="310"/>
      <c r="E101" s="310"/>
      <c r="F101" s="311"/>
      <c r="H101" s="124"/>
      <c r="J101" s="124"/>
      <c r="K101" s="124"/>
      <c r="L101" s="124"/>
    </row>
    <row r="102" spans="2:12" ht="22.2">
      <c r="B102" s="1073"/>
      <c r="C102" s="310"/>
      <c r="D102" s="310"/>
      <c r="E102" s="310"/>
      <c r="F102" s="311"/>
      <c r="H102" s="124"/>
      <c r="J102" s="124"/>
      <c r="K102" s="124"/>
      <c r="L102" s="124"/>
    </row>
    <row r="103" spans="2:12" ht="22.2">
      <c r="B103" s="1073"/>
      <c r="C103" s="310"/>
      <c r="D103" s="310"/>
      <c r="E103" s="310"/>
      <c r="F103" s="311"/>
      <c r="H103" s="124"/>
      <c r="J103" s="124"/>
      <c r="K103" s="124"/>
      <c r="L103" s="124"/>
    </row>
    <row r="104" spans="2:12" ht="22.2">
      <c r="B104" s="1073"/>
      <c r="C104" s="310"/>
      <c r="D104" s="310"/>
      <c r="E104" s="310"/>
      <c r="F104" s="311"/>
      <c r="H104" s="124"/>
      <c r="J104" s="124"/>
      <c r="K104" s="124"/>
      <c r="L104" s="124"/>
    </row>
    <row r="105" spans="2:12" ht="22.2">
      <c r="B105" s="1073"/>
      <c r="C105" s="312"/>
      <c r="D105" s="313"/>
      <c r="E105" s="310"/>
      <c r="F105" s="311"/>
      <c r="H105" s="124"/>
      <c r="J105" s="124"/>
      <c r="K105" s="124"/>
      <c r="L105" s="124"/>
    </row>
    <row r="106" spans="2:12" ht="22.2">
      <c r="B106" s="1073"/>
      <c r="C106" s="310"/>
      <c r="D106" s="310"/>
      <c r="E106" s="310"/>
      <c r="F106" s="311"/>
      <c r="H106" s="124"/>
      <c r="J106" s="124"/>
      <c r="K106" s="124"/>
      <c r="L106" s="124"/>
    </row>
    <row r="107" spans="2:12" ht="18.600000000000001" thickBot="1">
      <c r="B107" s="310"/>
      <c r="C107" s="310"/>
      <c r="D107" s="310"/>
      <c r="E107" s="310"/>
      <c r="F107" s="314"/>
      <c r="H107" s="124"/>
      <c r="J107" s="124"/>
      <c r="K107" s="124"/>
      <c r="L107" s="124"/>
    </row>
    <row r="108" spans="2:12">
      <c r="B108" s="140"/>
      <c r="C108" s="140"/>
      <c r="D108" s="140"/>
      <c r="E108" s="140"/>
      <c r="F108" s="124"/>
      <c r="H108" s="124"/>
      <c r="J108" s="124"/>
      <c r="K108" s="124"/>
      <c r="L108" s="124"/>
    </row>
    <row r="109" spans="2:12">
      <c r="H109" s="124"/>
    </row>
  </sheetData>
  <mergeCells count="3">
    <mergeCell ref="B1:H1"/>
    <mergeCell ref="B71:H71"/>
    <mergeCell ref="B80:H82"/>
  </mergeCells>
  <printOptions horizontalCentered="1"/>
  <pageMargins left="0.25" right="0.25" top="0.25" bottom="0.25" header="0.3" footer="0.3"/>
  <pageSetup scale="75" fitToHeight="2" orientation="portrait" r:id="rId1"/>
  <headerFooter>
    <oddFooter>&amp;R&amp;P of &amp;N</oddFooter>
  </headerFooter>
  <rowBreaks count="1" manualBreakCount="1">
    <brk id="48" min="9"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LX453"/>
  <sheetViews>
    <sheetView zoomScale="80" zoomScaleNormal="80" workbookViewId="0">
      <selection activeCell="C31" sqref="C31"/>
    </sheetView>
  </sheetViews>
  <sheetFormatPr defaultColWidth="9.44140625" defaultRowHeight="13.2"/>
  <cols>
    <col min="1" max="1" width="3" style="335" customWidth="1"/>
    <col min="2" max="2" width="28.44140625" style="335" customWidth="1"/>
    <col min="3" max="5" width="10.44140625" style="335" customWidth="1"/>
    <col min="6" max="6" width="10.44140625" style="335" hidden="1" customWidth="1"/>
    <col min="7" max="10" width="10.44140625" style="335" customWidth="1"/>
    <col min="11" max="11" width="32.88671875" style="335" customWidth="1"/>
    <col min="12" max="12" width="2.5546875" style="335" customWidth="1"/>
    <col min="13" max="13" width="21.44140625" style="335" customWidth="1"/>
    <col min="14" max="14" width="6.5546875" style="335" bestFit="1" customWidth="1"/>
    <col min="15" max="15" width="14.5546875" style="335" customWidth="1"/>
    <col min="16" max="16" width="11.5546875" style="335" customWidth="1"/>
    <col min="17" max="17" width="17.44140625" style="335" customWidth="1"/>
    <col min="18" max="18" width="6.44140625" style="335" customWidth="1"/>
    <col min="19" max="19" width="22.44140625" style="335" customWidth="1"/>
    <col min="20" max="20" width="4.5546875" style="335" bestFit="1" customWidth="1"/>
    <col min="21" max="21" width="15.5546875" style="335" customWidth="1"/>
    <col min="22" max="22" width="12.44140625" style="335" customWidth="1"/>
    <col min="23" max="23" width="12" style="335" customWidth="1"/>
    <col min="24" max="24" width="4.44140625" style="335" customWidth="1"/>
    <col min="25" max="25" width="23" style="335" bestFit="1" customWidth="1"/>
    <col min="26" max="26" width="4.5546875" style="335" bestFit="1" customWidth="1"/>
    <col min="27" max="27" width="15.5546875" style="335" customWidth="1"/>
    <col min="28" max="28" width="12.44140625" style="335" customWidth="1"/>
    <col min="29" max="29" width="12" style="335" customWidth="1"/>
    <col min="30" max="30" width="6" style="335" customWidth="1"/>
    <col min="31" max="336" width="9.44140625" style="316"/>
    <col min="337" max="16384" width="9.44140625" style="335"/>
  </cols>
  <sheetData>
    <row r="1" spans="1:30" ht="15.75" customHeight="1" thickBot="1">
      <c r="A1" s="315"/>
      <c r="B1" s="1114" t="s">
        <v>253</v>
      </c>
      <c r="C1" s="1114"/>
      <c r="D1" s="1114"/>
      <c r="E1" s="1114"/>
      <c r="F1" s="1114"/>
      <c r="G1" s="1114"/>
      <c r="H1" s="1114"/>
      <c r="I1" s="1114"/>
      <c r="J1" s="1114"/>
      <c r="K1" s="1114"/>
      <c r="L1" s="315"/>
      <c r="M1" s="1114" t="s">
        <v>357</v>
      </c>
      <c r="N1" s="1114"/>
      <c r="O1" s="1114"/>
      <c r="P1" s="1114"/>
      <c r="Q1" s="1114"/>
      <c r="R1" s="1114"/>
      <c r="S1" s="1114"/>
      <c r="T1" s="1114"/>
      <c r="U1" s="1114"/>
      <c r="V1" s="1114"/>
      <c r="W1" s="1114"/>
      <c r="X1" s="1114"/>
      <c r="Y1" s="1114"/>
      <c r="Z1" s="1114"/>
      <c r="AA1" s="1114"/>
      <c r="AB1" s="1114"/>
      <c r="AC1" s="1114"/>
      <c r="AD1" s="315"/>
    </row>
    <row r="2" spans="1:30" ht="9.75" customHeight="1" thickBot="1">
      <c r="A2" s="315"/>
      <c r="B2" s="317"/>
      <c r="C2" s="317"/>
      <c r="D2" s="317"/>
      <c r="E2" s="317"/>
      <c r="F2" s="317"/>
      <c r="G2" s="317"/>
      <c r="H2" s="317"/>
      <c r="I2" s="317"/>
      <c r="J2" s="317"/>
      <c r="K2" s="317"/>
      <c r="L2" s="315"/>
      <c r="M2" s="317"/>
      <c r="N2" s="317"/>
      <c r="O2" s="317"/>
      <c r="P2" s="317"/>
      <c r="Q2" s="317"/>
      <c r="R2" s="317"/>
      <c r="S2" s="317"/>
      <c r="T2" s="317"/>
      <c r="U2" s="317"/>
      <c r="V2" s="317"/>
      <c r="W2" s="317"/>
      <c r="X2" s="317"/>
      <c r="Y2" s="317"/>
      <c r="Z2" s="317"/>
      <c r="AA2" s="317"/>
      <c r="AB2" s="317"/>
      <c r="AC2" s="317"/>
      <c r="AD2" s="315"/>
    </row>
    <row r="3" spans="1:30">
      <c r="A3" s="315"/>
      <c r="B3" s="318" t="s">
        <v>255</v>
      </c>
      <c r="C3" s="319" t="s">
        <v>256</v>
      </c>
      <c r="D3" s="320" t="s">
        <v>257</v>
      </c>
      <c r="E3" s="315"/>
      <c r="F3" s="315"/>
      <c r="G3" s="315"/>
      <c r="H3" s="315"/>
      <c r="I3" s="315"/>
      <c r="J3" s="315"/>
      <c r="K3" s="315"/>
      <c r="L3" s="315"/>
      <c r="M3" s="321"/>
      <c r="N3" s="322"/>
      <c r="O3" s="322"/>
      <c r="P3" s="322"/>
      <c r="Q3" s="322"/>
      <c r="R3" s="315"/>
      <c r="S3" s="315"/>
      <c r="T3" s="315"/>
      <c r="U3" s="315"/>
      <c r="V3" s="315"/>
      <c r="W3" s="315"/>
      <c r="X3" s="315"/>
      <c r="Y3" s="315"/>
      <c r="Z3" s="315"/>
      <c r="AA3" s="315"/>
      <c r="AB3" s="315"/>
      <c r="AC3" s="315"/>
      <c r="AD3" s="315"/>
    </row>
    <row r="4" spans="1:30">
      <c r="A4" s="315"/>
      <c r="B4" s="323" t="s">
        <v>259</v>
      </c>
      <c r="C4" s="324">
        <v>15</v>
      </c>
      <c r="D4" s="325">
        <f>C4*8</f>
        <v>120</v>
      </c>
      <c r="E4" s="326"/>
      <c r="F4" s="326"/>
      <c r="G4" s="326"/>
      <c r="H4" s="315"/>
      <c r="I4" s="315"/>
      <c r="J4" s="315"/>
      <c r="K4" s="315"/>
      <c r="L4" s="315"/>
      <c r="M4" s="315"/>
      <c r="N4" s="322"/>
      <c r="O4" s="315"/>
      <c r="P4" s="315"/>
      <c r="Q4" s="315"/>
      <c r="R4" s="315"/>
      <c r="S4" s="315"/>
      <c r="T4" s="315"/>
      <c r="U4" s="315"/>
      <c r="V4" s="315"/>
      <c r="W4" s="315"/>
      <c r="X4" s="315"/>
      <c r="Y4" s="315"/>
      <c r="Z4" s="315"/>
      <c r="AA4" s="315"/>
      <c r="AB4" s="315"/>
      <c r="AC4" s="315"/>
      <c r="AD4" s="315"/>
    </row>
    <row r="5" spans="1:30">
      <c r="A5" s="315"/>
      <c r="B5" s="323" t="s">
        <v>358</v>
      </c>
      <c r="C5" s="324">
        <v>8</v>
      </c>
      <c r="D5" s="325">
        <f>C5*8</f>
        <v>64</v>
      </c>
      <c r="E5" s="327"/>
      <c r="F5" s="327"/>
      <c r="G5" s="327"/>
      <c r="H5" s="315"/>
      <c r="I5" s="315"/>
      <c r="J5" s="315"/>
      <c r="K5" s="315"/>
      <c r="L5" s="315"/>
      <c r="M5" s="315"/>
      <c r="N5" s="322"/>
      <c r="O5" s="315"/>
      <c r="P5" s="315"/>
      <c r="Q5" s="315"/>
      <c r="R5" s="315"/>
      <c r="S5" s="315"/>
      <c r="T5" s="315"/>
      <c r="U5" s="315"/>
      <c r="V5" s="315"/>
      <c r="W5" s="315"/>
      <c r="X5" s="315"/>
      <c r="Y5" s="315"/>
      <c r="Z5" s="315"/>
      <c r="AA5" s="315"/>
      <c r="AB5" s="315"/>
      <c r="AC5" s="315"/>
      <c r="AD5" s="315"/>
    </row>
    <row r="6" spans="1:30">
      <c r="A6" s="315"/>
      <c r="B6" s="323" t="s">
        <v>263</v>
      </c>
      <c r="C6" s="324">
        <v>10</v>
      </c>
      <c r="D6" s="325">
        <f>C6*8</f>
        <v>80</v>
      </c>
      <c r="E6" s="327"/>
      <c r="F6" s="327"/>
      <c r="G6" s="327"/>
      <c r="H6" s="315"/>
      <c r="I6" s="315"/>
      <c r="J6" s="315"/>
      <c r="K6" s="315"/>
      <c r="L6" s="315"/>
      <c r="M6" s="315"/>
      <c r="N6" s="322"/>
      <c r="O6" s="315"/>
      <c r="P6" s="315"/>
      <c r="Q6" s="315"/>
      <c r="R6" s="315"/>
      <c r="S6" s="315"/>
      <c r="T6" s="315"/>
      <c r="U6" s="315"/>
      <c r="V6" s="315"/>
      <c r="W6" s="315"/>
      <c r="X6" s="315"/>
      <c r="Y6" s="315"/>
      <c r="Z6" s="315"/>
      <c r="AA6" s="315"/>
      <c r="AB6" s="315"/>
      <c r="AC6" s="315"/>
      <c r="AD6" s="315"/>
    </row>
    <row r="7" spans="1:30">
      <c r="A7" s="315"/>
      <c r="B7" s="328" t="s">
        <v>267</v>
      </c>
      <c r="C7" s="324">
        <v>5</v>
      </c>
      <c r="D7" s="329">
        <f>C7*8</f>
        <v>40</v>
      </c>
      <c r="E7" s="327"/>
      <c r="F7" s="327"/>
      <c r="G7" s="327"/>
      <c r="H7" s="315"/>
      <c r="I7" s="315"/>
      <c r="J7" s="315"/>
      <c r="K7" s="315"/>
      <c r="L7" s="315"/>
      <c r="M7" s="330" t="s">
        <v>359</v>
      </c>
      <c r="N7" s="322"/>
      <c r="O7" s="315"/>
      <c r="P7" s="315"/>
      <c r="Q7" s="315"/>
      <c r="R7" s="315"/>
      <c r="S7" s="315"/>
      <c r="T7" s="315"/>
      <c r="U7" s="315"/>
      <c r="V7" s="315"/>
      <c r="W7" s="315"/>
      <c r="X7" s="315"/>
      <c r="Y7" s="315"/>
      <c r="Z7" s="315"/>
      <c r="AA7" s="315"/>
      <c r="AB7" s="315"/>
      <c r="AC7" s="315"/>
      <c r="AD7" s="315"/>
    </row>
    <row r="8" spans="1:30" ht="13.8" thickBot="1">
      <c r="A8" s="315"/>
      <c r="B8" s="323"/>
      <c r="C8" s="331" t="s">
        <v>269</v>
      </c>
      <c r="D8" s="325">
        <f>SUM(D4:D7)</f>
        <v>304</v>
      </c>
      <c r="E8" s="327"/>
      <c r="F8" s="327"/>
      <c r="G8" s="327"/>
      <c r="H8" s="315"/>
      <c r="I8" s="315"/>
      <c r="J8" s="315"/>
      <c r="K8" s="315"/>
      <c r="L8" s="315"/>
      <c r="M8" s="315"/>
      <c r="N8" s="315"/>
      <c r="O8" s="315"/>
      <c r="P8" s="315"/>
      <c r="Q8" s="315"/>
      <c r="R8" s="315"/>
      <c r="S8" s="315"/>
      <c r="T8" s="315"/>
      <c r="U8" s="315"/>
      <c r="V8" s="315"/>
      <c r="W8" s="315"/>
      <c r="X8" s="315"/>
      <c r="Y8" s="315"/>
      <c r="Z8" s="315"/>
      <c r="AA8" s="315"/>
      <c r="AB8" s="315"/>
      <c r="AC8" s="315"/>
      <c r="AD8" s="315"/>
    </row>
    <row r="9" spans="1:30" ht="13.5" customHeight="1" thickBot="1">
      <c r="A9" s="315"/>
      <c r="B9" s="332"/>
      <c r="C9" s="333" t="s">
        <v>271</v>
      </c>
      <c r="D9" s="334">
        <f>D8/(52*40)</f>
        <v>0.14615384615384616</v>
      </c>
      <c r="E9" s="327"/>
      <c r="F9" s="327"/>
      <c r="G9" s="327"/>
      <c r="H9" s="315"/>
      <c r="I9" s="315"/>
      <c r="J9" s="315"/>
      <c r="K9" s="315"/>
      <c r="L9" s="315"/>
      <c r="M9" s="1115" t="s">
        <v>360</v>
      </c>
      <c r="N9" s="1116"/>
      <c r="O9" s="1116"/>
      <c r="P9" s="1116"/>
      <c r="Q9" s="1117"/>
      <c r="S9" s="1115" t="s">
        <v>361</v>
      </c>
      <c r="T9" s="1116"/>
      <c r="U9" s="1116"/>
      <c r="V9" s="1116"/>
      <c r="W9" s="1117"/>
      <c r="Y9" s="1115" t="s">
        <v>362</v>
      </c>
      <c r="Z9" s="1116"/>
      <c r="AA9" s="1116"/>
      <c r="AB9" s="1116"/>
      <c r="AC9" s="1117"/>
      <c r="AD9" s="315"/>
    </row>
    <row r="10" spans="1:30">
      <c r="A10" s="315"/>
      <c r="B10" s="315"/>
      <c r="C10" s="315"/>
      <c r="D10" s="315"/>
      <c r="E10" s="336"/>
      <c r="F10" s="336"/>
      <c r="G10" s="336"/>
      <c r="H10" s="315"/>
      <c r="I10" s="315"/>
      <c r="J10" s="315"/>
      <c r="K10" s="315"/>
      <c r="L10" s="315"/>
      <c r="M10" s="337" t="s">
        <v>260</v>
      </c>
      <c r="N10" s="338">
        <v>5</v>
      </c>
      <c r="O10" s="339"/>
      <c r="P10" s="340" t="s">
        <v>262</v>
      </c>
      <c r="Q10" s="341">
        <f>N10*365</f>
        <v>1825</v>
      </c>
      <c r="R10" s="315"/>
      <c r="S10" s="337" t="s">
        <v>260</v>
      </c>
      <c r="T10" s="338">
        <v>8</v>
      </c>
      <c r="U10" s="339"/>
      <c r="V10" s="340" t="s">
        <v>262</v>
      </c>
      <c r="W10" s="341">
        <f>T10*365</f>
        <v>2920</v>
      </c>
      <c r="X10" s="315"/>
      <c r="Y10" s="337" t="s">
        <v>363</v>
      </c>
      <c r="Z10" s="338">
        <v>11</v>
      </c>
      <c r="AA10" s="339"/>
      <c r="AB10" s="340" t="s">
        <v>262</v>
      </c>
      <c r="AC10" s="341">
        <f>Z10*365</f>
        <v>4015</v>
      </c>
      <c r="AD10" s="315"/>
    </row>
    <row r="11" spans="1:30" ht="13.8" thickBot="1">
      <c r="A11" s="315"/>
      <c r="B11" s="330" t="s">
        <v>364</v>
      </c>
      <c r="C11" s="315"/>
      <c r="D11" s="315"/>
      <c r="E11" s="315"/>
      <c r="F11" s="315"/>
      <c r="G11" s="315"/>
      <c r="H11" s="315"/>
      <c r="I11" s="322"/>
      <c r="J11" s="315"/>
      <c r="K11" s="315"/>
      <c r="L11" s="315"/>
      <c r="M11" s="342"/>
      <c r="N11" s="322"/>
      <c r="O11" s="322"/>
      <c r="P11" s="322"/>
      <c r="Q11" s="343" t="s">
        <v>365</v>
      </c>
      <c r="R11" s="315"/>
      <c r="S11" s="342"/>
      <c r="T11" s="322"/>
      <c r="U11" s="322"/>
      <c r="V11" s="322"/>
      <c r="W11" s="343"/>
      <c r="X11" s="315"/>
      <c r="Y11" s="342"/>
      <c r="Z11" s="322"/>
      <c r="AA11" s="322"/>
      <c r="AB11" s="322"/>
      <c r="AC11" s="343"/>
      <c r="AD11" s="315"/>
    </row>
    <row r="12" spans="1:30">
      <c r="A12" s="315"/>
      <c r="B12" s="344"/>
      <c r="C12" s="345" t="s">
        <v>275</v>
      </c>
      <c r="D12" s="345"/>
      <c r="E12" s="346"/>
      <c r="F12" s="346" t="s">
        <v>366</v>
      </c>
      <c r="G12" s="347"/>
      <c r="H12" s="348" t="s">
        <v>277</v>
      </c>
      <c r="I12" s="349"/>
      <c r="J12" s="349"/>
      <c r="K12" s="350"/>
      <c r="L12" s="315"/>
      <c r="M12" s="351"/>
      <c r="N12" s="352"/>
      <c r="O12" s="353" t="s">
        <v>264</v>
      </c>
      <c r="P12" s="353" t="s">
        <v>265</v>
      </c>
      <c r="Q12" s="354" t="s">
        <v>266</v>
      </c>
      <c r="R12" s="315"/>
      <c r="S12" s="351"/>
      <c r="T12" s="352"/>
      <c r="U12" s="353" t="s">
        <v>264</v>
      </c>
      <c r="V12" s="353" t="s">
        <v>265</v>
      </c>
      <c r="W12" s="354" t="s">
        <v>266</v>
      </c>
      <c r="X12" s="315"/>
      <c r="Y12" s="351"/>
      <c r="Z12" s="352"/>
      <c r="AA12" s="353" t="s">
        <v>264</v>
      </c>
      <c r="AB12" s="353" t="s">
        <v>265</v>
      </c>
      <c r="AC12" s="354" t="s">
        <v>266</v>
      </c>
      <c r="AD12" s="315"/>
    </row>
    <row r="13" spans="1:30">
      <c r="A13" s="315"/>
      <c r="B13" s="355" t="s">
        <v>285</v>
      </c>
      <c r="C13" s="356"/>
      <c r="D13" s="356"/>
      <c r="E13" s="356"/>
      <c r="F13" s="356"/>
      <c r="G13" s="357"/>
      <c r="H13" s="358"/>
      <c r="I13" s="359"/>
      <c r="J13" s="359"/>
      <c r="K13" s="360"/>
      <c r="L13" s="315"/>
      <c r="M13" s="355" t="s">
        <v>285</v>
      </c>
      <c r="N13" s="361"/>
      <c r="O13" s="362"/>
      <c r="P13" s="362"/>
      <c r="Q13" s="363"/>
      <c r="R13" s="315"/>
      <c r="S13" s="355" t="s">
        <v>285</v>
      </c>
      <c r="T13" s="361"/>
      <c r="U13" s="362"/>
      <c r="V13" s="362"/>
      <c r="W13" s="363"/>
      <c r="X13" s="315"/>
      <c r="Y13" s="355" t="s">
        <v>285</v>
      </c>
      <c r="Z13" s="361"/>
      <c r="AA13" s="362"/>
      <c r="AB13" s="362"/>
      <c r="AC13" s="363"/>
      <c r="AD13" s="315"/>
    </row>
    <row r="14" spans="1:30">
      <c r="A14" s="315"/>
      <c r="B14" s="364" t="str">
        <f>'Integrated Team (FY23)'!B15</f>
        <v xml:space="preserve">Program Functional Oversight </v>
      </c>
      <c r="C14" s="181">
        <f>'Integrated Team (FY23)'!E15</f>
        <v>74264</v>
      </c>
      <c r="D14" s="357"/>
      <c r="E14" s="365"/>
      <c r="F14" s="365">
        <v>92496.84919424048</v>
      </c>
      <c r="G14" s="357"/>
      <c r="H14" s="366" t="str">
        <f>'Integrated Team (FY23)'!H15</f>
        <v>FY20 UFR Average for Line 101 Prg Functional Mgr</v>
      </c>
      <c r="I14" s="359"/>
      <c r="J14" s="359"/>
      <c r="K14" s="360"/>
      <c r="L14" s="315"/>
      <c r="M14" s="367" t="str">
        <f>B14</f>
        <v xml:space="preserve">Program Functional Oversight </v>
      </c>
      <c r="N14" s="368"/>
      <c r="O14" s="369">
        <f>C14</f>
        <v>74264</v>
      </c>
      <c r="P14" s="370">
        <f>C23</f>
        <v>0.05</v>
      </c>
      <c r="Q14" s="371">
        <f>O14*P14</f>
        <v>3713.2000000000003</v>
      </c>
      <c r="R14" s="372"/>
      <c r="S14" s="367" t="str">
        <f>M14</f>
        <v xml:space="preserve">Program Functional Oversight </v>
      </c>
      <c r="T14" s="368"/>
      <c r="U14" s="369">
        <f>C14</f>
        <v>74264</v>
      </c>
      <c r="V14" s="370">
        <f>D23</f>
        <v>0.05</v>
      </c>
      <c r="W14" s="371">
        <f>U14*V14</f>
        <v>3713.2000000000003</v>
      </c>
      <c r="X14" s="315"/>
      <c r="Y14" s="367" t="str">
        <f t="shared" ref="Y14:Y15" si="0">S14</f>
        <v xml:space="preserve">Program Functional Oversight </v>
      </c>
      <c r="Z14" s="368"/>
      <c r="AA14" s="369">
        <f>C14</f>
        <v>74264</v>
      </c>
      <c r="AB14" s="370">
        <f>E23</f>
        <v>0.05</v>
      </c>
      <c r="AC14" s="371">
        <f>AA14*AB14</f>
        <v>3713.2000000000003</v>
      </c>
      <c r="AD14" s="315"/>
    </row>
    <row r="15" spans="1:30" ht="12.9" customHeight="1">
      <c r="A15" s="315"/>
      <c r="B15" s="364" t="s">
        <v>367</v>
      </c>
      <c r="C15" s="181">
        <f>'M2020 BLS  SALARY CHART'!C12</f>
        <v>45375.199999999997</v>
      </c>
      <c r="D15" s="357"/>
      <c r="E15" s="365"/>
      <c r="F15" s="365">
        <v>45124.774005912077</v>
      </c>
      <c r="G15" s="373"/>
      <c r="H15" s="359" t="s">
        <v>368</v>
      </c>
      <c r="I15" s="359"/>
      <c r="J15" s="359"/>
      <c r="K15" s="360"/>
      <c r="L15" s="322"/>
      <c r="M15" s="367" t="str">
        <f>B15</f>
        <v xml:space="preserve">  Site Supervisor </v>
      </c>
      <c r="N15" s="368"/>
      <c r="O15" s="369">
        <f>C15</f>
        <v>45375.199999999997</v>
      </c>
      <c r="P15" s="370">
        <v>1</v>
      </c>
      <c r="Q15" s="371">
        <f>O15*P15</f>
        <v>45375.199999999997</v>
      </c>
      <c r="R15" s="372"/>
      <c r="S15" s="367" t="str">
        <f>M15</f>
        <v xml:space="preserve">  Site Supervisor </v>
      </c>
      <c r="T15" s="368"/>
      <c r="U15" s="369">
        <f>C15</f>
        <v>45375.199999999997</v>
      </c>
      <c r="V15" s="370">
        <v>1</v>
      </c>
      <c r="W15" s="371">
        <f>U15*V15</f>
        <v>45375.199999999997</v>
      </c>
      <c r="X15" s="315"/>
      <c r="Y15" s="367" t="str">
        <f t="shared" si="0"/>
        <v xml:space="preserve">  Site Supervisor </v>
      </c>
      <c r="Z15" s="368"/>
      <c r="AA15" s="369">
        <f>C15</f>
        <v>45375.199999999997</v>
      </c>
      <c r="AB15" s="370">
        <v>1</v>
      </c>
      <c r="AC15" s="371">
        <f>AA15*AB15</f>
        <v>45375.199999999997</v>
      </c>
      <c r="AD15" s="315"/>
    </row>
    <row r="16" spans="1:30" ht="12.9" customHeight="1">
      <c r="A16" s="315"/>
      <c r="B16" s="364" t="s">
        <v>369</v>
      </c>
      <c r="C16" s="357">
        <f>'M2020 BLS  SALARY CHART'!C6</f>
        <v>34927.359999999993</v>
      </c>
      <c r="D16" s="357"/>
      <c r="E16" s="365"/>
      <c r="F16" s="365">
        <v>32198.400000000001</v>
      </c>
      <c r="G16" s="357"/>
      <c r="H16" s="374" t="s">
        <v>370</v>
      </c>
      <c r="I16" s="359"/>
      <c r="J16" s="359"/>
      <c r="K16" s="360"/>
      <c r="L16" s="315"/>
      <c r="M16" s="367" t="str">
        <f>B16</f>
        <v xml:space="preserve">  Direct Care</v>
      </c>
      <c r="N16" s="368"/>
      <c r="O16" s="369">
        <f>C16</f>
        <v>34927.359999999993</v>
      </c>
      <c r="P16" s="164">
        <f>C25</f>
        <v>7</v>
      </c>
      <c r="Q16" s="371">
        <f>O16*P16</f>
        <v>244491.51999999996</v>
      </c>
      <c r="R16" s="372"/>
      <c r="S16" s="367" t="str">
        <f>M16</f>
        <v xml:space="preserve">  Direct Care</v>
      </c>
      <c r="T16" s="368"/>
      <c r="U16" s="369">
        <f>C16</f>
        <v>34927.359999999993</v>
      </c>
      <c r="V16" s="370">
        <f>D25</f>
        <v>8</v>
      </c>
      <c r="W16" s="371">
        <f>U16*V16</f>
        <v>279418.87999999995</v>
      </c>
      <c r="X16" s="315"/>
      <c r="Y16" s="367" t="str">
        <f>S16</f>
        <v xml:space="preserve">  Direct Care</v>
      </c>
      <c r="Z16" s="368"/>
      <c r="AA16" s="369">
        <f>C16</f>
        <v>34927.359999999993</v>
      </c>
      <c r="AB16" s="370">
        <f>E25</f>
        <v>9</v>
      </c>
      <c r="AC16" s="371">
        <f>AA16*AB16</f>
        <v>314346.23999999993</v>
      </c>
      <c r="AD16" s="315"/>
    </row>
    <row r="17" spans="1:30">
      <c r="A17" s="315"/>
      <c r="B17" s="364" t="s">
        <v>371</v>
      </c>
      <c r="C17" s="357">
        <f>'M2020 BLS  SALARY CHART'!C6</f>
        <v>34927.359999999993</v>
      </c>
      <c r="D17" s="357"/>
      <c r="E17" s="365"/>
      <c r="F17" s="365">
        <v>32198.400000000001</v>
      </c>
      <c r="G17" s="357"/>
      <c r="H17" s="374" t="s">
        <v>370</v>
      </c>
      <c r="I17" s="359"/>
      <c r="J17" s="359"/>
      <c r="K17" s="360"/>
      <c r="L17" s="315"/>
      <c r="M17" s="367" t="str">
        <f>B17</f>
        <v xml:space="preserve">  Relief</v>
      </c>
      <c r="N17" s="375"/>
      <c r="O17" s="197">
        <f>C17</f>
        <v>34927.359999999993</v>
      </c>
      <c r="P17" s="376">
        <f>C26</f>
        <v>1</v>
      </c>
      <c r="Q17" s="377">
        <f>O17*P17</f>
        <v>34927.359999999993</v>
      </c>
      <c r="R17" s="372"/>
      <c r="S17" s="367" t="s">
        <v>371</v>
      </c>
      <c r="T17" s="375"/>
      <c r="U17" s="378">
        <f>C17</f>
        <v>34927.359999999993</v>
      </c>
      <c r="V17" s="376">
        <f>D26</f>
        <v>1.1000000000000001</v>
      </c>
      <c r="W17" s="377">
        <f>U17*V17</f>
        <v>38420.095999999998</v>
      </c>
      <c r="X17" s="315"/>
      <c r="Y17" s="379" t="s">
        <v>371</v>
      </c>
      <c r="Z17" s="375"/>
      <c r="AA17" s="378">
        <f>C17</f>
        <v>34927.359999999993</v>
      </c>
      <c r="AB17" s="376">
        <f>E26</f>
        <v>1.2</v>
      </c>
      <c r="AC17" s="377">
        <f>AA17*AB17</f>
        <v>41912.831999999988</v>
      </c>
      <c r="AD17" s="315"/>
    </row>
    <row r="18" spans="1:30">
      <c r="A18" s="315"/>
      <c r="B18" s="364"/>
      <c r="C18" s="357"/>
      <c r="D18" s="357"/>
      <c r="E18" s="356"/>
      <c r="F18" s="356"/>
      <c r="G18" s="357"/>
      <c r="H18" s="380"/>
      <c r="I18" s="359"/>
      <c r="J18" s="359"/>
      <c r="K18" s="360"/>
      <c r="L18" s="315"/>
      <c r="M18" s="351" t="s">
        <v>294</v>
      </c>
      <c r="N18" s="381"/>
      <c r="O18" s="382"/>
      <c r="P18" s="383">
        <f>SUM(P14:P17)</f>
        <v>9.0500000000000007</v>
      </c>
      <c r="Q18" s="384">
        <f>SUM(Q14:Q17)</f>
        <v>328507.27999999991</v>
      </c>
      <c r="R18" s="372"/>
      <c r="S18" s="351" t="s">
        <v>294</v>
      </c>
      <c r="T18" s="381"/>
      <c r="U18" s="382"/>
      <c r="V18" s="383">
        <f>SUM(V14:V17)</f>
        <v>10.15</v>
      </c>
      <c r="W18" s="384">
        <f>SUM(W14:W17)</f>
        <v>366927.37599999993</v>
      </c>
      <c r="X18" s="315"/>
      <c r="Y18" s="351" t="s">
        <v>294</v>
      </c>
      <c r="Z18" s="381"/>
      <c r="AA18" s="385"/>
      <c r="AB18" s="383">
        <f>SUM(AB14:AB17)</f>
        <v>11.25</v>
      </c>
      <c r="AC18" s="384">
        <f>SUM(AC14:AC17)</f>
        <v>405347.47199999989</v>
      </c>
      <c r="AD18" s="315"/>
    </row>
    <row r="19" spans="1:30">
      <c r="A19" s="315"/>
      <c r="B19" s="364"/>
      <c r="C19" s="357"/>
      <c r="D19" s="357"/>
      <c r="E19" s="357"/>
      <c r="F19" s="357"/>
      <c r="G19" s="357"/>
      <c r="H19" s="380"/>
      <c r="I19" s="359"/>
      <c r="J19" s="359"/>
      <c r="K19" s="360"/>
      <c r="L19" s="315"/>
      <c r="M19" s="342"/>
      <c r="N19" s="322"/>
      <c r="O19" s="322"/>
      <c r="P19" s="322"/>
      <c r="Q19" s="343"/>
      <c r="R19" s="372"/>
      <c r="S19" s="342"/>
      <c r="T19" s="322"/>
      <c r="U19" s="322"/>
      <c r="V19" s="322"/>
      <c r="W19" s="343"/>
      <c r="X19" s="315"/>
      <c r="Y19" s="342"/>
      <c r="Z19" s="322"/>
      <c r="AA19" s="322"/>
      <c r="AB19" s="322"/>
      <c r="AC19" s="343"/>
      <c r="AD19" s="315"/>
    </row>
    <row r="20" spans="1:30">
      <c r="A20" s="315"/>
      <c r="B20" s="386"/>
      <c r="C20" s="356" t="s">
        <v>372</v>
      </c>
      <c r="D20" s="356"/>
      <c r="E20" s="356"/>
      <c r="F20" s="356"/>
      <c r="G20" s="387"/>
      <c r="H20" s="358"/>
      <c r="I20" s="359"/>
      <c r="J20" s="359"/>
      <c r="K20" s="360"/>
      <c r="L20" s="315"/>
      <c r="M20" s="388" t="s">
        <v>373</v>
      </c>
      <c r="N20" s="322"/>
      <c r="O20" s="322"/>
      <c r="P20" s="389" t="s">
        <v>297</v>
      </c>
      <c r="Q20" s="343"/>
      <c r="R20" s="372"/>
      <c r="S20" s="388" t="s">
        <v>373</v>
      </c>
      <c r="T20" s="322"/>
      <c r="U20" s="322"/>
      <c r="V20" s="389" t="s">
        <v>297</v>
      </c>
      <c r="W20" s="343"/>
      <c r="X20" s="315"/>
      <c r="Y20" s="388" t="s">
        <v>373</v>
      </c>
      <c r="Z20" s="322"/>
      <c r="AA20" s="322"/>
      <c r="AB20" s="389" t="s">
        <v>297</v>
      </c>
      <c r="AC20" s="343"/>
      <c r="AD20" s="315"/>
    </row>
    <row r="21" spans="1:30">
      <c r="A21" s="315"/>
      <c r="B21" s="386" t="s">
        <v>363</v>
      </c>
      <c r="C21" s="390" t="s">
        <v>374</v>
      </c>
      <c r="D21" s="390" t="s">
        <v>375</v>
      </c>
      <c r="E21" s="390" t="s">
        <v>376</v>
      </c>
      <c r="F21" s="391"/>
      <c r="G21" s="391"/>
      <c r="H21" s="380"/>
      <c r="I21" s="359"/>
      <c r="J21" s="359"/>
      <c r="K21" s="360"/>
      <c r="L21" s="315"/>
      <c r="M21" s="342" t="s">
        <v>298</v>
      </c>
      <c r="N21" s="322"/>
      <c r="O21" s="206">
        <f>C30</f>
        <v>0.24220000000000003</v>
      </c>
      <c r="P21" s="322"/>
      <c r="Q21" s="392">
        <f>O21*Q18</f>
        <v>79564.463215999989</v>
      </c>
      <c r="R21" s="372"/>
      <c r="S21" s="342" t="s">
        <v>298</v>
      </c>
      <c r="T21" s="322"/>
      <c r="U21" s="206">
        <f>C30</f>
        <v>0.24220000000000003</v>
      </c>
      <c r="V21" s="322"/>
      <c r="W21" s="392">
        <f>U21*W18</f>
        <v>88869.81046719999</v>
      </c>
      <c r="X21" s="315"/>
      <c r="Y21" s="342" t="s">
        <v>298</v>
      </c>
      <c r="Z21" s="322"/>
      <c r="AA21" s="206">
        <f>C30</f>
        <v>0.24220000000000003</v>
      </c>
      <c r="AB21" s="322"/>
      <c r="AC21" s="392">
        <f>AA21*AC18</f>
        <v>98175.157718399991</v>
      </c>
      <c r="AD21" s="315"/>
    </row>
    <row r="22" spans="1:30">
      <c r="A22" s="315"/>
      <c r="B22" s="355" t="s">
        <v>285</v>
      </c>
      <c r="C22" s="391"/>
      <c r="D22" s="391"/>
      <c r="E22" s="391"/>
      <c r="F22" s="391"/>
      <c r="G22" s="391"/>
      <c r="H22" s="359"/>
      <c r="I22" s="359"/>
      <c r="J22" s="359"/>
      <c r="K22" s="360"/>
      <c r="L22" s="315"/>
      <c r="M22" s="393" t="s">
        <v>299</v>
      </c>
      <c r="N22" s="394"/>
      <c r="O22" s="394"/>
      <c r="P22" s="395"/>
      <c r="Q22" s="396">
        <f>Q18+Q21</f>
        <v>408071.74321599992</v>
      </c>
      <c r="R22" s="372"/>
      <c r="S22" s="393" t="s">
        <v>299</v>
      </c>
      <c r="T22" s="394"/>
      <c r="U22" s="394"/>
      <c r="V22" s="395"/>
      <c r="W22" s="396">
        <f>W18+W21</f>
        <v>455797.18646719994</v>
      </c>
      <c r="X22" s="315"/>
      <c r="Y22" s="393" t="s">
        <v>299</v>
      </c>
      <c r="Z22" s="394"/>
      <c r="AA22" s="394"/>
      <c r="AB22" s="395"/>
      <c r="AC22" s="396">
        <f>AC18+AC21</f>
        <v>503522.6297183999</v>
      </c>
      <c r="AD22" s="315"/>
    </row>
    <row r="23" spans="1:30">
      <c r="A23" s="315"/>
      <c r="B23" s="364" t="str">
        <f>B14</f>
        <v xml:space="preserve">Program Functional Oversight </v>
      </c>
      <c r="C23" s="397">
        <v>0.05</v>
      </c>
      <c r="D23" s="397">
        <v>0.05</v>
      </c>
      <c r="E23" s="397">
        <v>0.05</v>
      </c>
      <c r="F23" s="397"/>
      <c r="G23" s="397"/>
      <c r="H23" s="398"/>
      <c r="I23" s="399"/>
      <c r="J23" s="399"/>
      <c r="K23" s="400"/>
      <c r="L23" s="315"/>
      <c r="M23" s="388"/>
      <c r="N23" s="389"/>
      <c r="O23" s="389"/>
      <c r="P23" s="401"/>
      <c r="Q23" s="402"/>
      <c r="R23" s="372"/>
      <c r="S23" s="388"/>
      <c r="T23" s="389"/>
      <c r="U23" s="389"/>
      <c r="V23" s="401"/>
      <c r="W23" s="402"/>
      <c r="X23" s="315"/>
      <c r="Y23" s="388"/>
      <c r="Z23" s="389"/>
      <c r="AA23" s="389"/>
      <c r="AB23" s="401"/>
      <c r="AC23" s="402"/>
      <c r="AD23" s="315"/>
    </row>
    <row r="24" spans="1:30">
      <c r="A24" s="315"/>
      <c r="B24" s="364" t="str">
        <f>B15</f>
        <v xml:space="preserve">  Site Supervisor </v>
      </c>
      <c r="C24" s="397">
        <v>1</v>
      </c>
      <c r="D24" s="397">
        <v>1</v>
      </c>
      <c r="E24" s="397">
        <v>1</v>
      </c>
      <c r="F24" s="397"/>
      <c r="G24" s="397"/>
      <c r="H24" s="398"/>
      <c r="I24" s="399"/>
      <c r="J24" s="399"/>
      <c r="K24" s="400"/>
      <c r="L24" s="315"/>
      <c r="M24" s="386" t="s">
        <v>377</v>
      </c>
      <c r="N24" s="322"/>
      <c r="O24" s="403">
        <f>C34</f>
        <v>2.0190812303224459</v>
      </c>
      <c r="P24" s="322"/>
      <c r="Q24" s="404">
        <f>Q10*O24</f>
        <v>3684.8232453384639</v>
      </c>
      <c r="R24" s="372"/>
      <c r="S24" s="386" t="s">
        <v>377</v>
      </c>
      <c r="T24" s="322"/>
      <c r="U24" s="403">
        <f>O24</f>
        <v>2.0190812303224459</v>
      </c>
      <c r="V24" s="322"/>
      <c r="W24" s="404">
        <f>U24*W10</f>
        <v>5895.7171925415423</v>
      </c>
      <c r="X24" s="315"/>
      <c r="Y24" s="386" t="s">
        <v>377</v>
      </c>
      <c r="Z24" s="322"/>
      <c r="AA24" s="403">
        <f>U24</f>
        <v>2.0190812303224459</v>
      </c>
      <c r="AB24" s="322"/>
      <c r="AC24" s="404">
        <f>AA24*AC10</f>
        <v>8106.6111397446202</v>
      </c>
      <c r="AD24" s="315"/>
    </row>
    <row r="25" spans="1:30">
      <c r="A25" s="315"/>
      <c r="B25" s="364" t="str">
        <f>B16</f>
        <v xml:space="preserve">  Direct Care</v>
      </c>
      <c r="C25" s="397">
        <v>7</v>
      </c>
      <c r="D25" s="397">
        <v>8</v>
      </c>
      <c r="E25" s="397">
        <v>9</v>
      </c>
      <c r="F25" s="397"/>
      <c r="G25" s="397"/>
      <c r="H25" s="399"/>
      <c r="I25" s="399"/>
      <c r="J25" s="399"/>
      <c r="K25" s="400"/>
      <c r="L25" s="315"/>
      <c r="M25" s="342" t="s">
        <v>378</v>
      </c>
      <c r="N25" s="322"/>
      <c r="O25" s="405">
        <f>C31</f>
        <v>8.33</v>
      </c>
      <c r="P25" s="322"/>
      <c r="Q25" s="404">
        <f>O25*Q10</f>
        <v>15202.25</v>
      </c>
      <c r="R25" s="372"/>
      <c r="S25" s="386" t="s">
        <v>378</v>
      </c>
      <c r="T25" s="322"/>
      <c r="U25" s="405">
        <f>C31</f>
        <v>8.33</v>
      </c>
      <c r="V25" s="322"/>
      <c r="W25" s="404">
        <f>U25*W10</f>
        <v>24323.599999999999</v>
      </c>
      <c r="X25" s="315"/>
      <c r="Y25" s="386" t="s">
        <v>378</v>
      </c>
      <c r="Z25" s="322"/>
      <c r="AA25" s="405">
        <f>C31</f>
        <v>8.33</v>
      </c>
      <c r="AB25" s="322"/>
      <c r="AC25" s="404">
        <f>AA25*AC10</f>
        <v>33444.949999999997</v>
      </c>
      <c r="AD25" s="315"/>
    </row>
    <row r="26" spans="1:30" ht="12.75" customHeight="1">
      <c r="A26" s="315"/>
      <c r="B26" s="406" t="str">
        <f>B17</f>
        <v xml:space="preserve">  Relief</v>
      </c>
      <c r="C26" s="397">
        <v>1</v>
      </c>
      <c r="D26" s="397">
        <v>1.1000000000000001</v>
      </c>
      <c r="E26" s="397">
        <v>1.2</v>
      </c>
      <c r="F26" s="397"/>
      <c r="G26" s="397"/>
      <c r="H26" s="399"/>
      <c r="I26" s="399"/>
      <c r="J26" s="399"/>
      <c r="K26" s="407"/>
      <c r="L26" s="315"/>
      <c r="M26" s="342"/>
      <c r="N26" s="322"/>
      <c r="O26" s="322"/>
      <c r="P26" s="401"/>
      <c r="Q26" s="408"/>
      <c r="R26" s="372"/>
      <c r="S26" s="342"/>
      <c r="T26" s="322"/>
      <c r="U26" s="322"/>
      <c r="V26" s="401"/>
      <c r="W26" s="408"/>
      <c r="X26" s="315"/>
      <c r="Y26" s="342"/>
      <c r="Z26" s="322"/>
      <c r="AA26" s="322"/>
      <c r="AB26" s="401"/>
      <c r="AC26" s="408"/>
      <c r="AD26" s="315"/>
    </row>
    <row r="27" spans="1:30">
      <c r="A27" s="315"/>
      <c r="B27" s="409"/>
      <c r="C27" s="410"/>
      <c r="D27" s="410"/>
      <c r="E27" s="410"/>
      <c r="F27" s="397"/>
      <c r="G27" s="397"/>
      <c r="H27" s="398"/>
      <c r="I27" s="399"/>
      <c r="J27" s="399"/>
      <c r="K27" s="400"/>
      <c r="L27" s="315"/>
      <c r="M27" s="393" t="s">
        <v>379</v>
      </c>
      <c r="N27" s="394"/>
      <c r="O27" s="394"/>
      <c r="P27" s="394"/>
      <c r="Q27" s="411">
        <f>SUM(Q22:Q26)</f>
        <v>426958.81646133837</v>
      </c>
      <c r="R27" s="372"/>
      <c r="S27" s="393" t="s">
        <v>379</v>
      </c>
      <c r="T27" s="394"/>
      <c r="U27" s="394"/>
      <c r="V27" s="394"/>
      <c r="W27" s="411">
        <f>SUM(W22:W26)</f>
        <v>486016.50365974143</v>
      </c>
      <c r="X27" s="315"/>
      <c r="Y27" s="393" t="s">
        <v>379</v>
      </c>
      <c r="Z27" s="394"/>
      <c r="AA27" s="394"/>
      <c r="AB27" s="394"/>
      <c r="AC27" s="411">
        <f>SUM(AC22:AC25)</f>
        <v>545074.19085814455</v>
      </c>
      <c r="AD27" s="315"/>
    </row>
    <row r="28" spans="1:30">
      <c r="A28" s="315"/>
      <c r="B28" s="364"/>
      <c r="C28" s="412"/>
      <c r="D28" s="412"/>
      <c r="E28" s="412"/>
      <c r="F28" s="412"/>
      <c r="G28" s="412"/>
      <c r="H28" s="359"/>
      <c r="I28" s="359"/>
      <c r="J28" s="359"/>
      <c r="K28" s="360"/>
      <c r="L28" s="315"/>
      <c r="M28" s="342"/>
      <c r="N28" s="322"/>
      <c r="O28" s="322"/>
      <c r="P28" s="413"/>
      <c r="Q28" s="414"/>
      <c r="R28" s="372"/>
      <c r="S28" s="342"/>
      <c r="T28" s="322"/>
      <c r="U28" s="322"/>
      <c r="V28" s="413"/>
      <c r="W28" s="414"/>
      <c r="X28" s="315"/>
      <c r="Y28" s="342"/>
      <c r="Z28" s="322"/>
      <c r="AA28" s="322"/>
      <c r="AB28" s="413"/>
      <c r="AC28" s="414"/>
      <c r="AD28" s="315"/>
    </row>
    <row r="29" spans="1:30">
      <c r="A29" s="315"/>
      <c r="B29" s="386"/>
      <c r="C29" s="356" t="s">
        <v>303</v>
      </c>
      <c r="D29" s="356"/>
      <c r="E29" s="356"/>
      <c r="F29" s="356"/>
      <c r="G29" s="356"/>
      <c r="H29" s="358"/>
      <c r="I29" s="359"/>
      <c r="J29" s="359"/>
      <c r="K29" s="360"/>
      <c r="L29" s="315"/>
      <c r="M29" s="342" t="s">
        <v>328</v>
      </c>
      <c r="N29" s="322"/>
      <c r="O29" s="415">
        <f>C37</f>
        <v>0.12</v>
      </c>
      <c r="P29" s="322"/>
      <c r="Q29" s="392">
        <f>O29*Q27</f>
        <v>51235.0579753606</v>
      </c>
      <c r="R29" s="372"/>
      <c r="S29" s="342" t="s">
        <v>328</v>
      </c>
      <c r="T29" s="322"/>
      <c r="U29" s="415">
        <f>C37</f>
        <v>0.12</v>
      </c>
      <c r="V29" s="322"/>
      <c r="W29" s="392">
        <f>U29*W27</f>
        <v>58321.980439168969</v>
      </c>
      <c r="X29" s="315"/>
      <c r="Y29" s="342" t="s">
        <v>328</v>
      </c>
      <c r="Z29" s="322"/>
      <c r="AA29" s="415">
        <f>C37</f>
        <v>0.12</v>
      </c>
      <c r="AB29" s="322"/>
      <c r="AC29" s="392">
        <f>AA29*AC27</f>
        <v>65408.902902977345</v>
      </c>
      <c r="AD29" s="315"/>
    </row>
    <row r="30" spans="1:30" ht="26.1" customHeight="1">
      <c r="A30" s="315"/>
      <c r="B30" s="222" t="s">
        <v>298</v>
      </c>
      <c r="C30" s="280">
        <f>'Integrated Team (FY23)'!E32</f>
        <v>0.24220000000000003</v>
      </c>
      <c r="D30" s="416"/>
      <c r="E30" s="223"/>
      <c r="F30" s="223"/>
      <c r="G30" s="416"/>
      <c r="H30" s="1118" t="s">
        <v>306</v>
      </c>
      <c r="I30" s="1118"/>
      <c r="J30" s="1118"/>
      <c r="K30" s="1119"/>
      <c r="L30" s="315"/>
      <c r="M30" s="139"/>
      <c r="N30" s="322"/>
      <c r="O30" s="417"/>
      <c r="P30" s="322"/>
      <c r="Q30" s="392"/>
      <c r="R30" s="372"/>
      <c r="S30" s="139"/>
      <c r="T30" s="322"/>
      <c r="U30" s="417"/>
      <c r="V30" s="322"/>
      <c r="W30" s="392"/>
      <c r="X30" s="315"/>
      <c r="Y30" s="139"/>
      <c r="Z30" s="322"/>
      <c r="AA30" s="417"/>
      <c r="AB30" s="322"/>
      <c r="AC30" s="392"/>
      <c r="AD30" s="315"/>
    </row>
    <row r="31" spans="1:30">
      <c r="A31" s="315"/>
      <c r="B31" s="386" t="s">
        <v>378</v>
      </c>
      <c r="C31" s="418">
        <v>8.33</v>
      </c>
      <c r="D31" s="412"/>
      <c r="E31" s="412"/>
      <c r="F31" s="412"/>
      <c r="G31" s="419"/>
      <c r="H31" s="359" t="s">
        <v>380</v>
      </c>
      <c r="I31" s="359"/>
      <c r="J31" s="359"/>
      <c r="K31" s="360"/>
      <c r="L31" s="315"/>
      <c r="M31" s="342"/>
      <c r="N31" s="322"/>
      <c r="O31" s="322"/>
      <c r="P31" s="322"/>
      <c r="Q31" s="420"/>
      <c r="R31" s="372"/>
      <c r="S31" s="342"/>
      <c r="T31" s="322"/>
      <c r="U31" s="322"/>
      <c r="V31" s="322"/>
      <c r="W31" s="420"/>
      <c r="X31" s="315"/>
      <c r="Y31" s="342"/>
      <c r="Z31" s="322"/>
      <c r="AA31" s="322"/>
      <c r="AB31" s="322"/>
      <c r="AC31" s="420"/>
      <c r="AD31" s="315"/>
    </row>
    <row r="32" spans="1:30" ht="13.8" thickBot="1">
      <c r="A32" s="315"/>
      <c r="B32" s="421"/>
      <c r="C32" s="422"/>
      <c r="D32" s="422"/>
      <c r="E32" s="422"/>
      <c r="F32" s="422"/>
      <c r="G32" s="422"/>
      <c r="H32" s="423"/>
      <c r="I32" s="423"/>
      <c r="J32" s="423"/>
      <c r="K32" s="424"/>
      <c r="L32" s="315"/>
      <c r="M32" s="425" t="s">
        <v>329</v>
      </c>
      <c r="N32" s="426"/>
      <c r="O32" s="426"/>
      <c r="P32" s="426"/>
      <c r="Q32" s="427">
        <f>SUM(Q27:Q31)</f>
        <v>478193.87443669897</v>
      </c>
      <c r="R32" s="372"/>
      <c r="S32" s="425" t="s">
        <v>329</v>
      </c>
      <c r="T32" s="426"/>
      <c r="U32" s="426"/>
      <c r="V32" s="426"/>
      <c r="W32" s="427">
        <f>SUM(W27:W30)</f>
        <v>544338.48409891035</v>
      </c>
      <c r="X32" s="315"/>
      <c r="Y32" s="425" t="s">
        <v>329</v>
      </c>
      <c r="Z32" s="426"/>
      <c r="AA32" s="426"/>
      <c r="AB32" s="426"/>
      <c r="AC32" s="427">
        <f>SUM(AC27:AC30)</f>
        <v>610483.09376112185</v>
      </c>
      <c r="AD32" s="315"/>
    </row>
    <row r="33" spans="1:30" ht="13.8" thickTop="1">
      <c r="A33" s="315"/>
      <c r="B33" s="421"/>
      <c r="C33" s="422"/>
      <c r="D33" s="422"/>
      <c r="E33" s="422"/>
      <c r="F33" s="422"/>
      <c r="G33" s="422"/>
      <c r="H33" s="423"/>
      <c r="I33" s="423"/>
      <c r="J33" s="423"/>
      <c r="K33" s="424"/>
      <c r="L33" s="315"/>
      <c r="M33" s="342"/>
      <c r="N33" s="322"/>
      <c r="O33" s="322"/>
      <c r="P33" s="322"/>
      <c r="Q33" s="343"/>
      <c r="R33" s="315"/>
      <c r="S33" s="342"/>
      <c r="T33" s="322"/>
      <c r="U33" s="322"/>
      <c r="V33" s="322"/>
      <c r="W33" s="343"/>
      <c r="X33" s="315"/>
      <c r="Y33" s="342"/>
      <c r="Z33" s="322"/>
      <c r="AA33" s="322"/>
      <c r="AB33" s="322"/>
      <c r="AC33" s="343"/>
      <c r="AD33" s="315"/>
    </row>
    <row r="34" spans="1:30">
      <c r="A34" s="315"/>
      <c r="B34" s="386" t="s">
        <v>377</v>
      </c>
      <c r="C34" s="428">
        <f>'Below the line'!V131</f>
        <v>2.0190812303224459</v>
      </c>
      <c r="D34" s="419"/>
      <c r="E34" s="429"/>
      <c r="F34" s="429"/>
      <c r="G34" s="373"/>
      <c r="H34" s="430" t="s">
        <v>381</v>
      </c>
      <c r="I34" s="431"/>
      <c r="J34" s="431"/>
      <c r="K34" s="432"/>
      <c r="L34" s="315"/>
      <c r="M34" s="342" t="s">
        <v>198</v>
      </c>
      <c r="N34" s="322"/>
      <c r="O34" s="433">
        <f>C39</f>
        <v>2.3077627802923752E-2</v>
      </c>
      <c r="P34" s="322"/>
      <c r="Q34" s="434">
        <f>Q32+(Q32*O34)-(Q18*O34)</f>
        <v>481648.28595019632</v>
      </c>
      <c r="R34" s="315"/>
      <c r="S34" s="342" t="s">
        <v>198</v>
      </c>
      <c r="T34" s="322"/>
      <c r="U34" s="435">
        <f>C39</f>
        <v>2.3077627802923752E-2</v>
      </c>
      <c r="V34" s="322"/>
      <c r="W34" s="436">
        <f>W32+(W32*U34)-(W18*U34)</f>
        <v>548432.71161972138</v>
      </c>
      <c r="X34" s="315"/>
      <c r="Y34" s="342" t="s">
        <v>198</v>
      </c>
      <c r="Z34" s="322"/>
      <c r="AA34" s="435">
        <f>C39</f>
        <v>2.3077627802923752E-2</v>
      </c>
      <c r="AB34" s="322"/>
      <c r="AC34" s="436">
        <f>AC32+(AC32*AA34)-(AC18*AA34)</f>
        <v>615217.13728924643</v>
      </c>
      <c r="AD34" s="315"/>
    </row>
    <row r="35" spans="1:30">
      <c r="A35" s="315"/>
      <c r="B35" s="437"/>
      <c r="C35" s="438"/>
      <c r="D35" s="438"/>
      <c r="E35" s="438"/>
      <c r="F35" s="439"/>
      <c r="G35" s="439"/>
      <c r="H35" s="440"/>
      <c r="I35" s="359"/>
      <c r="J35" s="359"/>
      <c r="K35" s="360"/>
      <c r="L35" s="315"/>
      <c r="M35" s="342"/>
      <c r="N35" s="322"/>
      <c r="O35" s="435"/>
      <c r="P35" s="322"/>
      <c r="Q35" s="441"/>
      <c r="R35" s="315"/>
      <c r="S35" s="342"/>
      <c r="T35" s="322"/>
      <c r="U35" s="322"/>
      <c r="V35" s="322"/>
      <c r="W35" s="436"/>
      <c r="X35" s="315"/>
      <c r="Y35" s="342"/>
      <c r="Z35" s="322"/>
      <c r="AA35" s="442"/>
      <c r="AB35" s="322"/>
      <c r="AC35" s="436"/>
      <c r="AD35" s="315"/>
    </row>
    <row r="36" spans="1:30">
      <c r="A36" s="315"/>
      <c r="B36" s="355"/>
      <c r="C36" s="439"/>
      <c r="D36" s="439"/>
      <c r="E36" s="439"/>
      <c r="F36" s="439"/>
      <c r="G36" s="439"/>
      <c r="H36" s="440"/>
      <c r="I36" s="359"/>
      <c r="J36" s="359"/>
      <c r="K36" s="360"/>
      <c r="L36" s="315"/>
      <c r="M36" s="342"/>
      <c r="N36" s="322"/>
      <c r="O36" s="443"/>
      <c r="P36" s="413"/>
      <c r="Q36" s="444"/>
      <c r="R36" s="315"/>
      <c r="S36" s="342"/>
      <c r="T36" s="322"/>
      <c r="U36" s="442"/>
      <c r="V36" s="322"/>
      <c r="W36" s="436"/>
      <c r="X36" s="315"/>
      <c r="Y36" s="342"/>
      <c r="Z36" s="322"/>
      <c r="AA36" s="322"/>
      <c r="AB36" s="322"/>
      <c r="AC36" s="445"/>
      <c r="AD36" s="315"/>
    </row>
    <row r="37" spans="1:30" ht="13.8" thickBot="1">
      <c r="A37" s="315"/>
      <c r="B37" s="386" t="s">
        <v>328</v>
      </c>
      <c r="C37" s="416">
        <f>'[10]Integrated Team (FY21)'!E46</f>
        <v>0.12</v>
      </c>
      <c r="D37" s="416"/>
      <c r="E37" s="416"/>
      <c r="F37" s="416"/>
      <c r="G37" s="416"/>
      <c r="H37" s="423" t="s">
        <v>86</v>
      </c>
      <c r="I37" s="359"/>
      <c r="J37" s="359"/>
      <c r="K37" s="360"/>
      <c r="L37" s="315"/>
      <c r="M37" s="446" t="s">
        <v>382</v>
      </c>
      <c r="N37" s="447"/>
      <c r="O37" s="448"/>
      <c r="P37" s="449"/>
      <c r="Q37" s="269">
        <f>Q34/Q10</f>
        <v>263.91686901380621</v>
      </c>
      <c r="R37" s="315"/>
      <c r="S37" s="342" t="s">
        <v>382</v>
      </c>
      <c r="T37" s="322"/>
      <c r="U37" s="322"/>
      <c r="V37" s="413"/>
      <c r="W37" s="1074">
        <f>W34/W10</f>
        <v>187.81942178757581</v>
      </c>
      <c r="X37" s="315"/>
      <c r="Y37" s="342" t="s">
        <v>382</v>
      </c>
      <c r="Z37" s="322"/>
      <c r="AA37" s="322"/>
      <c r="AB37" s="413"/>
      <c r="AC37" s="1074">
        <f>AC34/AC10</f>
        <v>153.22967304838019</v>
      </c>
      <c r="AD37" s="315"/>
    </row>
    <row r="38" spans="1:30" ht="13.8" thickBot="1">
      <c r="A38" s="315"/>
      <c r="B38" s="222"/>
      <c r="C38" s="223"/>
      <c r="D38" s="412"/>
      <c r="E38" s="412"/>
      <c r="F38" s="412"/>
      <c r="G38" s="412"/>
      <c r="H38" s="423"/>
      <c r="I38" s="359"/>
      <c r="J38" s="359"/>
      <c r="K38" s="360"/>
      <c r="L38" s="315"/>
      <c r="M38" s="450"/>
      <c r="N38" s="451"/>
      <c r="O38" s="447"/>
      <c r="P38" s="449"/>
      <c r="Q38" s="452"/>
      <c r="R38" s="315"/>
      <c r="S38" s="453"/>
      <c r="T38" s="454"/>
      <c r="U38" s="455"/>
      <c r="V38" s="456"/>
      <c r="W38" s="457"/>
      <c r="X38" s="315"/>
      <c r="Y38" s="453"/>
      <c r="Z38" s="454"/>
      <c r="AA38" s="455"/>
      <c r="AB38" s="456"/>
      <c r="AC38" s="457"/>
      <c r="AD38" s="315"/>
    </row>
    <row r="39" spans="1:30" ht="13.8" thickBot="1">
      <c r="A39" s="315"/>
      <c r="B39" s="270" t="s">
        <v>383</v>
      </c>
      <c r="C39" s="458">
        <f>'Integrated Team (FY23)'!E47</f>
        <v>2.3077627802923752E-2</v>
      </c>
      <c r="D39" s="459"/>
      <c r="E39" s="459"/>
      <c r="F39" s="459"/>
      <c r="G39" s="459"/>
      <c r="H39" s="460" t="s">
        <v>333</v>
      </c>
      <c r="I39" s="461"/>
      <c r="J39" s="461"/>
      <c r="K39" s="462"/>
      <c r="L39" s="315"/>
      <c r="M39" s="463"/>
      <c r="N39" s="464"/>
      <c r="O39" s="322"/>
      <c r="P39" s="413"/>
      <c r="Q39" s="465"/>
      <c r="R39" s="315"/>
      <c r="S39" s="463"/>
      <c r="T39" s="464"/>
      <c r="U39" s="322"/>
      <c r="V39" s="413"/>
      <c r="W39" s="465"/>
      <c r="X39" s="315"/>
      <c r="Y39" s="463"/>
      <c r="Z39" s="464"/>
      <c r="AA39" s="322"/>
      <c r="AB39" s="413"/>
      <c r="AC39" s="465"/>
      <c r="AD39" s="315"/>
    </row>
    <row r="40" spans="1:30" ht="13.8" thickBot="1">
      <c r="A40" s="315"/>
      <c r="B40" s="1078"/>
      <c r="C40" s="459"/>
      <c r="D40" s="1079"/>
      <c r="E40" s="1079"/>
      <c r="F40" s="1079"/>
      <c r="G40" s="1079"/>
      <c r="H40" s="460"/>
      <c r="I40" s="461"/>
      <c r="J40" s="461"/>
      <c r="K40" s="462"/>
      <c r="L40" s="315"/>
      <c r="M40" s="463"/>
      <c r="N40" s="464"/>
      <c r="O40" s="322"/>
      <c r="P40" s="413"/>
      <c r="Q40" s="466"/>
      <c r="R40" s="315"/>
      <c r="S40" s="315"/>
      <c r="T40" s="315"/>
      <c r="U40" s="315"/>
      <c r="V40" s="315"/>
      <c r="W40" s="466"/>
      <c r="X40" s="315"/>
      <c r="Y40" s="315"/>
      <c r="Z40" s="315"/>
      <c r="AA40" s="315"/>
      <c r="AB40" s="315"/>
      <c r="AC40" s="466"/>
      <c r="AD40" s="315"/>
    </row>
    <row r="41" spans="1:30">
      <c r="A41" s="315"/>
      <c r="B41" s="1122"/>
      <c r="C41" s="1122"/>
      <c r="D41" s="1122"/>
      <c r="E41" s="1122"/>
      <c r="F41" s="1122"/>
      <c r="G41" s="1122"/>
      <c r="H41" s="1122"/>
      <c r="I41" s="1122"/>
      <c r="J41" s="1122"/>
      <c r="K41" s="1122"/>
      <c r="L41" s="315"/>
      <c r="M41" s="315"/>
      <c r="N41" s="315"/>
      <c r="O41" s="315"/>
      <c r="P41" s="315"/>
      <c r="Q41" s="467"/>
      <c r="R41" s="315"/>
      <c r="S41" s="463"/>
      <c r="T41" s="464"/>
      <c r="U41" s="322"/>
      <c r="V41" s="413"/>
      <c r="W41" s="467"/>
      <c r="X41" s="315"/>
      <c r="Y41" s="463"/>
      <c r="Z41" s="464"/>
      <c r="AA41" s="322"/>
      <c r="AB41" s="413"/>
      <c r="AC41" s="467"/>
      <c r="AD41" s="315"/>
    </row>
    <row r="42" spans="1:30">
      <c r="A42" s="315"/>
      <c r="B42" s="1123"/>
      <c r="C42" s="1123"/>
      <c r="D42" s="1123"/>
      <c r="E42" s="1123"/>
      <c r="F42" s="1123"/>
      <c r="G42" s="1123"/>
      <c r="H42" s="1123"/>
      <c r="I42" s="1123"/>
      <c r="J42" s="1123"/>
      <c r="K42" s="1123"/>
      <c r="L42" s="315"/>
      <c r="M42" s="315"/>
      <c r="N42" s="315"/>
      <c r="O42" s="315"/>
      <c r="P42" s="315"/>
      <c r="Q42" s="315"/>
      <c r="R42" s="315"/>
      <c r="S42" s="315"/>
      <c r="T42" s="315"/>
      <c r="U42" s="315"/>
      <c r="V42" s="315"/>
      <c r="W42" s="315"/>
      <c r="X42" s="315"/>
      <c r="Y42" s="315"/>
      <c r="Z42" s="315"/>
      <c r="AA42" s="315"/>
      <c r="AB42" s="315"/>
      <c r="AC42" s="315"/>
      <c r="AD42" s="315"/>
    </row>
    <row r="43" spans="1:30">
      <c r="A43" s="315"/>
      <c r="B43" s="315"/>
      <c r="C43" s="315"/>
      <c r="D43" s="315"/>
      <c r="E43" s="315"/>
      <c r="F43" s="315"/>
      <c r="G43" s="315"/>
      <c r="H43" s="315"/>
      <c r="I43" s="322"/>
      <c r="J43" s="315"/>
      <c r="K43" s="315"/>
      <c r="L43" s="315"/>
      <c r="M43" s="315"/>
      <c r="N43" s="315"/>
      <c r="O43" s="315"/>
      <c r="P43" s="315"/>
      <c r="Q43" s="315"/>
      <c r="R43" s="315"/>
      <c r="S43" s="315"/>
      <c r="T43" s="315"/>
      <c r="U43" s="315"/>
      <c r="V43" s="315"/>
      <c r="W43" s="315"/>
      <c r="X43" s="315"/>
      <c r="Y43" s="315"/>
      <c r="Z43" s="315"/>
      <c r="AA43" s="315"/>
      <c r="AB43" s="315"/>
      <c r="AC43" s="315"/>
      <c r="AD43" s="315"/>
    </row>
    <row r="44" spans="1:30">
      <c r="A44" s="315"/>
      <c r="B44" s="468" t="s">
        <v>384</v>
      </c>
      <c r="C44" s="315"/>
      <c r="D44" s="315"/>
      <c r="E44" s="315"/>
      <c r="F44" s="315"/>
      <c r="G44" s="315"/>
      <c r="H44" s="315"/>
      <c r="I44" s="322"/>
      <c r="J44" s="315"/>
      <c r="K44" s="315"/>
      <c r="L44" s="315"/>
      <c r="M44" s="315"/>
      <c r="N44" s="315"/>
      <c r="O44" s="315"/>
      <c r="P44" s="315"/>
      <c r="Q44" s="315"/>
      <c r="R44" s="315"/>
      <c r="S44" s="315"/>
      <c r="T44" s="315"/>
      <c r="U44" s="315"/>
      <c r="V44" s="315"/>
      <c r="W44" s="315"/>
      <c r="X44" s="315"/>
      <c r="Y44" s="315"/>
      <c r="Z44" s="315"/>
      <c r="AA44" s="315"/>
      <c r="AB44" s="315"/>
      <c r="AC44" s="315"/>
      <c r="AD44" s="315"/>
    </row>
    <row r="45" spans="1:30">
      <c r="A45" s="315"/>
      <c r="B45" s="469" t="s">
        <v>385</v>
      </c>
      <c r="C45" s="470" t="s">
        <v>386</v>
      </c>
      <c r="D45" s="470" t="s">
        <v>387</v>
      </c>
      <c r="E45" s="470" t="s">
        <v>388</v>
      </c>
      <c r="F45" s="470"/>
      <c r="G45" s="470" t="s">
        <v>389</v>
      </c>
      <c r="H45" s="470" t="s">
        <v>390</v>
      </c>
      <c r="I45" s="470" t="s">
        <v>391</v>
      </c>
      <c r="J45" s="470" t="s">
        <v>392</v>
      </c>
      <c r="K45" s="315"/>
      <c r="L45" s="315"/>
      <c r="M45" s="315"/>
      <c r="N45" s="315"/>
      <c r="O45" s="315"/>
      <c r="P45" s="315"/>
      <c r="Q45" s="315"/>
      <c r="R45" s="315"/>
      <c r="S45" s="315"/>
      <c r="T45" s="315"/>
      <c r="U45" s="315"/>
      <c r="V45" s="315"/>
      <c r="W45" s="315"/>
      <c r="X45" s="315"/>
      <c r="Y45" s="315"/>
      <c r="Z45" s="315"/>
      <c r="AA45" s="315"/>
      <c r="AB45" s="315"/>
      <c r="AC45" s="315"/>
      <c r="AD45" s="315"/>
    </row>
    <row r="46" spans="1:30">
      <c r="A46" s="315"/>
      <c r="B46" s="471" t="s">
        <v>393</v>
      </c>
      <c r="C46" s="472">
        <v>16</v>
      </c>
      <c r="D46" s="472">
        <v>16</v>
      </c>
      <c r="E46" s="472">
        <v>16</v>
      </c>
      <c r="F46" s="472"/>
      <c r="G46" s="472">
        <v>16</v>
      </c>
      <c r="H46" s="472">
        <v>16</v>
      </c>
      <c r="I46" s="472">
        <v>16</v>
      </c>
      <c r="J46" s="472">
        <v>16</v>
      </c>
      <c r="K46" s="315"/>
      <c r="L46" s="315"/>
      <c r="M46" s="315"/>
      <c r="N46" s="315"/>
      <c r="O46" s="315"/>
      <c r="P46" s="315"/>
      <c r="Q46" s="315"/>
      <c r="R46" s="315"/>
      <c r="S46" s="315"/>
      <c r="T46" s="315"/>
      <c r="U46" s="315"/>
      <c r="V46" s="315"/>
      <c r="W46" s="315"/>
      <c r="X46" s="315"/>
      <c r="Y46" s="315"/>
      <c r="Z46" s="315"/>
      <c r="AA46" s="315"/>
      <c r="AB46" s="315"/>
      <c r="AC46" s="315"/>
      <c r="AD46" s="315"/>
    </row>
    <row r="47" spans="1:30">
      <c r="A47" s="315"/>
      <c r="B47" s="471" t="s">
        <v>394</v>
      </c>
      <c r="C47" s="472">
        <v>16</v>
      </c>
      <c r="D47" s="472">
        <v>16</v>
      </c>
      <c r="E47" s="472">
        <v>16</v>
      </c>
      <c r="F47" s="472"/>
      <c r="G47" s="472">
        <v>16</v>
      </c>
      <c r="H47" s="472">
        <v>16</v>
      </c>
      <c r="I47" s="472">
        <v>16</v>
      </c>
      <c r="J47" s="472">
        <v>16</v>
      </c>
      <c r="K47" s="315"/>
      <c r="L47" s="315"/>
      <c r="M47" s="463"/>
      <c r="N47" s="473"/>
      <c r="O47" s="474"/>
      <c r="P47" s="475"/>
      <c r="Q47" s="322"/>
      <c r="R47" s="315"/>
      <c r="S47" s="463"/>
      <c r="T47" s="473"/>
      <c r="U47" s="474"/>
      <c r="V47" s="475"/>
      <c r="W47" s="413"/>
      <c r="X47" s="315"/>
      <c r="Y47" s="463"/>
      <c r="Z47" s="473"/>
      <c r="AA47" s="474"/>
      <c r="AB47" s="475"/>
      <c r="AC47" s="413"/>
      <c r="AD47" s="315"/>
    </row>
    <row r="48" spans="1:30">
      <c r="A48" s="315"/>
      <c r="B48" s="471" t="s">
        <v>395</v>
      </c>
      <c r="C48" s="472">
        <v>8</v>
      </c>
      <c r="D48" s="472">
        <v>8</v>
      </c>
      <c r="E48" s="472">
        <v>8</v>
      </c>
      <c r="F48" s="472"/>
      <c r="G48" s="472">
        <v>8</v>
      </c>
      <c r="H48" s="472">
        <v>8</v>
      </c>
      <c r="I48" s="472">
        <v>8</v>
      </c>
      <c r="J48" s="472">
        <v>8</v>
      </c>
      <c r="K48" s="315"/>
      <c r="L48" s="315"/>
      <c r="M48" s="463"/>
      <c r="N48" s="473"/>
      <c r="O48" s="474"/>
      <c r="P48" s="475"/>
      <c r="Q48" s="322"/>
      <c r="R48" s="315"/>
      <c r="S48" s="463"/>
      <c r="T48" s="473"/>
      <c r="U48" s="474"/>
      <c r="V48" s="475"/>
      <c r="W48" s="413"/>
      <c r="X48" s="315"/>
      <c r="Y48" s="463"/>
      <c r="Z48" s="473"/>
      <c r="AA48" s="474"/>
      <c r="AB48" s="475"/>
      <c r="AC48" s="413"/>
      <c r="AD48" s="315"/>
    </row>
    <row r="49" spans="1:30">
      <c r="A49" s="315"/>
      <c r="B49" s="471" t="str">
        <f>"Total"&amp;" = "&amp;(SUM(C49:J49))</f>
        <v>Total = 280</v>
      </c>
      <c r="C49" s="476">
        <f>SUM(C46:C48)</f>
        <v>40</v>
      </c>
      <c r="D49" s="476">
        <f t="shared" ref="D49:J49" si="1">SUM(D46:D48)</f>
        <v>40</v>
      </c>
      <c r="E49" s="476">
        <f t="shared" si="1"/>
        <v>40</v>
      </c>
      <c r="F49" s="476"/>
      <c r="G49" s="476">
        <f t="shared" si="1"/>
        <v>40</v>
      </c>
      <c r="H49" s="476">
        <f t="shared" si="1"/>
        <v>40</v>
      </c>
      <c r="I49" s="476">
        <f t="shared" si="1"/>
        <v>40</v>
      </c>
      <c r="J49" s="476">
        <f t="shared" si="1"/>
        <v>40</v>
      </c>
      <c r="K49" s="315"/>
      <c r="L49" s="315"/>
      <c r="M49" s="330"/>
      <c r="N49" s="315"/>
      <c r="O49" s="315"/>
      <c r="P49" s="315"/>
      <c r="Q49" s="419"/>
      <c r="R49" s="322"/>
      <c r="S49" s="315"/>
      <c r="T49" s="315"/>
      <c r="U49" s="315"/>
      <c r="V49" s="315"/>
      <c r="W49" s="315"/>
      <c r="X49" s="322"/>
      <c r="Y49" s="315"/>
      <c r="Z49" s="315"/>
      <c r="AA49" s="315"/>
      <c r="AB49" s="315"/>
      <c r="AC49" s="315"/>
      <c r="AD49" s="315"/>
    </row>
    <row r="50" spans="1:30" ht="26.25" customHeight="1">
      <c r="A50" s="315"/>
      <c r="B50" s="1124" t="s">
        <v>396</v>
      </c>
      <c r="C50" s="1124"/>
      <c r="D50" s="1124"/>
      <c r="E50" s="1124"/>
      <c r="F50" s="1124"/>
      <c r="G50" s="1124"/>
      <c r="H50" s="1124"/>
      <c r="I50" s="1124"/>
      <c r="J50" s="1124"/>
      <c r="K50" s="315"/>
      <c r="L50" s="315"/>
      <c r="M50" s="330"/>
      <c r="N50" s="315"/>
      <c r="O50" s="315"/>
      <c r="P50" s="315"/>
      <c r="Q50" s="315"/>
      <c r="R50" s="322"/>
      <c r="S50" s="315"/>
      <c r="T50" s="315"/>
      <c r="U50" s="315"/>
      <c r="V50" s="315"/>
      <c r="W50" s="315"/>
      <c r="X50" s="315"/>
      <c r="Y50" s="315"/>
      <c r="Z50" s="315"/>
      <c r="AA50" s="315"/>
      <c r="AB50" s="315"/>
      <c r="AC50" s="315"/>
      <c r="AD50" s="315"/>
    </row>
    <row r="51" spans="1:30" ht="26.25" customHeight="1">
      <c r="A51" s="315"/>
      <c r="B51" s="477"/>
      <c r="C51" s="477"/>
      <c r="D51" s="477"/>
      <c r="E51" s="477"/>
      <c r="F51" s="477"/>
      <c r="G51" s="477"/>
      <c r="H51" s="477"/>
      <c r="I51" s="477"/>
      <c r="J51" s="477"/>
      <c r="K51" s="315"/>
      <c r="L51" s="315"/>
      <c r="M51" s="330" t="s">
        <v>397</v>
      </c>
      <c r="N51" s="315"/>
      <c r="O51" s="315"/>
      <c r="P51" s="315"/>
      <c r="Q51" s="315"/>
      <c r="R51" s="315"/>
      <c r="S51" s="315"/>
      <c r="T51" s="315"/>
      <c r="U51" s="315"/>
      <c r="V51" s="315"/>
      <c r="W51" s="315"/>
      <c r="X51" s="315"/>
      <c r="Y51" s="315"/>
      <c r="Z51" s="315"/>
      <c r="AA51" s="315"/>
      <c r="AB51" s="315"/>
      <c r="AC51" s="315"/>
      <c r="AD51" s="315"/>
    </row>
    <row r="52" spans="1:30" ht="13.8" thickBot="1">
      <c r="A52" s="315"/>
      <c r="B52" s="315"/>
      <c r="C52" s="315"/>
      <c r="D52" s="478"/>
      <c r="E52" s="478"/>
      <c r="F52" s="478"/>
      <c r="G52" s="478"/>
      <c r="H52" s="478"/>
      <c r="I52" s="478"/>
      <c r="J52" s="478"/>
      <c r="K52" s="315"/>
      <c r="L52" s="315"/>
      <c r="M52" s="330"/>
      <c r="N52" s="315"/>
      <c r="O52" s="315"/>
      <c r="P52" s="315"/>
      <c r="Q52" s="315"/>
      <c r="R52" s="315"/>
      <c r="S52" s="315"/>
      <c r="T52" s="315"/>
      <c r="U52" s="315"/>
      <c r="V52" s="315"/>
      <c r="W52" s="315"/>
      <c r="X52" s="315"/>
      <c r="Y52" s="315"/>
      <c r="Z52" s="315"/>
      <c r="AA52" s="315"/>
      <c r="AB52" s="315"/>
      <c r="AC52" s="315"/>
      <c r="AD52" s="315"/>
    </row>
    <row r="53" spans="1:30" ht="13.8" thickBot="1">
      <c r="A53" s="315"/>
      <c r="B53" s="468"/>
      <c r="C53" s="315"/>
      <c r="D53" s="315"/>
      <c r="E53" s="315"/>
      <c r="F53" s="315"/>
      <c r="G53" s="315"/>
      <c r="H53" s="315"/>
      <c r="I53" s="315"/>
      <c r="J53" s="315"/>
      <c r="K53" s="315"/>
      <c r="L53" s="315"/>
      <c r="M53" s="1109" t="s">
        <v>398</v>
      </c>
      <c r="N53" s="1110"/>
      <c r="O53" s="1110"/>
      <c r="P53" s="1110"/>
      <c r="Q53" s="1111"/>
      <c r="R53" s="315"/>
      <c r="S53" s="1109" t="s">
        <v>399</v>
      </c>
      <c r="T53" s="1110"/>
      <c r="U53" s="1110"/>
      <c r="V53" s="1110"/>
      <c r="W53" s="1111"/>
      <c r="X53" s="315"/>
      <c r="Y53" s="1109" t="s">
        <v>400</v>
      </c>
      <c r="Z53" s="1110"/>
      <c r="AA53" s="1110"/>
      <c r="AB53" s="1110"/>
      <c r="AC53" s="1111"/>
      <c r="AD53" s="315"/>
    </row>
    <row r="54" spans="1:30">
      <c r="A54" s="315"/>
      <c r="B54" s="479"/>
      <c r="C54" s="315"/>
      <c r="D54" s="315"/>
      <c r="E54" s="315"/>
      <c r="F54" s="315"/>
      <c r="G54" s="315"/>
      <c r="H54" s="315"/>
      <c r="I54" s="315"/>
      <c r="J54" s="315"/>
      <c r="K54" s="315"/>
      <c r="L54" s="315"/>
      <c r="M54" s="337" t="s">
        <v>260</v>
      </c>
      <c r="N54" s="338">
        <v>15</v>
      </c>
      <c r="O54" s="339"/>
      <c r="P54" s="340" t="s">
        <v>262</v>
      </c>
      <c r="Q54" s="341">
        <f>N54*365</f>
        <v>5475</v>
      </c>
      <c r="R54" s="315"/>
      <c r="S54" s="337" t="s">
        <v>260</v>
      </c>
      <c r="T54" s="338">
        <v>20</v>
      </c>
      <c r="U54" s="339"/>
      <c r="V54" s="340" t="s">
        <v>262</v>
      </c>
      <c r="W54" s="341">
        <f>T54*365</f>
        <v>7300</v>
      </c>
      <c r="X54" s="315"/>
      <c r="Y54" s="337" t="s">
        <v>260</v>
      </c>
      <c r="Z54" s="338">
        <v>30</v>
      </c>
      <c r="AA54" s="339"/>
      <c r="AB54" s="340" t="s">
        <v>262</v>
      </c>
      <c r="AC54" s="341">
        <f>Z54*365</f>
        <v>10950</v>
      </c>
      <c r="AD54" s="315"/>
    </row>
    <row r="55" spans="1:30" ht="13.8" thickBot="1">
      <c r="A55" s="315"/>
      <c r="B55" s="330" t="s">
        <v>401</v>
      </c>
      <c r="C55" s="315"/>
      <c r="D55" s="315"/>
      <c r="E55" s="315"/>
      <c r="F55" s="315"/>
      <c r="G55" s="315"/>
      <c r="H55" s="315"/>
      <c r="I55" s="315"/>
      <c r="J55" s="315"/>
      <c r="K55" s="480"/>
      <c r="L55" s="315"/>
      <c r="M55" s="342"/>
      <c r="N55" s="322"/>
      <c r="O55" s="322"/>
      <c r="P55" s="322"/>
      <c r="Q55" s="343"/>
      <c r="R55" s="315"/>
      <c r="S55" s="342"/>
      <c r="T55" s="322"/>
      <c r="U55" s="322"/>
      <c r="V55" s="322"/>
      <c r="W55" s="343"/>
      <c r="Y55" s="342"/>
      <c r="Z55" s="322"/>
      <c r="AA55" s="322"/>
      <c r="AB55" s="322"/>
      <c r="AC55" s="343"/>
      <c r="AD55" s="315"/>
    </row>
    <row r="56" spans="1:30">
      <c r="A56" s="315"/>
      <c r="B56" s="344"/>
      <c r="C56" s="345" t="s">
        <v>275</v>
      </c>
      <c r="D56" s="345"/>
      <c r="E56" s="345"/>
      <c r="F56" s="346" t="s">
        <v>366</v>
      </c>
      <c r="G56" s="347"/>
      <c r="H56" s="481" t="s">
        <v>277</v>
      </c>
      <c r="I56" s="482"/>
      <c r="J56" s="482"/>
      <c r="K56" s="483"/>
      <c r="L56" s="315"/>
      <c r="M56" s="351"/>
      <c r="N56" s="352"/>
      <c r="O56" s="353" t="s">
        <v>264</v>
      </c>
      <c r="P56" s="353" t="s">
        <v>265</v>
      </c>
      <c r="Q56" s="354" t="s">
        <v>266</v>
      </c>
      <c r="S56" s="351"/>
      <c r="T56" s="352"/>
      <c r="U56" s="353" t="s">
        <v>264</v>
      </c>
      <c r="V56" s="353" t="s">
        <v>265</v>
      </c>
      <c r="W56" s="354" t="s">
        <v>266</v>
      </c>
      <c r="X56" s="315"/>
      <c r="Y56" s="351"/>
      <c r="Z56" s="352"/>
      <c r="AA56" s="353" t="s">
        <v>264</v>
      </c>
      <c r="AB56" s="353" t="s">
        <v>265</v>
      </c>
      <c r="AC56" s="354" t="s">
        <v>266</v>
      </c>
      <c r="AD56" s="315"/>
    </row>
    <row r="57" spans="1:30">
      <c r="A57" s="315"/>
      <c r="B57" s="355" t="s">
        <v>285</v>
      </c>
      <c r="C57" s="356"/>
      <c r="D57" s="356"/>
      <c r="E57" s="356"/>
      <c r="F57" s="356"/>
      <c r="G57" s="357"/>
      <c r="H57" s="322"/>
      <c r="I57" s="322"/>
      <c r="J57" s="322"/>
      <c r="K57" s="343"/>
      <c r="L57" s="315"/>
      <c r="M57" s="355" t="s">
        <v>285</v>
      </c>
      <c r="N57" s="361"/>
      <c r="O57" s="362"/>
      <c r="P57" s="362"/>
      <c r="Q57" s="363"/>
      <c r="R57" s="315"/>
      <c r="S57" s="355" t="s">
        <v>285</v>
      </c>
      <c r="T57" s="361"/>
      <c r="U57" s="362"/>
      <c r="V57" s="362"/>
      <c r="W57" s="363"/>
      <c r="X57" s="315"/>
      <c r="Y57" s="355" t="s">
        <v>285</v>
      </c>
      <c r="Z57" s="361"/>
      <c r="AA57" s="362"/>
      <c r="AB57" s="362"/>
      <c r="AC57" s="363"/>
      <c r="AD57" s="315"/>
    </row>
    <row r="58" spans="1:30">
      <c r="A58" s="315"/>
      <c r="B58" s="364" t="s">
        <v>402</v>
      </c>
      <c r="C58" s="357">
        <f>C14</f>
        <v>74264</v>
      </c>
      <c r="D58" s="357"/>
      <c r="E58" s="357"/>
      <c r="F58" s="365">
        <v>92496.84919424048</v>
      </c>
      <c r="G58" s="357"/>
      <c r="H58" s="374" t="s">
        <v>370</v>
      </c>
      <c r="I58" s="322"/>
      <c r="J58" s="322"/>
      <c r="K58" s="343"/>
      <c r="L58" s="315"/>
      <c r="M58" s="367" t="str">
        <f>B58</f>
        <v xml:space="preserve">  Management Supervision</v>
      </c>
      <c r="N58" s="368"/>
      <c r="O58" s="369">
        <f>C58</f>
        <v>74264</v>
      </c>
      <c r="P58" s="370">
        <f>C67</f>
        <v>0.05</v>
      </c>
      <c r="Q58" s="371">
        <f>O58*P58</f>
        <v>3713.2000000000003</v>
      </c>
      <c r="R58" s="315"/>
      <c r="S58" s="367" t="str">
        <f>B58</f>
        <v xml:space="preserve">  Management Supervision</v>
      </c>
      <c r="T58" s="368"/>
      <c r="U58" s="369">
        <f>C58</f>
        <v>74264</v>
      </c>
      <c r="V58" s="370">
        <f>D67</f>
        <v>0.05</v>
      </c>
      <c r="W58" s="371">
        <f>U58*V58</f>
        <v>3713.2000000000003</v>
      </c>
      <c r="X58" s="315"/>
      <c r="Y58" s="367" t="str">
        <f>B58</f>
        <v xml:space="preserve">  Management Supervision</v>
      </c>
      <c r="Z58" s="368"/>
      <c r="AA58" s="369">
        <f>C58</f>
        <v>74264</v>
      </c>
      <c r="AB58" s="370">
        <f>E67</f>
        <v>0.05</v>
      </c>
      <c r="AC58" s="371">
        <f>AA58*AB58</f>
        <v>3713.2000000000003</v>
      </c>
      <c r="AD58" s="315"/>
    </row>
    <row r="59" spans="1:30">
      <c r="A59" s="315"/>
      <c r="B59" s="364" t="str">
        <f>B15</f>
        <v xml:space="preserve">  Site Supervisor </v>
      </c>
      <c r="C59" s="357">
        <f>C15</f>
        <v>45375.199999999997</v>
      </c>
      <c r="D59" s="357"/>
      <c r="E59" s="357"/>
      <c r="F59" s="365">
        <v>45124.774005912077</v>
      </c>
      <c r="G59" s="357"/>
      <c r="H59" s="374" t="s">
        <v>403</v>
      </c>
      <c r="I59" s="322"/>
      <c r="J59" s="322"/>
      <c r="K59" s="343"/>
      <c r="L59" s="315"/>
      <c r="M59" s="367" t="str">
        <f>B59</f>
        <v xml:space="preserve">  Site Supervisor </v>
      </c>
      <c r="N59" s="368"/>
      <c r="O59" s="369">
        <f>C59</f>
        <v>45375.199999999997</v>
      </c>
      <c r="P59" s="370">
        <f>C68</f>
        <v>1</v>
      </c>
      <c r="Q59" s="371">
        <f>O59*P59</f>
        <v>45375.199999999997</v>
      </c>
      <c r="R59" s="315"/>
      <c r="S59" s="367" t="str">
        <f>B59</f>
        <v xml:space="preserve">  Site Supervisor </v>
      </c>
      <c r="T59" s="368"/>
      <c r="U59" s="369">
        <f>C59</f>
        <v>45375.199999999997</v>
      </c>
      <c r="V59" s="370">
        <f>D68</f>
        <v>1</v>
      </c>
      <c r="W59" s="371">
        <f>U59*V59</f>
        <v>45375.199999999997</v>
      </c>
      <c r="X59" s="315"/>
      <c r="Y59" s="367" t="str">
        <f>B59</f>
        <v xml:space="preserve">  Site Supervisor </v>
      </c>
      <c r="Z59" s="368"/>
      <c r="AA59" s="369">
        <f>C59</f>
        <v>45375.199999999997</v>
      </c>
      <c r="AB59" s="370">
        <f>E68</f>
        <v>1</v>
      </c>
      <c r="AC59" s="371">
        <f>AA59*AB59</f>
        <v>45375.199999999997</v>
      </c>
      <c r="AD59" s="315"/>
    </row>
    <row r="60" spans="1:30">
      <c r="A60" s="315"/>
      <c r="B60" s="364" t="s">
        <v>404</v>
      </c>
      <c r="C60" s="357">
        <f>C16</f>
        <v>34927.359999999993</v>
      </c>
      <c r="D60" s="357"/>
      <c r="E60" s="181"/>
      <c r="F60" s="365">
        <v>32198.400000000001</v>
      </c>
      <c r="G60" s="357"/>
      <c r="H60" s="374" t="s">
        <v>370</v>
      </c>
      <c r="I60" s="322"/>
      <c r="J60" s="322"/>
      <c r="K60" s="343"/>
      <c r="L60" s="315"/>
      <c r="M60" s="367" t="str">
        <f>B60</f>
        <v xml:space="preserve">  Direct Care I &amp; II</v>
      </c>
      <c r="N60" s="368"/>
      <c r="O60" s="369">
        <f>C60</f>
        <v>34927.359999999993</v>
      </c>
      <c r="P60" s="370">
        <f>C69</f>
        <v>4.2</v>
      </c>
      <c r="Q60" s="371">
        <f>O60*P60</f>
        <v>146694.91199999998</v>
      </c>
      <c r="R60" s="315"/>
      <c r="S60" s="367" t="str">
        <f>M60</f>
        <v xml:space="preserve">  Direct Care I &amp; II</v>
      </c>
      <c r="T60" s="368"/>
      <c r="U60" s="369">
        <f>O60</f>
        <v>34927.359999999993</v>
      </c>
      <c r="V60" s="370">
        <f>D69</f>
        <v>4.2</v>
      </c>
      <c r="W60" s="371">
        <f>U60*V60</f>
        <v>146694.91199999998</v>
      </c>
      <c r="X60" s="315"/>
      <c r="Y60" s="367" t="str">
        <f>B60</f>
        <v xml:space="preserve">  Direct Care I &amp; II</v>
      </c>
      <c r="Z60" s="368"/>
      <c r="AA60" s="369">
        <f>O60</f>
        <v>34927.359999999993</v>
      </c>
      <c r="AB60" s="370">
        <f>E69</f>
        <v>4.2</v>
      </c>
      <c r="AC60" s="371">
        <f>AA60*AB60</f>
        <v>146694.91199999998</v>
      </c>
      <c r="AD60" s="315"/>
    </row>
    <row r="61" spans="1:30">
      <c r="A61" s="315"/>
      <c r="B61" s="364" t="s">
        <v>405</v>
      </c>
      <c r="C61" s="357">
        <f>C17</f>
        <v>34927.359999999993</v>
      </c>
      <c r="D61" s="322"/>
      <c r="E61" s="181"/>
      <c r="F61" s="365">
        <v>32198.400000000001</v>
      </c>
      <c r="G61" s="357"/>
      <c r="H61" s="374" t="s">
        <v>370</v>
      </c>
      <c r="I61" s="322"/>
      <c r="J61" s="322"/>
      <c r="K61" s="343"/>
      <c r="L61" s="315"/>
      <c r="M61" s="484" t="str">
        <f>B61</f>
        <v xml:space="preserve">  Relief</v>
      </c>
      <c r="N61" s="375"/>
      <c r="O61" s="197">
        <f>C61</f>
        <v>34927.359999999993</v>
      </c>
      <c r="P61" s="376">
        <f>C70</f>
        <v>0.53307692307692311</v>
      </c>
      <c r="Q61" s="377">
        <f>O61*P61</f>
        <v>18618.969599999997</v>
      </c>
      <c r="R61" s="372"/>
      <c r="S61" s="379" t="str">
        <f>M61</f>
        <v xml:space="preserve">  Relief</v>
      </c>
      <c r="T61" s="375"/>
      <c r="U61" s="485">
        <f>O61</f>
        <v>34927.359999999993</v>
      </c>
      <c r="V61" s="376">
        <f>D70</f>
        <v>0.53307692307692311</v>
      </c>
      <c r="W61" s="377">
        <f>U61*V61</f>
        <v>18618.969599999997</v>
      </c>
      <c r="X61" s="315"/>
      <c r="Y61" s="484" t="str">
        <f>B61</f>
        <v xml:space="preserve">  Relief</v>
      </c>
      <c r="Z61" s="375"/>
      <c r="AA61" s="197">
        <f>O61</f>
        <v>34927.359999999993</v>
      </c>
      <c r="AB61" s="376">
        <f>E70</f>
        <v>0.53307692307692311</v>
      </c>
      <c r="AC61" s="377">
        <f>AA61*AB61</f>
        <v>18618.969599999997</v>
      </c>
      <c r="AD61" s="315"/>
    </row>
    <row r="62" spans="1:30">
      <c r="A62" s="315"/>
      <c r="B62" s="364"/>
      <c r="C62" s="357"/>
      <c r="D62" s="357"/>
      <c r="E62" s="357"/>
      <c r="F62" s="357"/>
      <c r="G62" s="357"/>
      <c r="H62" s="357"/>
      <c r="I62" s="322"/>
      <c r="J62" s="322"/>
      <c r="K62" s="343"/>
      <c r="L62" s="315"/>
      <c r="M62" s="351" t="s">
        <v>294</v>
      </c>
      <c r="N62" s="381"/>
      <c r="O62" s="381"/>
      <c r="P62" s="383">
        <f>SUM(P58:P61)</f>
        <v>5.7830769230769228</v>
      </c>
      <c r="Q62" s="384">
        <f>SUM(Q58:Q61)</f>
        <v>214402.28159999999</v>
      </c>
      <c r="R62" s="372"/>
      <c r="S62" s="351" t="s">
        <v>294</v>
      </c>
      <c r="T62" s="381"/>
      <c r="U62" s="381"/>
      <c r="V62" s="383">
        <f>SUM(V58:V61)</f>
        <v>5.7830769230769228</v>
      </c>
      <c r="W62" s="384">
        <f>SUM(W58:W61)</f>
        <v>214402.28159999999</v>
      </c>
      <c r="X62" s="315"/>
      <c r="Y62" s="351" t="s">
        <v>294</v>
      </c>
      <c r="Z62" s="381"/>
      <c r="AA62" s="381"/>
      <c r="AB62" s="383">
        <f>SUM(AB58:AB61)</f>
        <v>5.7830769230769228</v>
      </c>
      <c r="AC62" s="384">
        <f>SUM(AC58:AC61)</f>
        <v>214402.28159999999</v>
      </c>
      <c r="AD62" s="315"/>
    </row>
    <row r="63" spans="1:30">
      <c r="A63" s="315"/>
      <c r="B63" s="364"/>
      <c r="C63" s="356" t="s">
        <v>372</v>
      </c>
      <c r="D63" s="356"/>
      <c r="E63" s="356"/>
      <c r="F63" s="356"/>
      <c r="G63" s="356"/>
      <c r="H63" s="356"/>
      <c r="I63" s="356"/>
      <c r="J63" s="356"/>
      <c r="K63" s="343"/>
      <c r="L63" s="315"/>
      <c r="M63" s="388" t="s">
        <v>373</v>
      </c>
      <c r="N63" s="322"/>
      <c r="O63" s="322"/>
      <c r="P63" s="389" t="s">
        <v>297</v>
      </c>
      <c r="Q63" s="343"/>
      <c r="R63" s="372"/>
      <c r="S63" s="388" t="s">
        <v>373</v>
      </c>
      <c r="T63" s="322"/>
      <c r="U63" s="322"/>
      <c r="V63" s="389" t="s">
        <v>297</v>
      </c>
      <c r="W63" s="343"/>
      <c r="X63" s="315"/>
      <c r="Y63" s="388" t="s">
        <v>373</v>
      </c>
      <c r="Z63" s="322"/>
      <c r="AA63" s="322"/>
      <c r="AB63" s="389" t="s">
        <v>297</v>
      </c>
      <c r="AC63" s="343"/>
      <c r="AD63" s="315"/>
    </row>
    <row r="64" spans="1:30">
      <c r="A64" s="315"/>
      <c r="B64" s="386"/>
      <c r="C64" s="327" t="s">
        <v>406</v>
      </c>
      <c r="D64" s="327" t="s">
        <v>407</v>
      </c>
      <c r="E64" s="327" t="s">
        <v>408</v>
      </c>
      <c r="F64" s="327"/>
      <c r="G64" s="327"/>
      <c r="H64" s="322"/>
      <c r="I64" s="322"/>
      <c r="J64" s="322"/>
      <c r="K64" s="486"/>
      <c r="L64" s="315"/>
      <c r="M64" s="342" t="s">
        <v>298</v>
      </c>
      <c r="N64" s="322"/>
      <c r="O64" s="206">
        <f>C74</f>
        <v>0.24220000000000003</v>
      </c>
      <c r="P64" s="322"/>
      <c r="Q64" s="392">
        <f>O64*Q62</f>
        <v>51928.232603520002</v>
      </c>
      <c r="R64" s="372"/>
      <c r="S64" s="342" t="s">
        <v>298</v>
      </c>
      <c r="T64" s="322"/>
      <c r="U64" s="487">
        <f>O64</f>
        <v>0.24220000000000003</v>
      </c>
      <c r="V64" s="322"/>
      <c r="W64" s="392">
        <f>U64*W62</f>
        <v>51928.232603520002</v>
      </c>
      <c r="X64" s="315"/>
      <c r="Y64" s="342" t="s">
        <v>298</v>
      </c>
      <c r="Z64" s="322"/>
      <c r="AA64" s="206">
        <f>O64</f>
        <v>0.24220000000000003</v>
      </c>
      <c r="AB64" s="322"/>
      <c r="AC64" s="392">
        <f>AA64*AC62</f>
        <v>51928.232603520002</v>
      </c>
      <c r="AD64" s="315"/>
    </row>
    <row r="65" spans="1:30">
      <c r="A65" s="315"/>
      <c r="B65" s="386" t="s">
        <v>409</v>
      </c>
      <c r="C65" s="390" t="s">
        <v>410</v>
      </c>
      <c r="D65" s="488" t="s">
        <v>411</v>
      </c>
      <c r="E65" s="390" t="s">
        <v>412</v>
      </c>
      <c r="F65" s="391"/>
      <c r="G65" s="391"/>
      <c r="H65" s="322"/>
      <c r="I65" s="322"/>
      <c r="J65" s="322"/>
      <c r="K65" s="489"/>
      <c r="L65" s="315"/>
      <c r="M65" s="393" t="s">
        <v>299</v>
      </c>
      <c r="N65" s="394"/>
      <c r="O65" s="394"/>
      <c r="P65" s="395"/>
      <c r="Q65" s="396">
        <f>Q62+Q64</f>
        <v>266330.51420351997</v>
      </c>
      <c r="R65" s="372"/>
      <c r="S65" s="393" t="s">
        <v>299</v>
      </c>
      <c r="T65" s="394"/>
      <c r="U65" s="381"/>
      <c r="V65" s="395"/>
      <c r="W65" s="396">
        <f>W62+W64</f>
        <v>266330.51420351997</v>
      </c>
      <c r="X65" s="315"/>
      <c r="Y65" s="393" t="s">
        <v>299</v>
      </c>
      <c r="Z65" s="394"/>
      <c r="AA65" s="394"/>
      <c r="AB65" s="395"/>
      <c r="AC65" s="396">
        <f>AC62+AC64</f>
        <v>266330.51420351997</v>
      </c>
      <c r="AD65" s="315"/>
    </row>
    <row r="66" spans="1:30">
      <c r="A66" s="315"/>
      <c r="B66" s="355" t="s">
        <v>285</v>
      </c>
      <c r="C66" s="391"/>
      <c r="D66" s="322"/>
      <c r="E66" s="322"/>
      <c r="F66" s="322"/>
      <c r="G66" s="391"/>
      <c r="H66" s="322"/>
      <c r="I66" s="322"/>
      <c r="J66" s="322"/>
      <c r="K66" s="343"/>
      <c r="L66" s="315"/>
      <c r="M66" s="342"/>
      <c r="N66" s="322"/>
      <c r="O66" s="250"/>
      <c r="P66" s="403"/>
      <c r="Q66" s="371"/>
      <c r="R66" s="372"/>
      <c r="S66" s="342"/>
      <c r="T66" s="322"/>
      <c r="U66" s="250"/>
      <c r="V66" s="403"/>
      <c r="W66" s="371"/>
      <c r="X66" s="315"/>
      <c r="Y66" s="342"/>
      <c r="Z66" s="322"/>
      <c r="AA66" s="250"/>
      <c r="AB66" s="403"/>
      <c r="AC66" s="371"/>
      <c r="AD66" s="315"/>
    </row>
    <row r="67" spans="1:30">
      <c r="A67" s="315"/>
      <c r="B67" s="364" t="str">
        <f>B58</f>
        <v xml:space="preserve">  Management Supervision</v>
      </c>
      <c r="C67" s="397">
        <v>0.05</v>
      </c>
      <c r="D67" s="397">
        <v>0.05</v>
      </c>
      <c r="E67" s="397">
        <v>0.05</v>
      </c>
      <c r="F67" s="397"/>
      <c r="G67" s="397"/>
      <c r="H67" s="322"/>
      <c r="I67" s="322"/>
      <c r="J67" s="322"/>
      <c r="K67" s="490"/>
      <c r="L67" s="315"/>
      <c r="M67" s="386" t="s">
        <v>377</v>
      </c>
      <c r="N67" s="322"/>
      <c r="O67" s="403">
        <f>C78</f>
        <v>2.0190812303224459</v>
      </c>
      <c r="P67" s="322"/>
      <c r="Q67" s="404">
        <f>O67*Q54</f>
        <v>11054.469736015391</v>
      </c>
      <c r="R67" s="372"/>
      <c r="S67" s="386" t="s">
        <v>377</v>
      </c>
      <c r="T67" s="322"/>
      <c r="U67" s="403">
        <f>O67</f>
        <v>2.0190812303224459</v>
      </c>
      <c r="V67" s="322"/>
      <c r="W67" s="404">
        <f>U67*W54</f>
        <v>14739.292981353856</v>
      </c>
      <c r="X67" s="315"/>
      <c r="Y67" s="386" t="s">
        <v>377</v>
      </c>
      <c r="Z67" s="322"/>
      <c r="AA67" s="403">
        <f>O67</f>
        <v>2.0190812303224459</v>
      </c>
      <c r="AB67" s="322"/>
      <c r="AC67" s="404">
        <f>AA67*AC54</f>
        <v>22108.939472030783</v>
      </c>
      <c r="AD67" s="315"/>
    </row>
    <row r="68" spans="1:30">
      <c r="A68" s="315"/>
      <c r="B68" s="364" t="str">
        <f>B59</f>
        <v xml:space="preserve">  Site Supervisor </v>
      </c>
      <c r="C68" s="397">
        <v>1</v>
      </c>
      <c r="D68" s="397">
        <v>1</v>
      </c>
      <c r="E68" s="397">
        <v>1</v>
      </c>
      <c r="F68" s="397"/>
      <c r="G68" s="397"/>
      <c r="H68" s="322"/>
      <c r="I68" s="322"/>
      <c r="J68" s="322"/>
      <c r="K68" s="490"/>
      <c r="L68" s="315"/>
      <c r="M68" s="342" t="str">
        <f>B76</f>
        <v>Meals / Food***</v>
      </c>
      <c r="N68" s="322"/>
      <c r="O68" s="403">
        <f>C76</f>
        <v>8.33</v>
      </c>
      <c r="P68" s="322"/>
      <c r="Q68" s="434">
        <f>Q54*O68</f>
        <v>45606.75</v>
      </c>
      <c r="R68" s="372"/>
      <c r="S68" s="386" t="str">
        <f>B76</f>
        <v>Meals / Food***</v>
      </c>
      <c r="T68" s="322"/>
      <c r="U68" s="403">
        <f>C76</f>
        <v>8.33</v>
      </c>
      <c r="V68" s="322"/>
      <c r="W68" s="491">
        <f>W54*U68</f>
        <v>60809</v>
      </c>
      <c r="X68" s="315"/>
      <c r="Y68" s="386" t="str">
        <f>B76</f>
        <v>Meals / Food***</v>
      </c>
      <c r="Z68" s="322"/>
      <c r="AA68" s="403">
        <f>C76</f>
        <v>8.33</v>
      </c>
      <c r="AB68" s="322"/>
      <c r="AC68" s="491">
        <f>AA68*AC54</f>
        <v>91213.5</v>
      </c>
      <c r="AD68" s="315"/>
    </row>
    <row r="69" spans="1:30">
      <c r="A69" s="315"/>
      <c r="B69" s="364" t="str">
        <f>B60</f>
        <v xml:space="preserve">  Direct Care I &amp; II</v>
      </c>
      <c r="C69" s="397">
        <v>4.2</v>
      </c>
      <c r="D69" s="397">
        <v>4.2</v>
      </c>
      <c r="E69" s="397">
        <v>4.2</v>
      </c>
      <c r="F69" s="397"/>
      <c r="G69" s="397"/>
      <c r="H69" s="322"/>
      <c r="I69" s="322"/>
      <c r="J69" s="322"/>
      <c r="K69" s="490"/>
      <c r="L69" s="315"/>
      <c r="M69" s="393" t="s">
        <v>379</v>
      </c>
      <c r="N69" s="394"/>
      <c r="O69" s="394"/>
      <c r="P69" s="394"/>
      <c r="Q69" s="411">
        <f>SUM(Q65:Q68)</f>
        <v>322991.73393953533</v>
      </c>
      <c r="R69" s="372"/>
      <c r="S69" s="393" t="s">
        <v>379</v>
      </c>
      <c r="T69" s="394"/>
      <c r="U69" s="394"/>
      <c r="V69" s="394"/>
      <c r="W69" s="411">
        <f>SUM(W65:W68)</f>
        <v>341878.80718487385</v>
      </c>
      <c r="X69" s="315"/>
      <c r="Y69" s="393" t="s">
        <v>379</v>
      </c>
      <c r="Z69" s="394"/>
      <c r="AA69" s="394"/>
      <c r="AB69" s="394"/>
      <c r="AC69" s="411">
        <f>SUM(AC65:AC68)</f>
        <v>379652.95367555076</v>
      </c>
      <c r="AD69" s="315"/>
    </row>
    <row r="70" spans="1:30">
      <c r="A70" s="315"/>
      <c r="B70" s="406" t="str">
        <f>B61</f>
        <v xml:space="preserve">  Relief</v>
      </c>
      <c r="C70" s="397">
        <v>0.53307692307692311</v>
      </c>
      <c r="D70" s="397">
        <v>0.53307692307692311</v>
      </c>
      <c r="E70" s="397">
        <v>0.53307692307692311</v>
      </c>
      <c r="F70" s="397"/>
      <c r="G70" s="397"/>
      <c r="H70" s="322"/>
      <c r="I70" s="322"/>
      <c r="J70" s="322"/>
      <c r="K70" s="490"/>
      <c r="L70" s="315"/>
      <c r="M70" s="342" t="s">
        <v>328</v>
      </c>
      <c r="N70" s="322"/>
      <c r="O70" s="415">
        <f>C83</f>
        <v>0.12</v>
      </c>
      <c r="P70" s="322"/>
      <c r="Q70" s="392">
        <f>O70*Q69</f>
        <v>38759.00807274424</v>
      </c>
      <c r="R70" s="372"/>
      <c r="S70" s="342" t="s">
        <v>328</v>
      </c>
      <c r="T70" s="322"/>
      <c r="U70" s="415">
        <f>C83</f>
        <v>0.12</v>
      </c>
      <c r="V70" s="322"/>
      <c r="W70" s="392">
        <f>U70*W69</f>
        <v>41025.456862184859</v>
      </c>
      <c r="X70" s="315"/>
      <c r="Y70" s="342" t="s">
        <v>328</v>
      </c>
      <c r="Z70" s="322"/>
      <c r="AA70" s="415">
        <f>C83</f>
        <v>0.12</v>
      </c>
      <c r="AB70" s="322"/>
      <c r="AC70" s="392">
        <f>AA70*AC69</f>
        <v>45558.354441066091</v>
      </c>
      <c r="AD70" s="315"/>
    </row>
    <row r="71" spans="1:30" ht="13.8" thickBot="1">
      <c r="A71" s="315"/>
      <c r="B71" s="409"/>
      <c r="C71" s="410"/>
      <c r="D71" s="410"/>
      <c r="E71" s="410"/>
      <c r="F71" s="397"/>
      <c r="G71" s="397"/>
      <c r="H71" s="397"/>
      <c r="I71" s="322"/>
      <c r="J71" s="322"/>
      <c r="K71" s="343"/>
      <c r="L71" s="315"/>
      <c r="M71" s="425" t="s">
        <v>329</v>
      </c>
      <c r="N71" s="426"/>
      <c r="O71" s="426"/>
      <c r="P71" s="426"/>
      <c r="Q71" s="427">
        <f>SUM(Q69:Q70)</f>
        <v>361750.74201227957</v>
      </c>
      <c r="R71" s="372"/>
      <c r="S71" s="425" t="s">
        <v>329</v>
      </c>
      <c r="T71" s="426"/>
      <c r="U71" s="426"/>
      <c r="V71" s="426"/>
      <c r="W71" s="427">
        <f>SUM(W69:W70)</f>
        <v>382904.26404705871</v>
      </c>
      <c r="X71" s="315"/>
      <c r="Y71" s="425" t="s">
        <v>329</v>
      </c>
      <c r="Z71" s="426"/>
      <c r="AA71" s="426"/>
      <c r="AB71" s="426"/>
      <c r="AC71" s="427">
        <f>SUM(AC69:AC70)</f>
        <v>425211.30811661686</v>
      </c>
      <c r="AD71" s="315"/>
    </row>
    <row r="72" spans="1:30" ht="13.8" thickTop="1">
      <c r="A72" s="315"/>
      <c r="B72" s="364"/>
      <c r="C72" s="412"/>
      <c r="D72" s="412"/>
      <c r="E72" s="412"/>
      <c r="F72" s="412"/>
      <c r="G72" s="412"/>
      <c r="H72" s="412"/>
      <c r="I72" s="322"/>
      <c r="J72" s="322"/>
      <c r="K72" s="343"/>
      <c r="L72" s="315"/>
      <c r="M72" s="342" t="s">
        <v>198</v>
      </c>
      <c r="N72" s="322"/>
      <c r="O72" s="492">
        <f>C86</f>
        <v>2.3077627802923752E-2</v>
      </c>
      <c r="P72" s="322"/>
      <c r="Q72" s="436">
        <f>Q71+(Q71*O72)-(Q62*O72)</f>
        <v>365151.19493900798</v>
      </c>
      <c r="R72" s="372"/>
      <c r="S72" s="342" t="s">
        <v>198</v>
      </c>
      <c r="T72" s="322"/>
      <c r="U72" s="435">
        <f>C86</f>
        <v>2.3077627802923752E-2</v>
      </c>
      <c r="V72" s="322"/>
      <c r="W72" s="436">
        <f>W71+(W71*U72)-(W62*U72)</f>
        <v>386792.89008202672</v>
      </c>
      <c r="X72" s="315"/>
      <c r="Y72" s="342" t="s">
        <v>198</v>
      </c>
      <c r="Z72" s="322"/>
      <c r="AA72" s="435">
        <f>C86</f>
        <v>2.3077627802923752E-2</v>
      </c>
      <c r="AB72" s="322"/>
      <c r="AC72" s="436">
        <f>AC71+(AC71*AA72)-(AC62*AA72)</f>
        <v>430076.28036806401</v>
      </c>
      <c r="AD72" s="315"/>
    </row>
    <row r="73" spans="1:30" ht="13.8" thickBot="1">
      <c r="A73" s="315"/>
      <c r="B73" s="386"/>
      <c r="C73" s="356" t="s">
        <v>303</v>
      </c>
      <c r="D73" s="356"/>
      <c r="E73" s="356"/>
      <c r="F73" s="356"/>
      <c r="G73" s="356"/>
      <c r="H73" s="356"/>
      <c r="I73" s="322"/>
      <c r="J73" s="322"/>
      <c r="K73" s="343"/>
      <c r="L73" s="315"/>
      <c r="M73" s="446" t="s">
        <v>382</v>
      </c>
      <c r="N73" s="447"/>
      <c r="O73" s="447"/>
      <c r="P73" s="449"/>
      <c r="Q73" s="269">
        <f>Q72/Q54</f>
        <v>66.694282180640727</v>
      </c>
      <c r="R73" s="372"/>
      <c r="S73" s="446" t="s">
        <v>382</v>
      </c>
      <c r="T73" s="447"/>
      <c r="U73" s="447"/>
      <c r="V73" s="449"/>
      <c r="W73" s="269">
        <f>W72/W54</f>
        <v>52.985327408496808</v>
      </c>
      <c r="X73" s="315"/>
      <c r="Y73" s="446" t="s">
        <v>382</v>
      </c>
      <c r="Z73" s="447"/>
      <c r="AA73" s="447"/>
      <c r="AB73" s="449"/>
      <c r="AC73" s="269">
        <f>AC72/AC54</f>
        <v>39.276372636352875</v>
      </c>
      <c r="AD73" s="315"/>
    </row>
    <row r="74" spans="1:30" ht="15.6">
      <c r="A74" s="315"/>
      <c r="B74" s="386" t="s">
        <v>298</v>
      </c>
      <c r="C74" s="223">
        <f>C30</f>
        <v>0.24220000000000003</v>
      </c>
      <c r="D74" s="416"/>
      <c r="E74" s="223"/>
      <c r="F74" s="223"/>
      <c r="G74" s="416"/>
      <c r="H74" s="1112" t="s">
        <v>306</v>
      </c>
      <c r="I74" s="1112"/>
      <c r="J74" s="1112"/>
      <c r="K74" s="1113"/>
      <c r="L74" s="315"/>
      <c r="M74" s="315"/>
      <c r="N74" s="315"/>
      <c r="O74" s="315"/>
      <c r="P74" s="315"/>
      <c r="Q74" s="493"/>
      <c r="R74" s="315"/>
      <c r="S74" s="493"/>
      <c r="T74" s="493"/>
      <c r="U74" s="493"/>
      <c r="V74" s="493"/>
      <c r="W74" s="493"/>
      <c r="X74" s="315"/>
      <c r="Y74" s="493"/>
      <c r="Z74" s="493"/>
      <c r="AA74" s="493"/>
      <c r="AB74" s="315"/>
      <c r="AC74" s="493"/>
      <c r="AD74" s="315"/>
    </row>
    <row r="75" spans="1:30" ht="15.6" customHeight="1">
      <c r="A75" s="315"/>
      <c r="B75" s="386"/>
      <c r="C75" s="412"/>
      <c r="D75" s="412"/>
      <c r="E75" s="412"/>
      <c r="F75" s="412"/>
      <c r="G75" s="412"/>
      <c r="H75" s="359"/>
      <c r="I75" s="322"/>
      <c r="J75" s="322"/>
      <c r="K75" s="343"/>
      <c r="L75" s="315"/>
      <c r="M75" s="315"/>
      <c r="N75" s="315"/>
      <c r="O75" s="315"/>
      <c r="P75" s="315"/>
      <c r="Q75" s="466"/>
      <c r="R75" s="315"/>
      <c r="S75" s="466"/>
      <c r="T75" s="466"/>
      <c r="U75" s="466"/>
      <c r="V75" s="466"/>
      <c r="W75" s="466"/>
      <c r="X75" s="466"/>
      <c r="Y75" s="466"/>
      <c r="Z75" s="466"/>
      <c r="AA75" s="466"/>
      <c r="AB75" s="466"/>
      <c r="AC75" s="466"/>
      <c r="AD75" s="315"/>
    </row>
    <row r="76" spans="1:30" ht="29.1" customHeight="1">
      <c r="A76" s="315"/>
      <c r="B76" s="386" t="s">
        <v>413</v>
      </c>
      <c r="C76" s="494">
        <f>C31</f>
        <v>8.33</v>
      </c>
      <c r="D76" s="412"/>
      <c r="E76" s="412"/>
      <c r="F76" s="412"/>
      <c r="G76" s="419"/>
      <c r="H76" s="495" t="s">
        <v>414</v>
      </c>
      <c r="I76" s="359"/>
      <c r="J76" s="359"/>
      <c r="K76" s="360"/>
      <c r="L76" s="316"/>
      <c r="M76" s="315"/>
      <c r="N76" s="315"/>
      <c r="O76" s="315"/>
      <c r="P76" s="315"/>
      <c r="Q76" s="496"/>
      <c r="R76" s="315"/>
      <c r="S76" s="496"/>
      <c r="T76" s="496"/>
      <c r="U76" s="496"/>
      <c r="V76" s="496"/>
      <c r="W76" s="496"/>
      <c r="X76" s="496"/>
      <c r="Y76" s="496"/>
      <c r="Z76" s="496"/>
      <c r="AA76" s="496"/>
      <c r="AB76" s="496"/>
      <c r="AC76" s="496"/>
      <c r="AD76" s="316"/>
    </row>
    <row r="77" spans="1:30">
      <c r="A77" s="315"/>
      <c r="B77" s="421"/>
      <c r="C77" s="422"/>
      <c r="D77" s="422"/>
      <c r="E77" s="422"/>
      <c r="F77" s="422"/>
      <c r="G77" s="422"/>
      <c r="H77" s="423"/>
      <c r="I77" s="322"/>
      <c r="J77" s="322"/>
      <c r="K77" s="497"/>
      <c r="L77" s="316"/>
      <c r="M77" s="315"/>
      <c r="N77" s="315"/>
      <c r="O77" s="315"/>
      <c r="P77" s="315"/>
      <c r="Q77" s="315"/>
      <c r="R77" s="315"/>
      <c r="S77" s="315"/>
      <c r="T77" s="315"/>
      <c r="U77" s="315"/>
      <c r="V77" s="315"/>
      <c r="W77" s="315"/>
      <c r="X77" s="315"/>
      <c r="Y77" s="315"/>
      <c r="Z77" s="315"/>
      <c r="AA77" s="315"/>
      <c r="AB77" s="315"/>
      <c r="AC77" s="315"/>
      <c r="AD77" s="316"/>
    </row>
    <row r="78" spans="1:30">
      <c r="A78" s="315"/>
      <c r="B78" s="386" t="s">
        <v>377</v>
      </c>
      <c r="C78" s="428">
        <f>C34</f>
        <v>2.0190812303224459</v>
      </c>
      <c r="D78" s="419"/>
      <c r="E78" s="429"/>
      <c r="F78" s="429"/>
      <c r="G78" s="373"/>
      <c r="H78" s="498" t="str">
        <f>H34</f>
        <v>FY20 UFR Transportation</v>
      </c>
      <c r="I78" s="322"/>
      <c r="J78" s="322"/>
      <c r="K78" s="432"/>
      <c r="L78" s="316"/>
      <c r="M78" s="316"/>
      <c r="N78" s="316"/>
      <c r="O78" s="316"/>
      <c r="P78" s="316"/>
      <c r="Q78" s="316"/>
      <c r="R78" s="499"/>
      <c r="S78" s="316"/>
      <c r="T78" s="316"/>
      <c r="U78" s="316"/>
      <c r="V78" s="316"/>
      <c r="W78" s="316"/>
      <c r="X78" s="316"/>
      <c r="Y78" s="316"/>
      <c r="Z78" s="316"/>
      <c r="AA78" s="316"/>
      <c r="AB78" s="316"/>
      <c r="AC78" s="316"/>
      <c r="AD78" s="316"/>
    </row>
    <row r="79" spans="1:30">
      <c r="A79" s="315"/>
      <c r="B79" s="386"/>
      <c r="C79" s="429"/>
      <c r="D79" s="500"/>
      <c r="E79" s="429"/>
      <c r="F79" s="429"/>
      <c r="G79" s="373"/>
      <c r="H79" s="498"/>
      <c r="I79" s="322"/>
      <c r="J79" s="322"/>
      <c r="K79" s="432"/>
      <c r="L79" s="316"/>
      <c r="M79" s="316"/>
      <c r="N79" s="316"/>
      <c r="O79" s="316"/>
      <c r="P79" s="316"/>
      <c r="Q79" s="316"/>
      <c r="R79" s="316"/>
      <c r="S79" s="316"/>
      <c r="T79" s="316"/>
      <c r="U79" s="316"/>
      <c r="V79" s="316"/>
      <c r="W79" s="316"/>
      <c r="X79" s="316"/>
      <c r="Y79" s="316"/>
      <c r="Z79" s="316"/>
      <c r="AA79" s="316"/>
      <c r="AB79" s="316"/>
      <c r="AC79" s="316"/>
      <c r="AD79" s="499"/>
    </row>
    <row r="80" spans="1:30">
      <c r="A80" s="315"/>
      <c r="B80" s="386"/>
      <c r="C80" s="429"/>
      <c r="D80" s="500"/>
      <c r="E80" s="429"/>
      <c r="F80" s="429"/>
      <c r="G80" s="373"/>
      <c r="H80" s="498"/>
      <c r="I80" s="322"/>
      <c r="J80" s="322"/>
      <c r="K80" s="432"/>
      <c r="L80" s="316"/>
      <c r="M80" s="316"/>
      <c r="N80" s="316"/>
      <c r="O80" s="316"/>
      <c r="P80" s="316"/>
      <c r="Q80" s="316"/>
      <c r="R80" s="316"/>
      <c r="S80" s="316"/>
      <c r="T80" s="316"/>
      <c r="U80" s="316"/>
      <c r="V80" s="316"/>
      <c r="W80" s="316"/>
      <c r="X80" s="316"/>
      <c r="Y80" s="316"/>
      <c r="Z80" s="316"/>
      <c r="AA80" s="316"/>
      <c r="AB80" s="316"/>
      <c r="AC80" s="316"/>
      <c r="AD80" s="316"/>
    </row>
    <row r="81" spans="1:34">
      <c r="A81" s="315"/>
      <c r="B81" s="437"/>
      <c r="C81" s="438"/>
      <c r="D81" s="438"/>
      <c r="E81" s="438"/>
      <c r="F81" s="439"/>
      <c r="G81" s="439"/>
      <c r="H81" s="440"/>
      <c r="I81" s="322"/>
      <c r="J81" s="322"/>
      <c r="K81" s="343"/>
      <c r="L81" s="316"/>
      <c r="M81" s="316"/>
      <c r="N81" s="316"/>
      <c r="O81" s="316"/>
      <c r="P81" s="316"/>
      <c r="Q81" s="316"/>
      <c r="R81" s="316"/>
      <c r="S81" s="316"/>
      <c r="T81" s="316"/>
      <c r="U81" s="316"/>
      <c r="V81" s="316"/>
      <c r="W81" s="316"/>
      <c r="X81" s="316"/>
      <c r="Y81" s="316"/>
      <c r="Z81" s="316"/>
      <c r="AA81" s="316"/>
      <c r="AB81" s="316"/>
      <c r="AC81" s="316"/>
      <c r="AD81" s="316"/>
    </row>
    <row r="82" spans="1:34" ht="20.100000000000001" customHeight="1">
      <c r="A82" s="315"/>
      <c r="B82" s="386"/>
      <c r="C82" s="412"/>
      <c r="D82" s="412"/>
      <c r="E82" s="412"/>
      <c r="F82" s="412"/>
      <c r="G82" s="412"/>
      <c r="H82" s="359"/>
      <c r="I82" s="322"/>
      <c r="J82" s="322"/>
      <c r="K82" s="343"/>
      <c r="L82" s="316"/>
      <c r="M82" s="316"/>
      <c r="N82" s="316"/>
      <c r="O82" s="316"/>
      <c r="P82" s="316"/>
      <c r="Q82" s="316"/>
      <c r="R82" s="316"/>
      <c r="S82" s="316"/>
      <c r="T82" s="316"/>
      <c r="U82" s="316"/>
      <c r="V82" s="316"/>
      <c r="W82" s="316"/>
      <c r="X82" s="316"/>
      <c r="Y82" s="316"/>
      <c r="Z82" s="316"/>
      <c r="AA82" s="316"/>
      <c r="AB82" s="316"/>
      <c r="AC82" s="316"/>
      <c r="AD82" s="316"/>
    </row>
    <row r="83" spans="1:34">
      <c r="A83" s="315"/>
      <c r="B83" s="386" t="s">
        <v>328</v>
      </c>
      <c r="C83" s="416">
        <f>C37</f>
        <v>0.12</v>
      </c>
      <c r="D83" s="416"/>
      <c r="E83" s="416"/>
      <c r="F83" s="416"/>
      <c r="G83" s="416"/>
      <c r="H83" s="1120" t="s">
        <v>86</v>
      </c>
      <c r="I83" s="1120"/>
      <c r="J83" s="1120"/>
      <c r="K83" s="1121"/>
      <c r="L83" s="316"/>
      <c r="M83" s="316"/>
      <c r="N83" s="316"/>
      <c r="O83" s="316"/>
      <c r="P83" s="316"/>
      <c r="Q83" s="316"/>
      <c r="R83" s="316"/>
      <c r="S83" s="316"/>
      <c r="T83" s="316"/>
      <c r="U83" s="316"/>
      <c r="V83" s="316"/>
      <c r="W83" s="316"/>
      <c r="X83" s="316"/>
      <c r="Y83" s="316"/>
      <c r="Z83" s="316"/>
      <c r="AA83" s="316"/>
      <c r="AB83" s="316"/>
      <c r="AC83" s="316"/>
      <c r="AD83" s="316"/>
    </row>
    <row r="84" spans="1:34">
      <c r="A84" s="315"/>
      <c r="B84" s="222"/>
      <c r="C84" s="223"/>
      <c r="D84" s="416"/>
      <c r="E84" s="416"/>
      <c r="F84" s="416"/>
      <c r="G84" s="416"/>
      <c r="H84" s="501"/>
      <c r="I84" s="399"/>
      <c r="J84" s="399"/>
      <c r="K84" s="400"/>
      <c r="L84" s="316"/>
      <c r="M84" s="316"/>
      <c r="N84" s="316"/>
      <c r="O84" s="316"/>
      <c r="P84" s="316"/>
      <c r="Q84" s="316"/>
      <c r="R84" s="316"/>
      <c r="S84" s="316"/>
      <c r="T84" s="316"/>
      <c r="U84" s="316"/>
      <c r="V84" s="316"/>
      <c r="W84" s="316"/>
      <c r="X84" s="316"/>
      <c r="Y84" s="316"/>
      <c r="Z84" s="316"/>
      <c r="AA84" s="316"/>
      <c r="AB84" s="316"/>
      <c r="AC84" s="316"/>
      <c r="AD84" s="316"/>
    </row>
    <row r="85" spans="1:34">
      <c r="A85" s="315"/>
      <c r="B85" s="386"/>
      <c r="C85" s="223"/>
      <c r="D85" s="412"/>
      <c r="E85" s="412"/>
      <c r="F85" s="412"/>
      <c r="G85" s="412"/>
      <c r="H85" s="502"/>
      <c r="I85" s="359"/>
      <c r="J85" s="359"/>
      <c r="K85" s="360"/>
      <c r="L85" s="316"/>
      <c r="M85" s="316"/>
      <c r="N85" s="316"/>
      <c r="O85" s="316"/>
      <c r="P85" s="316"/>
      <c r="Q85" s="316"/>
      <c r="R85" s="316"/>
      <c r="S85" s="316"/>
      <c r="T85" s="316"/>
      <c r="U85" s="316"/>
      <c r="V85" s="316"/>
      <c r="W85" s="316"/>
      <c r="X85" s="316"/>
      <c r="Y85" s="316"/>
      <c r="Z85" s="316"/>
      <c r="AA85" s="316"/>
      <c r="AB85" s="316"/>
      <c r="AC85" s="316"/>
      <c r="AD85" s="316"/>
    </row>
    <row r="86" spans="1:34" ht="13.8" thickBot="1">
      <c r="A86" s="315"/>
      <c r="B86" s="270" t="s">
        <v>383</v>
      </c>
      <c r="C86" s="273">
        <f>C39</f>
        <v>2.3077627802923752E-2</v>
      </c>
      <c r="D86" s="459"/>
      <c r="E86" s="459"/>
      <c r="F86" s="459"/>
      <c r="G86" s="459"/>
      <c r="H86" s="460" t="s">
        <v>333</v>
      </c>
      <c r="I86" s="461"/>
      <c r="J86" s="461"/>
      <c r="K86" s="462"/>
      <c r="L86" s="316"/>
      <c r="M86" s="316"/>
      <c r="N86" s="316"/>
      <c r="O86" s="316"/>
      <c r="P86" s="316"/>
      <c r="Q86" s="316"/>
      <c r="R86" s="316"/>
      <c r="S86" s="316"/>
      <c r="T86" s="316"/>
      <c r="U86" s="316"/>
      <c r="V86" s="316"/>
      <c r="W86" s="316"/>
      <c r="X86" s="316"/>
      <c r="Y86" s="316"/>
      <c r="Z86" s="316"/>
      <c r="AA86" s="316"/>
      <c r="AB86" s="316"/>
      <c r="AC86" s="316"/>
      <c r="AD86" s="316"/>
    </row>
    <row r="87" spans="1:34">
      <c r="A87" s="315"/>
      <c r="B87" s="315"/>
      <c r="C87" s="315"/>
      <c r="D87" s="315"/>
      <c r="E87" s="315"/>
      <c r="F87" s="315"/>
      <c r="G87" s="315"/>
      <c r="H87" s="315"/>
      <c r="I87" s="315"/>
      <c r="J87" s="315"/>
      <c r="K87" s="315"/>
      <c r="L87" s="316"/>
      <c r="M87" s="316"/>
      <c r="N87" s="316"/>
      <c r="O87" s="316"/>
      <c r="P87" s="316"/>
      <c r="Q87" s="316"/>
      <c r="R87" s="316"/>
      <c r="S87" s="316"/>
      <c r="T87" s="316"/>
      <c r="U87" s="316"/>
      <c r="V87" s="316"/>
      <c r="W87" s="316"/>
      <c r="X87" s="316"/>
      <c r="Y87" s="316"/>
      <c r="Z87" s="316"/>
      <c r="AA87" s="316"/>
      <c r="AB87" s="316"/>
      <c r="AC87" s="316"/>
      <c r="AD87" s="316"/>
    </row>
    <row r="88" spans="1:34" s="316" customFormat="1">
      <c r="A88" s="315"/>
      <c r="B88" s="468" t="s">
        <v>415</v>
      </c>
      <c r="C88" s="315"/>
      <c r="D88" s="315"/>
      <c r="E88" s="315"/>
      <c r="F88" s="315"/>
      <c r="G88" s="315"/>
      <c r="H88" s="315"/>
      <c r="I88" s="322"/>
      <c r="J88" s="315"/>
      <c r="K88" s="315"/>
    </row>
    <row r="89" spans="1:34" s="316" customFormat="1">
      <c r="A89" s="315"/>
      <c r="B89" s="469" t="s">
        <v>385</v>
      </c>
      <c r="C89" s="470" t="s">
        <v>386</v>
      </c>
      <c r="D89" s="470" t="s">
        <v>387</v>
      </c>
      <c r="E89" s="470" t="s">
        <v>388</v>
      </c>
      <c r="F89" s="470"/>
      <c r="G89" s="470" t="s">
        <v>389</v>
      </c>
      <c r="H89" s="470" t="s">
        <v>390</v>
      </c>
      <c r="I89" s="470" t="s">
        <v>391</v>
      </c>
      <c r="J89" s="470" t="s">
        <v>392</v>
      </c>
      <c r="K89" s="315"/>
    </row>
    <row r="90" spans="1:34" s="316" customFormat="1">
      <c r="A90" s="315"/>
      <c r="B90" s="471" t="s">
        <v>393</v>
      </c>
      <c r="C90" s="472">
        <v>8</v>
      </c>
      <c r="D90" s="472">
        <v>8</v>
      </c>
      <c r="E90" s="472">
        <v>8</v>
      </c>
      <c r="F90" s="472"/>
      <c r="G90" s="472">
        <v>8</v>
      </c>
      <c r="H90" s="472">
        <v>8</v>
      </c>
      <c r="I90" s="472">
        <v>8</v>
      </c>
      <c r="J90" s="472">
        <v>8</v>
      </c>
      <c r="K90" s="315"/>
    </row>
    <row r="91" spans="1:34" s="316" customFormat="1">
      <c r="A91" s="315"/>
      <c r="B91" s="471" t="s">
        <v>394</v>
      </c>
      <c r="C91" s="472">
        <v>8</v>
      </c>
      <c r="D91" s="472">
        <v>8</v>
      </c>
      <c r="E91" s="472">
        <v>8</v>
      </c>
      <c r="F91" s="472"/>
      <c r="G91" s="472">
        <v>8</v>
      </c>
      <c r="H91" s="472">
        <v>8</v>
      </c>
      <c r="I91" s="472">
        <v>8</v>
      </c>
      <c r="J91" s="472">
        <v>8</v>
      </c>
      <c r="K91" s="315"/>
    </row>
    <row r="92" spans="1:34" s="316" customFormat="1">
      <c r="A92" s="315"/>
      <c r="B92" s="471" t="s">
        <v>395</v>
      </c>
      <c r="C92" s="472">
        <v>8</v>
      </c>
      <c r="D92" s="472">
        <v>8</v>
      </c>
      <c r="E92" s="472">
        <v>8</v>
      </c>
      <c r="F92" s="472"/>
      <c r="G92" s="472">
        <v>8</v>
      </c>
      <c r="H92" s="472">
        <v>8</v>
      </c>
      <c r="I92" s="472">
        <v>8</v>
      </c>
      <c r="J92" s="472">
        <v>8</v>
      </c>
      <c r="K92" s="315"/>
    </row>
    <row r="93" spans="1:34" s="316" customFormat="1">
      <c r="A93" s="315"/>
      <c r="B93" s="471" t="str">
        <f>"Total"&amp;" = "&amp;(SUM(C93:J93))</f>
        <v>Total = 168</v>
      </c>
      <c r="C93" s="476">
        <f>SUM(C90:C92)</f>
        <v>24</v>
      </c>
      <c r="D93" s="476">
        <f t="shared" ref="D93:J93" si="2">SUM(D90:D92)</f>
        <v>24</v>
      </c>
      <c r="E93" s="476">
        <f t="shared" si="2"/>
        <v>24</v>
      </c>
      <c r="F93" s="476"/>
      <c r="G93" s="476">
        <f t="shared" si="2"/>
        <v>24</v>
      </c>
      <c r="H93" s="476">
        <f t="shared" si="2"/>
        <v>24</v>
      </c>
      <c r="I93" s="476">
        <f t="shared" si="2"/>
        <v>24</v>
      </c>
      <c r="J93" s="476">
        <f t="shared" si="2"/>
        <v>24</v>
      </c>
      <c r="K93" s="315"/>
    </row>
    <row r="94" spans="1:34" s="316" customFormat="1">
      <c r="B94" s="315"/>
      <c r="C94" s="315"/>
      <c r="D94" s="478"/>
      <c r="E94" s="478"/>
      <c r="F94" s="478"/>
      <c r="G94" s="478"/>
      <c r="H94" s="478"/>
      <c r="I94" s="478"/>
      <c r="J94" s="478"/>
      <c r="K94" s="315"/>
    </row>
    <row r="95" spans="1:34" s="316" customFormat="1">
      <c r="AE95" s="499"/>
      <c r="AF95" s="499"/>
      <c r="AG95" s="499"/>
      <c r="AH95" s="499"/>
    </row>
    <row r="96" spans="1:34" s="316" customFormat="1"/>
    <row r="97" s="316" customFormat="1"/>
    <row r="98" s="316" customFormat="1"/>
    <row r="99" s="316" customFormat="1"/>
    <row r="100" s="316" customFormat="1"/>
    <row r="101" s="316" customFormat="1"/>
    <row r="102" s="316" customFormat="1"/>
    <row r="103" s="316" customFormat="1"/>
    <row r="104" s="316" customFormat="1"/>
    <row r="105" s="316" customFormat="1"/>
    <row r="106" s="316" customFormat="1"/>
    <row r="107" s="316" customFormat="1"/>
    <row r="108" s="316" customFormat="1"/>
    <row r="109" s="316" customFormat="1"/>
    <row r="110" s="316" customFormat="1"/>
    <row r="111" s="316" customFormat="1"/>
    <row r="112" s="316" customFormat="1"/>
    <row r="113" s="316" customFormat="1"/>
    <row r="114" s="316" customFormat="1"/>
    <row r="115" s="316" customFormat="1"/>
    <row r="116" s="316" customFormat="1"/>
    <row r="117" s="316" customFormat="1"/>
    <row r="118" s="316" customFormat="1"/>
    <row r="119" s="316" customFormat="1"/>
    <row r="120" s="316" customFormat="1"/>
    <row r="121" s="316" customFormat="1"/>
    <row r="122" s="316" customFormat="1"/>
    <row r="123" s="316" customFormat="1"/>
    <row r="124" s="316" customFormat="1"/>
    <row r="125" s="316" customFormat="1"/>
    <row r="126" s="316" customFormat="1"/>
    <row r="127" s="316" customFormat="1"/>
    <row r="128" s="316" customFormat="1"/>
    <row r="129" s="316" customFormat="1"/>
    <row r="130" s="316" customFormat="1"/>
    <row r="131" s="316" customFormat="1"/>
    <row r="132" s="316" customFormat="1"/>
    <row r="133" s="316" customFormat="1"/>
    <row r="134" s="316" customFormat="1"/>
    <row r="135" s="316" customFormat="1"/>
    <row r="136" s="316" customFormat="1"/>
    <row r="137" s="316" customFormat="1"/>
    <row r="138" s="316" customFormat="1"/>
    <row r="139" s="316" customFormat="1"/>
    <row r="140" s="316" customFormat="1"/>
    <row r="141" s="316" customFormat="1"/>
    <row r="142" s="316" customFormat="1"/>
    <row r="143" s="316" customFormat="1"/>
    <row r="144" s="316" customFormat="1"/>
    <row r="145" s="316" customFormat="1"/>
    <row r="146" s="316" customFormat="1"/>
    <row r="147" s="316" customFormat="1"/>
    <row r="148" s="316" customFormat="1"/>
    <row r="149" s="316" customFormat="1"/>
    <row r="150" s="316" customFormat="1"/>
    <row r="151" s="316" customFormat="1"/>
    <row r="152" s="316" customFormat="1"/>
    <row r="153" s="316" customFormat="1"/>
    <row r="154" s="316" customFormat="1"/>
    <row r="155" s="316" customFormat="1"/>
    <row r="156" s="316" customFormat="1"/>
    <row r="157" s="316" customFormat="1"/>
    <row r="158" s="316" customFormat="1"/>
    <row r="159" s="316" customFormat="1"/>
    <row r="160" s="316" customFormat="1"/>
    <row r="161" s="316" customFormat="1"/>
    <row r="162" s="316" customFormat="1"/>
    <row r="163" s="316" customFormat="1"/>
    <row r="164" s="316" customFormat="1"/>
    <row r="165" s="316" customFormat="1"/>
    <row r="166" s="316" customFormat="1"/>
    <row r="167" s="316" customFormat="1"/>
    <row r="168" s="316" customFormat="1"/>
    <row r="169" s="316" customFormat="1"/>
    <row r="170" s="316" customFormat="1"/>
    <row r="171" s="316" customFormat="1"/>
    <row r="172" s="316" customFormat="1"/>
    <row r="173" s="316" customFormat="1"/>
    <row r="174" s="316" customFormat="1"/>
    <row r="175" s="316" customFormat="1"/>
    <row r="176" s="316" customFormat="1"/>
    <row r="177" s="316" customFormat="1"/>
    <row r="178" s="316" customFormat="1"/>
    <row r="179" s="316" customFormat="1"/>
    <row r="180" s="316" customFormat="1"/>
    <row r="181" s="316" customFormat="1"/>
    <row r="182" s="316" customFormat="1"/>
    <row r="183" s="316" customFormat="1"/>
    <row r="184" s="316" customFormat="1"/>
    <row r="185" s="316" customFormat="1"/>
    <row r="186" s="316" customFormat="1"/>
    <row r="187" s="316" customFormat="1"/>
    <row r="188" s="316" customFormat="1"/>
    <row r="189" s="316" customFormat="1"/>
    <row r="190" s="316" customFormat="1"/>
    <row r="191" s="316" customFormat="1"/>
    <row r="192" s="316" customFormat="1"/>
    <row r="193" s="316" customFormat="1"/>
    <row r="194" s="316" customFormat="1"/>
    <row r="195" s="316" customFormat="1"/>
    <row r="196" s="316" customFormat="1"/>
    <row r="197" s="316" customFormat="1"/>
    <row r="198" s="316" customFormat="1"/>
    <row r="199" s="316" customFormat="1"/>
    <row r="200" s="316" customFormat="1"/>
    <row r="201" s="316" customFormat="1"/>
    <row r="202" s="316" customFormat="1"/>
    <row r="203" s="316" customFormat="1"/>
    <row r="204" s="316" customFormat="1"/>
    <row r="205" s="316" customFormat="1"/>
    <row r="206" s="316" customFormat="1"/>
    <row r="207" s="316" customFormat="1"/>
    <row r="208" s="316" customFormat="1"/>
    <row r="209" s="316" customFormat="1"/>
    <row r="210" s="316" customFormat="1"/>
    <row r="211" s="316" customFormat="1"/>
    <row r="212" s="316" customFormat="1"/>
    <row r="213" s="316" customFormat="1"/>
    <row r="214" s="316" customFormat="1"/>
    <row r="215" s="316" customFormat="1"/>
    <row r="216" s="316" customFormat="1"/>
    <row r="217" s="316" customFormat="1"/>
    <row r="218" s="316" customFormat="1"/>
    <row r="219" s="316" customFormat="1"/>
    <row r="220" s="316" customFormat="1"/>
    <row r="221" s="316" customFormat="1"/>
    <row r="222" s="316" customFormat="1"/>
    <row r="223" s="316" customFormat="1"/>
    <row r="224" s="316" customFormat="1"/>
    <row r="225" s="316" customFormat="1"/>
    <row r="226" s="316" customFormat="1"/>
    <row r="227" s="316" customFormat="1"/>
    <row r="228" s="316" customFormat="1"/>
    <row r="229" s="316" customFormat="1"/>
    <row r="230" s="316" customFormat="1"/>
    <row r="231" s="316" customFormat="1"/>
    <row r="232" s="316" customFormat="1"/>
    <row r="233" s="316" customFormat="1"/>
    <row r="234" s="316" customFormat="1"/>
    <row r="235" s="316" customFormat="1"/>
    <row r="236" s="316" customFormat="1"/>
    <row r="237" s="316" customFormat="1"/>
    <row r="238" s="316" customFormat="1"/>
    <row r="239" s="316" customFormat="1"/>
    <row r="240" s="316" customFormat="1"/>
    <row r="241" s="316" customFormat="1"/>
    <row r="242" s="316" customFormat="1"/>
    <row r="243" s="316" customFormat="1"/>
    <row r="244" s="316" customFormat="1"/>
    <row r="245" s="316" customFormat="1"/>
    <row r="246" s="316" customFormat="1"/>
    <row r="247" s="316" customFormat="1"/>
    <row r="248" s="316" customFormat="1"/>
    <row r="249" s="316" customFormat="1"/>
    <row r="250" s="316" customFormat="1"/>
    <row r="251" s="316" customFormat="1"/>
    <row r="252" s="316" customFormat="1"/>
    <row r="253" s="316" customFormat="1"/>
    <row r="254" s="316" customFormat="1"/>
    <row r="255" s="316" customFormat="1"/>
    <row r="256" s="316" customFormat="1"/>
    <row r="257" s="316" customFormat="1"/>
    <row r="258" s="316" customFormat="1"/>
    <row r="259" s="316" customFormat="1"/>
    <row r="260" s="316" customFormat="1"/>
    <row r="261" s="316" customFormat="1"/>
    <row r="262" s="316" customFormat="1"/>
    <row r="263" s="316" customFormat="1"/>
    <row r="264" s="316" customFormat="1"/>
    <row r="265" s="316" customFormat="1"/>
    <row r="266" s="316" customFormat="1"/>
    <row r="267" s="316" customFormat="1"/>
    <row r="268" s="316" customFormat="1"/>
    <row r="269" s="316" customFormat="1"/>
    <row r="270" s="316" customFormat="1"/>
    <row r="271" s="316" customFormat="1"/>
    <row r="272" s="316" customFormat="1"/>
    <row r="273" s="316" customFormat="1"/>
    <row r="274" s="316" customFormat="1"/>
    <row r="275" s="316" customFormat="1"/>
    <row r="276" s="316" customFormat="1"/>
    <row r="277" s="316" customFormat="1"/>
    <row r="278" s="316" customFormat="1"/>
    <row r="279" s="316" customFormat="1"/>
    <row r="280" s="316" customFormat="1"/>
    <row r="281" s="316" customFormat="1"/>
    <row r="282" s="316" customFormat="1"/>
    <row r="283" s="316" customFormat="1"/>
    <row r="284" s="316" customFormat="1"/>
    <row r="285" s="316" customFormat="1"/>
    <row r="286" s="316" customFormat="1"/>
    <row r="287" s="316" customFormat="1"/>
    <row r="288" s="316" customFormat="1"/>
    <row r="289" s="316" customFormat="1"/>
    <row r="290" s="316" customFormat="1"/>
    <row r="291" s="316" customFormat="1"/>
    <row r="292" s="316" customFormat="1"/>
    <row r="293" s="316" customFormat="1"/>
    <row r="294" s="316" customFormat="1"/>
    <row r="295" s="316" customFormat="1"/>
    <row r="296" s="316" customFormat="1"/>
    <row r="297" s="316" customFormat="1"/>
    <row r="298" s="316" customFormat="1"/>
    <row r="299" s="316" customFormat="1"/>
    <row r="300" s="316" customFormat="1"/>
    <row r="301" s="316" customFormat="1"/>
    <row r="302" s="316" customFormat="1"/>
    <row r="303" s="316" customFormat="1"/>
    <row r="304" s="316" customFormat="1"/>
    <row r="305" s="316" customFormat="1"/>
    <row r="306" s="316" customFormat="1"/>
    <row r="307" s="316" customFormat="1"/>
    <row r="308" s="316" customFormat="1"/>
    <row r="309" s="316" customFormat="1"/>
    <row r="310" s="316" customFormat="1"/>
    <row r="311" s="316" customFormat="1"/>
    <row r="312" s="316" customFormat="1"/>
    <row r="313" s="316" customFormat="1"/>
    <row r="314" s="316" customFormat="1"/>
    <row r="315" s="316" customFormat="1"/>
    <row r="316" s="316" customFormat="1"/>
    <row r="317" s="316" customFormat="1"/>
    <row r="318" s="316" customFormat="1"/>
    <row r="319" s="316" customFormat="1"/>
    <row r="320" s="316" customFormat="1"/>
    <row r="321" s="316" customFormat="1"/>
    <row r="322" s="316" customFormat="1"/>
    <row r="323" s="316" customFormat="1"/>
    <row r="324" s="316" customFormat="1"/>
    <row r="325" s="316" customFormat="1"/>
    <row r="326" s="316" customFormat="1"/>
    <row r="327" s="316" customFormat="1"/>
    <row r="328" s="316" customFormat="1"/>
    <row r="329" s="316" customFormat="1"/>
    <row r="330" s="316" customFormat="1"/>
    <row r="331" s="316" customFormat="1"/>
    <row r="332" s="316" customFormat="1"/>
    <row r="333" s="316" customFormat="1"/>
    <row r="334" s="316" customFormat="1"/>
    <row r="335" s="316" customFormat="1"/>
    <row r="336" s="316" customFormat="1"/>
    <row r="337" s="316" customFormat="1"/>
    <row r="338" s="316" customFormat="1"/>
    <row r="339" s="316" customFormat="1"/>
    <row r="340" s="316" customFormat="1"/>
    <row r="341" s="316" customFormat="1"/>
    <row r="342" s="316" customFormat="1"/>
    <row r="343" s="316" customFormat="1"/>
    <row r="344" s="316" customFormat="1"/>
    <row r="345" s="316" customFormat="1"/>
    <row r="346" s="316" customFormat="1"/>
    <row r="347" s="316" customFormat="1"/>
    <row r="348" s="316" customFormat="1"/>
    <row r="349" s="316" customFormat="1"/>
    <row r="350" s="316" customFormat="1"/>
    <row r="351" s="316" customFormat="1"/>
    <row r="352" s="316" customFormat="1"/>
    <row r="353" s="316" customFormat="1"/>
    <row r="354" s="316" customFormat="1"/>
    <row r="355" s="316" customFormat="1"/>
    <row r="356" s="316" customFormat="1"/>
    <row r="357" s="316" customFormat="1"/>
    <row r="358" s="316" customFormat="1"/>
    <row r="359" s="316" customFormat="1"/>
    <row r="360" s="316" customFormat="1"/>
    <row r="361" s="316" customFormat="1"/>
    <row r="362" s="316" customFormat="1"/>
    <row r="363" s="316" customFormat="1"/>
    <row r="364" s="316" customFormat="1"/>
    <row r="365" s="316" customFormat="1"/>
    <row r="366" s="316" customFormat="1"/>
    <row r="367" s="316" customFormat="1"/>
    <row r="368" s="316" customFormat="1"/>
    <row r="369" s="316" customFormat="1"/>
    <row r="370" s="316" customFormat="1"/>
    <row r="371" s="316" customFormat="1"/>
    <row r="372" s="316" customFormat="1"/>
    <row r="373" s="316" customFormat="1"/>
    <row r="374" s="316" customFormat="1"/>
    <row r="375" s="316" customFormat="1"/>
    <row r="376" s="316" customFormat="1"/>
    <row r="377" s="316" customFormat="1"/>
    <row r="378" s="316" customFormat="1"/>
    <row r="379" s="316" customFormat="1"/>
    <row r="380" s="316" customFormat="1"/>
    <row r="381" s="316" customFormat="1"/>
    <row r="382" s="316" customFormat="1"/>
    <row r="383" s="316" customFormat="1"/>
    <row r="384" s="316" customFormat="1"/>
    <row r="385" s="316" customFormat="1"/>
    <row r="386" s="316" customFormat="1"/>
    <row r="387" s="316" customFormat="1"/>
    <row r="388" s="316" customFormat="1"/>
    <row r="389" s="316" customFormat="1"/>
    <row r="390" s="316" customFormat="1"/>
    <row r="391" s="316" customFormat="1"/>
    <row r="392" s="316" customFormat="1"/>
    <row r="393" s="316" customFormat="1"/>
    <row r="394" s="316" customFormat="1"/>
    <row r="395" s="316" customFormat="1"/>
    <row r="396" s="316" customFormat="1"/>
    <row r="397" s="316" customFormat="1"/>
    <row r="398" s="316" customFormat="1"/>
    <row r="399" s="316" customFormat="1"/>
    <row r="400" s="316" customFormat="1"/>
    <row r="401" s="316" customFormat="1"/>
    <row r="402" s="316" customFormat="1"/>
    <row r="403" s="316" customFormat="1"/>
    <row r="404" s="316" customFormat="1"/>
    <row r="405" s="316" customFormat="1"/>
    <row r="406" s="316" customFormat="1"/>
    <row r="407" s="316" customFormat="1"/>
    <row r="408" s="316" customFormat="1"/>
    <row r="409" s="316" customFormat="1"/>
    <row r="410" s="316" customFormat="1"/>
    <row r="411" s="316" customFormat="1"/>
    <row r="412" s="316" customFormat="1"/>
    <row r="413" s="316" customFormat="1"/>
    <row r="414" s="316" customFormat="1"/>
    <row r="415" s="316" customFormat="1"/>
    <row r="416" s="316" customFormat="1"/>
    <row r="417" spans="12:30" s="316" customFormat="1"/>
    <row r="418" spans="12:30" s="316" customFormat="1"/>
    <row r="419" spans="12:30" s="316" customFormat="1">
      <c r="M419" s="335"/>
      <c r="N419" s="335"/>
      <c r="O419" s="335"/>
      <c r="P419" s="335"/>
      <c r="Q419" s="335"/>
      <c r="S419" s="335"/>
      <c r="T419" s="335"/>
      <c r="U419" s="335"/>
      <c r="V419" s="335"/>
      <c r="W419" s="335"/>
      <c r="Y419" s="335"/>
      <c r="Z419" s="335"/>
      <c r="AA419" s="335"/>
      <c r="AB419" s="335"/>
      <c r="AC419" s="335"/>
    </row>
    <row r="420" spans="12:30" s="316" customFormat="1">
      <c r="M420" s="335"/>
      <c r="N420" s="335"/>
      <c r="O420" s="335"/>
      <c r="P420" s="335"/>
      <c r="Q420" s="335"/>
      <c r="S420" s="335"/>
      <c r="T420" s="335"/>
      <c r="U420" s="335"/>
      <c r="V420" s="335"/>
      <c r="W420" s="335"/>
      <c r="Y420" s="335"/>
      <c r="Z420" s="335"/>
      <c r="AA420" s="335"/>
      <c r="AB420" s="335"/>
      <c r="AC420" s="335"/>
    </row>
    <row r="421" spans="12:30" s="316" customFormat="1">
      <c r="M421" s="335"/>
      <c r="N421" s="335"/>
      <c r="O421" s="335"/>
      <c r="P421" s="335"/>
      <c r="Q421" s="335"/>
      <c r="S421" s="335"/>
      <c r="T421" s="335"/>
      <c r="U421" s="335"/>
      <c r="V421" s="335"/>
      <c r="W421" s="335"/>
      <c r="Y421" s="335"/>
      <c r="Z421" s="335"/>
      <c r="AA421" s="335"/>
      <c r="AB421" s="335"/>
      <c r="AC421" s="335"/>
    </row>
    <row r="422" spans="12:30" s="316" customFormat="1">
      <c r="M422" s="335"/>
      <c r="N422" s="335"/>
      <c r="O422" s="335"/>
      <c r="P422" s="335"/>
      <c r="Q422" s="335"/>
      <c r="S422" s="335"/>
      <c r="T422" s="335"/>
      <c r="U422" s="335"/>
      <c r="V422" s="335"/>
      <c r="W422" s="335"/>
      <c r="X422" s="335"/>
      <c r="Y422" s="335"/>
      <c r="Z422" s="335"/>
      <c r="AA422" s="335"/>
      <c r="AB422" s="335"/>
      <c r="AC422" s="335"/>
    </row>
    <row r="423" spans="12:30" s="316" customFormat="1">
      <c r="M423" s="335"/>
      <c r="N423" s="335"/>
      <c r="O423" s="335"/>
      <c r="P423" s="335"/>
      <c r="Q423" s="335"/>
      <c r="S423" s="335"/>
      <c r="T423" s="335"/>
      <c r="U423" s="335"/>
      <c r="V423" s="335"/>
      <c r="W423" s="335"/>
      <c r="X423" s="335"/>
      <c r="Y423" s="335"/>
      <c r="Z423" s="335"/>
      <c r="AA423" s="335"/>
      <c r="AB423" s="335"/>
      <c r="AC423" s="335"/>
    </row>
    <row r="424" spans="12:30" s="316" customFormat="1">
      <c r="M424" s="335"/>
      <c r="N424" s="335"/>
      <c r="O424" s="335"/>
      <c r="P424" s="335"/>
      <c r="Q424" s="335"/>
      <c r="S424" s="335"/>
      <c r="T424" s="335"/>
      <c r="U424" s="335"/>
      <c r="V424" s="335"/>
      <c r="W424" s="335"/>
      <c r="X424" s="335"/>
      <c r="Y424" s="335"/>
      <c r="Z424" s="335"/>
      <c r="AA424" s="335"/>
      <c r="AB424" s="335"/>
      <c r="AC424" s="335"/>
    </row>
    <row r="425" spans="12:30" s="316" customFormat="1">
      <c r="M425" s="335"/>
      <c r="N425" s="335"/>
      <c r="O425" s="335"/>
      <c r="P425" s="335"/>
      <c r="Q425" s="335"/>
      <c r="S425" s="335"/>
      <c r="T425" s="335"/>
      <c r="U425" s="335"/>
      <c r="V425" s="335"/>
      <c r="W425" s="335"/>
      <c r="X425" s="335"/>
      <c r="Y425" s="335"/>
      <c r="Z425" s="335"/>
      <c r="AA425" s="335"/>
      <c r="AB425" s="335"/>
      <c r="AC425" s="335"/>
    </row>
    <row r="426" spans="12:30" s="316" customFormat="1">
      <c r="M426" s="335"/>
      <c r="N426" s="335"/>
      <c r="O426" s="335"/>
      <c r="P426" s="335"/>
      <c r="Q426" s="335"/>
      <c r="S426" s="335"/>
      <c r="T426" s="335"/>
      <c r="U426" s="335"/>
      <c r="V426" s="335"/>
      <c r="W426" s="335"/>
      <c r="X426" s="335"/>
      <c r="Y426" s="335"/>
      <c r="Z426" s="335"/>
      <c r="AA426" s="335"/>
      <c r="AB426" s="335"/>
      <c r="AC426" s="335"/>
    </row>
    <row r="427" spans="12:30" s="316" customFormat="1">
      <c r="M427" s="335"/>
      <c r="N427" s="335"/>
      <c r="O427" s="335"/>
      <c r="P427" s="335"/>
      <c r="Q427" s="335"/>
      <c r="R427" s="335"/>
      <c r="S427" s="335"/>
      <c r="T427" s="335"/>
      <c r="U427" s="335"/>
      <c r="V427" s="335"/>
      <c r="W427" s="335"/>
      <c r="X427" s="335"/>
      <c r="Y427" s="335"/>
      <c r="Z427" s="335"/>
      <c r="AA427" s="335"/>
      <c r="AB427" s="335"/>
      <c r="AC427" s="335"/>
    </row>
    <row r="428" spans="12:30" s="316" customFormat="1">
      <c r="M428" s="335"/>
      <c r="N428" s="335"/>
      <c r="O428" s="335"/>
      <c r="P428" s="335"/>
      <c r="Q428" s="335"/>
      <c r="R428" s="335"/>
      <c r="S428" s="335"/>
      <c r="T428" s="335"/>
      <c r="U428" s="335"/>
      <c r="V428" s="335"/>
      <c r="W428" s="335"/>
      <c r="X428" s="335"/>
      <c r="Y428" s="335"/>
      <c r="Z428" s="335"/>
      <c r="AA428" s="335"/>
      <c r="AB428" s="335"/>
      <c r="AC428" s="335"/>
      <c r="AD428" s="335"/>
    </row>
    <row r="429" spans="12:30" s="316" customFormat="1">
      <c r="L429" s="335"/>
      <c r="M429" s="335"/>
      <c r="N429" s="335"/>
      <c r="O429" s="335"/>
      <c r="P429" s="335"/>
      <c r="Q429" s="335"/>
      <c r="R429" s="335"/>
      <c r="S429" s="335"/>
      <c r="T429" s="335"/>
      <c r="U429" s="335"/>
      <c r="V429" s="335"/>
      <c r="W429" s="335"/>
      <c r="X429" s="335"/>
      <c r="Y429" s="335"/>
      <c r="Z429" s="335"/>
      <c r="AA429" s="335"/>
      <c r="AB429" s="335"/>
      <c r="AC429" s="335"/>
      <c r="AD429" s="335"/>
    </row>
    <row r="430" spans="12:30" s="316" customFormat="1">
      <c r="L430" s="335"/>
      <c r="M430" s="335"/>
      <c r="N430" s="335"/>
      <c r="O430" s="335"/>
      <c r="P430" s="335"/>
      <c r="Q430" s="335"/>
      <c r="R430" s="335"/>
      <c r="S430" s="335"/>
      <c r="T430" s="335"/>
      <c r="U430" s="335"/>
      <c r="V430" s="335"/>
      <c r="W430" s="335"/>
      <c r="X430" s="335"/>
      <c r="Y430" s="335"/>
      <c r="Z430" s="335"/>
      <c r="AA430" s="335"/>
      <c r="AB430" s="335"/>
      <c r="AC430" s="335"/>
      <c r="AD430" s="335"/>
    </row>
    <row r="431" spans="12:30" s="316" customFormat="1">
      <c r="L431" s="335"/>
      <c r="M431" s="335"/>
      <c r="N431" s="335"/>
      <c r="O431" s="335"/>
      <c r="P431" s="335"/>
      <c r="Q431" s="335"/>
      <c r="R431" s="335"/>
      <c r="S431" s="335"/>
      <c r="T431" s="335"/>
      <c r="U431" s="335"/>
      <c r="V431" s="335"/>
      <c r="W431" s="335"/>
      <c r="X431" s="335"/>
      <c r="Y431" s="335"/>
      <c r="Z431" s="335"/>
      <c r="AA431" s="335"/>
      <c r="AB431" s="335"/>
      <c r="AC431" s="335"/>
      <c r="AD431" s="335"/>
    </row>
    <row r="432" spans="12:30" s="316" customFormat="1">
      <c r="L432" s="335"/>
      <c r="M432" s="335"/>
      <c r="N432" s="335"/>
      <c r="O432" s="335"/>
      <c r="P432" s="335"/>
      <c r="Q432" s="335"/>
      <c r="R432" s="335"/>
      <c r="S432" s="335"/>
      <c r="T432" s="335"/>
      <c r="U432" s="335"/>
      <c r="V432" s="335"/>
      <c r="W432" s="335"/>
      <c r="X432" s="335"/>
      <c r="Y432" s="335"/>
      <c r="Z432" s="335"/>
      <c r="AA432" s="335"/>
      <c r="AB432" s="335"/>
      <c r="AC432" s="335"/>
      <c r="AD432" s="335"/>
    </row>
    <row r="433" spans="12:30" s="316" customFormat="1">
      <c r="L433" s="335"/>
      <c r="M433" s="335"/>
      <c r="N433" s="335"/>
      <c r="O433" s="335"/>
      <c r="P433" s="335"/>
      <c r="Q433" s="335"/>
      <c r="R433" s="335"/>
      <c r="S433" s="335"/>
      <c r="T433" s="335"/>
      <c r="U433" s="335"/>
      <c r="V433" s="335"/>
      <c r="W433" s="335"/>
      <c r="X433" s="335"/>
      <c r="Y433" s="335"/>
      <c r="Z433" s="335"/>
      <c r="AA433" s="335"/>
      <c r="AB433" s="335"/>
      <c r="AC433" s="335"/>
      <c r="AD433" s="335"/>
    </row>
    <row r="434" spans="12:30" s="316" customFormat="1">
      <c r="L434" s="335"/>
      <c r="M434" s="335"/>
      <c r="N434" s="335"/>
      <c r="O434" s="335"/>
      <c r="P434" s="335"/>
      <c r="Q434" s="335"/>
      <c r="R434" s="335"/>
      <c r="S434" s="335"/>
      <c r="T434" s="335"/>
      <c r="U434" s="335"/>
      <c r="V434" s="335"/>
      <c r="W434" s="335"/>
      <c r="X434" s="335"/>
      <c r="Y434" s="335"/>
      <c r="Z434" s="335"/>
      <c r="AA434" s="335"/>
      <c r="AB434" s="335"/>
      <c r="AC434" s="335"/>
      <c r="AD434" s="335"/>
    </row>
    <row r="435" spans="12:30" s="316" customFormat="1">
      <c r="L435" s="335"/>
      <c r="M435" s="335"/>
      <c r="N435" s="335"/>
      <c r="O435" s="335"/>
      <c r="P435" s="335"/>
      <c r="Q435" s="335"/>
      <c r="R435" s="335"/>
      <c r="S435" s="335"/>
      <c r="T435" s="335"/>
      <c r="U435" s="335"/>
      <c r="V435" s="335"/>
      <c r="W435" s="335"/>
      <c r="X435" s="335"/>
      <c r="Y435" s="335"/>
      <c r="Z435" s="335"/>
      <c r="AA435" s="335"/>
      <c r="AB435" s="335"/>
      <c r="AC435" s="335"/>
      <c r="AD435" s="335"/>
    </row>
    <row r="436" spans="12:30" s="316" customFormat="1">
      <c r="L436" s="335"/>
      <c r="M436" s="335"/>
      <c r="N436" s="335"/>
      <c r="O436" s="335"/>
      <c r="P436" s="335"/>
      <c r="Q436" s="335"/>
      <c r="R436" s="335"/>
      <c r="S436" s="335"/>
      <c r="T436" s="335"/>
      <c r="U436" s="335"/>
      <c r="V436" s="335"/>
      <c r="W436" s="335"/>
      <c r="X436" s="335"/>
      <c r="Y436" s="335"/>
      <c r="Z436" s="335"/>
      <c r="AA436" s="335"/>
      <c r="AB436" s="335"/>
      <c r="AC436" s="335"/>
      <c r="AD436" s="335"/>
    </row>
    <row r="437" spans="12:30" s="316" customFormat="1">
      <c r="L437" s="335"/>
      <c r="M437" s="335"/>
      <c r="N437" s="335"/>
      <c r="O437" s="335"/>
      <c r="P437" s="335"/>
      <c r="Q437" s="335"/>
      <c r="R437" s="335"/>
      <c r="S437" s="335"/>
      <c r="T437" s="335"/>
      <c r="U437" s="335"/>
      <c r="V437" s="335"/>
      <c r="W437" s="335"/>
      <c r="X437" s="335"/>
      <c r="Y437" s="335"/>
      <c r="Z437" s="335"/>
      <c r="AA437" s="335"/>
      <c r="AB437" s="335"/>
      <c r="AC437" s="335"/>
      <c r="AD437" s="335"/>
    </row>
    <row r="438" spans="12:30" s="316" customFormat="1">
      <c r="L438" s="335"/>
      <c r="M438" s="335"/>
      <c r="N438" s="335"/>
      <c r="O438" s="335"/>
      <c r="P438" s="335"/>
      <c r="Q438" s="335"/>
      <c r="R438" s="335"/>
      <c r="S438" s="335"/>
      <c r="T438" s="335"/>
      <c r="U438" s="335"/>
      <c r="V438" s="335"/>
      <c r="W438" s="335"/>
      <c r="X438" s="335"/>
      <c r="Y438" s="335"/>
      <c r="Z438" s="335"/>
      <c r="AA438" s="335"/>
      <c r="AB438" s="335"/>
      <c r="AC438" s="335"/>
      <c r="AD438" s="335"/>
    </row>
    <row r="439" spans="12:30" s="316" customFormat="1">
      <c r="L439" s="335"/>
      <c r="M439" s="335"/>
      <c r="N439" s="335"/>
      <c r="O439" s="335"/>
      <c r="P439" s="335"/>
      <c r="Q439" s="335"/>
      <c r="R439" s="335"/>
      <c r="S439" s="335"/>
      <c r="T439" s="335"/>
      <c r="U439" s="335"/>
      <c r="V439" s="335"/>
      <c r="W439" s="335"/>
      <c r="X439" s="335"/>
      <c r="Y439" s="335"/>
      <c r="Z439" s="335"/>
      <c r="AA439" s="335"/>
      <c r="AB439" s="335"/>
      <c r="AC439" s="335"/>
      <c r="AD439" s="335"/>
    </row>
    <row r="440" spans="12:30" s="316" customFormat="1">
      <c r="L440" s="335"/>
      <c r="M440" s="335"/>
      <c r="N440" s="335"/>
      <c r="O440" s="335"/>
      <c r="P440" s="335"/>
      <c r="Q440" s="335"/>
      <c r="R440" s="335"/>
      <c r="S440" s="335"/>
      <c r="T440" s="335"/>
      <c r="U440" s="335"/>
      <c r="V440" s="335"/>
      <c r="W440" s="335"/>
      <c r="X440" s="335"/>
      <c r="Y440" s="335"/>
      <c r="Z440" s="335"/>
      <c r="AA440" s="335"/>
      <c r="AB440" s="335"/>
      <c r="AC440" s="335"/>
      <c r="AD440" s="335"/>
    </row>
    <row r="441" spans="12:30" s="316" customFormat="1">
      <c r="L441" s="335"/>
      <c r="M441" s="335"/>
      <c r="N441" s="335"/>
      <c r="O441" s="335"/>
      <c r="P441" s="335"/>
      <c r="Q441" s="335"/>
      <c r="R441" s="335"/>
      <c r="S441" s="335"/>
      <c r="T441" s="335"/>
      <c r="U441" s="335"/>
      <c r="V441" s="335"/>
      <c r="W441" s="335"/>
      <c r="X441" s="335"/>
      <c r="Y441" s="335"/>
      <c r="Z441" s="335"/>
      <c r="AA441" s="335"/>
      <c r="AB441" s="335"/>
      <c r="AC441" s="335"/>
      <c r="AD441" s="335"/>
    </row>
    <row r="442" spans="12:30" s="316" customFormat="1">
      <c r="L442" s="335"/>
      <c r="M442" s="335"/>
      <c r="N442" s="335"/>
      <c r="O442" s="335"/>
      <c r="P442" s="335"/>
      <c r="Q442" s="335"/>
      <c r="R442" s="335"/>
      <c r="S442" s="335"/>
      <c r="T442" s="335"/>
      <c r="U442" s="335"/>
      <c r="V442" s="335"/>
      <c r="W442" s="335"/>
      <c r="X442" s="335"/>
      <c r="Y442" s="335"/>
      <c r="Z442" s="335"/>
      <c r="AA442" s="335"/>
      <c r="AB442" s="335"/>
      <c r="AC442" s="335"/>
      <c r="AD442" s="335"/>
    </row>
    <row r="443" spans="12:30" s="316" customFormat="1">
      <c r="L443" s="335"/>
      <c r="M443" s="335"/>
      <c r="N443" s="335"/>
      <c r="O443" s="335"/>
      <c r="P443" s="335"/>
      <c r="Q443" s="335"/>
      <c r="R443" s="335"/>
      <c r="S443" s="335"/>
      <c r="T443" s="335"/>
      <c r="U443" s="335"/>
      <c r="V443" s="335"/>
      <c r="W443" s="335"/>
      <c r="X443" s="335"/>
      <c r="Y443" s="335"/>
      <c r="Z443" s="335"/>
      <c r="AA443" s="335"/>
      <c r="AB443" s="335"/>
      <c r="AC443" s="335"/>
      <c r="AD443" s="335"/>
    </row>
    <row r="444" spans="12:30" s="316" customFormat="1">
      <c r="L444" s="335"/>
      <c r="M444" s="335"/>
      <c r="N444" s="335"/>
      <c r="O444" s="335"/>
      <c r="P444" s="335"/>
      <c r="Q444" s="335"/>
      <c r="R444" s="335"/>
      <c r="S444" s="335"/>
      <c r="T444" s="335"/>
      <c r="U444" s="335"/>
      <c r="V444" s="335"/>
      <c r="W444" s="335"/>
      <c r="X444" s="335"/>
      <c r="Y444" s="335"/>
      <c r="Z444" s="335"/>
      <c r="AA444" s="335"/>
      <c r="AB444" s="335"/>
      <c r="AC444" s="335"/>
      <c r="AD444" s="335"/>
    </row>
    <row r="445" spans="12:30" s="316" customFormat="1">
      <c r="L445" s="335"/>
      <c r="M445" s="335"/>
      <c r="N445" s="335"/>
      <c r="O445" s="335"/>
      <c r="P445" s="335"/>
      <c r="Q445" s="335"/>
      <c r="R445" s="335"/>
      <c r="S445" s="335"/>
      <c r="T445" s="335"/>
      <c r="U445" s="335"/>
      <c r="V445" s="335"/>
      <c r="W445" s="335"/>
      <c r="X445" s="335"/>
      <c r="Y445" s="335"/>
      <c r="Z445" s="335"/>
      <c r="AA445" s="335"/>
      <c r="AB445" s="335"/>
      <c r="AC445" s="335"/>
      <c r="AD445" s="335"/>
    </row>
    <row r="446" spans="12:30" s="316" customFormat="1">
      <c r="L446" s="335"/>
      <c r="M446" s="335"/>
      <c r="N446" s="335"/>
      <c r="O446" s="335"/>
      <c r="P446" s="335"/>
      <c r="Q446" s="335"/>
      <c r="R446" s="335"/>
      <c r="S446" s="335"/>
      <c r="T446" s="335"/>
      <c r="U446" s="335"/>
      <c r="V446" s="335"/>
      <c r="W446" s="335"/>
      <c r="X446" s="335"/>
      <c r="Y446" s="335"/>
      <c r="Z446" s="335"/>
      <c r="AA446" s="335"/>
      <c r="AB446" s="335"/>
      <c r="AC446" s="335"/>
      <c r="AD446" s="335"/>
    </row>
    <row r="447" spans="12:30" s="316" customFormat="1">
      <c r="L447" s="335"/>
      <c r="M447" s="335"/>
      <c r="N447" s="335"/>
      <c r="O447" s="335"/>
      <c r="P447" s="335"/>
      <c r="Q447" s="335"/>
      <c r="R447" s="335"/>
      <c r="S447" s="335"/>
      <c r="T447" s="335"/>
      <c r="U447" s="335"/>
      <c r="V447" s="335"/>
      <c r="W447" s="335"/>
      <c r="X447" s="335"/>
      <c r="Y447" s="335"/>
      <c r="Z447" s="335"/>
      <c r="AA447" s="335"/>
      <c r="AB447" s="335"/>
      <c r="AC447" s="335"/>
      <c r="AD447" s="335"/>
    </row>
    <row r="448" spans="12:30" s="316" customFormat="1">
      <c r="L448" s="335"/>
      <c r="M448" s="335"/>
      <c r="N448" s="335"/>
      <c r="O448" s="335"/>
      <c r="P448" s="335"/>
      <c r="Q448" s="335"/>
      <c r="R448" s="335"/>
      <c r="S448" s="335"/>
      <c r="T448" s="335"/>
      <c r="U448" s="335"/>
      <c r="V448" s="335"/>
      <c r="W448" s="335"/>
      <c r="X448" s="335"/>
      <c r="Y448" s="335"/>
      <c r="Z448" s="335"/>
      <c r="AA448" s="335"/>
      <c r="AB448" s="335"/>
      <c r="AC448" s="335"/>
      <c r="AD448" s="335"/>
    </row>
    <row r="449" spans="1:30" s="316" customFormat="1">
      <c r="L449" s="335"/>
      <c r="M449" s="335"/>
      <c r="N449" s="335"/>
      <c r="O449" s="335"/>
      <c r="P449" s="335"/>
      <c r="Q449" s="335"/>
      <c r="R449" s="335"/>
      <c r="S449" s="335"/>
      <c r="T449" s="335"/>
      <c r="U449" s="335"/>
      <c r="V449" s="335"/>
      <c r="W449" s="335"/>
      <c r="X449" s="335"/>
      <c r="Y449" s="335"/>
      <c r="Z449" s="335"/>
      <c r="AA449" s="335"/>
      <c r="AB449" s="335"/>
      <c r="AC449" s="335"/>
      <c r="AD449" s="335"/>
    </row>
    <row r="450" spans="1:30" s="316" customFormat="1">
      <c r="A450" s="335"/>
      <c r="L450" s="335"/>
      <c r="M450" s="335"/>
      <c r="N450" s="335"/>
      <c r="O450" s="335"/>
      <c r="P450" s="335"/>
      <c r="Q450" s="335"/>
      <c r="R450" s="335"/>
      <c r="S450" s="335"/>
      <c r="T450" s="335"/>
      <c r="U450" s="335"/>
      <c r="V450" s="335"/>
      <c r="W450" s="335"/>
      <c r="X450" s="335"/>
      <c r="Y450" s="335"/>
      <c r="Z450" s="335"/>
      <c r="AA450" s="335"/>
      <c r="AB450" s="335"/>
      <c r="AC450" s="335"/>
      <c r="AD450" s="335"/>
    </row>
    <row r="451" spans="1:30" s="316" customFormat="1">
      <c r="A451" s="335"/>
      <c r="B451" s="335"/>
      <c r="C451" s="335"/>
      <c r="D451" s="335"/>
      <c r="E451" s="335"/>
      <c r="F451" s="335"/>
      <c r="G451" s="335"/>
      <c r="H451" s="335"/>
      <c r="I451" s="335"/>
      <c r="J451" s="335"/>
      <c r="K451" s="335"/>
      <c r="L451" s="335"/>
      <c r="M451" s="335"/>
      <c r="N451" s="335"/>
      <c r="O451" s="335"/>
      <c r="P451" s="335"/>
      <c r="Q451" s="335"/>
      <c r="R451" s="335"/>
      <c r="S451" s="335"/>
      <c r="T451" s="335"/>
      <c r="U451" s="335"/>
      <c r="V451" s="335"/>
      <c r="W451" s="335"/>
      <c r="X451" s="335"/>
      <c r="Y451" s="335"/>
      <c r="Z451" s="335"/>
      <c r="AA451" s="335"/>
      <c r="AB451" s="335"/>
      <c r="AC451" s="335"/>
      <c r="AD451" s="335"/>
    </row>
    <row r="452" spans="1:30" s="316" customFormat="1">
      <c r="A452" s="335"/>
      <c r="B452" s="335"/>
      <c r="C452" s="335"/>
      <c r="D452" s="335"/>
      <c r="E452" s="335"/>
      <c r="F452" s="335"/>
      <c r="G452" s="335"/>
      <c r="H452" s="335"/>
      <c r="I452" s="335"/>
      <c r="J452" s="335"/>
      <c r="K452" s="335"/>
      <c r="L452" s="335"/>
      <c r="M452" s="335"/>
      <c r="N452" s="335"/>
      <c r="O452" s="335"/>
      <c r="P452" s="335"/>
      <c r="Q452" s="335"/>
      <c r="R452" s="335"/>
      <c r="S452" s="335"/>
      <c r="T452" s="335"/>
      <c r="U452" s="335"/>
      <c r="V452" s="335"/>
      <c r="W452" s="335"/>
      <c r="X452" s="335"/>
      <c r="Y452" s="335"/>
      <c r="Z452" s="335"/>
      <c r="AA452" s="335"/>
      <c r="AB452" s="335"/>
      <c r="AC452" s="335"/>
      <c r="AD452" s="335"/>
    </row>
    <row r="453" spans="1:30" s="316" customFormat="1">
      <c r="A453" s="335"/>
      <c r="B453" s="335"/>
      <c r="C453" s="335"/>
      <c r="D453" s="335"/>
      <c r="E453" s="335"/>
      <c r="F453" s="335"/>
      <c r="G453" s="335"/>
      <c r="H453" s="335"/>
      <c r="I453" s="335"/>
      <c r="J453" s="335"/>
      <c r="K453" s="335"/>
      <c r="L453" s="335"/>
      <c r="M453" s="335"/>
      <c r="N453" s="335"/>
      <c r="O453" s="335"/>
      <c r="P453" s="335"/>
      <c r="Q453" s="335"/>
      <c r="R453" s="335"/>
      <c r="S453" s="335"/>
      <c r="T453" s="335"/>
      <c r="U453" s="335"/>
      <c r="V453" s="335"/>
      <c r="W453" s="335"/>
      <c r="X453" s="335"/>
      <c r="Y453" s="335"/>
      <c r="Z453" s="335"/>
      <c r="AA453" s="335"/>
      <c r="AB453" s="335"/>
      <c r="AC453" s="335"/>
      <c r="AD453" s="335"/>
    </row>
  </sheetData>
  <mergeCells count="13">
    <mergeCell ref="H83:K83"/>
    <mergeCell ref="B41:K42"/>
    <mergeCell ref="B50:J50"/>
    <mergeCell ref="M53:Q53"/>
    <mergeCell ref="S53:W53"/>
    <mergeCell ref="Y53:AC53"/>
    <mergeCell ref="H74:K74"/>
    <mergeCell ref="B1:K1"/>
    <mergeCell ref="M1:AC1"/>
    <mergeCell ref="M9:Q9"/>
    <mergeCell ref="S9:W9"/>
    <mergeCell ref="Y9:AC9"/>
    <mergeCell ref="H30:K30"/>
  </mergeCells>
  <printOptions horizontalCentered="1"/>
  <pageMargins left="0.2" right="0.2" top="1" bottom="1" header="0.3" footer="0.3"/>
  <pageSetup scale="86" fitToHeight="0" orientation="portrait" r:id="rId1"/>
  <headerFooter>
    <oddFooter>&amp;R&amp;P of &amp;N</oddFooter>
  </headerFooter>
  <rowBreaks count="2" manualBreakCount="2">
    <brk id="45" min="12" max="28" man="1"/>
    <brk id="52" min="1" max="9" man="1"/>
  </rowBreaks>
  <colBreaks count="2" manualBreakCount="2">
    <brk id="10" max="95" man="1"/>
    <brk id="11" max="8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NZ503"/>
  <sheetViews>
    <sheetView zoomScale="80" zoomScaleNormal="80" workbookViewId="0">
      <selection activeCell="H59" sqref="H59"/>
    </sheetView>
  </sheetViews>
  <sheetFormatPr defaultColWidth="9.44140625" defaultRowHeight="13.2"/>
  <cols>
    <col min="1" max="1" width="3.44140625" style="335" customWidth="1"/>
    <col min="2" max="2" width="32.44140625" style="335" customWidth="1"/>
    <col min="3" max="3" width="12.44140625" style="335" customWidth="1"/>
    <col min="4" max="4" width="14.33203125" style="335" customWidth="1"/>
    <col min="5" max="5" width="15.109375" style="592" customWidth="1"/>
    <col min="6" max="6" width="15.109375" style="592" hidden="1" customWidth="1"/>
    <col min="7" max="7" width="8.5546875" style="335" customWidth="1"/>
    <col min="8" max="8" width="51.44140625" style="335" customWidth="1"/>
    <col min="9" max="9" width="11.44140625" style="335" customWidth="1"/>
    <col min="10" max="10" width="28.44140625" style="335" customWidth="1"/>
    <col min="11" max="11" width="6.44140625" style="335" customWidth="1"/>
    <col min="12" max="12" width="11" style="335" customWidth="1"/>
    <col min="13" max="13" width="13.5546875" style="335" customWidth="1"/>
    <col min="14" max="14" width="23.44140625" style="335" customWidth="1"/>
    <col min="15" max="15" width="21.5546875" style="335" customWidth="1"/>
    <col min="16" max="17" width="9.44140625" style="124"/>
    <col min="18" max="18" width="6.5546875" style="124" customWidth="1"/>
    <col min="19" max="19" width="10.5546875" style="124" customWidth="1"/>
    <col min="20" max="20" width="9.44140625" style="124"/>
    <col min="21" max="21" width="13.5546875" style="124" customWidth="1"/>
    <col min="22" max="22" width="10.5546875" style="124" customWidth="1"/>
    <col min="23" max="23" width="15.44140625" style="124" bestFit="1" customWidth="1"/>
    <col min="24" max="24" width="10.5546875" style="124" customWidth="1"/>
    <col min="25" max="25" width="15.5546875" style="124" customWidth="1"/>
    <col min="26" max="62" width="9.44140625" style="124"/>
    <col min="63" max="390" width="9.44140625" style="316"/>
    <col min="391" max="16384" width="9.44140625" style="335"/>
  </cols>
  <sheetData>
    <row r="1" spans="1:15" ht="15.75" customHeight="1" thickBot="1">
      <c r="A1" s="315"/>
      <c r="B1" s="1128" t="s">
        <v>253</v>
      </c>
      <c r="C1" s="1128"/>
      <c r="D1" s="1128"/>
      <c r="E1" s="1128"/>
      <c r="F1" s="1128"/>
      <c r="G1" s="1128"/>
      <c r="H1" s="1128"/>
      <c r="I1" s="315"/>
      <c r="J1" s="1129" t="s">
        <v>416</v>
      </c>
      <c r="K1" s="1129"/>
      <c r="L1" s="1129"/>
      <c r="M1" s="1129"/>
      <c r="N1" s="1129"/>
      <c r="O1" s="315"/>
    </row>
    <row r="2" spans="1:15" ht="13.8" thickBot="1">
      <c r="A2" s="315"/>
      <c r="B2" s="315"/>
      <c r="C2" s="315"/>
      <c r="D2" s="315"/>
      <c r="E2" s="506"/>
      <c r="F2" s="506"/>
      <c r="G2" s="315"/>
      <c r="H2" s="315"/>
      <c r="I2" s="315"/>
      <c r="J2" s="431"/>
      <c r="K2" s="322"/>
      <c r="L2" s="322"/>
      <c r="M2" s="322"/>
      <c r="N2" s="315"/>
      <c r="O2" s="315"/>
    </row>
    <row r="3" spans="1:15">
      <c r="A3" s="315"/>
      <c r="B3" s="507" t="s">
        <v>255</v>
      </c>
      <c r="C3" s="508" t="s">
        <v>256</v>
      </c>
      <c r="D3" s="509" t="s">
        <v>257</v>
      </c>
      <c r="E3" s="510"/>
      <c r="F3" s="510"/>
      <c r="G3" s="511"/>
      <c r="H3" s="315"/>
      <c r="I3" s="315"/>
      <c r="J3" s="322"/>
      <c r="K3" s="327"/>
      <c r="L3" s="511"/>
      <c r="M3" s="511"/>
      <c r="N3" s="315"/>
      <c r="O3" s="315"/>
    </row>
    <row r="4" spans="1:15">
      <c r="A4" s="315"/>
      <c r="B4" s="323" t="s">
        <v>259</v>
      </c>
      <c r="C4" s="324">
        <v>15</v>
      </c>
      <c r="D4" s="325">
        <f>C4*8</f>
        <v>120</v>
      </c>
      <c r="E4" s="512"/>
      <c r="F4" s="512"/>
      <c r="G4" s="327"/>
      <c r="H4" s="315"/>
      <c r="I4" s="315"/>
      <c r="J4" s="322"/>
      <c r="K4" s="327"/>
      <c r="L4" s="327"/>
      <c r="M4" s="327"/>
      <c r="N4" s="315"/>
      <c r="O4" s="315"/>
    </row>
    <row r="5" spans="1:15" ht="13.8" thickBot="1">
      <c r="A5" s="315"/>
      <c r="B5" s="323" t="s">
        <v>358</v>
      </c>
      <c r="C5" s="324">
        <v>8</v>
      </c>
      <c r="D5" s="325">
        <f>C5*8</f>
        <v>64</v>
      </c>
      <c r="E5" s="512"/>
      <c r="F5" s="512"/>
      <c r="G5" s="327"/>
      <c r="H5" s="315"/>
      <c r="I5" s="315"/>
      <c r="J5" s="322"/>
      <c r="K5" s="327"/>
      <c r="L5" s="327"/>
      <c r="M5" s="327"/>
      <c r="N5" s="315"/>
      <c r="O5" s="315"/>
    </row>
    <row r="6" spans="1:15">
      <c r="A6" s="315"/>
      <c r="B6" s="323" t="s">
        <v>263</v>
      </c>
      <c r="C6" s="324">
        <v>10</v>
      </c>
      <c r="D6" s="325">
        <f>C6*8</f>
        <v>80</v>
      </c>
      <c r="E6" s="512"/>
      <c r="F6" s="512"/>
      <c r="G6" s="327"/>
      <c r="H6" s="315"/>
      <c r="I6" s="315"/>
      <c r="J6" s="513"/>
      <c r="K6" s="514"/>
      <c r="L6" s="514"/>
      <c r="M6" s="514"/>
      <c r="N6" s="483"/>
      <c r="O6" s="315"/>
    </row>
    <row r="7" spans="1:15" ht="13.8" thickBot="1">
      <c r="A7" s="315"/>
      <c r="B7" s="328" t="s">
        <v>267</v>
      </c>
      <c r="C7" s="324">
        <v>5</v>
      </c>
      <c r="D7" s="329">
        <f>C7*8</f>
        <v>40</v>
      </c>
      <c r="E7" s="512"/>
      <c r="F7" s="512"/>
      <c r="G7" s="327"/>
      <c r="H7" s="315"/>
      <c r="I7" s="315"/>
      <c r="J7" s="515"/>
      <c r="K7" s="327"/>
      <c r="L7" s="327"/>
      <c r="M7" s="327"/>
      <c r="N7" s="343"/>
      <c r="O7" s="315"/>
    </row>
    <row r="8" spans="1:15" ht="13.8" thickBot="1">
      <c r="A8" s="315"/>
      <c r="B8" s="323"/>
      <c r="C8" s="331" t="s">
        <v>269</v>
      </c>
      <c r="D8" s="325">
        <f>SUM(D4:D7)</f>
        <v>304</v>
      </c>
      <c r="E8" s="512"/>
      <c r="F8" s="512"/>
      <c r="G8" s="327"/>
      <c r="H8" s="315"/>
      <c r="I8" s="315"/>
      <c r="J8" s="1125" t="s">
        <v>417</v>
      </c>
      <c r="K8" s="1126"/>
      <c r="L8" s="1126"/>
      <c r="M8" s="1126"/>
      <c r="N8" s="1127"/>
      <c r="O8" s="315"/>
    </row>
    <row r="9" spans="1:15" ht="13.8" thickBot="1">
      <c r="A9" s="315"/>
      <c r="B9" s="332"/>
      <c r="C9" s="333" t="s">
        <v>271</v>
      </c>
      <c r="D9" s="334">
        <f>D8/(52*40)</f>
        <v>0.14615384615384616</v>
      </c>
      <c r="E9" s="516"/>
      <c r="F9" s="516"/>
      <c r="G9" s="336"/>
      <c r="H9" s="315"/>
      <c r="I9" s="315"/>
      <c r="J9" s="513" t="s">
        <v>260</v>
      </c>
      <c r="K9" s="514">
        <v>5</v>
      </c>
      <c r="L9" s="482"/>
      <c r="M9" s="517" t="s">
        <v>262</v>
      </c>
      <c r="N9" s="518">
        <f>K9*365</f>
        <v>1825</v>
      </c>
      <c r="O9" s="315"/>
    </row>
    <row r="10" spans="1:15" ht="13.8" thickBot="1">
      <c r="A10" s="315"/>
      <c r="B10" s="315"/>
      <c r="C10" s="482"/>
      <c r="D10" s="315"/>
      <c r="E10" s="506"/>
      <c r="F10" s="506"/>
      <c r="G10" s="315"/>
      <c r="H10" s="315"/>
      <c r="I10" s="315"/>
      <c r="J10" s="342"/>
      <c r="K10" s="322"/>
      <c r="L10" s="322"/>
      <c r="M10" s="322"/>
      <c r="N10" s="343"/>
      <c r="O10" s="315"/>
    </row>
    <row r="11" spans="1:15" ht="26.4">
      <c r="A11" s="315"/>
      <c r="B11" s="344"/>
      <c r="C11" s="519"/>
      <c r="D11" s="519" t="s">
        <v>275</v>
      </c>
      <c r="E11" s="520"/>
      <c r="F11" s="346" t="s">
        <v>366</v>
      </c>
      <c r="G11" s="521"/>
      <c r="H11" s="522" t="s">
        <v>277</v>
      </c>
      <c r="I11" s="315"/>
      <c r="J11" s="523"/>
      <c r="K11" s="524"/>
      <c r="L11" s="353" t="s">
        <v>264</v>
      </c>
      <c r="M11" s="353" t="s">
        <v>265</v>
      </c>
      <c r="N11" s="354" t="s">
        <v>266</v>
      </c>
      <c r="O11" s="315"/>
    </row>
    <row r="12" spans="1:15">
      <c r="A12" s="315"/>
      <c r="B12" s="386"/>
      <c r="C12" s="525"/>
      <c r="D12" s="525"/>
      <c r="E12" s="512"/>
      <c r="F12" s="526"/>
      <c r="G12" s="412"/>
      <c r="H12" s="527"/>
      <c r="I12" s="315"/>
      <c r="J12" s="342"/>
      <c r="K12" s="528"/>
      <c r="L12" s="327"/>
      <c r="M12" s="327"/>
      <c r="N12" s="529"/>
      <c r="O12" s="315"/>
    </row>
    <row r="13" spans="1:15">
      <c r="A13" s="315"/>
      <c r="B13" s="386" t="s">
        <v>268</v>
      </c>
      <c r="C13" s="412"/>
      <c r="D13" s="525"/>
      <c r="E13" s="512"/>
      <c r="F13" s="526"/>
      <c r="G13" s="412"/>
      <c r="H13" s="343"/>
      <c r="I13" s="315"/>
      <c r="J13" s="342" t="s">
        <v>268</v>
      </c>
      <c r="K13" s="528"/>
      <c r="L13" s="369"/>
      <c r="M13" s="327"/>
      <c r="N13" s="529"/>
      <c r="O13" s="315"/>
    </row>
    <row r="14" spans="1:15">
      <c r="A14" s="315"/>
      <c r="B14" s="364" t="str">
        <f>'Integrated Team (FY23)'!B15</f>
        <v xml:space="preserve">Program Functional Oversight </v>
      </c>
      <c r="C14" s="397"/>
      <c r="D14" s="357">
        <f>'GLE (FY23)'!C14</f>
        <v>74264</v>
      </c>
      <c r="E14" s="512"/>
      <c r="F14" s="530">
        <v>92496.84919424048</v>
      </c>
      <c r="G14" s="412"/>
      <c r="H14" s="183" t="str">
        <f>'GLE (FY23)'!H14</f>
        <v>FY20 UFR Average for Line 101 Prg Functional Mgr</v>
      </c>
      <c r="I14" s="315"/>
      <c r="J14" s="367" t="str">
        <f>B14</f>
        <v xml:space="preserve">Program Functional Oversight </v>
      </c>
      <c r="K14" s="368"/>
      <c r="L14" s="369">
        <f>D14</f>
        <v>74264</v>
      </c>
      <c r="M14" s="370">
        <f>C44</f>
        <v>0.1</v>
      </c>
      <c r="N14" s="371">
        <f>L14*M14</f>
        <v>7426.4000000000005</v>
      </c>
      <c r="O14" s="315"/>
    </row>
    <row r="15" spans="1:15" ht="13.35" customHeight="1">
      <c r="A15" s="315"/>
      <c r="B15" s="364" t="s">
        <v>418</v>
      </c>
      <c r="C15" s="397"/>
      <c r="D15" s="357">
        <f>'M2020 BLS  SALARY CHART'!C18</f>
        <v>63627.199999999997</v>
      </c>
      <c r="E15" s="512"/>
      <c r="F15" s="530">
        <v>60923</v>
      </c>
      <c r="G15" s="412"/>
      <c r="H15" s="1121" t="s">
        <v>419</v>
      </c>
      <c r="I15" s="315"/>
      <c r="J15" s="367" t="str">
        <f>B15</f>
        <v xml:space="preserve">  Specialty Site Manager</v>
      </c>
      <c r="K15" s="368"/>
      <c r="L15" s="531">
        <f>D15</f>
        <v>63627.199999999997</v>
      </c>
      <c r="M15" s="370">
        <f>C45</f>
        <v>1</v>
      </c>
      <c r="N15" s="371">
        <f>L15*M15</f>
        <v>63627.199999999997</v>
      </c>
      <c r="O15" s="315"/>
    </row>
    <row r="16" spans="1:15">
      <c r="A16" s="315"/>
      <c r="B16" s="364" t="s">
        <v>278</v>
      </c>
      <c r="C16" s="397"/>
      <c r="D16" s="357"/>
      <c r="E16" s="512"/>
      <c r="F16" s="530"/>
      <c r="G16" s="412"/>
      <c r="H16" s="1121"/>
      <c r="I16" s="315"/>
      <c r="J16" s="367" t="s">
        <v>278</v>
      </c>
      <c r="K16" s="368"/>
      <c r="L16" s="531"/>
      <c r="M16" s="370"/>
      <c r="N16" s="371"/>
      <c r="O16" s="315"/>
    </row>
    <row r="17" spans="1:17">
      <c r="A17" s="315"/>
      <c r="B17" s="364" t="s">
        <v>420</v>
      </c>
      <c r="C17" s="397"/>
      <c r="D17" s="357">
        <f>'M2020 BLS  SALARY CHART'!C32</f>
        <v>90292.799999999988</v>
      </c>
      <c r="E17" s="512"/>
      <c r="F17" s="530">
        <v>86860.800000000003</v>
      </c>
      <c r="G17" s="412"/>
      <c r="H17" s="532" t="s">
        <v>370</v>
      </c>
      <c r="I17" s="315"/>
      <c r="J17" s="367" t="str">
        <f>B17</f>
        <v xml:space="preserve">  RN</v>
      </c>
      <c r="K17" s="368"/>
      <c r="L17" s="531">
        <f>D17</f>
        <v>90292.799999999988</v>
      </c>
      <c r="M17" s="370">
        <f>C47</f>
        <v>1</v>
      </c>
      <c r="N17" s="371">
        <f>L17*M17</f>
        <v>90292.799999999988</v>
      </c>
      <c r="O17" s="315"/>
    </row>
    <row r="18" spans="1:17">
      <c r="A18" s="315"/>
      <c r="B18" s="364" t="s">
        <v>421</v>
      </c>
      <c r="C18" s="397"/>
      <c r="D18" s="357">
        <f>'M2020 BLS  SALARY CHART'!C6</f>
        <v>34927.359999999993</v>
      </c>
      <c r="E18" s="512"/>
      <c r="F18" s="530">
        <v>32302.399999999998</v>
      </c>
      <c r="G18" s="412"/>
      <c r="H18" s="532" t="s">
        <v>370</v>
      </c>
      <c r="I18" s="315"/>
      <c r="J18" s="367" t="str">
        <f>B18</f>
        <v xml:space="preserve">  Certified Nursing Assistant (CNA)</v>
      </c>
      <c r="K18" s="368"/>
      <c r="L18" s="531">
        <f>D18</f>
        <v>34927.359999999993</v>
      </c>
      <c r="M18" s="370">
        <f>C48</f>
        <v>3</v>
      </c>
      <c r="N18" s="371">
        <f>L18*M18</f>
        <v>104782.07999999999</v>
      </c>
      <c r="O18" s="322"/>
    </row>
    <row r="19" spans="1:17">
      <c r="A19" s="315"/>
      <c r="B19" s="364" t="s">
        <v>285</v>
      </c>
      <c r="C19" s="397"/>
      <c r="D19" s="357"/>
      <c r="E19" s="512"/>
      <c r="F19" s="530"/>
      <c r="G19" s="412"/>
      <c r="H19" s="343"/>
      <c r="I19" s="315"/>
      <c r="J19" s="367"/>
      <c r="K19" s="368"/>
      <c r="L19" s="531"/>
      <c r="M19" s="370"/>
      <c r="N19" s="371"/>
      <c r="O19" s="322"/>
    </row>
    <row r="20" spans="1:17" ht="13.35" customHeight="1">
      <c r="A20" s="315"/>
      <c r="B20" s="533" t="s">
        <v>422</v>
      </c>
      <c r="C20" s="397"/>
      <c r="D20" s="357">
        <f>'M2020 BLS  SALARY CHART'!C8</f>
        <v>45210.880000000005</v>
      </c>
      <c r="E20" s="512"/>
      <c r="F20" s="530">
        <v>41516.800000000003</v>
      </c>
      <c r="G20" s="357"/>
      <c r="H20" s="532" t="s">
        <v>370</v>
      </c>
      <c r="I20" s="315"/>
      <c r="J20" s="367" t="str">
        <f>B20</f>
        <v xml:space="preserve">  Direct Care III</v>
      </c>
      <c r="K20" s="368"/>
      <c r="L20" s="531">
        <f>D20</f>
        <v>45210.880000000005</v>
      </c>
      <c r="M20" s="370">
        <f>C50</f>
        <v>2</v>
      </c>
      <c r="N20" s="371">
        <f>L20*M20</f>
        <v>90421.760000000009</v>
      </c>
      <c r="O20" s="322"/>
    </row>
    <row r="21" spans="1:17">
      <c r="A21" s="315"/>
      <c r="B21" s="533" t="s">
        <v>369</v>
      </c>
      <c r="C21" s="397"/>
      <c r="D21" s="357">
        <f>'M2020 BLS  SALARY CHART'!C6</f>
        <v>34927.359999999993</v>
      </c>
      <c r="E21" s="512"/>
      <c r="F21" s="530">
        <v>32198.400000000001</v>
      </c>
      <c r="G21" s="357"/>
      <c r="H21" s="532" t="s">
        <v>370</v>
      </c>
      <c r="I21" s="315"/>
      <c r="J21" s="367" t="str">
        <f>B21</f>
        <v xml:space="preserve">  Direct Care</v>
      </c>
      <c r="K21" s="368"/>
      <c r="L21" s="531">
        <f>D21</f>
        <v>34927.359999999993</v>
      </c>
      <c r="M21" s="370">
        <f>C51</f>
        <v>4</v>
      </c>
      <c r="N21" s="371">
        <f t="shared" ref="N21" si="0">L21*M21</f>
        <v>139709.43999999997</v>
      </c>
      <c r="O21" s="322"/>
    </row>
    <row r="22" spans="1:17">
      <c r="A22" s="315"/>
      <c r="B22" s="364" t="s">
        <v>371</v>
      </c>
      <c r="C22" s="397"/>
      <c r="D22" s="357">
        <f>'M2020 BLS  SALARY CHART'!C6</f>
        <v>34927.359999999993</v>
      </c>
      <c r="E22" s="512"/>
      <c r="F22" s="530">
        <v>32198.400000000001</v>
      </c>
      <c r="G22" s="412"/>
      <c r="H22" s="532" t="s">
        <v>370</v>
      </c>
      <c r="I22" s="315"/>
      <c r="J22" s="367" t="str">
        <f>B22</f>
        <v xml:space="preserve">  Relief</v>
      </c>
      <c r="K22" s="368"/>
      <c r="L22" s="531">
        <f>D22</f>
        <v>34927.359999999993</v>
      </c>
      <c r="M22" s="370">
        <f>C52</f>
        <v>0.87692307692307692</v>
      </c>
      <c r="N22" s="371">
        <f>L22*M22</f>
        <v>30628.607999999993</v>
      </c>
      <c r="O22" s="322"/>
    </row>
    <row r="23" spans="1:17">
      <c r="A23" s="315"/>
      <c r="B23" s="364"/>
      <c r="C23" s="412"/>
      <c r="D23" s="357"/>
      <c r="E23" s="512"/>
      <c r="F23" s="530"/>
      <c r="G23" s="412"/>
      <c r="H23" s="343"/>
      <c r="I23" s="315"/>
      <c r="J23" s="393" t="s">
        <v>294</v>
      </c>
      <c r="K23" s="394"/>
      <c r="L23" s="394"/>
      <c r="M23" s="534">
        <f>SUM(M14:M22)</f>
        <v>11.976923076923077</v>
      </c>
      <c r="N23" s="535">
        <f>SUM(N14:N22)</f>
        <v>526888.28799999994</v>
      </c>
      <c r="O23" s="315"/>
    </row>
    <row r="24" spans="1:17">
      <c r="A24" s="315"/>
      <c r="B24" s="364"/>
      <c r="C24" s="412"/>
      <c r="D24" s="357"/>
      <c r="E24" s="512"/>
      <c r="F24" s="530"/>
      <c r="G24" s="412"/>
      <c r="H24" s="343"/>
      <c r="I24" s="315"/>
      <c r="J24" s="342"/>
      <c r="K24" s="322"/>
      <c r="L24" s="322"/>
      <c r="M24" s="322"/>
      <c r="N24" s="343"/>
      <c r="O24" s="315"/>
    </row>
    <row r="25" spans="1:17">
      <c r="A25" s="315"/>
      <c r="B25" s="386"/>
      <c r="C25" s="412"/>
      <c r="D25" s="525" t="s">
        <v>303</v>
      </c>
      <c r="E25" s="512"/>
      <c r="F25" s="530"/>
      <c r="G25" s="412"/>
      <c r="H25" s="343"/>
      <c r="I25" s="315"/>
      <c r="J25" s="342" t="s">
        <v>373</v>
      </c>
      <c r="K25" s="322"/>
      <c r="L25" s="322"/>
      <c r="M25" s="322" t="s">
        <v>297</v>
      </c>
      <c r="N25" s="343"/>
      <c r="O25" s="315"/>
    </row>
    <row r="26" spans="1:17" ht="28.5" customHeight="1">
      <c r="A26" s="315"/>
      <c r="B26" s="222" t="s">
        <v>305</v>
      </c>
      <c r="C26" s="364"/>
      <c r="D26" s="536">
        <f>'M2020 BLS  SALARY CHART'!C40</f>
        <v>0.24220000000000003</v>
      </c>
      <c r="E26" s="512"/>
      <c r="F26" s="530"/>
      <c r="G26" s="391"/>
      <c r="H26" s="532" t="s">
        <v>306</v>
      </c>
      <c r="I26" s="315"/>
      <c r="J26" s="139"/>
      <c r="K26" s="322"/>
      <c r="L26" s="206">
        <f>D26</f>
        <v>0.24220000000000003</v>
      </c>
      <c r="M26" s="322"/>
      <c r="N26" s="392">
        <f>L26*N23</f>
        <v>127612.34335359999</v>
      </c>
      <c r="O26" s="315"/>
    </row>
    <row r="27" spans="1:17">
      <c r="A27" s="315"/>
      <c r="B27" s="386"/>
      <c r="C27" s="391"/>
      <c r="D27" s="391"/>
      <c r="E27" s="512"/>
      <c r="F27" s="530"/>
      <c r="G27" s="391"/>
      <c r="H27" s="343"/>
      <c r="I27" s="315"/>
      <c r="J27" s="393" t="s">
        <v>299</v>
      </c>
      <c r="K27" s="394"/>
      <c r="L27" s="394"/>
      <c r="M27" s="395"/>
      <c r="N27" s="396">
        <f>SUM(N23:N26)</f>
        <v>654500.63135359995</v>
      </c>
      <c r="O27" s="315"/>
    </row>
    <row r="28" spans="1:17">
      <c r="A28" s="315"/>
      <c r="B28" s="364"/>
      <c r="C28" s="537"/>
      <c r="D28" s="538" t="s">
        <v>311</v>
      </c>
      <c r="E28" s="512"/>
      <c r="F28" s="530"/>
      <c r="G28" s="537"/>
      <c r="H28" s="343"/>
      <c r="I28" s="315"/>
      <c r="J28" s="342"/>
      <c r="K28" s="322"/>
      <c r="L28" s="322"/>
      <c r="M28" s="403"/>
      <c r="N28" s="371"/>
      <c r="O28" s="315"/>
    </row>
    <row r="29" spans="1:17">
      <c r="A29" s="315"/>
      <c r="B29" s="364" t="s">
        <v>316</v>
      </c>
      <c r="C29" s="397"/>
      <c r="D29" s="539">
        <f>'Integrated Team (FY23)'!E36</f>
        <v>55.04</v>
      </c>
      <c r="E29" s="512"/>
      <c r="F29" s="530"/>
      <c r="G29" s="540"/>
      <c r="H29" s="541" t="str">
        <f>'Integrated Team (FY23)'!H36</f>
        <v>Benchmark to 101 CMR 413: Yits</v>
      </c>
      <c r="I29" s="315"/>
      <c r="J29" s="351" t="s">
        <v>311</v>
      </c>
      <c r="K29" s="381"/>
      <c r="L29" s="353" t="s">
        <v>301</v>
      </c>
      <c r="M29" s="542" t="s">
        <v>423</v>
      </c>
      <c r="N29" s="543" t="s">
        <v>266</v>
      </c>
      <c r="O29" s="315"/>
    </row>
    <row r="30" spans="1:17">
      <c r="A30" s="315"/>
      <c r="B30" s="364" t="s">
        <v>424</v>
      </c>
      <c r="C30" s="397"/>
      <c r="D30" s="240">
        <f>'[10]11.22.19 ALTR Add on Rates'!G14*(1+1.78%)</f>
        <v>43.35403429727625</v>
      </c>
      <c r="E30" s="512"/>
      <c r="F30" s="544">
        <v>42.6</v>
      </c>
      <c r="G30" s="540"/>
      <c r="H30" s="343" t="s">
        <v>425</v>
      </c>
      <c r="I30" s="315"/>
      <c r="J30" s="342" t="str">
        <f>B29</f>
        <v xml:space="preserve">  Occupational Therapist</v>
      </c>
      <c r="K30" s="322"/>
      <c r="L30" s="545">
        <f>D29</f>
        <v>55.04</v>
      </c>
      <c r="M30" s="370">
        <f>C54*52</f>
        <v>26</v>
      </c>
      <c r="N30" s="546">
        <f>L30*M30</f>
        <v>1431.04</v>
      </c>
      <c r="O30" s="315"/>
    </row>
    <row r="31" spans="1:17">
      <c r="A31" s="315"/>
      <c r="B31" s="364"/>
      <c r="C31" s="547"/>
      <c r="D31" s="322"/>
      <c r="E31" s="512"/>
      <c r="F31" s="544"/>
      <c r="G31" s="547"/>
      <c r="H31" s="343"/>
      <c r="I31" s="315"/>
      <c r="J31" s="548" t="str">
        <f>B30</f>
        <v xml:space="preserve">  LPHA</v>
      </c>
      <c r="K31" s="322"/>
      <c r="L31" s="238">
        <f>D30</f>
        <v>43.35403429727625</v>
      </c>
      <c r="M31" s="370">
        <f>C55*52</f>
        <v>26</v>
      </c>
      <c r="N31" s="392">
        <f>L31*M31</f>
        <v>1127.2048917291825</v>
      </c>
      <c r="O31" s="315"/>
    </row>
    <row r="32" spans="1:17">
      <c r="A32" s="315"/>
      <c r="B32" s="386"/>
      <c r="C32" s="412"/>
      <c r="D32" s="525" t="s">
        <v>308</v>
      </c>
      <c r="E32" s="512"/>
      <c r="F32" s="544"/>
      <c r="G32" s="412"/>
      <c r="H32" s="343"/>
      <c r="I32" s="315"/>
      <c r="J32" s="393" t="s">
        <v>307</v>
      </c>
      <c r="K32" s="394"/>
      <c r="L32" s="394"/>
      <c r="M32" s="394"/>
      <c r="N32" s="396">
        <f>SUM(N30:N31)</f>
        <v>2558.2448917291822</v>
      </c>
      <c r="O32" s="315"/>
      <c r="Q32" s="218"/>
    </row>
    <row r="33" spans="1:17">
      <c r="A33" s="315"/>
      <c r="B33" s="222" t="s">
        <v>315</v>
      </c>
      <c r="C33" s="412"/>
      <c r="D33" s="428">
        <f ca="1">'Below the line'!O5</f>
        <v>192.10807561388694</v>
      </c>
      <c r="E33" s="512"/>
      <c r="F33" s="544">
        <v>277.77999999999997</v>
      </c>
      <c r="G33" s="423"/>
      <c r="H33" s="549" t="s">
        <v>426</v>
      </c>
      <c r="I33" s="315"/>
      <c r="J33" s="342"/>
      <c r="K33" s="322"/>
      <c r="L33" s="322"/>
      <c r="M33" s="550"/>
      <c r="N33" s="392"/>
      <c r="O33" s="315"/>
    </row>
    <row r="34" spans="1:17">
      <c r="A34" s="315"/>
      <c r="B34" s="386" t="s">
        <v>427</v>
      </c>
      <c r="C34" s="412"/>
      <c r="D34" s="429">
        <f>'GLE (FY23)'!C34</f>
        <v>2.0190812303224459</v>
      </c>
      <c r="E34" s="512"/>
      <c r="F34" s="544">
        <v>6191.6539525126345</v>
      </c>
      <c r="G34" s="540"/>
      <c r="H34" s="432" t="s">
        <v>428</v>
      </c>
      <c r="I34" s="359"/>
      <c r="J34" s="342" t="str">
        <f>B33</f>
        <v xml:space="preserve">  Staff Training</v>
      </c>
      <c r="K34" s="322"/>
      <c r="L34" s="322"/>
      <c r="M34" s="551">
        <f ca="1">D33</f>
        <v>192.10807561388694</v>
      </c>
      <c r="N34" s="552">
        <f ca="1">M34*M23</f>
        <v>2300.8636440832461</v>
      </c>
      <c r="O34" s="315"/>
    </row>
    <row r="35" spans="1:17">
      <c r="A35" s="315"/>
      <c r="B35" s="386" t="s">
        <v>318</v>
      </c>
      <c r="C35" s="412"/>
      <c r="D35" s="429">
        <f ca="1">'Below the line'!AK5</f>
        <v>693.71474143152727</v>
      </c>
      <c r="E35" s="512"/>
      <c r="F35" s="544">
        <v>642.72053101483573</v>
      </c>
      <c r="G35" s="540"/>
      <c r="H35" s="343" t="str">
        <f>'Integrated Team (FY23)'!H43</f>
        <v>FY20 UFR Program Supplies &amp; Materials (33E) per FTE.</v>
      </c>
      <c r="I35" s="315"/>
      <c r="J35" s="367" t="str">
        <f>B34</f>
        <v xml:space="preserve">  Transportation</v>
      </c>
      <c r="K35" s="322"/>
      <c r="L35" s="322"/>
      <c r="M35" s="545">
        <f>D34</f>
        <v>2.0190812303224459</v>
      </c>
      <c r="N35" s="553">
        <f>M35*N9</f>
        <v>3684.8232453384639</v>
      </c>
      <c r="O35" s="315"/>
    </row>
    <row r="36" spans="1:17">
      <c r="A36" s="315"/>
      <c r="B36" s="386" t="s">
        <v>429</v>
      </c>
      <c r="C36" s="554"/>
      <c r="D36" s="428">
        <f>'GLE (FY23)'!C31</f>
        <v>8.33</v>
      </c>
      <c r="E36" s="512"/>
      <c r="F36" s="544">
        <v>8.16</v>
      </c>
      <c r="G36" s="419"/>
      <c r="H36" s="360" t="str">
        <f>'GLE (FY23)'!H31</f>
        <v>Benchmark: USDA FY22</v>
      </c>
      <c r="I36" s="315"/>
      <c r="J36" s="367" t="str">
        <f>B36</f>
        <v xml:space="preserve">  Meals / Food</v>
      </c>
      <c r="K36" s="322"/>
      <c r="L36" s="322"/>
      <c r="M36" s="238">
        <f>D36</f>
        <v>8.33</v>
      </c>
      <c r="N36" s="553">
        <f>M36*N9</f>
        <v>15202.25</v>
      </c>
      <c r="O36" s="315"/>
    </row>
    <row r="37" spans="1:17">
      <c r="A37" s="315"/>
      <c r="B37" s="386"/>
      <c r="C37" s="412"/>
      <c r="D37" s="412"/>
      <c r="E37" s="526"/>
      <c r="F37" s="526"/>
      <c r="G37" s="412"/>
      <c r="H37" s="343"/>
      <c r="I37" s="359"/>
      <c r="J37" s="555" t="str">
        <f>B35</f>
        <v xml:space="preserve">  Program Supplies &amp; Materials</v>
      </c>
      <c r="K37" s="322"/>
      <c r="L37" s="322"/>
      <c r="M37" s="545">
        <f ca="1">D35</f>
        <v>693.71474143152727</v>
      </c>
      <c r="N37" s="553">
        <f ca="1">M37*M23</f>
        <v>8308.5680954529853</v>
      </c>
      <c r="O37" s="315"/>
    </row>
    <row r="38" spans="1:17">
      <c r="A38" s="315"/>
      <c r="B38" s="386" t="s">
        <v>328</v>
      </c>
      <c r="C38" s="412"/>
      <c r="D38" s="416">
        <f>'[10]Integrated Team (FY21)'!E46</f>
        <v>0.12</v>
      </c>
      <c r="E38" s="526"/>
      <c r="F38" s="526"/>
      <c r="G38" s="412"/>
      <c r="H38" s="532" t="s">
        <v>86</v>
      </c>
      <c r="I38" s="359"/>
      <c r="J38" s="342"/>
      <c r="K38" s="322"/>
      <c r="L38" s="322"/>
      <c r="M38" s="545"/>
      <c r="N38" s="556">
        <f ca="1">SUM(N33:N37)</f>
        <v>29496.504984874697</v>
      </c>
      <c r="O38" s="315"/>
    </row>
    <row r="39" spans="1:17">
      <c r="A39" s="315"/>
      <c r="B39" s="222"/>
      <c r="C39" s="412"/>
      <c r="D39" s="223"/>
      <c r="E39" s="526"/>
      <c r="F39" s="526"/>
      <c r="G39" s="412"/>
      <c r="H39" s="532"/>
      <c r="I39" s="315"/>
      <c r="J39" s="557"/>
      <c r="K39" s="558"/>
      <c r="L39" s="559"/>
      <c r="M39" s="560"/>
      <c r="N39" s="561"/>
      <c r="O39" s="315"/>
    </row>
    <row r="40" spans="1:17">
      <c r="A40" s="315"/>
      <c r="B40" s="342" t="s">
        <v>383</v>
      </c>
      <c r="C40" s="322"/>
      <c r="D40" s="550">
        <f>'Integrated Team (FY23)'!E47</f>
        <v>2.3077627802923752E-2</v>
      </c>
      <c r="E40" s="562"/>
      <c r="F40" s="562"/>
      <c r="G40" s="322"/>
      <c r="H40" s="343" t="s">
        <v>333</v>
      </c>
      <c r="I40" s="315"/>
      <c r="J40" s="351" t="s">
        <v>379</v>
      </c>
      <c r="K40" s="381"/>
      <c r="L40" s="381"/>
      <c r="M40" s="381"/>
      <c r="N40" s="563">
        <f ca="1">SUM(N27,N32,N38)</f>
        <v>686555.3812302039</v>
      </c>
      <c r="O40" s="466"/>
    </row>
    <row r="41" spans="1:17">
      <c r="A41" s="315"/>
      <c r="B41" s="342"/>
      <c r="C41" s="322"/>
      <c r="D41" s="322"/>
      <c r="E41" s="562"/>
      <c r="F41" s="562"/>
      <c r="G41" s="322"/>
      <c r="H41" s="343"/>
      <c r="I41" s="315"/>
      <c r="J41" s="342" t="str">
        <f>B38</f>
        <v>Admin. Allocation</v>
      </c>
      <c r="K41" s="322"/>
      <c r="L41" s="415">
        <f>D38</f>
        <v>0.12</v>
      </c>
      <c r="M41" s="322"/>
      <c r="N41" s="392">
        <f ca="1">L41*N40</f>
        <v>82386.645747624469</v>
      </c>
      <c r="O41" s="315"/>
    </row>
    <row r="42" spans="1:17" ht="13.8" thickBot="1">
      <c r="A42" s="315"/>
      <c r="B42" s="564" t="s">
        <v>372</v>
      </c>
      <c r="C42" s="565" t="s">
        <v>430</v>
      </c>
      <c r="D42" s="566" t="s">
        <v>431</v>
      </c>
      <c r="E42" s="567" t="s">
        <v>432</v>
      </c>
      <c r="F42" s="567"/>
      <c r="G42" s="322"/>
      <c r="H42" s="343"/>
      <c r="I42" s="315"/>
      <c r="J42" s="425" t="s">
        <v>329</v>
      </c>
      <c r="K42" s="568"/>
      <c r="L42" s="568"/>
      <c r="M42" s="568"/>
      <c r="N42" s="427">
        <f ca="1">SUM(N40:N41)</f>
        <v>768942.02697782835</v>
      </c>
      <c r="O42" s="315"/>
      <c r="Q42" s="218"/>
    </row>
    <row r="43" spans="1:17" ht="13.8" thickTop="1">
      <c r="A43" s="315"/>
      <c r="B43" s="342" t="str">
        <f t="shared" ref="B43:B52" si="1">B13</f>
        <v>Management</v>
      </c>
      <c r="C43" s="322"/>
      <c r="D43" s="322"/>
      <c r="E43" s="322"/>
      <c r="F43" s="322"/>
      <c r="G43" s="322"/>
      <c r="H43" s="343"/>
      <c r="I43" s="315"/>
      <c r="J43" s="342"/>
      <c r="K43" s="322"/>
      <c r="L43" s="322"/>
      <c r="M43" s="322"/>
      <c r="N43" s="343"/>
      <c r="O43" s="315"/>
    </row>
    <row r="44" spans="1:17" ht="13.8" thickBot="1">
      <c r="A44" s="315"/>
      <c r="B44" s="342" t="str">
        <f t="shared" si="1"/>
        <v xml:space="preserve">Program Functional Oversight </v>
      </c>
      <c r="C44" s="397">
        <v>0.1</v>
      </c>
      <c r="D44" s="397">
        <v>0.1</v>
      </c>
      <c r="E44" s="397">
        <v>0.1</v>
      </c>
      <c r="F44" s="397"/>
      <c r="G44" s="322"/>
      <c r="H44" s="343"/>
      <c r="I44" s="315"/>
      <c r="J44" s="139" t="s">
        <v>198</v>
      </c>
      <c r="K44" s="140"/>
      <c r="L44" s="569">
        <f>D40</f>
        <v>2.3077627802923752E-2</v>
      </c>
      <c r="M44" s="322"/>
      <c r="N44" s="436">
        <f ca="1">N42+(N42*L44)-(N23*L44)</f>
        <v>774528.05307426478</v>
      </c>
      <c r="O44" s="315"/>
    </row>
    <row r="45" spans="1:17" ht="13.8" thickBot="1">
      <c r="A45" s="315"/>
      <c r="B45" s="342" t="str">
        <f t="shared" si="1"/>
        <v xml:space="preserve">  Specialty Site Manager</v>
      </c>
      <c r="C45" s="397">
        <v>1</v>
      </c>
      <c r="D45" s="397">
        <v>1</v>
      </c>
      <c r="E45" s="397">
        <v>1</v>
      </c>
      <c r="F45" s="397"/>
      <c r="G45" s="322"/>
      <c r="H45" s="343"/>
      <c r="I45" s="315"/>
      <c r="J45" s="570" t="s">
        <v>433</v>
      </c>
      <c r="K45" s="571"/>
      <c r="L45" s="571"/>
      <c r="M45" s="571"/>
      <c r="N45" s="1080">
        <f ca="1">N44/N9</f>
        <v>424.39893319137798</v>
      </c>
      <c r="O45" s="315"/>
    </row>
    <row r="46" spans="1:17">
      <c r="A46" s="315"/>
      <c r="B46" s="342" t="str">
        <f t="shared" si="1"/>
        <v>Medical and Clinical</v>
      </c>
      <c r="C46" s="397"/>
      <c r="D46" s="397"/>
      <c r="E46" s="397"/>
      <c r="F46" s="397"/>
      <c r="G46" s="322"/>
      <c r="H46" s="343"/>
      <c r="I46" s="315"/>
      <c r="J46" s="315"/>
      <c r="K46" s="315"/>
      <c r="L46" s="315"/>
      <c r="M46" s="315"/>
      <c r="N46" s="572"/>
      <c r="O46" s="315"/>
    </row>
    <row r="47" spans="1:17">
      <c r="A47" s="315"/>
      <c r="B47" s="342" t="str">
        <f t="shared" si="1"/>
        <v xml:space="preserve">  RN</v>
      </c>
      <c r="C47" s="397">
        <v>1</v>
      </c>
      <c r="D47" s="397">
        <v>1.25</v>
      </c>
      <c r="E47" s="397">
        <v>1.5</v>
      </c>
      <c r="F47" s="397"/>
      <c r="G47" s="322"/>
      <c r="H47" s="343"/>
      <c r="I47" s="315"/>
      <c r="J47" s="315"/>
      <c r="K47" s="315"/>
      <c r="L47" s="315"/>
      <c r="M47" s="315"/>
      <c r="N47" s="466"/>
      <c r="O47" s="315"/>
    </row>
    <row r="48" spans="1:17">
      <c r="A48" s="315"/>
      <c r="B48" s="342" t="str">
        <f t="shared" si="1"/>
        <v xml:space="preserve">  Certified Nursing Assistant (CNA)</v>
      </c>
      <c r="C48" s="397">
        <v>3</v>
      </c>
      <c r="D48" s="397">
        <v>4.2</v>
      </c>
      <c r="E48" s="397">
        <v>5.4</v>
      </c>
      <c r="F48" s="397"/>
      <c r="G48" s="322"/>
      <c r="H48" s="343"/>
      <c r="I48" s="315"/>
      <c r="J48" s="315"/>
      <c r="K48" s="315"/>
      <c r="L48" s="315"/>
      <c r="M48" s="315"/>
      <c r="N48" s="573"/>
      <c r="O48" s="315"/>
    </row>
    <row r="49" spans="1:15">
      <c r="A49" s="315"/>
      <c r="B49" s="342" t="str">
        <f t="shared" si="1"/>
        <v>Direct Care</v>
      </c>
      <c r="C49" s="397"/>
      <c r="D49" s="397"/>
      <c r="E49" s="397"/>
      <c r="F49" s="397"/>
      <c r="G49" s="322"/>
      <c r="H49" s="343"/>
      <c r="I49" s="315"/>
      <c r="J49" s="315"/>
      <c r="K49" s="315"/>
      <c r="L49" s="315"/>
      <c r="M49" s="315"/>
      <c r="N49" s="466"/>
      <c r="O49" s="315"/>
    </row>
    <row r="50" spans="1:15" ht="13.8" thickBot="1">
      <c r="A50" s="315"/>
      <c r="B50" s="342" t="str">
        <f t="shared" si="1"/>
        <v xml:space="preserve">  Direct Care III</v>
      </c>
      <c r="C50" s="397">
        <v>2</v>
      </c>
      <c r="D50" s="397">
        <v>3</v>
      </c>
      <c r="E50" s="397">
        <v>4.3</v>
      </c>
      <c r="F50" s="397"/>
      <c r="G50" s="322"/>
      <c r="H50" s="343"/>
      <c r="I50" s="315"/>
      <c r="J50" s="315"/>
      <c r="K50" s="315"/>
      <c r="L50" s="315"/>
      <c r="M50" s="315"/>
      <c r="N50" s="466"/>
      <c r="O50" s="315"/>
    </row>
    <row r="51" spans="1:15" ht="13.8" thickBot="1">
      <c r="A51" s="315"/>
      <c r="B51" s="342" t="str">
        <f t="shared" si="1"/>
        <v xml:space="preserve">  Direct Care</v>
      </c>
      <c r="C51" s="397">
        <v>4</v>
      </c>
      <c r="D51" s="397">
        <v>5.4</v>
      </c>
      <c r="E51" s="397">
        <v>6.3</v>
      </c>
      <c r="F51" s="397"/>
      <c r="G51" s="322"/>
      <c r="H51" s="343"/>
      <c r="I51" s="315"/>
      <c r="J51" s="1125" t="s">
        <v>434</v>
      </c>
      <c r="K51" s="1126"/>
      <c r="L51" s="1126"/>
      <c r="M51" s="1126"/>
      <c r="N51" s="1127"/>
      <c r="O51" s="315"/>
    </row>
    <row r="52" spans="1:15">
      <c r="A52" s="315"/>
      <c r="B52" s="342" t="str">
        <f t="shared" si="1"/>
        <v xml:space="preserve">  Relief</v>
      </c>
      <c r="C52" s="397">
        <f>SUM(C50:C51)*$D$9</f>
        <v>0.87692307692307692</v>
      </c>
      <c r="D52" s="397">
        <f t="shared" ref="D52:E52" si="2">SUM(D50:D51)*$D$9</f>
        <v>1.2276923076923079</v>
      </c>
      <c r="E52" s="397">
        <f t="shared" si="2"/>
        <v>1.5492307692307692</v>
      </c>
      <c r="F52" s="397"/>
      <c r="G52" s="322"/>
      <c r="H52" s="574"/>
      <c r="I52" s="315"/>
      <c r="J52" s="513" t="s">
        <v>260</v>
      </c>
      <c r="K52" s="514">
        <v>8</v>
      </c>
      <c r="L52" s="482"/>
      <c r="M52" s="517" t="s">
        <v>262</v>
      </c>
      <c r="N52" s="518">
        <f>K52*365</f>
        <v>2920</v>
      </c>
      <c r="O52" s="315"/>
    </row>
    <row r="53" spans="1:15">
      <c r="A53" s="315"/>
      <c r="B53" s="342"/>
      <c r="C53" s="397"/>
      <c r="D53" s="397"/>
      <c r="E53" s="397"/>
      <c r="F53" s="397"/>
      <c r="G53" s="322"/>
      <c r="H53" s="343"/>
      <c r="I53" s="315"/>
      <c r="J53" s="342"/>
      <c r="K53" s="327"/>
      <c r="L53" s="322"/>
      <c r="M53" s="575"/>
      <c r="N53" s="576"/>
      <c r="O53" s="315"/>
    </row>
    <row r="54" spans="1:15">
      <c r="A54" s="315"/>
      <c r="B54" s="342" t="str">
        <f>B29</f>
        <v xml:space="preserve">  Occupational Therapist</v>
      </c>
      <c r="C54" s="397">
        <v>0.5</v>
      </c>
      <c r="D54" s="397">
        <v>1</v>
      </c>
      <c r="E54" s="397">
        <v>1.5</v>
      </c>
      <c r="F54" s="397"/>
      <c r="G54" s="322"/>
      <c r="H54" s="343"/>
      <c r="I54" s="315"/>
      <c r="J54" s="523"/>
      <c r="K54" s="524"/>
      <c r="L54" s="353" t="s">
        <v>264</v>
      </c>
      <c r="M54" s="353" t="s">
        <v>265</v>
      </c>
      <c r="N54" s="354" t="s">
        <v>266</v>
      </c>
      <c r="O54" s="315"/>
    </row>
    <row r="55" spans="1:15" ht="13.8" thickBot="1">
      <c r="A55" s="315"/>
      <c r="B55" s="446" t="str">
        <f>B30</f>
        <v xml:space="preserve">  LPHA</v>
      </c>
      <c r="C55" s="577">
        <v>0.5</v>
      </c>
      <c r="D55" s="577">
        <v>1</v>
      </c>
      <c r="E55" s="577">
        <v>1.5</v>
      </c>
      <c r="F55" s="577"/>
      <c r="G55" s="447"/>
      <c r="H55" s="578"/>
      <c r="I55" s="315"/>
      <c r="J55" s="342" t="s">
        <v>268</v>
      </c>
      <c r="K55" s="528"/>
      <c r="L55" s="327"/>
      <c r="M55" s="327"/>
      <c r="N55" s="529"/>
      <c r="O55" s="315"/>
    </row>
    <row r="56" spans="1:15">
      <c r="A56" s="315"/>
      <c r="B56" s="1122"/>
      <c r="C56" s="1122"/>
      <c r="D56" s="1122"/>
      <c r="E56" s="1122"/>
      <c r="F56" s="1122"/>
      <c r="G56" s="1122"/>
      <c r="H56" s="1122"/>
      <c r="I56" s="315"/>
      <c r="J56" s="367" t="str">
        <f>B14</f>
        <v xml:space="preserve">Program Functional Oversight </v>
      </c>
      <c r="K56" s="368"/>
      <c r="L56" s="369">
        <f>D14</f>
        <v>74264</v>
      </c>
      <c r="M56" s="370">
        <f>D44</f>
        <v>0.1</v>
      </c>
      <c r="N56" s="371">
        <f>L56*M56</f>
        <v>7426.4000000000005</v>
      </c>
      <c r="O56" s="315"/>
    </row>
    <row r="57" spans="1:15">
      <c r="A57" s="315"/>
      <c r="B57" s="579"/>
      <c r="C57" s="528"/>
      <c r="D57" s="580"/>
      <c r="E57" s="581"/>
      <c r="F57" s="581"/>
      <c r="G57" s="580"/>
      <c r="H57" s="580"/>
      <c r="I57" s="315"/>
      <c r="J57" s="367" t="str">
        <f>B15</f>
        <v xml:space="preserve">  Specialty Site Manager</v>
      </c>
      <c r="K57" s="368"/>
      <c r="L57" s="369">
        <f>D15</f>
        <v>63627.199999999997</v>
      </c>
      <c r="M57" s="370">
        <f>D45</f>
        <v>1</v>
      </c>
      <c r="N57" s="371">
        <f>L57*M57</f>
        <v>63627.199999999997</v>
      </c>
      <c r="O57" s="315"/>
    </row>
    <row r="58" spans="1:15">
      <c r="A58" s="315"/>
      <c r="B58" s="315"/>
      <c r="C58" s="322"/>
      <c r="D58" s="315"/>
      <c r="E58" s="506"/>
      <c r="F58" s="506"/>
      <c r="G58" s="315"/>
      <c r="H58" s="315"/>
      <c r="I58" s="315"/>
      <c r="J58" s="367" t="s">
        <v>278</v>
      </c>
      <c r="K58" s="368"/>
      <c r="L58" s="369"/>
      <c r="M58" s="370"/>
      <c r="N58" s="371"/>
      <c r="O58" s="322"/>
    </row>
    <row r="59" spans="1:15" ht="21">
      <c r="A59" s="315"/>
      <c r="B59" s="1075"/>
      <c r="C59" s="1076"/>
      <c r="D59" s="1076"/>
      <c r="E59" s="1076"/>
      <c r="F59" s="1076"/>
      <c r="G59" s="503"/>
      <c r="H59" s="322"/>
      <c r="I59" s="315"/>
      <c r="J59" s="367" t="str">
        <f>B17</f>
        <v xml:space="preserve">  RN</v>
      </c>
      <c r="K59" s="368"/>
      <c r="L59" s="369">
        <f>D17</f>
        <v>90292.799999999988</v>
      </c>
      <c r="M59" s="370">
        <f>D47</f>
        <v>1.25</v>
      </c>
      <c r="N59" s="371">
        <f>L59*M59</f>
        <v>112865.99999999999</v>
      </c>
      <c r="O59" s="322"/>
    </row>
    <row r="60" spans="1:15" ht="21">
      <c r="A60" s="315"/>
      <c r="B60" s="1077"/>
      <c r="C60" s="503"/>
      <c r="D60" s="503"/>
      <c r="E60" s="503"/>
      <c r="F60" s="503"/>
      <c r="G60" s="503"/>
      <c r="H60" s="322"/>
      <c r="I60" s="315"/>
      <c r="J60" s="367" t="str">
        <f>B18</f>
        <v xml:space="preserve">  Certified Nursing Assistant (CNA)</v>
      </c>
      <c r="K60" s="368"/>
      <c r="L60" s="369">
        <f>D18</f>
        <v>34927.359999999993</v>
      </c>
      <c r="M60" s="370">
        <f>D48</f>
        <v>4.2</v>
      </c>
      <c r="N60" s="371">
        <f>L60*M60</f>
        <v>146694.91199999998</v>
      </c>
      <c r="O60" s="322"/>
    </row>
    <row r="61" spans="1:15" ht="21">
      <c r="A61" s="315"/>
      <c r="B61" s="1077"/>
      <c r="C61" s="503"/>
      <c r="D61" s="503"/>
      <c r="E61" s="503"/>
      <c r="F61" s="503"/>
      <c r="G61" s="503"/>
      <c r="H61" s="322"/>
      <c r="I61" s="315"/>
      <c r="J61" s="367" t="s">
        <v>285</v>
      </c>
      <c r="K61" s="368"/>
      <c r="L61" s="369"/>
      <c r="M61" s="370"/>
      <c r="N61" s="371"/>
      <c r="O61" s="322"/>
    </row>
    <row r="62" spans="1:15" ht="21">
      <c r="A62" s="315"/>
      <c r="B62" s="1077"/>
      <c r="C62" s="503"/>
      <c r="D62" s="503"/>
      <c r="E62" s="503"/>
      <c r="F62" s="503"/>
      <c r="G62" s="503"/>
      <c r="H62" s="322"/>
      <c r="I62" s="315"/>
      <c r="J62" s="367" t="str">
        <f>B20</f>
        <v xml:space="preserve">  Direct Care III</v>
      </c>
      <c r="K62" s="368"/>
      <c r="L62" s="369">
        <f>D20</f>
        <v>45210.880000000005</v>
      </c>
      <c r="M62" s="370">
        <f>D50</f>
        <v>3</v>
      </c>
      <c r="N62" s="371">
        <f>L62*M62</f>
        <v>135632.64000000001</v>
      </c>
      <c r="O62" s="322"/>
    </row>
    <row r="63" spans="1:15" ht="21">
      <c r="A63" s="315"/>
      <c r="B63" s="1077"/>
      <c r="C63" s="503"/>
      <c r="D63" s="503"/>
      <c r="E63" s="503"/>
      <c r="F63" s="503"/>
      <c r="G63" s="503"/>
      <c r="H63" s="322"/>
      <c r="I63" s="315"/>
      <c r="J63" s="367" t="str">
        <f>B21</f>
        <v xml:space="preserve">  Direct Care</v>
      </c>
      <c r="K63" s="368"/>
      <c r="L63" s="369">
        <f>D21</f>
        <v>34927.359999999993</v>
      </c>
      <c r="M63" s="370">
        <f>D51</f>
        <v>5.4</v>
      </c>
      <c r="N63" s="371">
        <f t="shared" ref="N63" si="3">L63*M63</f>
        <v>188607.74399999998</v>
      </c>
      <c r="O63" s="315"/>
    </row>
    <row r="64" spans="1:15" ht="21">
      <c r="A64" s="315"/>
      <c r="B64" s="1077"/>
      <c r="C64" s="503"/>
      <c r="D64" s="503"/>
      <c r="E64" s="503"/>
      <c r="F64" s="503"/>
      <c r="G64" s="503"/>
      <c r="H64" s="322"/>
      <c r="I64" s="315"/>
      <c r="J64" s="367" t="str">
        <f>B22</f>
        <v xml:space="preserve">  Relief</v>
      </c>
      <c r="K64" s="368"/>
      <c r="L64" s="163">
        <f>D22</f>
        <v>34927.359999999993</v>
      </c>
      <c r="M64" s="370">
        <f>D52</f>
        <v>1.2276923076923079</v>
      </c>
      <c r="N64" s="371">
        <f>L64*M64</f>
        <v>42880.051199999994</v>
      </c>
      <c r="O64" s="315"/>
    </row>
    <row r="65" spans="1:15" ht="21">
      <c r="A65" s="315"/>
      <c r="B65" s="1077"/>
      <c r="C65" s="503"/>
      <c r="D65" s="503"/>
      <c r="E65" s="503"/>
      <c r="F65" s="503"/>
      <c r="G65" s="503"/>
      <c r="H65" s="322"/>
      <c r="I65" s="315"/>
      <c r="J65" s="393" t="s">
        <v>294</v>
      </c>
      <c r="K65" s="394"/>
      <c r="L65" s="394"/>
      <c r="M65" s="534">
        <f>SUM(M56:M64)</f>
        <v>16.177692307692308</v>
      </c>
      <c r="N65" s="535">
        <f>SUM(N56:N64)</f>
        <v>697734.94719999994</v>
      </c>
      <c r="O65" s="315"/>
    </row>
    <row r="66" spans="1:15" ht="21">
      <c r="A66" s="315"/>
      <c r="B66" s="1077"/>
      <c r="C66" s="504"/>
      <c r="D66" s="505"/>
      <c r="E66" s="503"/>
      <c r="F66" s="503"/>
      <c r="G66" s="503"/>
      <c r="H66" s="322"/>
      <c r="I66" s="315"/>
      <c r="J66" s="388" t="s">
        <v>373</v>
      </c>
      <c r="K66" s="389"/>
      <c r="L66" s="389"/>
      <c r="M66" s="389" t="s">
        <v>297</v>
      </c>
      <c r="N66" s="343"/>
      <c r="O66" s="315"/>
    </row>
    <row r="67" spans="1:15" ht="14.4">
      <c r="A67" s="315"/>
      <c r="B67" s="503"/>
      <c r="C67" s="503"/>
      <c r="D67" s="503"/>
      <c r="E67" s="503"/>
      <c r="F67" s="503"/>
      <c r="G67" s="503"/>
      <c r="H67" s="322"/>
      <c r="I67" s="315"/>
      <c r="J67" s="139" t="str">
        <f>B26</f>
        <v xml:space="preserve">  Tax and Fringe</v>
      </c>
      <c r="K67" s="322"/>
      <c r="L67" s="206">
        <f>D26</f>
        <v>0.24220000000000003</v>
      </c>
      <c r="M67" s="322"/>
      <c r="N67" s="392">
        <f>L67*N65</f>
        <v>168991.40421184001</v>
      </c>
      <c r="O67" s="315"/>
    </row>
    <row r="68" spans="1:15" ht="14.4">
      <c r="A68" s="315"/>
      <c r="B68" s="503"/>
      <c r="C68" s="503"/>
      <c r="D68" s="503"/>
      <c r="E68" s="503"/>
      <c r="F68" s="503"/>
      <c r="G68" s="503"/>
      <c r="H68" s="322"/>
      <c r="I68" s="315"/>
      <c r="J68" s="393" t="s">
        <v>299</v>
      </c>
      <c r="K68" s="394"/>
      <c r="L68" s="394"/>
      <c r="M68" s="395"/>
      <c r="N68" s="396">
        <f>N65+N67</f>
        <v>866726.35141183995</v>
      </c>
      <c r="O68" s="315"/>
    </row>
    <row r="69" spans="1:15">
      <c r="A69" s="315"/>
      <c r="B69" s="315"/>
      <c r="C69" s="315"/>
      <c r="D69" s="315"/>
      <c r="E69" s="506"/>
      <c r="F69" s="506"/>
      <c r="G69" s="315"/>
      <c r="H69" s="315"/>
      <c r="I69" s="315"/>
      <c r="J69" s="342"/>
      <c r="K69" s="322"/>
      <c r="L69" s="322"/>
      <c r="M69" s="403"/>
      <c r="N69" s="371"/>
      <c r="O69" s="315"/>
    </row>
    <row r="70" spans="1:15">
      <c r="A70" s="315"/>
      <c r="B70" s="315"/>
      <c r="C70" s="315"/>
      <c r="D70" s="315"/>
      <c r="E70" s="506"/>
      <c r="F70" s="506"/>
      <c r="G70" s="315"/>
      <c r="H70" s="315"/>
      <c r="I70" s="315"/>
      <c r="J70" s="351" t="s">
        <v>311</v>
      </c>
      <c r="K70" s="381"/>
      <c r="L70" s="353" t="s">
        <v>301</v>
      </c>
      <c r="M70" s="542" t="s">
        <v>423</v>
      </c>
      <c r="N70" s="543" t="s">
        <v>266</v>
      </c>
      <c r="O70" s="315"/>
    </row>
    <row r="71" spans="1:15">
      <c r="A71" s="315"/>
      <c r="B71" s="315"/>
      <c r="C71" s="315"/>
      <c r="D71" s="315"/>
      <c r="E71" s="506"/>
      <c r="F71" s="506"/>
      <c r="G71" s="315"/>
      <c r="H71" s="315"/>
      <c r="I71" s="315"/>
      <c r="J71" s="342" t="str">
        <f>B54</f>
        <v xml:space="preserve">  Occupational Therapist</v>
      </c>
      <c r="K71" s="322"/>
      <c r="L71" s="545">
        <f>D29</f>
        <v>55.04</v>
      </c>
      <c r="M71" s="370">
        <f>D54*52</f>
        <v>52</v>
      </c>
      <c r="N71" s="546">
        <f>L71*M71</f>
        <v>2862.08</v>
      </c>
      <c r="O71" s="315"/>
    </row>
    <row r="72" spans="1:15">
      <c r="A72" s="315"/>
      <c r="B72" s="315"/>
      <c r="C72" s="315"/>
      <c r="D72" s="315"/>
      <c r="E72" s="506"/>
      <c r="F72" s="506"/>
      <c r="G72" s="315"/>
      <c r="H72" s="315"/>
      <c r="I72" s="315"/>
      <c r="J72" s="548" t="str">
        <f>B55</f>
        <v xml:space="preserve">  LPHA</v>
      </c>
      <c r="K72" s="322"/>
      <c r="L72" s="238">
        <f>D30</f>
        <v>43.35403429727625</v>
      </c>
      <c r="M72" s="370">
        <f>D55*52</f>
        <v>52</v>
      </c>
      <c r="N72" s="392">
        <f>L72*M72</f>
        <v>2254.4097834583649</v>
      </c>
      <c r="O72" s="315"/>
    </row>
    <row r="73" spans="1:15">
      <c r="A73" s="315"/>
      <c r="B73" s="315"/>
      <c r="C73" s="315"/>
      <c r="D73" s="315"/>
      <c r="E73" s="506"/>
      <c r="F73" s="506"/>
      <c r="G73" s="315"/>
      <c r="H73" s="315"/>
      <c r="I73" s="315"/>
      <c r="J73" s="393" t="s">
        <v>307</v>
      </c>
      <c r="K73" s="394"/>
      <c r="L73" s="394"/>
      <c r="M73" s="394"/>
      <c r="N73" s="396">
        <f>SUM(N71:N72)</f>
        <v>5116.4897834583644</v>
      </c>
      <c r="O73" s="315"/>
    </row>
    <row r="74" spans="1:15">
      <c r="A74" s="315"/>
      <c r="B74" s="315"/>
      <c r="C74" s="315"/>
      <c r="D74" s="315"/>
      <c r="E74" s="506"/>
      <c r="F74" s="506"/>
      <c r="G74" s="315"/>
      <c r="H74" s="315"/>
      <c r="I74" s="315"/>
      <c r="J74" s="342"/>
      <c r="K74" s="322"/>
      <c r="L74" s="322"/>
      <c r="M74" s="250"/>
      <c r="N74" s="392"/>
      <c r="O74" s="315"/>
    </row>
    <row r="75" spans="1:15">
      <c r="A75" s="315"/>
      <c r="B75" s="315"/>
      <c r="C75" s="315"/>
      <c r="D75" s="315"/>
      <c r="E75" s="506"/>
      <c r="F75" s="506"/>
      <c r="G75" s="315"/>
      <c r="H75" s="315"/>
      <c r="I75" s="315"/>
      <c r="J75" s="139" t="str">
        <f>B33</f>
        <v xml:space="preserve">  Staff Training</v>
      </c>
      <c r="K75" s="322"/>
      <c r="L75" s="322"/>
      <c r="M75" s="551">
        <f ca="1">D33</f>
        <v>192.10807561388694</v>
      </c>
      <c r="N75" s="552">
        <f ca="1">M75*M65</f>
        <v>3107.8653371043511</v>
      </c>
      <c r="O75" s="315"/>
    </row>
    <row r="76" spans="1:15">
      <c r="A76" s="315"/>
      <c r="B76" s="315"/>
      <c r="C76" s="315"/>
      <c r="D76" s="315"/>
      <c r="E76" s="506"/>
      <c r="F76" s="506"/>
      <c r="G76" s="315"/>
      <c r="H76" s="315"/>
      <c r="I76" s="315"/>
      <c r="J76" s="342" t="str">
        <f>B34</f>
        <v xml:space="preserve">  Transportation</v>
      </c>
      <c r="K76" s="322"/>
      <c r="L76" s="322"/>
      <c r="M76" s="545">
        <f>M35</f>
        <v>2.0190812303224459</v>
      </c>
      <c r="N76" s="553">
        <f>M76*N52</f>
        <v>5895.7171925415423</v>
      </c>
      <c r="O76" s="315"/>
    </row>
    <row r="77" spans="1:15">
      <c r="A77" s="315"/>
      <c r="B77" s="315"/>
      <c r="C77" s="315"/>
      <c r="D77" s="315"/>
      <c r="E77" s="506"/>
      <c r="F77" s="506"/>
      <c r="G77" s="315"/>
      <c r="H77" s="315"/>
      <c r="I77" s="315"/>
      <c r="J77" s="342" t="s">
        <v>429</v>
      </c>
      <c r="K77" s="322"/>
      <c r="L77" s="322"/>
      <c r="M77" s="238">
        <f>D36</f>
        <v>8.33</v>
      </c>
      <c r="N77" s="553">
        <f>M77*N52</f>
        <v>24323.599999999999</v>
      </c>
      <c r="O77" s="315"/>
    </row>
    <row r="78" spans="1:15">
      <c r="A78" s="315"/>
      <c r="B78" s="315"/>
      <c r="C78" s="315"/>
      <c r="D78" s="315"/>
      <c r="E78" s="506"/>
      <c r="F78" s="506"/>
      <c r="G78" s="315"/>
      <c r="H78" s="315"/>
      <c r="I78" s="315"/>
      <c r="J78" s="555" t="str">
        <f>B35</f>
        <v xml:space="preserve">  Program Supplies &amp; Materials</v>
      </c>
      <c r="K78" s="322"/>
      <c r="L78" s="322"/>
      <c r="M78" s="582">
        <f ca="1">D35</f>
        <v>693.71474143152727</v>
      </c>
      <c r="N78" s="553">
        <f ca="1">M78*M65</f>
        <v>11222.703636189577</v>
      </c>
      <c r="O78" s="315"/>
    </row>
    <row r="79" spans="1:15">
      <c r="A79" s="315"/>
      <c r="B79" s="315"/>
      <c r="C79" s="315"/>
      <c r="D79" s="315"/>
      <c r="E79" s="506"/>
      <c r="F79" s="506"/>
      <c r="G79" s="315"/>
      <c r="H79" s="315"/>
      <c r="I79" s="315"/>
      <c r="J79" s="342"/>
      <c r="K79" s="322"/>
      <c r="L79" s="322"/>
      <c r="M79" s="545"/>
      <c r="N79" s="583">
        <f ca="1">SUM(N74:N78)</f>
        <v>44549.886165835473</v>
      </c>
      <c r="O79" s="315"/>
    </row>
    <row r="80" spans="1:15">
      <c r="A80" s="315"/>
      <c r="B80" s="315"/>
      <c r="C80" s="315"/>
      <c r="D80" s="315"/>
      <c r="E80" s="506"/>
      <c r="F80" s="506"/>
      <c r="G80" s="315"/>
      <c r="H80" s="315"/>
      <c r="I80" s="315"/>
      <c r="J80" s="342"/>
      <c r="K80" s="322"/>
      <c r="L80" s="322"/>
      <c r="M80" s="403"/>
      <c r="N80" s="414"/>
      <c r="O80" s="315"/>
    </row>
    <row r="81" spans="1:62">
      <c r="A81" s="315"/>
      <c r="B81" s="315"/>
      <c r="C81" s="315"/>
      <c r="D81" s="315"/>
      <c r="E81" s="506"/>
      <c r="F81" s="506"/>
      <c r="G81" s="315"/>
      <c r="H81" s="315"/>
      <c r="I81" s="315"/>
      <c r="J81" s="393" t="s">
        <v>379</v>
      </c>
      <c r="K81" s="394"/>
      <c r="L81" s="394"/>
      <c r="M81" s="394"/>
      <c r="N81" s="411">
        <f ca="1">SUM(N68,N73,N79)</f>
        <v>916392.72736113379</v>
      </c>
      <c r="O81" s="315"/>
    </row>
    <row r="82" spans="1:62">
      <c r="A82" s="315"/>
      <c r="B82" s="315"/>
      <c r="C82" s="315"/>
      <c r="D82" s="315"/>
      <c r="E82" s="506"/>
      <c r="F82" s="506"/>
      <c r="G82" s="315"/>
      <c r="H82" s="315"/>
      <c r="I82" s="315"/>
      <c r="J82" s="342" t="s">
        <v>328</v>
      </c>
      <c r="K82" s="322"/>
      <c r="L82" s="415">
        <f>D38</f>
        <v>0.12</v>
      </c>
      <c r="M82" s="322"/>
      <c r="N82" s="392">
        <f ca="1">L82*N81</f>
        <v>109967.12728333606</v>
      </c>
      <c r="O82" s="315"/>
    </row>
    <row r="83" spans="1:62" s="316" customFormat="1" ht="13.8" thickBot="1">
      <c r="A83" s="315"/>
      <c r="B83" s="315"/>
      <c r="C83" s="315"/>
      <c r="D83" s="315"/>
      <c r="E83" s="506"/>
      <c r="F83" s="506"/>
      <c r="G83" s="315"/>
      <c r="H83" s="315"/>
      <c r="I83" s="315"/>
      <c r="J83" s="584" t="s">
        <v>329</v>
      </c>
      <c r="K83" s="426"/>
      <c r="L83" s="426"/>
      <c r="M83" s="426"/>
      <c r="N83" s="585">
        <f ca="1">SUM(N81:N82)</f>
        <v>1026359.8546444698</v>
      </c>
      <c r="O83" s="315"/>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124"/>
      <c r="AX83" s="124"/>
      <c r="AY83" s="124"/>
      <c r="AZ83" s="124"/>
      <c r="BA83" s="124"/>
      <c r="BB83" s="124"/>
      <c r="BC83" s="124"/>
      <c r="BD83" s="124"/>
      <c r="BE83" s="124"/>
      <c r="BF83" s="124"/>
      <c r="BG83" s="124"/>
      <c r="BH83" s="124"/>
      <c r="BI83" s="124"/>
      <c r="BJ83" s="124"/>
    </row>
    <row r="84" spans="1:62" s="316" customFormat="1" ht="14.4" thickTop="1" thickBot="1">
      <c r="A84" s="315"/>
      <c r="B84" s="315"/>
      <c r="C84" s="315"/>
      <c r="D84" s="315"/>
      <c r="E84" s="506"/>
      <c r="F84" s="506"/>
      <c r="G84" s="315"/>
      <c r="H84" s="315"/>
      <c r="I84" s="315"/>
      <c r="J84" s="139" t="s">
        <v>198</v>
      </c>
      <c r="K84" s="140"/>
      <c r="L84" s="569">
        <f>D40</f>
        <v>2.3077627802923752E-2</v>
      </c>
      <c r="M84" s="322"/>
      <c r="N84" s="436">
        <f ca="1">N83+(N83*L84)-(N65*L84)</f>
        <v>1033943.7379452436</v>
      </c>
      <c r="O84" s="315"/>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c r="BE84" s="124"/>
      <c r="BF84" s="124"/>
      <c r="BG84" s="124"/>
      <c r="BH84" s="124"/>
      <c r="BI84" s="124"/>
      <c r="BJ84" s="124"/>
    </row>
    <row r="85" spans="1:62" s="316" customFormat="1" ht="13.8" thickBot="1">
      <c r="A85" s="315"/>
      <c r="B85" s="335"/>
      <c r="C85" s="315"/>
      <c r="D85" s="315"/>
      <c r="E85" s="506"/>
      <c r="F85" s="506"/>
      <c r="G85" s="315"/>
      <c r="H85" s="315"/>
      <c r="I85" s="315"/>
      <c r="J85" s="586" t="s">
        <v>435</v>
      </c>
      <c r="K85" s="587"/>
      <c r="L85" s="587"/>
      <c r="M85" s="588"/>
      <c r="N85" s="1081">
        <f ca="1">N84/N52</f>
        <v>354.09032121412451</v>
      </c>
      <c r="O85" s="315"/>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row>
    <row r="86" spans="1:62" s="316" customFormat="1">
      <c r="A86" s="315"/>
      <c r="B86" s="315"/>
      <c r="C86" s="315"/>
      <c r="D86" s="315"/>
      <c r="E86" s="506"/>
      <c r="F86" s="506"/>
      <c r="G86" s="315"/>
      <c r="H86" s="315"/>
      <c r="I86" s="315"/>
      <c r="J86" s="315"/>
      <c r="K86" s="315"/>
      <c r="L86" s="315"/>
      <c r="M86" s="315"/>
      <c r="N86" s="572"/>
      <c r="O86" s="315"/>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4"/>
      <c r="AV86" s="124"/>
      <c r="AW86" s="124"/>
      <c r="AX86" s="124"/>
      <c r="AY86" s="124"/>
      <c r="AZ86" s="124"/>
      <c r="BA86" s="124"/>
      <c r="BB86" s="124"/>
      <c r="BC86" s="124"/>
      <c r="BD86" s="124"/>
      <c r="BE86" s="124"/>
      <c r="BF86" s="124"/>
      <c r="BG86" s="124"/>
      <c r="BH86" s="124"/>
      <c r="BI86" s="124"/>
      <c r="BJ86" s="124"/>
    </row>
    <row r="87" spans="1:62" s="316" customFormat="1">
      <c r="A87" s="315"/>
      <c r="B87" s="315"/>
      <c r="C87" s="315"/>
      <c r="D87" s="315"/>
      <c r="E87" s="506"/>
      <c r="F87" s="506"/>
      <c r="G87" s="315"/>
      <c r="H87" s="315"/>
      <c r="I87" s="315"/>
      <c r="J87" s="315"/>
      <c r="K87" s="315"/>
      <c r="L87" s="315"/>
      <c r="M87" s="315"/>
      <c r="N87" s="466"/>
      <c r="O87" s="315"/>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row>
    <row r="88" spans="1:62" s="316" customFormat="1" ht="13.8" thickBot="1">
      <c r="A88" s="315"/>
      <c r="B88" s="315"/>
      <c r="C88" s="315"/>
      <c r="D88" s="315"/>
      <c r="E88" s="506"/>
      <c r="F88" s="506"/>
      <c r="G88" s="315"/>
      <c r="H88" s="315"/>
      <c r="I88" s="315"/>
      <c r="J88" s="315"/>
      <c r="K88" s="315"/>
      <c r="L88" s="315"/>
      <c r="M88" s="315"/>
      <c r="N88" s="573"/>
      <c r="O88" s="322"/>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row>
    <row r="89" spans="1:62" s="316" customFormat="1" ht="13.8" thickBot="1">
      <c r="A89" s="315"/>
      <c r="B89" s="315"/>
      <c r="C89" s="315"/>
      <c r="D89" s="315"/>
      <c r="E89" s="506"/>
      <c r="F89" s="506"/>
      <c r="G89" s="315"/>
      <c r="H89" s="315"/>
      <c r="I89" s="315"/>
      <c r="J89" s="1125" t="s">
        <v>436</v>
      </c>
      <c r="K89" s="1126"/>
      <c r="L89" s="1126"/>
      <c r="M89" s="1126"/>
      <c r="N89" s="1127"/>
      <c r="O89" s="322"/>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row>
    <row r="90" spans="1:62" s="316" customFormat="1">
      <c r="A90" s="315"/>
      <c r="B90" s="315"/>
      <c r="C90" s="315"/>
      <c r="D90" s="315"/>
      <c r="E90" s="506"/>
      <c r="F90" s="506"/>
      <c r="G90" s="315"/>
      <c r="H90" s="315"/>
      <c r="I90" s="315"/>
      <c r="J90" s="513" t="s">
        <v>260</v>
      </c>
      <c r="K90" s="514">
        <v>11</v>
      </c>
      <c r="L90" s="482"/>
      <c r="M90" s="517" t="s">
        <v>262</v>
      </c>
      <c r="N90" s="518">
        <f>K90*365</f>
        <v>4015</v>
      </c>
      <c r="O90" s="322"/>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row>
    <row r="91" spans="1:62" s="316" customFormat="1">
      <c r="A91" s="315"/>
      <c r="B91" s="315"/>
      <c r="C91" s="315"/>
      <c r="D91" s="315"/>
      <c r="E91" s="506"/>
      <c r="F91" s="506"/>
      <c r="G91" s="315"/>
      <c r="H91" s="315"/>
      <c r="I91" s="315"/>
      <c r="J91" s="342"/>
      <c r="K91" s="327"/>
      <c r="L91" s="322"/>
      <c r="M91" s="575"/>
      <c r="N91" s="576"/>
      <c r="O91" s="315"/>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row>
    <row r="92" spans="1:62" s="316" customFormat="1">
      <c r="A92" s="315"/>
      <c r="B92" s="315"/>
      <c r="C92" s="315"/>
      <c r="D92" s="315"/>
      <c r="E92" s="506"/>
      <c r="F92" s="506"/>
      <c r="G92" s="315"/>
      <c r="H92" s="315"/>
      <c r="I92" s="315"/>
      <c r="J92" s="523"/>
      <c r="K92" s="524"/>
      <c r="L92" s="353" t="s">
        <v>264</v>
      </c>
      <c r="M92" s="353" t="s">
        <v>265</v>
      </c>
      <c r="N92" s="354" t="s">
        <v>266</v>
      </c>
      <c r="O92" s="315"/>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row>
    <row r="93" spans="1:62" s="316" customFormat="1">
      <c r="A93" s="315"/>
      <c r="B93" s="315"/>
      <c r="C93" s="315"/>
      <c r="D93" s="315"/>
      <c r="E93" s="506"/>
      <c r="F93" s="506"/>
      <c r="G93" s="315"/>
      <c r="H93" s="315"/>
      <c r="I93" s="315"/>
      <c r="J93" s="342" t="s">
        <v>268</v>
      </c>
      <c r="K93" s="528"/>
      <c r="L93" s="327"/>
      <c r="M93" s="327"/>
      <c r="N93" s="529"/>
      <c r="O93" s="315"/>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row>
    <row r="94" spans="1:62" s="316" customFormat="1">
      <c r="A94" s="315"/>
      <c r="B94" s="315"/>
      <c r="C94" s="315"/>
      <c r="D94" s="315"/>
      <c r="E94" s="506"/>
      <c r="F94" s="506"/>
      <c r="G94" s="315"/>
      <c r="H94" s="315"/>
      <c r="I94" s="315"/>
      <c r="J94" s="367" t="str">
        <f t="shared" ref="J94:J99" si="4">B44</f>
        <v xml:space="preserve">Program Functional Oversight </v>
      </c>
      <c r="K94" s="368"/>
      <c r="L94" s="369">
        <f>D14</f>
        <v>74264</v>
      </c>
      <c r="M94" s="370">
        <f>E44</f>
        <v>0.1</v>
      </c>
      <c r="N94" s="371">
        <f>L94*M94</f>
        <v>7426.4000000000005</v>
      </c>
      <c r="O94" s="315"/>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row>
    <row r="95" spans="1:62" s="316" customFormat="1">
      <c r="A95" s="315"/>
      <c r="B95" s="315"/>
      <c r="C95" s="315"/>
      <c r="D95" s="315"/>
      <c r="E95" s="506"/>
      <c r="F95" s="506"/>
      <c r="G95" s="315"/>
      <c r="H95" s="315"/>
      <c r="I95" s="315"/>
      <c r="J95" s="367" t="str">
        <f t="shared" si="4"/>
        <v xml:space="preserve">  Specialty Site Manager</v>
      </c>
      <c r="K95" s="368"/>
      <c r="L95" s="369">
        <f>D15</f>
        <v>63627.199999999997</v>
      </c>
      <c r="M95" s="370">
        <f>E45</f>
        <v>1</v>
      </c>
      <c r="N95" s="371">
        <f>L95*M95</f>
        <v>63627.199999999997</v>
      </c>
      <c r="O95" s="315"/>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4"/>
      <c r="AV95" s="124"/>
      <c r="AW95" s="124"/>
      <c r="AX95" s="124"/>
      <c r="AY95" s="124"/>
      <c r="AZ95" s="124"/>
      <c r="BA95" s="124"/>
      <c r="BB95" s="124"/>
      <c r="BC95" s="124"/>
      <c r="BD95" s="124"/>
      <c r="BE95" s="124"/>
      <c r="BF95" s="124"/>
      <c r="BG95" s="124"/>
      <c r="BH95" s="124"/>
      <c r="BI95" s="124"/>
      <c r="BJ95" s="124"/>
    </row>
    <row r="96" spans="1:62" s="316" customFormat="1">
      <c r="A96" s="315"/>
      <c r="B96" s="315"/>
      <c r="C96" s="315"/>
      <c r="D96" s="315"/>
      <c r="E96" s="506"/>
      <c r="F96" s="506"/>
      <c r="G96" s="315"/>
      <c r="H96" s="315"/>
      <c r="I96" s="315"/>
      <c r="J96" s="367" t="str">
        <f t="shared" si="4"/>
        <v>Medical and Clinical</v>
      </c>
      <c r="K96" s="368"/>
      <c r="L96" s="369"/>
      <c r="M96" s="370"/>
      <c r="N96" s="371"/>
      <c r="O96" s="315"/>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row>
    <row r="97" spans="1:62" s="316" customFormat="1">
      <c r="A97" s="315"/>
      <c r="B97" s="315"/>
      <c r="C97" s="315"/>
      <c r="D97" s="315"/>
      <c r="E97" s="506"/>
      <c r="F97" s="506"/>
      <c r="G97" s="315"/>
      <c r="H97" s="315"/>
      <c r="I97" s="315"/>
      <c r="J97" s="367" t="str">
        <f t="shared" si="4"/>
        <v xml:space="preserve">  RN</v>
      </c>
      <c r="K97" s="368"/>
      <c r="L97" s="369">
        <f>D17</f>
        <v>90292.799999999988</v>
      </c>
      <c r="M97" s="370">
        <f>E47</f>
        <v>1.5</v>
      </c>
      <c r="N97" s="371">
        <f>L97*M97</f>
        <v>135439.19999999998</v>
      </c>
      <c r="O97" s="315"/>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4"/>
      <c r="AV97" s="124"/>
      <c r="AW97" s="124"/>
      <c r="AX97" s="124"/>
      <c r="AY97" s="124"/>
      <c r="AZ97" s="124"/>
      <c r="BA97" s="124"/>
      <c r="BB97" s="124"/>
      <c r="BC97" s="124"/>
      <c r="BD97" s="124"/>
      <c r="BE97" s="124"/>
      <c r="BF97" s="124"/>
      <c r="BG97" s="124"/>
      <c r="BH97" s="124"/>
      <c r="BI97" s="124"/>
      <c r="BJ97" s="124"/>
    </row>
    <row r="98" spans="1:62" s="316" customFormat="1">
      <c r="A98" s="315"/>
      <c r="B98" s="315"/>
      <c r="C98" s="315"/>
      <c r="D98" s="315"/>
      <c r="E98" s="506"/>
      <c r="F98" s="506"/>
      <c r="G98" s="315"/>
      <c r="H98" s="315"/>
      <c r="I98" s="315"/>
      <c r="J98" s="367" t="str">
        <f t="shared" si="4"/>
        <v xml:space="preserve">  Certified Nursing Assistant (CNA)</v>
      </c>
      <c r="K98" s="368"/>
      <c r="L98" s="369">
        <f>D18</f>
        <v>34927.359999999993</v>
      </c>
      <c r="M98" s="370">
        <f>E48</f>
        <v>5.4</v>
      </c>
      <c r="N98" s="371">
        <f>L98*M98</f>
        <v>188607.74399999998</v>
      </c>
      <c r="O98" s="315"/>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24"/>
      <c r="AW98" s="124"/>
      <c r="AX98" s="124"/>
      <c r="AY98" s="124"/>
      <c r="AZ98" s="124"/>
      <c r="BA98" s="124"/>
      <c r="BB98" s="124"/>
      <c r="BC98" s="124"/>
      <c r="BD98" s="124"/>
      <c r="BE98" s="124"/>
      <c r="BF98" s="124"/>
      <c r="BG98" s="124"/>
      <c r="BH98" s="124"/>
      <c r="BI98" s="124"/>
      <c r="BJ98" s="124"/>
    </row>
    <row r="99" spans="1:62" s="316" customFormat="1">
      <c r="A99" s="315"/>
      <c r="B99" s="315"/>
      <c r="C99" s="315"/>
      <c r="D99" s="315"/>
      <c r="E99" s="506"/>
      <c r="F99" s="506"/>
      <c r="G99" s="315"/>
      <c r="H99" s="315"/>
      <c r="I99" s="315"/>
      <c r="J99" s="367" t="str">
        <f t="shared" si="4"/>
        <v>Direct Care</v>
      </c>
      <c r="K99" s="368"/>
      <c r="L99" s="369"/>
      <c r="M99" s="370"/>
      <c r="N99" s="371"/>
      <c r="O99" s="315"/>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AZ99" s="124"/>
      <c r="BA99" s="124"/>
      <c r="BB99" s="124"/>
      <c r="BC99" s="124"/>
      <c r="BD99" s="124"/>
      <c r="BE99" s="124"/>
      <c r="BF99" s="124"/>
      <c r="BG99" s="124"/>
      <c r="BH99" s="124"/>
      <c r="BI99" s="124"/>
      <c r="BJ99" s="124"/>
    </row>
    <row r="100" spans="1:62" s="316" customFormat="1">
      <c r="A100" s="315"/>
      <c r="B100" s="315"/>
      <c r="C100" s="315"/>
      <c r="D100" s="315"/>
      <c r="E100" s="506"/>
      <c r="F100" s="506"/>
      <c r="G100" s="315"/>
      <c r="H100" s="315"/>
      <c r="I100" s="315"/>
      <c r="J100" s="367" t="str">
        <f>B20</f>
        <v xml:space="preserve">  Direct Care III</v>
      </c>
      <c r="K100" s="368"/>
      <c r="L100" s="369">
        <f>D20</f>
        <v>45210.880000000005</v>
      </c>
      <c r="M100" s="370">
        <f>E50</f>
        <v>4.3</v>
      </c>
      <c r="N100" s="371">
        <f>L100*M100</f>
        <v>194406.78400000001</v>
      </c>
      <c r="O100" s="315"/>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row>
    <row r="101" spans="1:62" s="316" customFormat="1">
      <c r="A101" s="315"/>
      <c r="B101" s="315"/>
      <c r="C101" s="315"/>
      <c r="D101" s="315"/>
      <c r="E101" s="506"/>
      <c r="F101" s="506"/>
      <c r="G101" s="315"/>
      <c r="H101" s="315"/>
      <c r="I101" s="315"/>
      <c r="J101" s="367" t="str">
        <f>B21</f>
        <v xml:space="preserve">  Direct Care</v>
      </c>
      <c r="K101" s="368"/>
      <c r="L101" s="369">
        <f>D21</f>
        <v>34927.359999999993</v>
      </c>
      <c r="M101" s="370">
        <f>E51</f>
        <v>6.3</v>
      </c>
      <c r="N101" s="371">
        <f t="shared" ref="N101:N102" si="5">L101*M101</f>
        <v>220042.36799999996</v>
      </c>
      <c r="O101" s="315"/>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24"/>
      <c r="BI101" s="124"/>
      <c r="BJ101" s="124"/>
    </row>
    <row r="102" spans="1:62" s="316" customFormat="1">
      <c r="A102" s="315"/>
      <c r="B102" s="315"/>
      <c r="C102" s="315"/>
      <c r="D102" s="315"/>
      <c r="E102" s="506"/>
      <c r="F102" s="506"/>
      <c r="G102" s="315"/>
      <c r="H102" s="315"/>
      <c r="I102" s="315"/>
      <c r="J102" s="367" t="str">
        <f>B22</f>
        <v xml:space="preserve">  Relief</v>
      </c>
      <c r="K102" s="368"/>
      <c r="L102" s="369">
        <f>D22</f>
        <v>34927.359999999993</v>
      </c>
      <c r="M102" s="370">
        <f>E52</f>
        <v>1.5492307692307692</v>
      </c>
      <c r="N102" s="371">
        <f t="shared" si="5"/>
        <v>54110.540799999988</v>
      </c>
      <c r="O102" s="315"/>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4"/>
      <c r="AV102" s="124"/>
      <c r="AW102" s="124"/>
      <c r="AX102" s="124"/>
      <c r="AY102" s="124"/>
      <c r="AZ102" s="124"/>
      <c r="BA102" s="124"/>
      <c r="BB102" s="124"/>
      <c r="BC102" s="124"/>
      <c r="BD102" s="124"/>
      <c r="BE102" s="124"/>
      <c r="BF102" s="124"/>
      <c r="BG102" s="124"/>
      <c r="BH102" s="124"/>
      <c r="BI102" s="124"/>
      <c r="BJ102" s="124"/>
    </row>
    <row r="103" spans="1:62" s="316" customFormat="1">
      <c r="A103" s="315"/>
      <c r="B103" s="315"/>
      <c r="C103" s="315"/>
      <c r="D103" s="315"/>
      <c r="E103" s="506"/>
      <c r="F103" s="506"/>
      <c r="G103" s="315"/>
      <c r="H103" s="315"/>
      <c r="I103" s="315"/>
      <c r="J103" s="393" t="s">
        <v>294</v>
      </c>
      <c r="K103" s="394"/>
      <c r="L103" s="394"/>
      <c r="M103" s="534">
        <f>SUM(M94:M102)</f>
        <v>20.149230769230769</v>
      </c>
      <c r="N103" s="535">
        <f>SUM(N94:N102)</f>
        <v>863660.23679999996</v>
      </c>
      <c r="O103" s="315"/>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AZ103" s="124"/>
      <c r="BA103" s="124"/>
      <c r="BB103" s="124"/>
      <c r="BC103" s="124"/>
      <c r="BD103" s="124"/>
      <c r="BE103" s="124"/>
      <c r="BF103" s="124"/>
      <c r="BG103" s="124"/>
      <c r="BH103" s="124"/>
      <c r="BI103" s="124"/>
      <c r="BJ103" s="124"/>
    </row>
    <row r="104" spans="1:62" s="316" customFormat="1">
      <c r="A104" s="315"/>
      <c r="B104" s="315"/>
      <c r="C104" s="315"/>
      <c r="D104" s="315"/>
      <c r="E104" s="506"/>
      <c r="F104" s="506"/>
      <c r="G104" s="315"/>
      <c r="H104" s="315"/>
      <c r="I104" s="315"/>
      <c r="J104" s="342"/>
      <c r="K104" s="322"/>
      <c r="L104" s="322"/>
      <c r="M104" s="322"/>
      <c r="N104" s="343"/>
      <c r="O104" s="315"/>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row>
    <row r="105" spans="1:62" s="316" customFormat="1">
      <c r="A105" s="315"/>
      <c r="B105" s="315"/>
      <c r="C105" s="315"/>
      <c r="D105" s="315"/>
      <c r="E105" s="506"/>
      <c r="F105" s="506"/>
      <c r="G105" s="315"/>
      <c r="H105" s="315"/>
      <c r="I105" s="315"/>
      <c r="J105" s="388" t="s">
        <v>373</v>
      </c>
      <c r="K105" s="389"/>
      <c r="L105" s="389"/>
      <c r="M105" s="389" t="s">
        <v>297</v>
      </c>
      <c r="N105" s="343"/>
      <c r="O105" s="315"/>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AZ105" s="124"/>
      <c r="BA105" s="124"/>
      <c r="BB105" s="124"/>
      <c r="BC105" s="124"/>
      <c r="BD105" s="124"/>
      <c r="BE105" s="124"/>
      <c r="BF105" s="124"/>
      <c r="BG105" s="124"/>
      <c r="BH105" s="124"/>
      <c r="BI105" s="124"/>
      <c r="BJ105" s="124"/>
    </row>
    <row r="106" spans="1:62" s="316" customFormat="1">
      <c r="A106" s="315"/>
      <c r="B106" s="315"/>
      <c r="C106" s="315"/>
      <c r="D106" s="315"/>
      <c r="E106" s="506"/>
      <c r="F106" s="506"/>
      <c r="G106" s="315"/>
      <c r="H106" s="315"/>
      <c r="I106" s="315"/>
      <c r="J106" s="342" t="str">
        <f>B26</f>
        <v xml:space="preserve">  Tax and Fringe</v>
      </c>
      <c r="K106" s="322"/>
      <c r="L106" s="206">
        <f>D26</f>
        <v>0.24220000000000003</v>
      </c>
      <c r="M106" s="322"/>
      <c r="N106" s="392">
        <f>L106*N103</f>
        <v>209178.50935296001</v>
      </c>
      <c r="O106" s="315"/>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4"/>
      <c r="AV106" s="124"/>
      <c r="AW106" s="124"/>
      <c r="AX106" s="124"/>
      <c r="AY106" s="124"/>
      <c r="AZ106" s="124"/>
      <c r="BA106" s="124"/>
      <c r="BB106" s="124"/>
      <c r="BC106" s="124"/>
      <c r="BD106" s="124"/>
      <c r="BE106" s="124"/>
      <c r="BF106" s="124"/>
      <c r="BG106" s="124"/>
      <c r="BH106" s="124"/>
      <c r="BI106" s="124"/>
      <c r="BJ106" s="124"/>
    </row>
    <row r="107" spans="1:62" s="316" customFormat="1">
      <c r="A107" s="315"/>
      <c r="B107" s="315"/>
      <c r="C107" s="315"/>
      <c r="D107" s="315"/>
      <c r="E107" s="506"/>
      <c r="F107" s="506"/>
      <c r="G107" s="315"/>
      <c r="H107" s="315"/>
      <c r="I107" s="315"/>
      <c r="J107" s="393" t="s">
        <v>299</v>
      </c>
      <c r="K107" s="394"/>
      <c r="L107" s="394"/>
      <c r="M107" s="395"/>
      <c r="N107" s="396">
        <f>N103+N106</f>
        <v>1072838.74615296</v>
      </c>
      <c r="O107" s="315"/>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4"/>
      <c r="AV107" s="124"/>
      <c r="AW107" s="124"/>
      <c r="AX107" s="124"/>
      <c r="AY107" s="124"/>
      <c r="AZ107" s="124"/>
      <c r="BA107" s="124"/>
      <c r="BB107" s="124"/>
      <c r="BC107" s="124"/>
      <c r="BD107" s="124"/>
      <c r="BE107" s="124"/>
      <c r="BF107" s="124"/>
      <c r="BG107" s="124"/>
      <c r="BH107" s="124"/>
      <c r="BI107" s="124"/>
      <c r="BJ107" s="124"/>
    </row>
    <row r="108" spans="1:62" s="316" customFormat="1">
      <c r="A108" s="315"/>
      <c r="B108" s="315"/>
      <c r="C108" s="315"/>
      <c r="D108" s="315"/>
      <c r="E108" s="506"/>
      <c r="F108" s="506"/>
      <c r="G108" s="315"/>
      <c r="H108" s="315"/>
      <c r="I108" s="315"/>
      <c r="J108" s="342"/>
      <c r="K108" s="322"/>
      <c r="L108" s="322"/>
      <c r="M108" s="403"/>
      <c r="N108" s="371"/>
      <c r="O108" s="315"/>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4"/>
      <c r="AV108" s="124"/>
      <c r="AW108" s="124"/>
      <c r="AX108" s="124"/>
      <c r="AY108" s="124"/>
      <c r="AZ108" s="124"/>
      <c r="BA108" s="124"/>
      <c r="BB108" s="124"/>
      <c r="BC108" s="124"/>
      <c r="BD108" s="124"/>
      <c r="BE108" s="124"/>
      <c r="BF108" s="124"/>
      <c r="BG108" s="124"/>
      <c r="BH108" s="124"/>
      <c r="BI108" s="124"/>
      <c r="BJ108" s="124"/>
    </row>
    <row r="109" spans="1:62" s="316" customFormat="1">
      <c r="A109" s="315"/>
      <c r="B109" s="315"/>
      <c r="C109" s="315"/>
      <c r="D109" s="315"/>
      <c r="E109" s="506"/>
      <c r="F109" s="506"/>
      <c r="G109" s="315"/>
      <c r="H109" s="315"/>
      <c r="I109" s="315"/>
      <c r="J109" s="351" t="s">
        <v>311</v>
      </c>
      <c r="K109" s="381"/>
      <c r="L109" s="353" t="s">
        <v>301</v>
      </c>
      <c r="M109" s="542" t="s">
        <v>423</v>
      </c>
      <c r="N109" s="543" t="s">
        <v>266</v>
      </c>
      <c r="O109" s="315"/>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row>
    <row r="110" spans="1:62" s="316" customFormat="1">
      <c r="A110" s="315"/>
      <c r="B110" s="315"/>
      <c r="C110" s="315"/>
      <c r="D110" s="315"/>
      <c r="E110" s="506"/>
      <c r="F110" s="506"/>
      <c r="G110" s="315"/>
      <c r="H110" s="315"/>
      <c r="I110" s="315"/>
      <c r="J110" s="342" t="str">
        <f>B29</f>
        <v xml:space="preserve">  Occupational Therapist</v>
      </c>
      <c r="K110" s="322"/>
      <c r="L110" s="545">
        <f>D29</f>
        <v>55.04</v>
      </c>
      <c r="M110" s="370">
        <f>E54*52</f>
        <v>78</v>
      </c>
      <c r="N110" s="546">
        <f>L110*M110</f>
        <v>4293.12</v>
      </c>
      <c r="O110" s="315"/>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row>
    <row r="111" spans="1:62" s="316" customFormat="1">
      <c r="A111" s="315"/>
      <c r="B111" s="315"/>
      <c r="C111" s="315"/>
      <c r="D111" s="315"/>
      <c r="E111" s="506"/>
      <c r="F111" s="506"/>
      <c r="G111" s="315"/>
      <c r="H111" s="315"/>
      <c r="I111" s="315"/>
      <c r="J111" s="548" t="str">
        <f>B30</f>
        <v xml:space="preserve">  LPHA</v>
      </c>
      <c r="K111" s="322"/>
      <c r="L111" s="238">
        <f>D30</f>
        <v>43.35403429727625</v>
      </c>
      <c r="M111" s="370">
        <f>E55*52</f>
        <v>78</v>
      </c>
      <c r="N111" s="392">
        <f>L111*M111</f>
        <v>3381.6146751875476</v>
      </c>
      <c r="O111" s="315"/>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row>
    <row r="112" spans="1:62" s="316" customFormat="1">
      <c r="A112" s="315"/>
      <c r="B112" s="315"/>
      <c r="C112" s="315"/>
      <c r="D112" s="315"/>
      <c r="E112" s="506"/>
      <c r="F112" s="506"/>
      <c r="G112" s="315"/>
      <c r="H112" s="315"/>
      <c r="I112" s="315"/>
      <c r="J112" s="393" t="s">
        <v>307</v>
      </c>
      <c r="K112" s="394"/>
      <c r="L112" s="394"/>
      <c r="M112" s="394"/>
      <c r="N112" s="396">
        <f>SUM(N110:N111)</f>
        <v>7674.7346751875475</v>
      </c>
      <c r="O112" s="315"/>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row>
    <row r="113" spans="1:62" s="316" customFormat="1">
      <c r="A113" s="315"/>
      <c r="B113" s="315"/>
      <c r="C113" s="315"/>
      <c r="D113" s="315"/>
      <c r="E113" s="506"/>
      <c r="F113" s="506"/>
      <c r="G113" s="315"/>
      <c r="H113" s="315"/>
      <c r="I113" s="315"/>
      <c r="J113" s="342"/>
      <c r="K113" s="322"/>
      <c r="L113" s="322"/>
      <c r="M113" s="250"/>
      <c r="N113" s="392"/>
      <c r="O113" s="315"/>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row>
    <row r="114" spans="1:62" s="316" customFormat="1">
      <c r="A114" s="315"/>
      <c r="B114" s="315"/>
      <c r="C114" s="315"/>
      <c r="D114" s="315"/>
      <c r="E114" s="506"/>
      <c r="F114" s="506"/>
      <c r="G114" s="315"/>
      <c r="H114" s="315"/>
      <c r="I114" s="315"/>
      <c r="J114" s="589" t="str">
        <f>B33</f>
        <v xml:space="preserve">  Staff Training</v>
      </c>
      <c r="K114" s="322"/>
      <c r="L114" s="322"/>
      <c r="M114" s="545">
        <f ca="1">D33</f>
        <v>192.10807561388694</v>
      </c>
      <c r="N114" s="553">
        <f ca="1">M114*M103</f>
        <v>3870.8299481770418</v>
      </c>
      <c r="O114" s="315"/>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row>
    <row r="115" spans="1:62" s="316" customFormat="1">
      <c r="A115" s="315"/>
      <c r="B115" s="315"/>
      <c r="C115" s="315"/>
      <c r="D115" s="315"/>
      <c r="E115" s="506"/>
      <c r="F115" s="506"/>
      <c r="G115" s="315"/>
      <c r="H115" s="315"/>
      <c r="I115" s="315"/>
      <c r="J115" s="342" t="str">
        <f>B34</f>
        <v xml:space="preserve">  Transportation</v>
      </c>
      <c r="K115" s="322"/>
      <c r="L115" s="322"/>
      <c r="M115" s="545">
        <f>M76</f>
        <v>2.0190812303224459</v>
      </c>
      <c r="N115" s="590">
        <f>M115*N90</f>
        <v>8106.6111397446202</v>
      </c>
      <c r="O115" s="315"/>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124"/>
    </row>
    <row r="116" spans="1:62" s="316" customFormat="1">
      <c r="A116" s="315"/>
      <c r="B116" s="315"/>
      <c r="C116" s="315"/>
      <c r="D116" s="315"/>
      <c r="E116" s="506"/>
      <c r="F116" s="506"/>
      <c r="G116" s="315"/>
      <c r="H116" s="315"/>
      <c r="I116" s="315"/>
      <c r="J116" s="342" t="s">
        <v>429</v>
      </c>
      <c r="K116" s="322"/>
      <c r="L116" s="322"/>
      <c r="M116" s="238">
        <f>D36</f>
        <v>8.33</v>
      </c>
      <c r="N116" s="553">
        <f>M116*N90</f>
        <v>33444.949999999997</v>
      </c>
      <c r="O116" s="315"/>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4"/>
      <c r="AV116" s="124"/>
      <c r="AW116" s="124"/>
      <c r="AX116" s="124"/>
      <c r="AY116" s="124"/>
      <c r="AZ116" s="124"/>
      <c r="BA116" s="124"/>
      <c r="BB116" s="124"/>
      <c r="BC116" s="124"/>
      <c r="BD116" s="124"/>
      <c r="BE116" s="124"/>
      <c r="BF116" s="124"/>
      <c r="BG116" s="124"/>
      <c r="BH116" s="124"/>
      <c r="BI116" s="124"/>
      <c r="BJ116" s="124"/>
    </row>
    <row r="117" spans="1:62" s="316" customFormat="1" ht="13.8" thickBot="1">
      <c r="A117" s="315"/>
      <c r="B117" s="315"/>
      <c r="C117" s="315"/>
      <c r="D117" s="315"/>
      <c r="E117" s="506"/>
      <c r="F117" s="506"/>
      <c r="G117" s="315"/>
      <c r="H117" s="315"/>
      <c r="I117" s="315"/>
      <c r="J117" s="555" t="str">
        <f>B35</f>
        <v xml:space="preserve">  Program Supplies &amp; Materials</v>
      </c>
      <c r="K117" s="322"/>
      <c r="L117" s="322"/>
      <c r="M117" s="545">
        <f ca="1">D35</f>
        <v>693.71474143152727</v>
      </c>
      <c r="N117" s="591">
        <f ca="1">M117*M103</f>
        <v>13977.818413121096</v>
      </c>
      <c r="O117" s="315"/>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4"/>
      <c r="AV117" s="124"/>
      <c r="AW117" s="124"/>
      <c r="AX117" s="124"/>
      <c r="AY117" s="124"/>
      <c r="AZ117" s="124"/>
      <c r="BA117" s="124"/>
      <c r="BB117" s="124"/>
      <c r="BC117" s="124"/>
      <c r="BD117" s="124"/>
      <c r="BE117" s="124"/>
      <c r="BF117" s="124"/>
      <c r="BG117" s="124"/>
      <c r="BH117" s="124"/>
      <c r="BI117" s="124"/>
      <c r="BJ117" s="124"/>
    </row>
    <row r="118" spans="1:62" s="316" customFormat="1" ht="13.8" thickTop="1">
      <c r="A118" s="315"/>
      <c r="B118" s="315"/>
      <c r="C118" s="315"/>
      <c r="D118" s="315"/>
      <c r="E118" s="506"/>
      <c r="F118" s="506"/>
      <c r="G118" s="315"/>
      <c r="H118" s="315"/>
      <c r="I118" s="315"/>
      <c r="J118" s="342"/>
      <c r="K118" s="322"/>
      <c r="L118" s="322"/>
      <c r="M118" s="545"/>
      <c r="N118" s="434">
        <f ca="1">SUM(N113:N117)</f>
        <v>59400.209501042751</v>
      </c>
      <c r="O118" s="315"/>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4"/>
      <c r="AV118" s="124"/>
      <c r="AW118" s="124"/>
      <c r="AX118" s="124"/>
      <c r="AY118" s="124"/>
      <c r="AZ118" s="124"/>
      <c r="BA118" s="124"/>
      <c r="BB118" s="124"/>
      <c r="BC118" s="124"/>
      <c r="BD118" s="124"/>
      <c r="BE118" s="124"/>
      <c r="BF118" s="124"/>
      <c r="BG118" s="124"/>
      <c r="BH118" s="124"/>
      <c r="BI118" s="124"/>
      <c r="BJ118" s="124"/>
    </row>
    <row r="119" spans="1:62" s="316" customFormat="1">
      <c r="A119" s="315"/>
      <c r="B119" s="315"/>
      <c r="C119" s="315"/>
      <c r="D119" s="315"/>
      <c r="E119" s="506"/>
      <c r="F119" s="506"/>
      <c r="G119" s="315"/>
      <c r="H119" s="315"/>
      <c r="I119" s="315"/>
      <c r="J119" s="393" t="s">
        <v>379</v>
      </c>
      <c r="K119" s="394"/>
      <c r="L119" s="394"/>
      <c r="M119" s="394"/>
      <c r="N119" s="411">
        <f ca="1">SUM(N107,N112,N118)</f>
        <v>1139913.6903291903</v>
      </c>
      <c r="O119" s="315"/>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4"/>
      <c r="AV119" s="124"/>
      <c r="AW119" s="124"/>
      <c r="AX119" s="124"/>
      <c r="AY119" s="124"/>
      <c r="AZ119" s="124"/>
      <c r="BA119" s="124"/>
      <c r="BB119" s="124"/>
      <c r="BC119" s="124"/>
      <c r="BD119" s="124"/>
      <c r="BE119" s="124"/>
      <c r="BF119" s="124"/>
      <c r="BG119" s="124"/>
      <c r="BH119" s="124"/>
      <c r="BI119" s="124"/>
      <c r="BJ119" s="124"/>
    </row>
    <row r="120" spans="1:62" s="316" customFormat="1">
      <c r="A120" s="315"/>
      <c r="B120" s="315"/>
      <c r="C120" s="315"/>
      <c r="D120" s="315"/>
      <c r="E120" s="506"/>
      <c r="F120" s="506"/>
      <c r="G120" s="315"/>
      <c r="H120" s="315"/>
      <c r="I120" s="315"/>
      <c r="J120" s="342" t="s">
        <v>328</v>
      </c>
      <c r="K120" s="322"/>
      <c r="L120" s="415">
        <f>D38</f>
        <v>0.12</v>
      </c>
      <c r="M120" s="322"/>
      <c r="N120" s="392">
        <f ca="1">L120*N119</f>
        <v>136789.64283950283</v>
      </c>
      <c r="O120" s="315"/>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4"/>
      <c r="BA120" s="124"/>
      <c r="BB120" s="124"/>
      <c r="BC120" s="124"/>
      <c r="BD120" s="124"/>
      <c r="BE120" s="124"/>
      <c r="BF120" s="124"/>
      <c r="BG120" s="124"/>
      <c r="BH120" s="124"/>
      <c r="BI120" s="124"/>
      <c r="BJ120" s="124"/>
    </row>
    <row r="121" spans="1:62" s="316" customFormat="1" ht="13.8" thickBot="1">
      <c r="A121" s="315"/>
      <c r="B121" s="315"/>
      <c r="C121" s="315"/>
      <c r="D121" s="315"/>
      <c r="E121" s="506"/>
      <c r="F121" s="506"/>
      <c r="G121" s="315"/>
      <c r="H121" s="315"/>
      <c r="I121" s="315"/>
      <c r="J121" s="425" t="s">
        <v>329</v>
      </c>
      <c r="K121" s="568"/>
      <c r="L121" s="568"/>
      <c r="M121" s="568"/>
      <c r="N121" s="427">
        <f ca="1">SUM(N119:N120)</f>
        <v>1276703.3331686931</v>
      </c>
      <c r="O121" s="315"/>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4"/>
      <c r="AV121" s="124"/>
      <c r="AW121" s="124"/>
      <c r="AX121" s="124"/>
      <c r="AY121" s="124"/>
      <c r="AZ121" s="124"/>
      <c r="BA121" s="124"/>
      <c r="BB121" s="124"/>
      <c r="BC121" s="124"/>
      <c r="BD121" s="124"/>
      <c r="BE121" s="124"/>
      <c r="BF121" s="124"/>
      <c r="BG121" s="124"/>
      <c r="BH121" s="124"/>
      <c r="BI121" s="124"/>
      <c r="BJ121" s="124"/>
    </row>
    <row r="122" spans="1:62" s="316" customFormat="1" ht="14.4" thickTop="1" thickBot="1">
      <c r="A122" s="315"/>
      <c r="B122" s="315"/>
      <c r="C122" s="315"/>
      <c r="D122" s="315"/>
      <c r="E122" s="506"/>
      <c r="F122" s="506"/>
      <c r="G122" s="315"/>
      <c r="H122" s="315"/>
      <c r="I122" s="315"/>
      <c r="J122" s="342" t="s">
        <v>198</v>
      </c>
      <c r="K122" s="322"/>
      <c r="L122" s="569">
        <f>D40</f>
        <v>2.3077627802923752E-2</v>
      </c>
      <c r="M122" s="322"/>
      <c r="N122" s="436">
        <f ca="1">N121+(N121*L122)-(N103*L122)</f>
        <v>1286235.3880132569</v>
      </c>
      <c r="O122" s="315"/>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4"/>
      <c r="AV122" s="124"/>
      <c r="AW122" s="124"/>
      <c r="AX122" s="124"/>
      <c r="AY122" s="124"/>
      <c r="AZ122" s="124"/>
      <c r="BA122" s="124"/>
      <c r="BB122" s="124"/>
      <c r="BC122" s="124"/>
      <c r="BD122" s="124"/>
      <c r="BE122" s="124"/>
      <c r="BF122" s="124"/>
      <c r="BG122" s="124"/>
      <c r="BH122" s="124"/>
      <c r="BI122" s="124"/>
      <c r="BJ122" s="124"/>
    </row>
    <row r="123" spans="1:62" s="316" customFormat="1" ht="13.8" thickBot="1">
      <c r="A123" s="315"/>
      <c r="B123" s="315"/>
      <c r="C123" s="315"/>
      <c r="D123" s="315"/>
      <c r="E123" s="506"/>
      <c r="F123" s="506"/>
      <c r="G123" s="315"/>
      <c r="H123" s="315"/>
      <c r="I123" s="315"/>
      <c r="J123" s="570" t="s">
        <v>433</v>
      </c>
      <c r="K123" s="571"/>
      <c r="L123" s="571"/>
      <c r="M123" s="571"/>
      <c r="N123" s="1080">
        <f ca="1">N122/N90</f>
        <v>320.35750635448494</v>
      </c>
      <c r="O123" s="315"/>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4"/>
      <c r="AV123" s="124"/>
      <c r="AW123" s="124"/>
      <c r="AX123" s="124"/>
      <c r="AY123" s="124"/>
      <c r="AZ123" s="124"/>
      <c r="BA123" s="124"/>
      <c r="BB123" s="124"/>
      <c r="BC123" s="124"/>
      <c r="BD123" s="124"/>
      <c r="BE123" s="124"/>
      <c r="BF123" s="124"/>
      <c r="BG123" s="124"/>
      <c r="BH123" s="124"/>
      <c r="BI123" s="124"/>
      <c r="BJ123" s="124"/>
    </row>
    <row r="124" spans="1:62" s="316" customFormat="1">
      <c r="A124" s="315"/>
      <c r="B124" s="315"/>
      <c r="C124" s="315"/>
      <c r="D124" s="315"/>
      <c r="E124" s="506"/>
      <c r="F124" s="506"/>
      <c r="G124" s="315"/>
      <c r="H124" s="315"/>
      <c r="I124" s="315"/>
      <c r="J124" s="315"/>
      <c r="K124" s="315"/>
      <c r="L124" s="315"/>
      <c r="M124" s="315"/>
      <c r="N124" s="572"/>
      <c r="O124" s="315"/>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row>
    <row r="125" spans="1:62" s="124" customFormat="1">
      <c r="A125" s="315"/>
      <c r="B125" s="315"/>
      <c r="C125" s="315"/>
      <c r="D125" s="315"/>
      <c r="E125" s="506"/>
      <c r="F125" s="506"/>
      <c r="G125" s="315"/>
      <c r="H125" s="315"/>
      <c r="I125" s="315"/>
      <c r="J125" s="315"/>
      <c r="K125" s="315"/>
      <c r="L125" s="315"/>
      <c r="M125" s="315"/>
      <c r="N125" s="466"/>
      <c r="O125" s="315"/>
    </row>
    <row r="126" spans="1:62" s="124" customFormat="1">
      <c r="A126" s="315"/>
      <c r="B126" s="315"/>
      <c r="C126" s="315"/>
      <c r="D126" s="315"/>
      <c r="E126" s="506"/>
      <c r="F126" s="506"/>
      <c r="G126" s="315"/>
      <c r="H126" s="315"/>
      <c r="I126" s="315"/>
      <c r="J126" s="315"/>
      <c r="K126" s="315"/>
      <c r="L126" s="315"/>
      <c r="M126" s="315"/>
      <c r="N126" s="573"/>
      <c r="O126" s="315"/>
    </row>
    <row r="127" spans="1:62" s="124" customFormat="1">
      <c r="A127" s="315"/>
      <c r="B127" s="315"/>
      <c r="C127" s="315"/>
      <c r="D127" s="315"/>
      <c r="E127" s="506"/>
      <c r="F127" s="506"/>
      <c r="G127" s="315"/>
      <c r="H127" s="315"/>
      <c r="I127" s="315"/>
      <c r="J127" s="315"/>
      <c r="K127" s="315"/>
      <c r="L127" s="315"/>
      <c r="M127" s="315"/>
      <c r="N127" s="315"/>
      <c r="O127" s="315"/>
    </row>
    <row r="128" spans="1:62" s="124" customFormat="1">
      <c r="A128" s="315"/>
      <c r="B128" s="315"/>
      <c r="C128" s="315"/>
      <c r="D128" s="315"/>
      <c r="E128" s="506"/>
      <c r="F128" s="506"/>
      <c r="G128" s="315"/>
      <c r="H128" s="315"/>
      <c r="I128" s="315"/>
      <c r="J128" s="315"/>
      <c r="K128" s="315"/>
      <c r="L128" s="315"/>
      <c r="M128" s="315"/>
      <c r="N128" s="315"/>
      <c r="O128" s="315"/>
    </row>
    <row r="129" spans="1:15" s="124" customFormat="1">
      <c r="A129" s="315"/>
      <c r="B129" s="315"/>
      <c r="C129" s="315"/>
      <c r="D129" s="315"/>
      <c r="E129" s="506"/>
      <c r="F129" s="506"/>
      <c r="G129" s="315"/>
      <c r="H129" s="315"/>
      <c r="I129" s="315"/>
      <c r="J129" s="315"/>
      <c r="K129" s="315"/>
      <c r="L129" s="315"/>
      <c r="M129" s="315"/>
      <c r="N129" s="315"/>
      <c r="O129" s="315"/>
    </row>
    <row r="130" spans="1:15" s="124" customFormat="1">
      <c r="A130" s="315"/>
      <c r="B130" s="315"/>
      <c r="C130" s="315"/>
      <c r="D130" s="315"/>
      <c r="E130" s="506"/>
      <c r="F130" s="506"/>
      <c r="G130" s="315"/>
      <c r="H130" s="315"/>
      <c r="I130" s="315"/>
      <c r="J130" s="315"/>
      <c r="K130" s="315"/>
      <c r="L130" s="315"/>
      <c r="M130" s="315"/>
      <c r="N130" s="315"/>
      <c r="O130" s="315"/>
    </row>
    <row r="131" spans="1:15" s="124" customFormat="1">
      <c r="A131" s="315"/>
      <c r="B131" s="315"/>
      <c r="C131" s="315"/>
      <c r="D131" s="315"/>
      <c r="E131" s="506"/>
      <c r="F131" s="506"/>
      <c r="G131" s="315"/>
      <c r="H131" s="315"/>
      <c r="I131" s="315"/>
      <c r="J131" s="315"/>
      <c r="K131" s="315"/>
      <c r="L131" s="315"/>
      <c r="M131" s="315"/>
      <c r="N131" s="315"/>
      <c r="O131" s="315"/>
    </row>
    <row r="132" spans="1:15" s="124" customFormat="1">
      <c r="A132" s="315"/>
      <c r="B132" s="315"/>
      <c r="C132" s="315"/>
      <c r="D132" s="315"/>
      <c r="E132" s="506"/>
      <c r="F132" s="506"/>
      <c r="G132" s="315"/>
      <c r="H132" s="315"/>
      <c r="I132" s="315"/>
      <c r="J132" s="315"/>
      <c r="K132" s="315"/>
      <c r="L132" s="315"/>
      <c r="M132" s="315"/>
      <c r="N132" s="315"/>
      <c r="O132" s="315"/>
    </row>
    <row r="133" spans="1:15" s="124" customFormat="1">
      <c r="A133" s="315"/>
      <c r="B133" s="315"/>
      <c r="C133" s="315"/>
      <c r="D133" s="315"/>
      <c r="E133" s="506"/>
      <c r="F133" s="506"/>
      <c r="G133" s="315"/>
      <c r="H133" s="315"/>
      <c r="I133" s="315"/>
      <c r="J133" s="315"/>
      <c r="K133" s="315"/>
      <c r="L133" s="315"/>
      <c r="M133" s="315"/>
      <c r="N133" s="315"/>
      <c r="O133" s="315"/>
    </row>
    <row r="134" spans="1:15" s="124" customFormat="1">
      <c r="A134" s="315"/>
      <c r="B134" s="315"/>
      <c r="C134" s="315"/>
      <c r="D134" s="315"/>
      <c r="E134" s="506"/>
      <c r="F134" s="506"/>
      <c r="G134" s="315"/>
      <c r="H134" s="315"/>
      <c r="I134" s="315"/>
      <c r="J134" s="315"/>
      <c r="K134" s="315"/>
      <c r="L134" s="315"/>
      <c r="M134" s="315"/>
      <c r="N134" s="315"/>
      <c r="O134" s="315"/>
    </row>
    <row r="135" spans="1:15" s="124" customFormat="1">
      <c r="A135" s="315"/>
      <c r="B135" s="315"/>
      <c r="C135" s="315"/>
      <c r="D135" s="315"/>
      <c r="E135" s="506"/>
      <c r="F135" s="506"/>
      <c r="G135" s="315"/>
      <c r="H135" s="315"/>
      <c r="I135" s="315"/>
      <c r="J135" s="315"/>
      <c r="K135" s="315"/>
      <c r="L135" s="315"/>
      <c r="M135" s="315"/>
      <c r="N135" s="315"/>
      <c r="O135" s="315"/>
    </row>
    <row r="136" spans="1:15" s="124" customFormat="1">
      <c r="A136" s="315"/>
      <c r="B136" s="315"/>
      <c r="C136" s="315"/>
      <c r="D136" s="315"/>
      <c r="E136" s="506"/>
      <c r="F136" s="506"/>
      <c r="G136" s="315"/>
      <c r="H136" s="315"/>
      <c r="I136" s="315"/>
      <c r="J136" s="315"/>
      <c r="K136" s="315"/>
      <c r="L136" s="315"/>
      <c r="M136" s="315"/>
      <c r="N136" s="315"/>
      <c r="O136" s="315"/>
    </row>
    <row r="137" spans="1:15" s="124" customFormat="1">
      <c r="A137" s="315"/>
      <c r="B137" s="315"/>
      <c r="C137" s="315"/>
      <c r="D137" s="315"/>
      <c r="E137" s="506"/>
      <c r="F137" s="506"/>
      <c r="G137" s="315"/>
      <c r="H137" s="315"/>
      <c r="I137" s="315"/>
      <c r="J137" s="315"/>
      <c r="K137" s="315"/>
      <c r="L137" s="315"/>
      <c r="M137" s="315"/>
      <c r="N137" s="315"/>
      <c r="O137" s="315"/>
    </row>
    <row r="138" spans="1:15" s="124" customFormat="1">
      <c r="A138" s="315"/>
      <c r="B138" s="315"/>
      <c r="C138" s="315"/>
      <c r="D138" s="315"/>
      <c r="E138" s="506"/>
      <c r="F138" s="506"/>
      <c r="G138" s="315"/>
      <c r="H138" s="315"/>
      <c r="I138" s="315"/>
      <c r="J138" s="315"/>
      <c r="K138" s="315"/>
      <c r="L138" s="315"/>
      <c r="M138" s="315"/>
      <c r="N138" s="315"/>
      <c r="O138" s="315"/>
    </row>
    <row r="139" spans="1:15" s="124" customFormat="1">
      <c r="A139" s="315"/>
      <c r="B139" s="315"/>
      <c r="C139" s="315"/>
      <c r="D139" s="315"/>
      <c r="E139" s="506"/>
      <c r="F139" s="506"/>
      <c r="G139" s="315"/>
      <c r="H139" s="315"/>
      <c r="I139" s="315"/>
      <c r="J139" s="315"/>
      <c r="K139" s="315"/>
      <c r="L139" s="315"/>
      <c r="M139" s="315"/>
      <c r="N139" s="315"/>
      <c r="O139" s="315"/>
    </row>
    <row r="140" spans="1:15" s="124" customFormat="1">
      <c r="A140" s="315"/>
      <c r="B140" s="315"/>
      <c r="C140" s="315"/>
      <c r="D140" s="315"/>
      <c r="E140" s="506"/>
      <c r="F140" s="506"/>
      <c r="G140" s="315"/>
      <c r="H140" s="315"/>
      <c r="I140" s="315"/>
      <c r="J140" s="315"/>
      <c r="K140" s="315"/>
      <c r="L140" s="315"/>
      <c r="M140" s="315"/>
      <c r="N140" s="315"/>
      <c r="O140" s="315"/>
    </row>
    <row r="141" spans="1:15" s="124" customFormat="1">
      <c r="A141" s="315"/>
      <c r="B141" s="315"/>
      <c r="C141" s="315"/>
      <c r="D141" s="315"/>
      <c r="E141" s="506"/>
      <c r="F141" s="506"/>
      <c r="G141" s="315"/>
      <c r="H141" s="315"/>
      <c r="I141" s="315"/>
      <c r="J141" s="315"/>
      <c r="K141" s="315"/>
      <c r="L141" s="315"/>
      <c r="M141" s="315"/>
      <c r="N141" s="315"/>
    </row>
    <row r="142" spans="1:15" s="124" customFormat="1">
      <c r="A142" s="315"/>
      <c r="B142" s="315"/>
      <c r="C142" s="315"/>
      <c r="D142" s="315"/>
      <c r="E142" s="506"/>
      <c r="F142" s="506"/>
      <c r="G142" s="315"/>
      <c r="H142" s="315"/>
      <c r="I142" s="315"/>
      <c r="J142" s="315"/>
      <c r="K142" s="315"/>
      <c r="L142" s="315"/>
      <c r="M142" s="315"/>
      <c r="N142" s="315"/>
    </row>
    <row r="143" spans="1:15" s="124" customFormat="1">
      <c r="A143" s="315"/>
      <c r="B143" s="315"/>
      <c r="C143" s="315"/>
      <c r="D143" s="315"/>
      <c r="E143" s="506"/>
      <c r="F143" s="506"/>
      <c r="G143" s="315"/>
      <c r="H143" s="315"/>
      <c r="I143" s="315"/>
      <c r="J143" s="315"/>
      <c r="K143" s="315"/>
      <c r="L143" s="315"/>
      <c r="M143" s="315"/>
      <c r="N143" s="315"/>
    </row>
    <row r="144" spans="1:15" s="124" customFormat="1">
      <c r="A144" s="315"/>
      <c r="B144" s="315"/>
      <c r="C144" s="315"/>
      <c r="D144" s="315"/>
      <c r="E144" s="506"/>
      <c r="F144" s="506"/>
      <c r="G144" s="315"/>
      <c r="H144" s="315"/>
      <c r="I144" s="315"/>
      <c r="J144" s="315"/>
      <c r="K144" s="315"/>
      <c r="L144" s="315"/>
      <c r="M144" s="315"/>
      <c r="N144" s="315"/>
    </row>
    <row r="145" spans="1:14" s="124" customFormat="1">
      <c r="A145" s="315"/>
      <c r="B145" s="315"/>
      <c r="C145" s="315"/>
      <c r="D145" s="315"/>
      <c r="E145" s="506"/>
      <c r="F145" s="506"/>
      <c r="G145" s="315"/>
      <c r="H145" s="315"/>
      <c r="I145" s="315"/>
      <c r="J145" s="315"/>
      <c r="K145" s="315"/>
      <c r="L145" s="315"/>
      <c r="M145" s="315"/>
      <c r="N145" s="315"/>
    </row>
    <row r="146" spans="1:14" s="124" customFormat="1">
      <c r="A146" s="315"/>
      <c r="B146" s="315"/>
      <c r="C146" s="315"/>
      <c r="D146" s="315"/>
      <c r="E146" s="506"/>
      <c r="F146" s="506"/>
      <c r="G146" s="315"/>
      <c r="H146" s="315"/>
      <c r="I146" s="315"/>
      <c r="J146" s="315"/>
      <c r="K146" s="315"/>
      <c r="L146" s="315"/>
      <c r="M146" s="315"/>
      <c r="N146" s="315"/>
    </row>
    <row r="147" spans="1:14" s="124" customFormat="1">
      <c r="A147" s="315"/>
      <c r="B147" s="315"/>
      <c r="C147" s="315"/>
      <c r="D147" s="315"/>
      <c r="E147" s="506"/>
      <c r="F147" s="506"/>
      <c r="G147" s="315"/>
      <c r="H147" s="315"/>
      <c r="I147" s="315"/>
      <c r="J147" s="315"/>
      <c r="K147" s="315"/>
      <c r="L147" s="315"/>
      <c r="M147" s="315"/>
      <c r="N147" s="315"/>
    </row>
    <row r="148" spans="1:14" s="124" customFormat="1">
      <c r="A148" s="315"/>
      <c r="B148" s="315"/>
      <c r="C148" s="315"/>
      <c r="D148" s="315"/>
      <c r="E148" s="506"/>
      <c r="F148" s="506"/>
      <c r="G148" s="315"/>
      <c r="H148" s="315"/>
      <c r="I148" s="315"/>
      <c r="J148" s="315"/>
      <c r="K148" s="315"/>
      <c r="L148" s="315"/>
      <c r="M148" s="315"/>
      <c r="N148" s="315"/>
    </row>
    <row r="149" spans="1:14" s="124" customFormat="1">
      <c r="A149" s="315"/>
      <c r="B149" s="315"/>
      <c r="C149" s="315"/>
      <c r="D149" s="315"/>
      <c r="E149" s="506"/>
      <c r="F149" s="506"/>
      <c r="G149" s="315"/>
      <c r="H149" s="315"/>
      <c r="I149" s="315"/>
      <c r="J149" s="315"/>
      <c r="K149" s="315"/>
      <c r="L149" s="315"/>
      <c r="M149" s="315"/>
      <c r="N149" s="315"/>
    </row>
    <row r="150" spans="1:14" s="124" customFormat="1">
      <c r="A150" s="315"/>
      <c r="B150" s="315"/>
      <c r="C150" s="315"/>
      <c r="D150" s="315"/>
      <c r="E150" s="506"/>
      <c r="F150" s="506"/>
      <c r="G150" s="315"/>
      <c r="H150" s="315"/>
      <c r="I150" s="315"/>
      <c r="J150" s="315"/>
      <c r="K150" s="315"/>
      <c r="L150" s="315"/>
      <c r="M150" s="315"/>
      <c r="N150" s="315"/>
    </row>
    <row r="151" spans="1:14" s="124" customFormat="1">
      <c r="A151" s="315"/>
      <c r="B151" s="315"/>
      <c r="C151" s="315"/>
      <c r="D151" s="315"/>
      <c r="E151" s="506"/>
      <c r="F151" s="506"/>
      <c r="G151" s="315"/>
      <c r="H151" s="315"/>
      <c r="I151" s="315"/>
      <c r="J151" s="315"/>
      <c r="K151" s="315"/>
      <c r="L151" s="315"/>
      <c r="M151" s="315"/>
      <c r="N151" s="315"/>
    </row>
    <row r="152" spans="1:14" s="124" customFormat="1">
      <c r="A152" s="315"/>
      <c r="B152" s="315"/>
      <c r="C152" s="315"/>
      <c r="D152" s="315"/>
      <c r="E152" s="506"/>
      <c r="F152" s="506"/>
      <c r="G152" s="315"/>
      <c r="H152" s="315"/>
      <c r="I152" s="315"/>
      <c r="J152" s="315"/>
      <c r="K152" s="315"/>
      <c r="L152" s="315"/>
      <c r="M152" s="315"/>
      <c r="N152" s="315"/>
    </row>
    <row r="153" spans="1:14" s="124" customFormat="1">
      <c r="A153" s="315"/>
      <c r="B153" s="315"/>
      <c r="C153" s="315"/>
      <c r="D153" s="315"/>
      <c r="E153" s="506"/>
      <c r="F153" s="506"/>
      <c r="G153" s="315"/>
      <c r="H153" s="315"/>
      <c r="I153" s="315"/>
      <c r="J153" s="315"/>
      <c r="K153" s="315"/>
      <c r="L153" s="315"/>
      <c r="M153" s="315"/>
      <c r="N153" s="315"/>
    </row>
    <row r="154" spans="1:14" s="124" customFormat="1">
      <c r="A154" s="315"/>
      <c r="B154" s="315"/>
      <c r="C154" s="315"/>
      <c r="D154" s="315"/>
      <c r="E154" s="506"/>
      <c r="F154" s="506"/>
      <c r="G154" s="315"/>
      <c r="H154" s="315"/>
      <c r="I154" s="315"/>
    </row>
    <row r="155" spans="1:14" s="124" customFormat="1">
      <c r="A155" s="315"/>
      <c r="B155" s="315"/>
      <c r="C155" s="315"/>
      <c r="D155" s="315"/>
      <c r="E155" s="506"/>
      <c r="F155" s="506"/>
      <c r="G155" s="315"/>
      <c r="H155" s="315"/>
      <c r="I155" s="315"/>
    </row>
    <row r="156" spans="1:14" s="124" customFormat="1">
      <c r="A156" s="315"/>
      <c r="B156" s="315"/>
      <c r="C156" s="315"/>
      <c r="D156" s="315"/>
      <c r="E156" s="506"/>
      <c r="F156" s="506"/>
      <c r="G156" s="315"/>
      <c r="H156" s="315"/>
      <c r="I156" s="315"/>
    </row>
    <row r="157" spans="1:14" s="124" customFormat="1">
      <c r="A157" s="315"/>
      <c r="B157" s="315"/>
      <c r="C157" s="315"/>
      <c r="D157" s="315"/>
      <c r="E157" s="506"/>
      <c r="F157" s="506"/>
      <c r="G157" s="315"/>
      <c r="H157" s="315"/>
      <c r="I157" s="315"/>
    </row>
    <row r="158" spans="1:14" s="124" customFormat="1">
      <c r="A158" s="315"/>
      <c r="B158" s="315"/>
      <c r="C158" s="315"/>
      <c r="D158" s="315"/>
      <c r="E158" s="506"/>
      <c r="F158" s="506"/>
      <c r="G158" s="315"/>
      <c r="H158" s="315"/>
      <c r="I158" s="315"/>
    </row>
    <row r="159" spans="1:14" s="124" customFormat="1">
      <c r="A159" s="315"/>
      <c r="B159" s="315"/>
      <c r="C159" s="315"/>
      <c r="D159" s="315"/>
      <c r="E159" s="506"/>
      <c r="F159" s="506"/>
      <c r="G159" s="315"/>
      <c r="H159" s="315"/>
      <c r="I159" s="315"/>
    </row>
    <row r="160" spans="1:14" s="124" customFormat="1">
      <c r="A160" s="315"/>
      <c r="B160" s="315"/>
      <c r="C160" s="315"/>
      <c r="D160" s="315"/>
      <c r="E160" s="506"/>
      <c r="F160" s="506"/>
      <c r="G160" s="315"/>
      <c r="H160" s="315"/>
      <c r="I160" s="315"/>
    </row>
    <row r="161" spans="1:9" s="124" customFormat="1">
      <c r="A161" s="315"/>
      <c r="B161" s="315"/>
      <c r="C161" s="315"/>
      <c r="D161" s="315"/>
      <c r="E161" s="506"/>
      <c r="F161" s="506"/>
      <c r="G161" s="315"/>
      <c r="H161" s="315"/>
      <c r="I161" s="315"/>
    </row>
    <row r="162" spans="1:9" s="124" customFormat="1">
      <c r="A162" s="315"/>
      <c r="B162" s="315"/>
      <c r="C162" s="315"/>
      <c r="D162" s="315"/>
      <c r="E162" s="506"/>
      <c r="F162" s="506"/>
      <c r="G162" s="315"/>
      <c r="H162" s="315"/>
      <c r="I162" s="315"/>
    </row>
    <row r="163" spans="1:9" s="124" customFormat="1">
      <c r="A163" s="315"/>
      <c r="B163" s="315"/>
      <c r="C163" s="315"/>
      <c r="D163" s="315"/>
      <c r="E163" s="506"/>
      <c r="F163" s="506"/>
      <c r="G163" s="315"/>
      <c r="H163" s="315"/>
      <c r="I163" s="315"/>
    </row>
    <row r="164" spans="1:9" s="124" customFormat="1">
      <c r="A164" s="315"/>
      <c r="B164" s="315"/>
      <c r="C164" s="315"/>
      <c r="D164" s="315"/>
      <c r="E164" s="506"/>
      <c r="F164" s="506"/>
      <c r="G164" s="315"/>
      <c r="H164" s="315"/>
      <c r="I164" s="315"/>
    </row>
    <row r="165" spans="1:9" s="124" customFormat="1">
      <c r="A165" s="315"/>
      <c r="B165" s="315"/>
      <c r="C165" s="315"/>
      <c r="D165" s="315"/>
      <c r="E165" s="506"/>
      <c r="F165" s="506"/>
      <c r="G165" s="315"/>
      <c r="H165" s="315"/>
      <c r="I165" s="315"/>
    </row>
    <row r="166" spans="1:9" s="124" customFormat="1">
      <c r="A166" s="315"/>
      <c r="B166" s="315"/>
      <c r="C166" s="315"/>
      <c r="D166" s="315"/>
      <c r="E166" s="506"/>
      <c r="F166" s="506"/>
      <c r="G166" s="315"/>
      <c r="H166" s="315"/>
      <c r="I166" s="315"/>
    </row>
    <row r="167" spans="1:9" s="124" customFormat="1">
      <c r="A167" s="315"/>
      <c r="B167" s="315"/>
      <c r="C167" s="315"/>
      <c r="D167" s="315"/>
      <c r="E167" s="506"/>
      <c r="F167" s="506"/>
      <c r="G167" s="315"/>
      <c r="H167" s="315"/>
      <c r="I167" s="315"/>
    </row>
    <row r="168" spans="1:9" s="124" customFormat="1">
      <c r="A168" s="315"/>
      <c r="B168" s="315"/>
      <c r="C168" s="315"/>
      <c r="D168" s="315"/>
      <c r="E168" s="506"/>
      <c r="F168" s="506"/>
      <c r="G168" s="315"/>
      <c r="H168" s="315"/>
      <c r="I168" s="315"/>
    </row>
    <row r="169" spans="1:9" s="124" customFormat="1">
      <c r="A169" s="315"/>
      <c r="B169" s="315"/>
      <c r="C169" s="315"/>
      <c r="D169" s="315"/>
      <c r="E169" s="506"/>
      <c r="F169" s="506"/>
      <c r="G169" s="315"/>
      <c r="H169" s="315"/>
      <c r="I169" s="315"/>
    </row>
    <row r="170" spans="1:9" s="124" customFormat="1">
      <c r="A170" s="315"/>
      <c r="B170" s="315"/>
      <c r="C170" s="315"/>
      <c r="D170" s="315"/>
      <c r="E170" s="506"/>
      <c r="F170" s="506"/>
      <c r="G170" s="315"/>
      <c r="H170" s="315"/>
      <c r="I170" s="315"/>
    </row>
    <row r="171" spans="1:9" s="124" customFormat="1">
      <c r="A171" s="315"/>
      <c r="B171" s="315"/>
      <c r="C171" s="315"/>
      <c r="D171" s="315"/>
      <c r="E171" s="506"/>
      <c r="F171" s="506"/>
      <c r="G171" s="315"/>
      <c r="H171" s="315"/>
      <c r="I171" s="315"/>
    </row>
    <row r="172" spans="1:9" s="124" customFormat="1">
      <c r="A172" s="315"/>
      <c r="B172" s="315"/>
      <c r="C172" s="315"/>
      <c r="D172" s="315"/>
      <c r="E172" s="506"/>
      <c r="F172" s="506"/>
      <c r="G172" s="315"/>
      <c r="H172" s="315"/>
      <c r="I172" s="315"/>
    </row>
    <row r="173" spans="1:9" s="124" customFormat="1">
      <c r="A173" s="315"/>
      <c r="B173" s="315"/>
      <c r="C173" s="315"/>
      <c r="D173" s="315"/>
      <c r="E173" s="506"/>
      <c r="F173" s="506"/>
      <c r="G173" s="315"/>
      <c r="H173" s="315"/>
      <c r="I173" s="315"/>
    </row>
    <row r="174" spans="1:9" s="124" customFormat="1">
      <c r="A174" s="315"/>
      <c r="B174" s="315"/>
      <c r="C174" s="315"/>
      <c r="D174" s="315"/>
      <c r="E174" s="506"/>
      <c r="F174" s="506"/>
      <c r="G174" s="315"/>
      <c r="H174" s="315"/>
      <c r="I174" s="315"/>
    </row>
    <row r="175" spans="1:9" s="124" customFormat="1">
      <c r="B175" s="315"/>
      <c r="C175" s="315"/>
      <c r="D175" s="315"/>
      <c r="E175" s="506"/>
      <c r="F175" s="506"/>
      <c r="G175" s="315"/>
      <c r="H175" s="315"/>
    </row>
    <row r="176" spans="1:9" s="124" customFormat="1">
      <c r="E176" s="125"/>
      <c r="F176" s="125"/>
    </row>
    <row r="177" spans="5:6" s="124" customFormat="1">
      <c r="E177" s="125"/>
      <c r="F177" s="125"/>
    </row>
    <row r="178" spans="5:6" s="124" customFormat="1">
      <c r="E178" s="125"/>
      <c r="F178" s="125"/>
    </row>
    <row r="179" spans="5:6" s="124" customFormat="1">
      <c r="E179" s="125"/>
      <c r="F179" s="125"/>
    </row>
    <row r="180" spans="5:6" s="124" customFormat="1">
      <c r="E180" s="125"/>
      <c r="F180" s="125"/>
    </row>
    <row r="181" spans="5:6" s="124" customFormat="1">
      <c r="E181" s="125"/>
      <c r="F181" s="125"/>
    </row>
    <row r="182" spans="5:6" s="124" customFormat="1">
      <c r="E182" s="125"/>
      <c r="F182" s="125"/>
    </row>
    <row r="183" spans="5:6" s="124" customFormat="1">
      <c r="E183" s="125"/>
      <c r="F183" s="125"/>
    </row>
    <row r="184" spans="5:6" s="124" customFormat="1">
      <c r="E184" s="125"/>
      <c r="F184" s="125"/>
    </row>
    <row r="185" spans="5:6" s="124" customFormat="1">
      <c r="E185" s="125"/>
      <c r="F185" s="125"/>
    </row>
    <row r="186" spans="5:6" s="124" customFormat="1">
      <c r="E186" s="125"/>
      <c r="F186" s="125"/>
    </row>
    <row r="187" spans="5:6" s="124" customFormat="1">
      <c r="E187" s="125"/>
      <c r="F187" s="125"/>
    </row>
    <row r="188" spans="5:6" s="124" customFormat="1">
      <c r="E188" s="125"/>
      <c r="F188" s="125"/>
    </row>
    <row r="189" spans="5:6" s="124" customFormat="1">
      <c r="E189" s="125"/>
      <c r="F189" s="125"/>
    </row>
    <row r="190" spans="5:6" s="124" customFormat="1">
      <c r="E190" s="125"/>
      <c r="F190" s="125"/>
    </row>
    <row r="191" spans="5:6" s="124" customFormat="1">
      <c r="E191" s="125"/>
      <c r="F191" s="125"/>
    </row>
    <row r="192" spans="5:6" s="124" customFormat="1">
      <c r="E192" s="125"/>
      <c r="F192" s="125"/>
    </row>
    <row r="193" spans="5:6" s="124" customFormat="1">
      <c r="E193" s="125"/>
      <c r="F193" s="125"/>
    </row>
    <row r="194" spans="5:6" s="124" customFormat="1">
      <c r="E194" s="125"/>
      <c r="F194" s="125"/>
    </row>
    <row r="195" spans="5:6" s="124" customFormat="1">
      <c r="E195" s="125"/>
      <c r="F195" s="125"/>
    </row>
    <row r="196" spans="5:6" s="124" customFormat="1">
      <c r="E196" s="125"/>
      <c r="F196" s="125"/>
    </row>
    <row r="197" spans="5:6" s="124" customFormat="1">
      <c r="E197" s="125"/>
      <c r="F197" s="125"/>
    </row>
    <row r="198" spans="5:6" s="124" customFormat="1">
      <c r="E198" s="125"/>
      <c r="F198" s="125"/>
    </row>
    <row r="199" spans="5:6" s="124" customFormat="1">
      <c r="E199" s="125"/>
      <c r="F199" s="125"/>
    </row>
    <row r="200" spans="5:6" s="124" customFormat="1">
      <c r="E200" s="125"/>
      <c r="F200" s="125"/>
    </row>
    <row r="201" spans="5:6" s="124" customFormat="1">
      <c r="E201" s="125"/>
      <c r="F201" s="125"/>
    </row>
    <row r="202" spans="5:6" s="124" customFormat="1">
      <c r="E202" s="125"/>
      <c r="F202" s="125"/>
    </row>
    <row r="203" spans="5:6" s="124" customFormat="1">
      <c r="E203" s="125"/>
      <c r="F203" s="125"/>
    </row>
    <row r="204" spans="5:6" s="124" customFormat="1">
      <c r="E204" s="125"/>
      <c r="F204" s="125"/>
    </row>
    <row r="205" spans="5:6" s="124" customFormat="1">
      <c r="E205" s="125"/>
      <c r="F205" s="125"/>
    </row>
    <row r="206" spans="5:6" s="124" customFormat="1">
      <c r="E206" s="125"/>
      <c r="F206" s="125"/>
    </row>
    <row r="207" spans="5:6" s="124" customFormat="1">
      <c r="E207" s="125"/>
      <c r="F207" s="125"/>
    </row>
    <row r="208" spans="5:6" s="124" customFormat="1">
      <c r="E208" s="125"/>
      <c r="F208" s="125"/>
    </row>
    <row r="209" spans="5:6" s="124" customFormat="1">
      <c r="E209" s="125"/>
      <c r="F209" s="125"/>
    </row>
    <row r="210" spans="5:6" s="124" customFormat="1">
      <c r="E210" s="125"/>
      <c r="F210" s="125"/>
    </row>
    <row r="211" spans="5:6" s="124" customFormat="1">
      <c r="E211" s="125"/>
      <c r="F211" s="125"/>
    </row>
    <row r="212" spans="5:6" s="124" customFormat="1">
      <c r="E212" s="125"/>
      <c r="F212" s="125"/>
    </row>
    <row r="213" spans="5:6" s="124" customFormat="1">
      <c r="E213" s="125"/>
      <c r="F213" s="125"/>
    </row>
    <row r="214" spans="5:6" s="124" customFormat="1">
      <c r="E214" s="125"/>
      <c r="F214" s="125"/>
    </row>
    <row r="215" spans="5:6" s="124" customFormat="1">
      <c r="E215" s="125"/>
      <c r="F215" s="125"/>
    </row>
    <row r="216" spans="5:6" s="124" customFormat="1">
      <c r="E216" s="125"/>
      <c r="F216" s="125"/>
    </row>
    <row r="217" spans="5:6" s="124" customFormat="1">
      <c r="E217" s="125"/>
      <c r="F217" s="125"/>
    </row>
    <row r="218" spans="5:6" s="124" customFormat="1">
      <c r="E218" s="125"/>
      <c r="F218" s="125"/>
    </row>
    <row r="219" spans="5:6" s="124" customFormat="1">
      <c r="E219" s="125"/>
      <c r="F219" s="125"/>
    </row>
    <row r="220" spans="5:6" s="124" customFormat="1">
      <c r="E220" s="125"/>
      <c r="F220" s="125"/>
    </row>
    <row r="221" spans="5:6" s="124" customFormat="1">
      <c r="E221" s="125"/>
      <c r="F221" s="125"/>
    </row>
    <row r="222" spans="5:6" s="124" customFormat="1">
      <c r="E222" s="125"/>
      <c r="F222" s="125"/>
    </row>
    <row r="223" spans="5:6" s="124" customFormat="1">
      <c r="E223" s="125"/>
      <c r="F223" s="125"/>
    </row>
    <row r="224" spans="5:6" s="124" customFormat="1">
      <c r="E224" s="125"/>
      <c r="F224" s="125"/>
    </row>
    <row r="225" spans="5:6" s="124" customFormat="1">
      <c r="E225" s="125"/>
      <c r="F225" s="125"/>
    </row>
    <row r="226" spans="5:6" s="124" customFormat="1">
      <c r="E226" s="125"/>
      <c r="F226" s="125"/>
    </row>
    <row r="227" spans="5:6" s="124" customFormat="1">
      <c r="E227" s="125"/>
      <c r="F227" s="125"/>
    </row>
    <row r="228" spans="5:6" s="124" customFormat="1">
      <c r="E228" s="125"/>
      <c r="F228" s="125"/>
    </row>
    <row r="229" spans="5:6" s="124" customFormat="1">
      <c r="E229" s="125"/>
      <c r="F229" s="125"/>
    </row>
    <row r="230" spans="5:6" s="124" customFormat="1">
      <c r="E230" s="125"/>
      <c r="F230" s="125"/>
    </row>
    <row r="231" spans="5:6" s="124" customFormat="1">
      <c r="E231" s="125"/>
      <c r="F231" s="125"/>
    </row>
    <row r="232" spans="5:6" s="124" customFormat="1">
      <c r="E232" s="125"/>
      <c r="F232" s="125"/>
    </row>
    <row r="233" spans="5:6" s="124" customFormat="1">
      <c r="E233" s="125"/>
      <c r="F233" s="125"/>
    </row>
    <row r="234" spans="5:6" s="124" customFormat="1">
      <c r="E234" s="125"/>
      <c r="F234" s="125"/>
    </row>
    <row r="235" spans="5:6" s="124" customFormat="1">
      <c r="E235" s="125"/>
      <c r="F235" s="125"/>
    </row>
    <row r="236" spans="5:6" s="124" customFormat="1">
      <c r="E236" s="125"/>
      <c r="F236" s="125"/>
    </row>
    <row r="237" spans="5:6" s="124" customFormat="1">
      <c r="E237" s="125"/>
      <c r="F237" s="125"/>
    </row>
    <row r="238" spans="5:6" s="124" customFormat="1">
      <c r="E238" s="125"/>
      <c r="F238" s="125"/>
    </row>
    <row r="239" spans="5:6" s="124" customFormat="1">
      <c r="E239" s="125"/>
      <c r="F239" s="125"/>
    </row>
    <row r="240" spans="5:6" s="124" customFormat="1">
      <c r="E240" s="125"/>
      <c r="F240" s="125"/>
    </row>
    <row r="241" spans="5:6" s="124" customFormat="1">
      <c r="E241" s="125"/>
      <c r="F241" s="125"/>
    </row>
    <row r="242" spans="5:6" s="124" customFormat="1">
      <c r="E242" s="125"/>
      <c r="F242" s="125"/>
    </row>
    <row r="243" spans="5:6" s="124" customFormat="1">
      <c r="E243" s="125"/>
      <c r="F243" s="125"/>
    </row>
    <row r="244" spans="5:6" s="124" customFormat="1">
      <c r="E244" s="125"/>
      <c r="F244" s="125"/>
    </row>
    <row r="245" spans="5:6" s="124" customFormat="1">
      <c r="E245" s="125"/>
      <c r="F245" s="125"/>
    </row>
    <row r="246" spans="5:6" s="124" customFormat="1">
      <c r="E246" s="125"/>
      <c r="F246" s="125"/>
    </row>
    <row r="247" spans="5:6" s="124" customFormat="1">
      <c r="E247" s="125"/>
      <c r="F247" s="125"/>
    </row>
    <row r="248" spans="5:6" s="124" customFormat="1">
      <c r="E248" s="125"/>
      <c r="F248" s="125"/>
    </row>
    <row r="249" spans="5:6" s="124" customFormat="1">
      <c r="E249" s="125"/>
      <c r="F249" s="125"/>
    </row>
    <row r="250" spans="5:6" s="124" customFormat="1">
      <c r="E250" s="125"/>
      <c r="F250" s="125"/>
    </row>
    <row r="251" spans="5:6" s="124" customFormat="1">
      <c r="E251" s="125"/>
      <c r="F251" s="125"/>
    </row>
    <row r="252" spans="5:6" s="124" customFormat="1">
      <c r="E252" s="125"/>
      <c r="F252" s="125"/>
    </row>
    <row r="253" spans="5:6" s="124" customFormat="1">
      <c r="E253" s="125"/>
      <c r="F253" s="125"/>
    </row>
    <row r="254" spans="5:6" s="124" customFormat="1">
      <c r="E254" s="125"/>
      <c r="F254" s="125"/>
    </row>
    <row r="255" spans="5:6" s="124" customFormat="1">
      <c r="E255" s="125"/>
      <c r="F255" s="125"/>
    </row>
    <row r="256" spans="5:6" s="124" customFormat="1">
      <c r="E256" s="125"/>
      <c r="F256" s="125"/>
    </row>
    <row r="257" spans="5:6" s="124" customFormat="1">
      <c r="E257" s="125"/>
      <c r="F257" s="125"/>
    </row>
    <row r="258" spans="5:6" s="124" customFormat="1">
      <c r="E258" s="125"/>
      <c r="F258" s="125"/>
    </row>
    <row r="259" spans="5:6" s="124" customFormat="1">
      <c r="E259" s="125"/>
      <c r="F259" s="125"/>
    </row>
    <row r="260" spans="5:6" s="124" customFormat="1">
      <c r="E260" s="125"/>
      <c r="F260" s="125"/>
    </row>
    <row r="261" spans="5:6" s="124" customFormat="1">
      <c r="E261" s="125"/>
      <c r="F261" s="125"/>
    </row>
    <row r="262" spans="5:6" s="124" customFormat="1">
      <c r="E262" s="125"/>
      <c r="F262" s="125"/>
    </row>
    <row r="263" spans="5:6" s="124" customFormat="1">
      <c r="E263" s="125"/>
      <c r="F263" s="125"/>
    </row>
    <row r="264" spans="5:6" s="124" customFormat="1">
      <c r="E264" s="125"/>
      <c r="F264" s="125"/>
    </row>
    <row r="265" spans="5:6" s="124" customFormat="1">
      <c r="E265" s="125"/>
      <c r="F265" s="125"/>
    </row>
    <row r="266" spans="5:6" s="124" customFormat="1">
      <c r="E266" s="125"/>
      <c r="F266" s="125"/>
    </row>
    <row r="267" spans="5:6" s="124" customFormat="1">
      <c r="E267" s="125"/>
      <c r="F267" s="125"/>
    </row>
    <row r="268" spans="5:6" s="124" customFormat="1">
      <c r="E268" s="125"/>
      <c r="F268" s="125"/>
    </row>
    <row r="269" spans="5:6" s="124" customFormat="1">
      <c r="E269" s="125"/>
      <c r="F269" s="125"/>
    </row>
    <row r="270" spans="5:6" s="124" customFormat="1">
      <c r="E270" s="125"/>
      <c r="F270" s="125"/>
    </row>
    <row r="271" spans="5:6" s="124" customFormat="1">
      <c r="E271" s="125"/>
      <c r="F271" s="125"/>
    </row>
    <row r="272" spans="5:6" s="124" customFormat="1">
      <c r="E272" s="125"/>
      <c r="F272" s="125"/>
    </row>
    <row r="273" spans="5:6" s="124" customFormat="1">
      <c r="E273" s="125"/>
      <c r="F273" s="125"/>
    </row>
    <row r="274" spans="5:6" s="124" customFormat="1">
      <c r="E274" s="125"/>
      <c r="F274" s="125"/>
    </row>
    <row r="275" spans="5:6" s="124" customFormat="1">
      <c r="E275" s="125"/>
      <c r="F275" s="125"/>
    </row>
    <row r="276" spans="5:6" s="124" customFormat="1">
      <c r="E276" s="125"/>
      <c r="F276" s="125"/>
    </row>
    <row r="277" spans="5:6" s="124" customFormat="1">
      <c r="E277" s="125"/>
      <c r="F277" s="125"/>
    </row>
    <row r="278" spans="5:6" s="124" customFormat="1">
      <c r="E278" s="125"/>
      <c r="F278" s="125"/>
    </row>
    <row r="279" spans="5:6" s="124" customFormat="1">
      <c r="E279" s="125"/>
      <c r="F279" s="125"/>
    </row>
    <row r="280" spans="5:6" s="124" customFormat="1">
      <c r="E280" s="125"/>
      <c r="F280" s="125"/>
    </row>
    <row r="281" spans="5:6" s="124" customFormat="1">
      <c r="E281" s="125"/>
      <c r="F281" s="125"/>
    </row>
    <row r="282" spans="5:6" s="124" customFormat="1">
      <c r="E282" s="125"/>
      <c r="F282" s="125"/>
    </row>
    <row r="283" spans="5:6" s="124" customFormat="1">
      <c r="E283" s="125"/>
      <c r="F283" s="125"/>
    </row>
    <row r="284" spans="5:6" s="124" customFormat="1">
      <c r="E284" s="125"/>
      <c r="F284" s="125"/>
    </row>
    <row r="285" spans="5:6" s="124" customFormat="1">
      <c r="E285" s="125"/>
      <c r="F285" s="125"/>
    </row>
    <row r="286" spans="5:6" s="124" customFormat="1">
      <c r="E286" s="125"/>
      <c r="F286" s="125"/>
    </row>
    <row r="287" spans="5:6" s="124" customFormat="1">
      <c r="E287" s="125"/>
      <c r="F287" s="125"/>
    </row>
    <row r="288" spans="5:6" s="124" customFormat="1">
      <c r="E288" s="125"/>
      <c r="F288" s="125"/>
    </row>
    <row r="289" spans="5:6" s="124" customFormat="1">
      <c r="E289" s="125"/>
      <c r="F289" s="125"/>
    </row>
    <row r="290" spans="5:6" s="124" customFormat="1">
      <c r="E290" s="125"/>
      <c r="F290" s="125"/>
    </row>
    <row r="291" spans="5:6" s="124" customFormat="1">
      <c r="E291" s="125"/>
      <c r="F291" s="125"/>
    </row>
    <row r="292" spans="5:6" s="124" customFormat="1">
      <c r="E292" s="125"/>
      <c r="F292" s="125"/>
    </row>
    <row r="293" spans="5:6" s="124" customFormat="1">
      <c r="E293" s="125"/>
      <c r="F293" s="125"/>
    </row>
    <row r="294" spans="5:6" s="124" customFormat="1">
      <c r="E294" s="125"/>
      <c r="F294" s="125"/>
    </row>
    <row r="295" spans="5:6" s="124" customFormat="1">
      <c r="E295" s="125"/>
      <c r="F295" s="125"/>
    </row>
    <row r="296" spans="5:6" s="124" customFormat="1">
      <c r="E296" s="125"/>
      <c r="F296" s="125"/>
    </row>
    <row r="297" spans="5:6" s="124" customFormat="1">
      <c r="E297" s="125"/>
      <c r="F297" s="125"/>
    </row>
    <row r="298" spans="5:6" s="124" customFormat="1">
      <c r="E298" s="125"/>
      <c r="F298" s="125"/>
    </row>
    <row r="299" spans="5:6" s="124" customFormat="1">
      <c r="E299" s="125"/>
      <c r="F299" s="125"/>
    </row>
    <row r="300" spans="5:6" s="124" customFormat="1">
      <c r="E300" s="125"/>
      <c r="F300" s="125"/>
    </row>
    <row r="301" spans="5:6" s="124" customFormat="1">
      <c r="E301" s="125"/>
      <c r="F301" s="125"/>
    </row>
    <row r="302" spans="5:6" s="124" customFormat="1">
      <c r="E302" s="125"/>
      <c r="F302" s="125"/>
    </row>
    <row r="303" spans="5:6" s="124" customFormat="1">
      <c r="E303" s="125"/>
      <c r="F303" s="125"/>
    </row>
    <row r="304" spans="5:6" s="124" customFormat="1">
      <c r="E304" s="125"/>
      <c r="F304" s="125"/>
    </row>
    <row r="305" spans="5:6" s="124" customFormat="1">
      <c r="E305" s="125"/>
      <c r="F305" s="125"/>
    </row>
    <row r="306" spans="5:6" s="124" customFormat="1">
      <c r="E306" s="125"/>
      <c r="F306" s="125"/>
    </row>
    <row r="307" spans="5:6" s="124" customFormat="1">
      <c r="E307" s="125"/>
      <c r="F307" s="125"/>
    </row>
    <row r="308" spans="5:6" s="124" customFormat="1">
      <c r="E308" s="125"/>
      <c r="F308" s="125"/>
    </row>
    <row r="309" spans="5:6" s="124" customFormat="1">
      <c r="E309" s="125"/>
      <c r="F309" s="125"/>
    </row>
    <row r="310" spans="5:6" s="124" customFormat="1">
      <c r="E310" s="125"/>
      <c r="F310" s="125"/>
    </row>
    <row r="311" spans="5:6" s="124" customFormat="1">
      <c r="E311" s="125"/>
      <c r="F311" s="125"/>
    </row>
    <row r="312" spans="5:6" s="124" customFormat="1">
      <c r="E312" s="125"/>
      <c r="F312" s="125"/>
    </row>
    <row r="313" spans="5:6" s="124" customFormat="1">
      <c r="E313" s="125"/>
      <c r="F313" s="125"/>
    </row>
    <row r="314" spans="5:6" s="124" customFormat="1">
      <c r="E314" s="125"/>
      <c r="F314" s="125"/>
    </row>
    <row r="315" spans="5:6" s="124" customFormat="1">
      <c r="E315" s="125"/>
      <c r="F315" s="125"/>
    </row>
    <row r="316" spans="5:6" s="124" customFormat="1">
      <c r="E316" s="125"/>
      <c r="F316" s="125"/>
    </row>
    <row r="317" spans="5:6" s="124" customFormat="1">
      <c r="E317" s="125"/>
      <c r="F317" s="125"/>
    </row>
    <row r="318" spans="5:6" s="124" customFormat="1">
      <c r="E318" s="125"/>
      <c r="F318" s="125"/>
    </row>
    <row r="319" spans="5:6" s="124" customFormat="1">
      <c r="E319" s="125"/>
      <c r="F319" s="125"/>
    </row>
    <row r="320" spans="5:6" s="124" customFormat="1">
      <c r="E320" s="125"/>
      <c r="F320" s="125"/>
    </row>
    <row r="321" spans="5:6" s="124" customFormat="1">
      <c r="E321" s="125"/>
      <c r="F321" s="125"/>
    </row>
    <row r="322" spans="5:6" s="124" customFormat="1">
      <c r="E322" s="125"/>
      <c r="F322" s="125"/>
    </row>
    <row r="323" spans="5:6" s="124" customFormat="1">
      <c r="E323" s="125"/>
      <c r="F323" s="125"/>
    </row>
    <row r="324" spans="5:6" s="124" customFormat="1">
      <c r="E324" s="125"/>
      <c r="F324" s="125"/>
    </row>
    <row r="325" spans="5:6" s="124" customFormat="1">
      <c r="E325" s="125"/>
      <c r="F325" s="125"/>
    </row>
    <row r="326" spans="5:6" s="124" customFormat="1">
      <c r="E326" s="125"/>
      <c r="F326" s="125"/>
    </row>
    <row r="327" spans="5:6" s="124" customFormat="1">
      <c r="E327" s="125"/>
      <c r="F327" s="125"/>
    </row>
    <row r="328" spans="5:6" s="124" customFormat="1">
      <c r="E328" s="125"/>
      <c r="F328" s="125"/>
    </row>
    <row r="329" spans="5:6" s="124" customFormat="1">
      <c r="E329" s="125"/>
      <c r="F329" s="125"/>
    </row>
    <row r="330" spans="5:6" s="124" customFormat="1">
      <c r="E330" s="125"/>
      <c r="F330" s="125"/>
    </row>
    <row r="331" spans="5:6" s="124" customFormat="1">
      <c r="E331" s="125"/>
      <c r="F331" s="125"/>
    </row>
    <row r="332" spans="5:6" s="124" customFormat="1">
      <c r="E332" s="125"/>
      <c r="F332" s="125"/>
    </row>
    <row r="333" spans="5:6" s="124" customFormat="1">
      <c r="E333" s="125"/>
      <c r="F333" s="125"/>
    </row>
    <row r="334" spans="5:6" s="124" customFormat="1">
      <c r="E334" s="125"/>
      <c r="F334" s="125"/>
    </row>
    <row r="335" spans="5:6" s="124" customFormat="1">
      <c r="E335" s="125"/>
      <c r="F335" s="125"/>
    </row>
    <row r="336" spans="5:6" s="124" customFormat="1">
      <c r="E336" s="125"/>
      <c r="F336" s="125"/>
    </row>
    <row r="337" spans="5:6" s="124" customFormat="1">
      <c r="E337" s="125"/>
      <c r="F337" s="125"/>
    </row>
    <row r="338" spans="5:6" s="124" customFormat="1">
      <c r="E338" s="125"/>
      <c r="F338" s="125"/>
    </row>
    <row r="339" spans="5:6" s="124" customFormat="1">
      <c r="E339" s="125"/>
      <c r="F339" s="125"/>
    </row>
    <row r="340" spans="5:6" s="124" customFormat="1">
      <c r="E340" s="125"/>
      <c r="F340" s="125"/>
    </row>
    <row r="341" spans="5:6" s="124" customFormat="1">
      <c r="E341" s="125"/>
      <c r="F341" s="125"/>
    </row>
    <row r="342" spans="5:6" s="124" customFormat="1">
      <c r="E342" s="125"/>
      <c r="F342" s="125"/>
    </row>
    <row r="343" spans="5:6" s="124" customFormat="1">
      <c r="E343" s="125"/>
      <c r="F343" s="125"/>
    </row>
    <row r="344" spans="5:6" s="124" customFormat="1">
      <c r="E344" s="125"/>
      <c r="F344" s="125"/>
    </row>
    <row r="345" spans="5:6" s="124" customFormat="1">
      <c r="E345" s="125"/>
      <c r="F345" s="125"/>
    </row>
    <row r="346" spans="5:6" s="124" customFormat="1">
      <c r="E346" s="125"/>
      <c r="F346" s="125"/>
    </row>
    <row r="347" spans="5:6" s="124" customFormat="1">
      <c r="E347" s="125"/>
      <c r="F347" s="125"/>
    </row>
    <row r="348" spans="5:6" s="124" customFormat="1">
      <c r="E348" s="125"/>
      <c r="F348" s="125"/>
    </row>
    <row r="349" spans="5:6" s="124" customFormat="1">
      <c r="E349" s="125"/>
      <c r="F349" s="125"/>
    </row>
    <row r="350" spans="5:6" s="124" customFormat="1">
      <c r="E350" s="125"/>
      <c r="F350" s="125"/>
    </row>
    <row r="351" spans="5:6" s="124" customFormat="1">
      <c r="E351" s="125"/>
      <c r="F351" s="125"/>
    </row>
    <row r="352" spans="5:6" s="124" customFormat="1">
      <c r="E352" s="125"/>
      <c r="F352" s="125"/>
    </row>
    <row r="353" spans="5:6" s="124" customFormat="1">
      <c r="E353" s="125"/>
      <c r="F353" s="125"/>
    </row>
    <row r="354" spans="5:6" s="124" customFormat="1">
      <c r="E354" s="125"/>
      <c r="F354" s="125"/>
    </row>
    <row r="355" spans="5:6" s="124" customFormat="1">
      <c r="E355" s="125"/>
      <c r="F355" s="125"/>
    </row>
    <row r="356" spans="5:6" s="124" customFormat="1">
      <c r="E356" s="125"/>
      <c r="F356" s="125"/>
    </row>
    <row r="357" spans="5:6" s="124" customFormat="1">
      <c r="E357" s="125"/>
      <c r="F357" s="125"/>
    </row>
    <row r="358" spans="5:6" s="124" customFormat="1">
      <c r="E358" s="125"/>
      <c r="F358" s="125"/>
    </row>
    <row r="359" spans="5:6" s="124" customFormat="1">
      <c r="E359" s="125"/>
      <c r="F359" s="125"/>
    </row>
    <row r="360" spans="5:6" s="124" customFormat="1">
      <c r="E360" s="125"/>
      <c r="F360" s="125"/>
    </row>
    <row r="361" spans="5:6" s="124" customFormat="1">
      <c r="E361" s="125"/>
      <c r="F361" s="125"/>
    </row>
    <row r="362" spans="5:6" s="124" customFormat="1">
      <c r="E362" s="125"/>
      <c r="F362" s="125"/>
    </row>
    <row r="363" spans="5:6" s="124" customFormat="1">
      <c r="E363" s="125"/>
      <c r="F363" s="125"/>
    </row>
    <row r="364" spans="5:6" s="124" customFormat="1">
      <c r="E364" s="125"/>
      <c r="F364" s="125"/>
    </row>
    <row r="365" spans="5:6" s="124" customFormat="1">
      <c r="E365" s="125"/>
      <c r="F365" s="125"/>
    </row>
    <row r="366" spans="5:6" s="124" customFormat="1">
      <c r="E366" s="125"/>
      <c r="F366" s="125"/>
    </row>
    <row r="367" spans="5:6" s="124" customFormat="1">
      <c r="E367" s="125"/>
      <c r="F367" s="125"/>
    </row>
    <row r="368" spans="5:6" s="124" customFormat="1">
      <c r="E368" s="125"/>
      <c r="F368" s="125"/>
    </row>
    <row r="369" spans="5:6" s="124" customFormat="1">
      <c r="E369" s="125"/>
      <c r="F369" s="125"/>
    </row>
    <row r="370" spans="5:6" s="124" customFormat="1">
      <c r="E370" s="125"/>
      <c r="F370" s="125"/>
    </row>
    <row r="371" spans="5:6" s="124" customFormat="1">
      <c r="E371" s="125"/>
      <c r="F371" s="125"/>
    </row>
    <row r="372" spans="5:6" s="124" customFormat="1">
      <c r="E372" s="125"/>
      <c r="F372" s="125"/>
    </row>
    <row r="373" spans="5:6" s="124" customFormat="1">
      <c r="E373" s="125"/>
      <c r="F373" s="125"/>
    </row>
    <row r="374" spans="5:6" s="124" customFormat="1">
      <c r="E374" s="125"/>
      <c r="F374" s="125"/>
    </row>
    <row r="375" spans="5:6" s="124" customFormat="1">
      <c r="E375" s="125"/>
      <c r="F375" s="125"/>
    </row>
    <row r="376" spans="5:6" s="124" customFormat="1">
      <c r="E376" s="125"/>
      <c r="F376" s="125"/>
    </row>
    <row r="377" spans="5:6" s="124" customFormat="1">
      <c r="E377" s="125"/>
      <c r="F377" s="125"/>
    </row>
    <row r="378" spans="5:6" s="124" customFormat="1">
      <c r="E378" s="125"/>
      <c r="F378" s="125"/>
    </row>
    <row r="379" spans="5:6" s="124" customFormat="1">
      <c r="E379" s="125"/>
      <c r="F379" s="125"/>
    </row>
    <row r="380" spans="5:6" s="124" customFormat="1">
      <c r="E380" s="125"/>
      <c r="F380" s="125"/>
    </row>
    <row r="381" spans="5:6" s="124" customFormat="1">
      <c r="E381" s="125"/>
      <c r="F381" s="125"/>
    </row>
    <row r="382" spans="5:6" s="124" customFormat="1">
      <c r="E382" s="125"/>
      <c r="F382" s="125"/>
    </row>
    <row r="383" spans="5:6" s="124" customFormat="1">
      <c r="E383" s="125"/>
      <c r="F383" s="125"/>
    </row>
    <row r="384" spans="5:6" s="124" customFormat="1">
      <c r="E384" s="125"/>
      <c r="F384" s="125"/>
    </row>
    <row r="385" spans="5:6" s="124" customFormat="1">
      <c r="E385" s="125"/>
      <c r="F385" s="125"/>
    </row>
    <row r="386" spans="5:6" s="124" customFormat="1">
      <c r="E386" s="125"/>
      <c r="F386" s="125"/>
    </row>
    <row r="387" spans="5:6" s="124" customFormat="1">
      <c r="E387" s="125"/>
      <c r="F387" s="125"/>
    </row>
    <row r="388" spans="5:6" s="124" customFormat="1">
      <c r="E388" s="125"/>
      <c r="F388" s="125"/>
    </row>
    <row r="389" spans="5:6" s="124" customFormat="1">
      <c r="E389" s="125"/>
      <c r="F389" s="125"/>
    </row>
    <row r="390" spans="5:6" s="124" customFormat="1">
      <c r="E390" s="125"/>
      <c r="F390" s="125"/>
    </row>
    <row r="391" spans="5:6" s="124" customFormat="1">
      <c r="E391" s="125"/>
      <c r="F391" s="125"/>
    </row>
    <row r="392" spans="5:6" s="124" customFormat="1">
      <c r="E392" s="125"/>
      <c r="F392" s="125"/>
    </row>
    <row r="393" spans="5:6" s="124" customFormat="1">
      <c r="E393" s="125"/>
      <c r="F393" s="125"/>
    </row>
    <row r="394" spans="5:6" s="124" customFormat="1">
      <c r="E394" s="125"/>
      <c r="F394" s="125"/>
    </row>
    <row r="395" spans="5:6" s="124" customFormat="1">
      <c r="E395" s="125"/>
      <c r="F395" s="125"/>
    </row>
    <row r="396" spans="5:6" s="124" customFormat="1">
      <c r="E396" s="125"/>
      <c r="F396" s="125"/>
    </row>
    <row r="397" spans="5:6" s="124" customFormat="1">
      <c r="E397" s="125"/>
      <c r="F397" s="125"/>
    </row>
    <row r="398" spans="5:6" s="124" customFormat="1">
      <c r="E398" s="125"/>
      <c r="F398" s="125"/>
    </row>
    <row r="399" spans="5:6" s="124" customFormat="1">
      <c r="E399" s="125"/>
      <c r="F399" s="125"/>
    </row>
    <row r="400" spans="5:6" s="124" customFormat="1">
      <c r="E400" s="125"/>
      <c r="F400" s="125"/>
    </row>
    <row r="401" spans="5:6" s="124" customFormat="1">
      <c r="E401" s="125"/>
      <c r="F401" s="125"/>
    </row>
    <row r="402" spans="5:6" s="124" customFormat="1">
      <c r="E402" s="125"/>
      <c r="F402" s="125"/>
    </row>
    <row r="403" spans="5:6" s="124" customFormat="1">
      <c r="E403" s="125"/>
      <c r="F403" s="125"/>
    </row>
    <row r="404" spans="5:6" s="124" customFormat="1">
      <c r="E404" s="125"/>
      <c r="F404" s="125"/>
    </row>
    <row r="405" spans="5:6" s="124" customFormat="1">
      <c r="E405" s="125"/>
      <c r="F405" s="125"/>
    </row>
    <row r="406" spans="5:6" s="124" customFormat="1">
      <c r="E406" s="125"/>
      <c r="F406" s="125"/>
    </row>
    <row r="407" spans="5:6" s="124" customFormat="1">
      <c r="E407" s="125"/>
      <c r="F407" s="125"/>
    </row>
    <row r="408" spans="5:6" s="124" customFormat="1">
      <c r="E408" s="125"/>
      <c r="F408" s="125"/>
    </row>
    <row r="409" spans="5:6" s="124" customFormat="1">
      <c r="E409" s="125"/>
      <c r="F409" s="125"/>
    </row>
    <row r="410" spans="5:6" s="124" customFormat="1">
      <c r="E410" s="125"/>
      <c r="F410" s="125"/>
    </row>
    <row r="411" spans="5:6" s="124" customFormat="1">
      <c r="E411" s="125"/>
      <c r="F411" s="125"/>
    </row>
    <row r="412" spans="5:6" s="124" customFormat="1">
      <c r="E412" s="125"/>
      <c r="F412" s="125"/>
    </row>
    <row r="413" spans="5:6" s="124" customFormat="1">
      <c r="E413" s="125"/>
      <c r="F413" s="125"/>
    </row>
    <row r="414" spans="5:6" s="124" customFormat="1">
      <c r="E414" s="125"/>
      <c r="F414" s="125"/>
    </row>
    <row r="415" spans="5:6" s="124" customFormat="1">
      <c r="E415" s="125"/>
      <c r="F415" s="125"/>
    </row>
    <row r="416" spans="5:6" s="124" customFormat="1">
      <c r="E416" s="125"/>
      <c r="F416" s="125"/>
    </row>
    <row r="417" spans="5:6" s="124" customFormat="1">
      <c r="E417" s="125"/>
      <c r="F417" s="125"/>
    </row>
    <row r="418" spans="5:6" s="124" customFormat="1">
      <c r="E418" s="125"/>
      <c r="F418" s="125"/>
    </row>
    <row r="419" spans="5:6" s="124" customFormat="1">
      <c r="E419" s="125"/>
      <c r="F419" s="125"/>
    </row>
    <row r="420" spans="5:6" s="124" customFormat="1">
      <c r="E420" s="125"/>
      <c r="F420" s="125"/>
    </row>
    <row r="421" spans="5:6" s="124" customFormat="1">
      <c r="E421" s="125"/>
      <c r="F421" s="125"/>
    </row>
    <row r="422" spans="5:6" s="124" customFormat="1">
      <c r="E422" s="125"/>
      <c r="F422" s="125"/>
    </row>
    <row r="423" spans="5:6" s="124" customFormat="1">
      <c r="E423" s="125"/>
      <c r="F423" s="125"/>
    </row>
    <row r="424" spans="5:6" s="124" customFormat="1">
      <c r="E424" s="125"/>
      <c r="F424" s="125"/>
    </row>
    <row r="425" spans="5:6" s="124" customFormat="1">
      <c r="E425" s="125"/>
      <c r="F425" s="125"/>
    </row>
    <row r="426" spans="5:6" s="124" customFormat="1">
      <c r="E426" s="125"/>
      <c r="F426" s="125"/>
    </row>
    <row r="427" spans="5:6" s="124" customFormat="1">
      <c r="E427" s="125"/>
      <c r="F427" s="125"/>
    </row>
    <row r="428" spans="5:6" s="124" customFormat="1">
      <c r="E428" s="125"/>
      <c r="F428" s="125"/>
    </row>
    <row r="429" spans="5:6" s="124" customFormat="1">
      <c r="E429" s="125"/>
      <c r="F429" s="125"/>
    </row>
    <row r="430" spans="5:6" s="124" customFormat="1">
      <c r="E430" s="125"/>
      <c r="F430" s="125"/>
    </row>
    <row r="431" spans="5:6" s="124" customFormat="1">
      <c r="E431" s="125"/>
      <c r="F431" s="125"/>
    </row>
    <row r="432" spans="5:6" s="124" customFormat="1">
      <c r="E432" s="125"/>
      <c r="F432" s="125"/>
    </row>
    <row r="433" spans="5:6" s="124" customFormat="1">
      <c r="E433" s="125"/>
      <c r="F433" s="125"/>
    </row>
    <row r="434" spans="5:6" s="124" customFormat="1">
      <c r="E434" s="125"/>
      <c r="F434" s="125"/>
    </row>
    <row r="435" spans="5:6" s="124" customFormat="1">
      <c r="E435" s="125"/>
      <c r="F435" s="125"/>
    </row>
    <row r="436" spans="5:6" s="124" customFormat="1">
      <c r="E436" s="125"/>
      <c r="F436" s="125"/>
    </row>
    <row r="437" spans="5:6" s="124" customFormat="1">
      <c r="E437" s="125"/>
      <c r="F437" s="125"/>
    </row>
    <row r="438" spans="5:6" s="124" customFormat="1">
      <c r="E438" s="125"/>
      <c r="F438" s="125"/>
    </row>
    <row r="439" spans="5:6" s="124" customFormat="1">
      <c r="E439" s="125"/>
      <c r="F439" s="125"/>
    </row>
    <row r="440" spans="5:6" s="124" customFormat="1">
      <c r="E440" s="125"/>
      <c r="F440" s="125"/>
    </row>
    <row r="441" spans="5:6" s="124" customFormat="1">
      <c r="E441" s="125"/>
      <c r="F441" s="125"/>
    </row>
    <row r="442" spans="5:6" s="124" customFormat="1">
      <c r="E442" s="125"/>
      <c r="F442" s="125"/>
    </row>
    <row r="443" spans="5:6" s="124" customFormat="1">
      <c r="E443" s="125"/>
      <c r="F443" s="125"/>
    </row>
    <row r="444" spans="5:6" s="124" customFormat="1">
      <c r="E444" s="125"/>
      <c r="F444" s="125"/>
    </row>
    <row r="445" spans="5:6" s="124" customFormat="1">
      <c r="E445" s="125"/>
      <c r="F445" s="125"/>
    </row>
    <row r="446" spans="5:6" s="124" customFormat="1">
      <c r="E446" s="125"/>
      <c r="F446" s="125"/>
    </row>
    <row r="447" spans="5:6" s="124" customFormat="1">
      <c r="E447" s="125"/>
      <c r="F447" s="125"/>
    </row>
    <row r="448" spans="5:6" s="124" customFormat="1">
      <c r="E448" s="125"/>
      <c r="F448" s="125"/>
    </row>
    <row r="449" spans="5:6" s="124" customFormat="1">
      <c r="E449" s="125"/>
      <c r="F449" s="125"/>
    </row>
    <row r="450" spans="5:6" s="124" customFormat="1">
      <c r="E450" s="125"/>
      <c r="F450" s="125"/>
    </row>
    <row r="451" spans="5:6" s="124" customFormat="1">
      <c r="E451" s="125"/>
      <c r="F451" s="125"/>
    </row>
    <row r="452" spans="5:6" s="124" customFormat="1">
      <c r="E452" s="125"/>
      <c r="F452" s="125"/>
    </row>
    <row r="453" spans="5:6" s="124" customFormat="1">
      <c r="E453" s="125"/>
      <c r="F453" s="125"/>
    </row>
    <row r="454" spans="5:6" s="124" customFormat="1">
      <c r="E454" s="125"/>
      <c r="F454" s="125"/>
    </row>
    <row r="455" spans="5:6" s="124" customFormat="1">
      <c r="E455" s="125"/>
      <c r="F455" s="125"/>
    </row>
    <row r="456" spans="5:6" s="124" customFormat="1">
      <c r="E456" s="125"/>
      <c r="F456" s="125"/>
    </row>
    <row r="457" spans="5:6" s="124" customFormat="1">
      <c r="E457" s="125"/>
      <c r="F457" s="125"/>
    </row>
    <row r="458" spans="5:6" s="124" customFormat="1">
      <c r="E458" s="125"/>
      <c r="F458" s="125"/>
    </row>
    <row r="459" spans="5:6" s="124" customFormat="1">
      <c r="E459" s="125"/>
      <c r="F459" s="125"/>
    </row>
    <row r="460" spans="5:6" s="124" customFormat="1">
      <c r="E460" s="125"/>
      <c r="F460" s="125"/>
    </row>
    <row r="461" spans="5:6" s="124" customFormat="1">
      <c r="E461" s="125"/>
      <c r="F461" s="125"/>
    </row>
    <row r="462" spans="5:6" s="124" customFormat="1">
      <c r="E462" s="125"/>
      <c r="F462" s="125"/>
    </row>
    <row r="463" spans="5:6" s="124" customFormat="1">
      <c r="E463" s="125"/>
      <c r="F463" s="125"/>
    </row>
    <row r="464" spans="5:6" s="124" customFormat="1">
      <c r="E464" s="125"/>
      <c r="F464" s="125"/>
    </row>
    <row r="465" spans="5:6" s="124" customFormat="1">
      <c r="E465" s="125"/>
      <c r="F465" s="125"/>
    </row>
    <row r="466" spans="5:6" s="124" customFormat="1">
      <c r="E466" s="125"/>
      <c r="F466" s="125"/>
    </row>
    <row r="467" spans="5:6" s="124" customFormat="1">
      <c r="E467" s="125"/>
      <c r="F467" s="125"/>
    </row>
    <row r="468" spans="5:6" s="124" customFormat="1">
      <c r="E468" s="125"/>
      <c r="F468" s="125"/>
    </row>
    <row r="469" spans="5:6" s="124" customFormat="1">
      <c r="E469" s="125"/>
      <c r="F469" s="125"/>
    </row>
    <row r="470" spans="5:6" s="124" customFormat="1">
      <c r="E470" s="125"/>
      <c r="F470" s="125"/>
    </row>
    <row r="471" spans="5:6" s="124" customFormat="1">
      <c r="E471" s="125"/>
      <c r="F471" s="125"/>
    </row>
    <row r="472" spans="5:6" s="124" customFormat="1">
      <c r="E472" s="125"/>
      <c r="F472" s="125"/>
    </row>
    <row r="473" spans="5:6" s="124" customFormat="1">
      <c r="E473" s="125"/>
      <c r="F473" s="125"/>
    </row>
    <row r="474" spans="5:6" s="124" customFormat="1">
      <c r="E474" s="125"/>
      <c r="F474" s="125"/>
    </row>
    <row r="475" spans="5:6" s="124" customFormat="1">
      <c r="E475" s="125"/>
      <c r="F475" s="125"/>
    </row>
    <row r="476" spans="5:6" s="124" customFormat="1">
      <c r="E476" s="125"/>
      <c r="F476" s="125"/>
    </row>
    <row r="477" spans="5:6" s="124" customFormat="1">
      <c r="E477" s="125"/>
      <c r="F477" s="125"/>
    </row>
    <row r="478" spans="5:6" s="124" customFormat="1">
      <c r="E478" s="125"/>
      <c r="F478" s="125"/>
    </row>
    <row r="479" spans="5:6" s="124" customFormat="1">
      <c r="E479" s="125"/>
      <c r="F479" s="125"/>
    </row>
    <row r="480" spans="5:6" s="124" customFormat="1">
      <c r="E480" s="125"/>
      <c r="F480" s="125"/>
    </row>
    <row r="481" spans="2:14" s="124" customFormat="1">
      <c r="E481" s="125"/>
      <c r="F481" s="125"/>
    </row>
    <row r="482" spans="2:14" s="124" customFormat="1">
      <c r="E482" s="125"/>
      <c r="F482" s="125"/>
    </row>
    <row r="483" spans="2:14" s="124" customFormat="1">
      <c r="E483" s="125"/>
      <c r="F483" s="125"/>
    </row>
    <row r="484" spans="2:14" s="124" customFormat="1">
      <c r="E484" s="125"/>
      <c r="F484" s="125"/>
    </row>
    <row r="485" spans="2:14" s="124" customFormat="1">
      <c r="E485" s="125"/>
      <c r="F485" s="125"/>
    </row>
    <row r="486" spans="2:14" s="124" customFormat="1">
      <c r="E486" s="125"/>
      <c r="F486" s="125"/>
    </row>
    <row r="487" spans="2:14" s="124" customFormat="1">
      <c r="E487" s="125"/>
      <c r="F487" s="125"/>
    </row>
    <row r="488" spans="2:14" s="124" customFormat="1">
      <c r="E488" s="125"/>
      <c r="F488" s="125"/>
    </row>
    <row r="489" spans="2:14" s="124" customFormat="1">
      <c r="E489" s="125"/>
      <c r="F489" s="125"/>
    </row>
    <row r="490" spans="2:14" s="124" customFormat="1">
      <c r="E490" s="125"/>
      <c r="F490" s="125"/>
    </row>
    <row r="491" spans="2:14" s="124" customFormat="1">
      <c r="E491" s="125"/>
      <c r="F491" s="125"/>
    </row>
    <row r="492" spans="2:14" s="124" customFormat="1">
      <c r="E492" s="125"/>
      <c r="F492" s="125"/>
    </row>
    <row r="493" spans="2:14" s="124" customFormat="1">
      <c r="E493" s="125"/>
      <c r="F493" s="125"/>
    </row>
    <row r="494" spans="2:14" s="124" customFormat="1">
      <c r="E494" s="125"/>
      <c r="F494" s="125"/>
    </row>
    <row r="495" spans="2:14">
      <c r="B495" s="124"/>
      <c r="C495" s="124"/>
      <c r="D495" s="124"/>
      <c r="E495" s="125"/>
      <c r="F495" s="125"/>
      <c r="G495" s="124"/>
      <c r="H495" s="124"/>
      <c r="J495" s="124"/>
      <c r="K495" s="124"/>
      <c r="L495" s="124"/>
      <c r="M495" s="124"/>
      <c r="N495" s="124"/>
    </row>
    <row r="496" spans="2:14">
      <c r="J496" s="316"/>
      <c r="K496" s="316"/>
      <c r="L496" s="316"/>
      <c r="M496" s="316"/>
      <c r="N496" s="316"/>
    </row>
    <row r="497" spans="10:14">
      <c r="J497" s="316"/>
      <c r="K497" s="316"/>
      <c r="L497" s="316"/>
      <c r="M497" s="316"/>
      <c r="N497" s="316"/>
    </row>
    <row r="498" spans="10:14">
      <c r="J498" s="316"/>
      <c r="K498" s="316"/>
      <c r="L498" s="316"/>
      <c r="M498" s="316"/>
      <c r="N498" s="316"/>
    </row>
    <row r="499" spans="10:14">
      <c r="J499" s="316"/>
      <c r="K499" s="316"/>
      <c r="L499" s="316"/>
      <c r="M499" s="316"/>
      <c r="N499" s="316"/>
    </row>
    <row r="500" spans="10:14">
      <c r="J500" s="316"/>
      <c r="K500" s="316"/>
      <c r="L500" s="316"/>
      <c r="M500" s="316"/>
      <c r="N500" s="316"/>
    </row>
    <row r="501" spans="10:14">
      <c r="J501" s="316"/>
      <c r="K501" s="316"/>
      <c r="L501" s="316"/>
      <c r="M501" s="316"/>
      <c r="N501" s="316"/>
    </row>
    <row r="502" spans="10:14">
      <c r="J502" s="316"/>
      <c r="K502" s="316"/>
      <c r="L502" s="316"/>
      <c r="M502" s="316"/>
      <c r="N502" s="316"/>
    </row>
    <row r="503" spans="10:14">
      <c r="J503" s="316"/>
      <c r="K503" s="316"/>
      <c r="L503" s="316"/>
      <c r="M503" s="316"/>
      <c r="N503" s="316"/>
    </row>
  </sheetData>
  <mergeCells count="7">
    <mergeCell ref="J89:N89"/>
    <mergeCell ref="B1:H1"/>
    <mergeCell ref="J1:N1"/>
    <mergeCell ref="J8:N8"/>
    <mergeCell ref="H15:H16"/>
    <mergeCell ref="J51:N51"/>
    <mergeCell ref="B56:H56"/>
  </mergeCells>
  <printOptions horizontalCentered="1" verticalCentered="1"/>
  <pageMargins left="0.25" right="0.25" top="0" bottom="0" header="0.3" footer="0"/>
  <pageSetup scale="75" fitToHeight="2" orientation="portrait" r:id="rId1"/>
  <headerFooter>
    <oddFooter>&amp;R&amp;P of &amp;N</oddFooter>
  </headerFooter>
  <rowBreaks count="1" manualBreakCount="1">
    <brk id="50" min="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B1:P201"/>
  <sheetViews>
    <sheetView zoomScale="80" zoomScaleNormal="80" workbookViewId="0">
      <selection activeCell="H59" sqref="H59"/>
    </sheetView>
  </sheetViews>
  <sheetFormatPr defaultColWidth="9.44140625" defaultRowHeight="13.2"/>
  <cols>
    <col min="1" max="1" width="9.44140625" style="124" customWidth="1"/>
    <col min="2" max="2" width="26.44140625" style="124" customWidth="1"/>
    <col min="3" max="3" width="9.44140625" style="124" customWidth="1"/>
    <col min="4" max="4" width="12.44140625" style="124" customWidth="1"/>
    <col min="5" max="5" width="14" style="124" customWidth="1"/>
    <col min="6" max="6" width="14.44140625" style="124" customWidth="1"/>
    <col min="7" max="7" width="14.44140625" style="124" hidden="1" customWidth="1"/>
    <col min="8" max="8" width="53.109375" style="124" customWidth="1"/>
    <col min="9" max="9" width="3.5546875" style="124" customWidth="1"/>
    <col min="10" max="10" width="27" style="124" customWidth="1"/>
    <col min="11" max="11" width="10.44140625" style="124" customWidth="1"/>
    <col min="12" max="13" width="15.44140625" style="124" customWidth="1"/>
    <col min="14" max="14" width="20.5546875" style="124" customWidth="1"/>
    <col min="15" max="15" width="12.44140625" style="124" customWidth="1"/>
    <col min="16" max="16" width="20.44140625" style="124" customWidth="1"/>
    <col min="17" max="17" width="9.44140625" style="124"/>
    <col min="18" max="18" width="13.5546875" style="124" customWidth="1"/>
    <col min="19" max="19" width="10.5546875" style="124" customWidth="1"/>
    <col min="20" max="20" width="15.44140625" style="124" bestFit="1" customWidth="1"/>
    <col min="21" max="21" width="10.5546875" style="124" customWidth="1"/>
    <col min="22" max="22" width="15.5546875" style="124" customWidth="1"/>
    <col min="23" max="16384" width="9.44140625" style="124"/>
  </cols>
  <sheetData>
    <row r="1" spans="2:16" ht="13.8" thickBot="1">
      <c r="B1" s="1133" t="s">
        <v>253</v>
      </c>
      <c r="C1" s="1133"/>
      <c r="D1" s="1133"/>
      <c r="E1" s="1133"/>
      <c r="F1" s="1133"/>
      <c r="G1" s="1133"/>
      <c r="H1" s="1133"/>
      <c r="J1" s="1133" t="s">
        <v>437</v>
      </c>
      <c r="K1" s="1133"/>
      <c r="L1" s="1133"/>
      <c r="M1" s="1133"/>
      <c r="N1" s="1133"/>
    </row>
    <row r="2" spans="2:16" ht="13.8" thickBot="1">
      <c r="B2" s="593"/>
    </row>
    <row r="3" spans="2:16">
      <c r="B3" s="594" t="s">
        <v>255</v>
      </c>
      <c r="C3" s="595" t="s">
        <v>256</v>
      </c>
      <c r="D3" s="596" t="s">
        <v>257</v>
      </c>
      <c r="E3" s="597"/>
    </row>
    <row r="4" spans="2:16">
      <c r="B4" s="139" t="s">
        <v>259</v>
      </c>
      <c r="C4" s="141">
        <v>15</v>
      </c>
      <c r="D4" s="142">
        <f>C4*8</f>
        <v>120</v>
      </c>
      <c r="E4" s="141"/>
    </row>
    <row r="5" spans="2:16">
      <c r="B5" s="139" t="s">
        <v>358</v>
      </c>
      <c r="C5" s="141">
        <v>8</v>
      </c>
      <c r="D5" s="142">
        <f>C5*8</f>
        <v>64</v>
      </c>
      <c r="E5" s="141"/>
    </row>
    <row r="6" spans="2:16">
      <c r="B6" s="139" t="s">
        <v>263</v>
      </c>
      <c r="C6" s="141">
        <v>10</v>
      </c>
      <c r="D6" s="142">
        <f>C6*8</f>
        <v>80</v>
      </c>
      <c r="E6" s="141"/>
    </row>
    <row r="7" spans="2:16" ht="13.8" thickBot="1">
      <c r="B7" s="328" t="s">
        <v>267</v>
      </c>
      <c r="C7" s="141">
        <v>5</v>
      </c>
      <c r="D7" s="156">
        <f>C7*8</f>
        <v>40</v>
      </c>
      <c r="E7" s="141"/>
    </row>
    <row r="8" spans="2:16" ht="13.8" thickBot="1">
      <c r="B8" s="139"/>
      <c r="C8" s="160" t="s">
        <v>269</v>
      </c>
      <c r="D8" s="142">
        <f>SUM(D4:D7)</f>
        <v>304</v>
      </c>
      <c r="E8" s="141"/>
      <c r="J8" s="1134" t="s">
        <v>438</v>
      </c>
      <c r="K8" s="1135"/>
      <c r="L8" s="1135"/>
      <c r="M8" s="1135"/>
      <c r="N8" s="1136"/>
    </row>
    <row r="9" spans="2:16" ht="13.8" thickBot="1">
      <c r="B9" s="166"/>
      <c r="C9" s="168" t="s">
        <v>271</v>
      </c>
      <c r="D9" s="169">
        <f>D8/(52*40)</f>
        <v>0.14615384615384616</v>
      </c>
      <c r="E9" s="171"/>
      <c r="J9" s="594" t="s">
        <v>260</v>
      </c>
      <c r="K9" s="595">
        <v>5</v>
      </c>
      <c r="L9" s="230"/>
      <c r="M9" s="598" t="s">
        <v>262</v>
      </c>
      <c r="N9" s="599">
        <f>K9*365</f>
        <v>1825</v>
      </c>
    </row>
    <row r="10" spans="2:16" ht="13.8" thickBot="1">
      <c r="F10" s="124" t="s">
        <v>439</v>
      </c>
      <c r="J10" s="139"/>
      <c r="K10" s="140"/>
      <c r="L10" s="140"/>
      <c r="M10" s="140"/>
      <c r="N10" s="149"/>
    </row>
    <row r="11" spans="2:16" ht="27" thickBot="1">
      <c r="B11" s="281"/>
      <c r="C11" s="600"/>
      <c r="D11" s="600" t="s">
        <v>275</v>
      </c>
      <c r="E11" s="346"/>
      <c r="F11" s="601"/>
      <c r="G11" s="346" t="s">
        <v>366</v>
      </c>
      <c r="H11" s="602" t="s">
        <v>277</v>
      </c>
      <c r="J11" s="603"/>
      <c r="K11" s="604"/>
      <c r="L11" s="152" t="s">
        <v>264</v>
      </c>
      <c r="M11" s="152" t="s">
        <v>265</v>
      </c>
      <c r="N11" s="153" t="s">
        <v>266</v>
      </c>
    </row>
    <row r="12" spans="2:16">
      <c r="B12" s="281" t="s">
        <v>268</v>
      </c>
      <c r="C12" s="282"/>
      <c r="D12" s="605"/>
      <c r="E12" s="606"/>
      <c r="F12" s="282"/>
      <c r="G12" s="606"/>
      <c r="H12" s="607"/>
      <c r="J12" s="139" t="s">
        <v>268</v>
      </c>
      <c r="K12" s="173"/>
      <c r="L12" s="141"/>
      <c r="M12" s="141"/>
      <c r="N12" s="142"/>
    </row>
    <row r="13" spans="2:16">
      <c r="B13" s="184" t="str">
        <f>'Med_Int_Spec (FY23) '!B14</f>
        <v xml:space="preserve">Program Functional Oversight </v>
      </c>
      <c r="C13" s="185"/>
      <c r="D13" s="181">
        <f>'Med_Int_Spec (FY23) '!D14</f>
        <v>74264</v>
      </c>
      <c r="E13" s="182"/>
      <c r="F13" s="178"/>
      <c r="G13" s="182">
        <v>92496.84919424048</v>
      </c>
      <c r="H13" s="183" t="str">
        <f>'Med_Int_Spec (FY23) '!H14</f>
        <v>FY20 UFR Average for Line 101 Prg Functional Mgr</v>
      </c>
      <c r="J13" s="161" t="str">
        <f>B13</f>
        <v xml:space="preserve">Program Functional Oversight </v>
      </c>
      <c r="K13" s="162"/>
      <c r="L13" s="163">
        <f>D13</f>
        <v>74264</v>
      </c>
      <c r="M13" s="164">
        <f>C45</f>
        <v>0.1</v>
      </c>
      <c r="N13" s="165">
        <f>L13*M13</f>
        <v>7426.4000000000005</v>
      </c>
      <c r="O13" s="608"/>
      <c r="P13" s="609"/>
    </row>
    <row r="14" spans="2:16" ht="26.4">
      <c r="B14" s="184" t="s">
        <v>418</v>
      </c>
      <c r="C14" s="185"/>
      <c r="D14" s="181">
        <f>'Med_Int_Spec (FY23) '!D15</f>
        <v>63627.199999999997</v>
      </c>
      <c r="E14" s="182"/>
      <c r="F14" s="178"/>
      <c r="G14" s="182">
        <v>60923</v>
      </c>
      <c r="H14" s="400" t="s">
        <v>419</v>
      </c>
      <c r="J14" s="161" t="str">
        <f>B14</f>
        <v xml:space="preserve">  Specialty Site Manager</v>
      </c>
      <c r="K14" s="162"/>
      <c r="L14" s="163">
        <f>D14</f>
        <v>63627.199999999997</v>
      </c>
      <c r="M14" s="164">
        <f>C46</f>
        <v>1</v>
      </c>
      <c r="N14" s="165">
        <f>L14*M14</f>
        <v>63627.199999999997</v>
      </c>
      <c r="O14" s="608"/>
      <c r="P14" s="609"/>
    </row>
    <row r="15" spans="2:16">
      <c r="B15" s="184" t="s">
        <v>278</v>
      </c>
      <c r="C15" s="185"/>
      <c r="D15" s="181"/>
      <c r="E15" s="182"/>
      <c r="F15" s="178"/>
      <c r="G15" s="182"/>
      <c r="H15" s="400"/>
      <c r="J15" s="161" t="s">
        <v>285</v>
      </c>
      <c r="K15" s="162"/>
      <c r="L15" s="163"/>
      <c r="M15" s="164"/>
      <c r="N15" s="165"/>
      <c r="O15" s="608"/>
      <c r="P15" s="609"/>
    </row>
    <row r="16" spans="2:16">
      <c r="B16" s="184" t="s">
        <v>313</v>
      </c>
      <c r="C16" s="185"/>
      <c r="D16" s="181">
        <f>'M2020 BLS  SALARY CHART'!C28</f>
        <v>84385.600000000006</v>
      </c>
      <c r="E16" s="182"/>
      <c r="F16" s="178"/>
      <c r="G16" s="182">
        <v>72789.28066227409</v>
      </c>
      <c r="H16" s="149" t="s">
        <v>440</v>
      </c>
      <c r="J16" s="161" t="str">
        <f>B20</f>
        <v xml:space="preserve">  DC Evening Supervisor (DC III)</v>
      </c>
      <c r="K16" s="162"/>
      <c r="L16" s="163">
        <f>D20</f>
        <v>45210.880000000005</v>
      </c>
      <c r="M16" s="164">
        <f>C52</f>
        <v>1</v>
      </c>
      <c r="N16" s="165">
        <f>L16*M16</f>
        <v>45210.880000000005</v>
      </c>
      <c r="O16" s="608"/>
      <c r="P16" s="609"/>
    </row>
    <row r="17" spans="2:16">
      <c r="B17" s="610" t="s">
        <v>424</v>
      </c>
      <c r="C17" s="191"/>
      <c r="D17" s="611">
        <f>'M2020 BLS  SALARY CHART'!C18</f>
        <v>63627.199999999997</v>
      </c>
      <c r="E17" s="182"/>
      <c r="F17" s="178"/>
      <c r="G17" s="182">
        <v>60923.199999999997</v>
      </c>
      <c r="H17" s="220" t="s">
        <v>370</v>
      </c>
      <c r="J17" s="161" t="str">
        <f>B21</f>
        <v xml:space="preserve">  Direct Care III</v>
      </c>
      <c r="K17" s="162"/>
      <c r="L17" s="163">
        <f>D20</f>
        <v>45210.880000000005</v>
      </c>
      <c r="M17" s="164">
        <f>C53</f>
        <v>1.75</v>
      </c>
      <c r="N17" s="165">
        <f>M17*L17</f>
        <v>79119.040000000008</v>
      </c>
      <c r="O17" s="608"/>
      <c r="P17" s="609"/>
    </row>
    <row r="18" spans="2:16">
      <c r="B18" s="184" t="s">
        <v>441</v>
      </c>
      <c r="C18" s="185"/>
      <c r="D18" s="181">
        <f>'M2020 BLS  SALARY CHART'!C16</f>
        <v>59904</v>
      </c>
      <c r="E18" s="182"/>
      <c r="F18" s="178"/>
      <c r="G18" s="182">
        <v>57449.599999999999</v>
      </c>
      <c r="H18" s="220" t="s">
        <v>370</v>
      </c>
      <c r="J18" s="161" t="str">
        <f>B22</f>
        <v xml:space="preserve">  Direct Care</v>
      </c>
      <c r="K18" s="162"/>
      <c r="L18" s="163">
        <f>D22</f>
        <v>34927.359999999993</v>
      </c>
      <c r="M18" s="164">
        <f>C54</f>
        <v>8.25</v>
      </c>
      <c r="N18" s="165">
        <f>L18*M18</f>
        <v>288150.71999999997</v>
      </c>
      <c r="O18" s="612"/>
      <c r="P18" s="609"/>
    </row>
    <row r="19" spans="2:16">
      <c r="B19" s="184" t="s">
        <v>285</v>
      </c>
      <c r="C19" s="185"/>
      <c r="D19" s="181"/>
      <c r="E19" s="182"/>
      <c r="F19" s="178"/>
      <c r="G19" s="182"/>
      <c r="H19" s="343"/>
      <c r="J19" s="613" t="str">
        <f>B23</f>
        <v xml:space="preserve">  Relief</v>
      </c>
      <c r="K19" s="162"/>
      <c r="L19" s="163">
        <f>D23</f>
        <v>34927.359999999993</v>
      </c>
      <c r="M19" s="164">
        <f>C55</f>
        <v>1.54</v>
      </c>
      <c r="N19" s="165">
        <f>L19*M19</f>
        <v>53788.134399999988</v>
      </c>
      <c r="O19" s="612"/>
      <c r="P19" s="609"/>
    </row>
    <row r="20" spans="2:16">
      <c r="B20" s="184" t="s">
        <v>442</v>
      </c>
      <c r="C20" s="185"/>
      <c r="D20" s="181">
        <f>'M2020 BLS  SALARY CHART'!C8</f>
        <v>45210.880000000005</v>
      </c>
      <c r="E20" s="182"/>
      <c r="F20" s="214"/>
      <c r="G20" s="182">
        <v>41516.800000000003</v>
      </c>
      <c r="H20" s="220" t="s">
        <v>370</v>
      </c>
      <c r="J20" s="198" t="s">
        <v>294</v>
      </c>
      <c r="K20" s="199"/>
      <c r="L20" s="199"/>
      <c r="M20" s="201">
        <f>SUM(M13:M19)</f>
        <v>13.64</v>
      </c>
      <c r="N20" s="202">
        <f>SUM(N13:N19)</f>
        <v>537322.37439999997</v>
      </c>
      <c r="O20" s="612"/>
      <c r="P20" s="609"/>
    </row>
    <row r="21" spans="2:16">
      <c r="B21" s="184" t="s">
        <v>422</v>
      </c>
      <c r="C21" s="185"/>
      <c r="D21" s="181">
        <f>'M2020 BLS  SALARY CHART'!C8</f>
        <v>45210.880000000005</v>
      </c>
      <c r="E21" s="182"/>
      <c r="F21" s="214"/>
      <c r="G21" s="182">
        <v>41516.800000000003</v>
      </c>
      <c r="H21" s="220" t="s">
        <v>370</v>
      </c>
      <c r="J21" s="139"/>
      <c r="K21" s="140"/>
      <c r="L21" s="140"/>
      <c r="M21" s="140"/>
      <c r="N21" s="149"/>
      <c r="O21" s="608"/>
      <c r="P21" s="609"/>
    </row>
    <row r="22" spans="2:16">
      <c r="B22" s="184" t="str">
        <f>'[10]Med_Int_Spec (FY21)'!B21</f>
        <v xml:space="preserve">  Direct Care</v>
      </c>
      <c r="C22" s="185"/>
      <c r="D22" s="181">
        <f>'M2020 BLS  SALARY CHART'!C6</f>
        <v>34927.359999999993</v>
      </c>
      <c r="E22" s="182"/>
      <c r="F22" s="178"/>
      <c r="G22" s="182">
        <v>32198.400000000001</v>
      </c>
      <c r="H22" s="220" t="s">
        <v>370</v>
      </c>
      <c r="J22" s="147" t="s">
        <v>373</v>
      </c>
      <c r="K22" s="140"/>
      <c r="L22" s="140"/>
      <c r="M22" s="204" t="s">
        <v>297</v>
      </c>
      <c r="N22" s="149"/>
      <c r="O22" s="608"/>
      <c r="P22" s="609"/>
    </row>
    <row r="23" spans="2:16">
      <c r="B23" s="184" t="s">
        <v>371</v>
      </c>
      <c r="C23" s="185"/>
      <c r="D23" s="181">
        <f>'M2020 BLS  SALARY CHART'!C6</f>
        <v>34927.359999999993</v>
      </c>
      <c r="E23" s="182"/>
      <c r="F23" s="178"/>
      <c r="G23" s="182">
        <v>32198.400000000001</v>
      </c>
      <c r="H23" s="220" t="s">
        <v>370</v>
      </c>
      <c r="J23" s="139" t="str">
        <f>B27</f>
        <v xml:space="preserve">  Tax and Fringe</v>
      </c>
      <c r="K23" s="140"/>
      <c r="L23" s="206">
        <f>D27</f>
        <v>0.24220000000000003</v>
      </c>
      <c r="M23" s="140"/>
      <c r="N23" s="207">
        <f>L23*N20</f>
        <v>130139.47907968001</v>
      </c>
      <c r="O23" s="608"/>
      <c r="P23" s="609"/>
    </row>
    <row r="24" spans="2:16">
      <c r="B24" s="184"/>
      <c r="C24" s="178"/>
      <c r="D24" s="181"/>
      <c r="E24" s="182"/>
      <c r="F24" s="178"/>
      <c r="G24" s="182"/>
      <c r="H24" s="149"/>
      <c r="J24" s="198" t="s">
        <v>299</v>
      </c>
      <c r="K24" s="199"/>
      <c r="L24" s="199"/>
      <c r="M24" s="208"/>
      <c r="N24" s="209">
        <f>N20+N23</f>
        <v>667461.85347968002</v>
      </c>
      <c r="O24" s="608"/>
      <c r="P24" s="609"/>
    </row>
    <row r="25" spans="2:16">
      <c r="B25" s="184"/>
      <c r="C25" s="178"/>
      <c r="D25" s="181"/>
      <c r="E25" s="182"/>
      <c r="F25" s="178"/>
      <c r="G25" s="182"/>
      <c r="H25" s="149"/>
      <c r="J25" s="139"/>
      <c r="K25" s="140"/>
      <c r="L25" s="140"/>
      <c r="M25" s="551"/>
      <c r="N25" s="165"/>
      <c r="O25" s="608"/>
      <c r="P25" s="609"/>
    </row>
    <row r="26" spans="2:16">
      <c r="B26" s="222"/>
      <c r="C26" s="178"/>
      <c r="D26" s="614" t="s">
        <v>303</v>
      </c>
      <c r="E26" s="615"/>
      <c r="F26" s="178"/>
      <c r="G26" s="615"/>
      <c r="H26" s="149"/>
      <c r="J26" s="603" t="s">
        <v>311</v>
      </c>
      <c r="K26" s="616"/>
      <c r="L26" s="617" t="s">
        <v>301</v>
      </c>
      <c r="M26" s="618" t="s">
        <v>423</v>
      </c>
      <c r="N26" s="619" t="s">
        <v>266</v>
      </c>
      <c r="O26" s="608"/>
      <c r="P26" s="609"/>
    </row>
    <row r="27" spans="2:16" ht="26.4">
      <c r="B27" s="222" t="s">
        <v>305</v>
      </c>
      <c r="C27" s="178"/>
      <c r="D27" s="280">
        <f>'Med_Int_Spec (FY23) '!D26</f>
        <v>0.24220000000000003</v>
      </c>
      <c r="E27" s="140"/>
      <c r="F27" s="178"/>
      <c r="G27" s="140"/>
      <c r="H27" s="532" t="s">
        <v>306</v>
      </c>
      <c r="J27" s="161" t="str">
        <f>B31</f>
        <v xml:space="preserve">  Psychologist</v>
      </c>
      <c r="K27" s="140"/>
      <c r="L27" s="238">
        <f>D31</f>
        <v>136.75</v>
      </c>
      <c r="M27" s="217">
        <f>C31*52</f>
        <v>52</v>
      </c>
      <c r="N27" s="207">
        <f>L27*M27</f>
        <v>7111</v>
      </c>
      <c r="O27" s="608"/>
      <c r="P27" s="609"/>
    </row>
    <row r="28" spans="2:16">
      <c r="B28" s="222"/>
      <c r="C28" s="221"/>
      <c r="D28" s="221"/>
      <c r="E28" s="620"/>
      <c r="F28" s="221"/>
      <c r="G28" s="620"/>
      <c r="H28" s="149"/>
      <c r="J28" s="198" t="s">
        <v>307</v>
      </c>
      <c r="K28" s="199"/>
      <c r="L28" s="199"/>
      <c r="M28" s="199"/>
      <c r="N28" s="209">
        <f>SUM(N27:N27)</f>
        <v>7111</v>
      </c>
      <c r="O28" s="608"/>
      <c r="P28" s="609"/>
    </row>
    <row r="29" spans="2:16">
      <c r="B29" s="222"/>
      <c r="C29" s="221"/>
      <c r="D29" s="221"/>
      <c r="E29" s="620"/>
      <c r="F29" s="221"/>
      <c r="G29" s="620"/>
      <c r="H29" s="149"/>
      <c r="J29" s="139"/>
      <c r="K29" s="140"/>
      <c r="L29" s="140"/>
      <c r="M29" s="250"/>
      <c r="N29" s="207"/>
      <c r="O29" s="608"/>
      <c r="P29" s="609"/>
    </row>
    <row r="30" spans="2:16">
      <c r="B30" s="184"/>
      <c r="C30" s="621"/>
      <c r="D30" s="622" t="s">
        <v>311</v>
      </c>
      <c r="E30" s="233"/>
      <c r="F30" s="621"/>
      <c r="G30" s="233"/>
      <c r="H30" s="149"/>
      <c r="J30" s="139" t="str">
        <f>B34</f>
        <v xml:space="preserve">  Staff Training</v>
      </c>
      <c r="K30" s="140"/>
      <c r="L30" s="140"/>
      <c r="M30" s="551">
        <f ca="1">D34</f>
        <v>192.10807561388694</v>
      </c>
      <c r="N30" s="552">
        <f ca="1">M30*M20</f>
        <v>2620.3541513734181</v>
      </c>
      <c r="O30" s="608"/>
      <c r="P30" s="218"/>
    </row>
    <row r="31" spans="2:16">
      <c r="B31" s="184" t="s">
        <v>313</v>
      </c>
      <c r="C31" s="185">
        <v>1</v>
      </c>
      <c r="D31" s="623">
        <f>'Integrated Team (FY23)'!E35</f>
        <v>136.75</v>
      </c>
      <c r="E31" s="239"/>
      <c r="F31" s="214"/>
      <c r="G31" s="239"/>
      <c r="H31" s="624" t="str">
        <f>'Integrated Team (FY23)'!H35</f>
        <v>Benchmark to 101 CMR 413: Yits</v>
      </c>
      <c r="J31" s="139" t="s">
        <v>427</v>
      </c>
      <c r="K31" s="140"/>
      <c r="L31" s="140"/>
      <c r="M31" s="238">
        <f>D35</f>
        <v>2.0190812303224459</v>
      </c>
      <c r="N31" s="590">
        <f>M31*N9</f>
        <v>3684.8232453384639</v>
      </c>
      <c r="O31" s="608"/>
      <c r="P31" s="609"/>
    </row>
    <row r="32" spans="2:16">
      <c r="B32" s="222"/>
      <c r="C32" s="225"/>
      <c r="D32" s="140"/>
      <c r="E32" s="172"/>
      <c r="F32" s="225"/>
      <c r="G32" s="172"/>
      <c r="H32" s="149"/>
      <c r="J32" s="161" t="str">
        <f>B37</f>
        <v xml:space="preserve">  Meals / Food</v>
      </c>
      <c r="K32" s="140"/>
      <c r="L32" s="140"/>
      <c r="M32" s="238">
        <f>D37</f>
        <v>8.33</v>
      </c>
      <c r="N32" s="590">
        <f>M32*N9</f>
        <v>15202.25</v>
      </c>
      <c r="O32" s="608"/>
      <c r="P32" s="609"/>
    </row>
    <row r="33" spans="2:16">
      <c r="B33" s="222"/>
      <c r="C33" s="225"/>
      <c r="D33" s="140"/>
      <c r="E33" s="172"/>
      <c r="F33" s="225"/>
      <c r="G33" s="172"/>
      <c r="H33" s="149"/>
      <c r="J33" s="625" t="str">
        <f>B36</f>
        <v xml:space="preserve">  Program Supplies &amp; Materials</v>
      </c>
      <c r="K33" s="140"/>
      <c r="L33" s="140"/>
      <c r="M33" s="626">
        <f ca="1">D36</f>
        <v>693.71474143152727</v>
      </c>
      <c r="N33" s="590">
        <f ca="1">M33*M20</f>
        <v>9462.2690731260318</v>
      </c>
      <c r="O33" s="608"/>
      <c r="P33" s="609"/>
    </row>
    <row r="34" spans="2:16">
      <c r="B34" s="627" t="str">
        <f>[10]Med_Int_Spec!B32</f>
        <v xml:space="preserve">  Staff Training</v>
      </c>
      <c r="C34" s="628"/>
      <c r="D34" s="629">
        <f ca="1">'Med_Int_Spec (FY23) '!D33</f>
        <v>192.10807561388694</v>
      </c>
      <c r="E34" s="630"/>
      <c r="F34" s="628"/>
      <c r="G34" s="630">
        <v>277.77888799999999</v>
      </c>
      <c r="H34" s="149" t="s">
        <v>426</v>
      </c>
      <c r="J34" s="139"/>
      <c r="K34" s="140"/>
      <c r="L34" s="140"/>
      <c r="M34" s="238"/>
      <c r="N34" s="631">
        <f ca="1">SUM(N29:N33)</f>
        <v>30969.696469837916</v>
      </c>
      <c r="O34" s="608"/>
      <c r="P34" s="609"/>
    </row>
    <row r="35" spans="2:16">
      <c r="B35" s="222" t="s">
        <v>427</v>
      </c>
      <c r="C35" s="178"/>
      <c r="D35" s="428">
        <f>'Med_Int_Spec (FY23) '!D34</f>
        <v>2.0190812303224459</v>
      </c>
      <c r="E35" s="632"/>
      <c r="F35" s="214"/>
      <c r="G35" s="632">
        <v>6191.6539525126345</v>
      </c>
      <c r="H35" s="432" t="s">
        <v>428</v>
      </c>
      <c r="J35" s="139"/>
      <c r="K35" s="140"/>
      <c r="L35" s="140"/>
      <c r="M35" s="551"/>
      <c r="N35" s="255"/>
      <c r="O35" s="608"/>
      <c r="P35" s="609"/>
    </row>
    <row r="36" spans="2:16">
      <c r="B36" s="222" t="s">
        <v>318</v>
      </c>
      <c r="C36" s="178"/>
      <c r="D36" s="428">
        <f ca="1">'Integrated Team (FY23)'!E43</f>
        <v>693.71474143152727</v>
      </c>
      <c r="E36" s="633"/>
      <c r="F36" s="214"/>
      <c r="G36" s="633">
        <v>642.72053101483573</v>
      </c>
      <c r="H36" s="149" t="s">
        <v>327</v>
      </c>
      <c r="J36" s="198" t="s">
        <v>379</v>
      </c>
      <c r="K36" s="199"/>
      <c r="L36" s="199"/>
      <c r="M36" s="199"/>
      <c r="N36" s="249">
        <f ca="1">SUM(N24,N28,N34)</f>
        <v>705542.54994951794</v>
      </c>
      <c r="O36" s="608"/>
      <c r="P36" s="609"/>
    </row>
    <row r="37" spans="2:16">
      <c r="B37" s="222" t="s">
        <v>429</v>
      </c>
      <c r="C37" s="178"/>
      <c r="D37" s="629">
        <f>'GLE (FY23)'!C31</f>
        <v>8.33</v>
      </c>
      <c r="E37" s="630"/>
      <c r="F37" s="140"/>
      <c r="G37" s="630">
        <v>8.16</v>
      </c>
      <c r="H37" s="407" t="s">
        <v>380</v>
      </c>
      <c r="J37" s="139"/>
      <c r="K37" s="140"/>
      <c r="L37" s="140"/>
      <c r="M37" s="254"/>
      <c r="N37" s="255"/>
      <c r="O37" s="608"/>
      <c r="P37" s="609"/>
    </row>
    <row r="38" spans="2:16">
      <c r="B38" s="222"/>
      <c r="C38" s="178"/>
      <c r="D38" s="178"/>
      <c r="E38" s="634"/>
      <c r="F38" s="178"/>
      <c r="G38" s="178"/>
      <c r="H38" s="149"/>
      <c r="J38" s="139" t="str">
        <f>B39</f>
        <v xml:space="preserve">  Admin. Allocation</v>
      </c>
      <c r="K38" s="140"/>
      <c r="L38" s="417">
        <f>D39</f>
        <v>0.12</v>
      </c>
      <c r="M38" s="140"/>
      <c r="N38" s="207">
        <f ca="1">L38*N36</f>
        <v>84665.105993942154</v>
      </c>
      <c r="O38" s="608"/>
      <c r="P38" s="609"/>
    </row>
    <row r="39" spans="2:16" ht="13.8" thickBot="1">
      <c r="B39" s="222" t="s">
        <v>330</v>
      </c>
      <c r="C39" s="178"/>
      <c r="D39" s="223">
        <f>'[10]Integrated Team (FY21)'!E46</f>
        <v>0.12</v>
      </c>
      <c r="E39" s="262"/>
      <c r="F39" s="178"/>
      <c r="G39" s="178"/>
      <c r="H39" s="183" t="s">
        <v>86</v>
      </c>
      <c r="I39" s="140"/>
      <c r="J39" s="635" t="s">
        <v>329</v>
      </c>
      <c r="K39" s="636"/>
      <c r="L39" s="636"/>
      <c r="M39" s="636"/>
      <c r="N39" s="637">
        <f ca="1">SUM(N36:N38)</f>
        <v>790207.65594346006</v>
      </c>
      <c r="O39" s="608"/>
      <c r="P39" s="609"/>
    </row>
    <row r="40" spans="2:16" ht="14.4" thickTop="1" thickBot="1">
      <c r="B40" s="222"/>
      <c r="C40" s="140"/>
      <c r="D40" s="223"/>
      <c r="E40" s="262"/>
      <c r="F40" s="178"/>
      <c r="G40" s="178"/>
      <c r="H40" s="183"/>
      <c r="I40" s="140"/>
      <c r="J40" s="139" t="str">
        <f>B41</f>
        <v xml:space="preserve">CAF </v>
      </c>
      <c r="K40" s="140"/>
      <c r="L40" s="569">
        <f>D41</f>
        <v>2.3077627802923752E-2</v>
      </c>
      <c r="M40" s="140"/>
      <c r="N40" s="638">
        <f ca="1">N39+(N39*L40)-(N20*L40)</f>
        <v>796043.64834775764</v>
      </c>
      <c r="O40" s="639"/>
    </row>
    <row r="41" spans="2:16" ht="13.8" thickTop="1">
      <c r="B41" s="139" t="s">
        <v>443</v>
      </c>
      <c r="C41" s="140"/>
      <c r="D41" s="223">
        <f>'Med_Int_Spec (FY23) '!D40</f>
        <v>2.3077627802923752E-2</v>
      </c>
      <c r="E41" s="262"/>
      <c r="F41" s="140"/>
      <c r="G41" s="140"/>
      <c r="H41" s="149" t="s">
        <v>333</v>
      </c>
      <c r="I41" s="140"/>
      <c r="J41" s="139"/>
      <c r="K41" s="140"/>
      <c r="L41" s="140"/>
      <c r="M41" s="140"/>
      <c r="N41" s="640"/>
      <c r="O41" s="608"/>
    </row>
    <row r="42" spans="2:16" ht="13.8" thickBot="1">
      <c r="B42" s="222"/>
      <c r="C42" s="178"/>
      <c r="D42" s="223"/>
      <c r="E42" s="223"/>
      <c r="F42" s="178" t="s">
        <v>444</v>
      </c>
      <c r="G42" s="178"/>
      <c r="H42" s="149"/>
      <c r="I42" s="140"/>
      <c r="J42" s="166" t="s">
        <v>382</v>
      </c>
      <c r="K42" s="167"/>
      <c r="L42" s="167"/>
      <c r="M42" s="268"/>
      <c r="N42" s="1082">
        <f ca="1">N40/N9</f>
        <v>436.18830046452473</v>
      </c>
      <c r="O42" s="608"/>
      <c r="P42" s="189"/>
    </row>
    <row r="43" spans="2:16">
      <c r="B43" s="641" t="s">
        <v>372</v>
      </c>
      <c r="C43" s="642" t="s">
        <v>430</v>
      </c>
      <c r="D43" s="642" t="s">
        <v>431</v>
      </c>
      <c r="E43" s="643" t="s">
        <v>432</v>
      </c>
      <c r="F43" s="642" t="s">
        <v>430</v>
      </c>
      <c r="G43" s="642"/>
      <c r="H43" s="643" t="s">
        <v>432</v>
      </c>
      <c r="I43" s="140"/>
      <c r="J43" s="140"/>
      <c r="K43" s="140"/>
      <c r="L43" s="140"/>
      <c r="M43" s="254"/>
      <c r="N43" s="644"/>
      <c r="O43" s="608"/>
      <c r="P43" s="189"/>
    </row>
    <row r="44" spans="2:16">
      <c r="B44" s="139" t="s">
        <v>268</v>
      </c>
      <c r="C44" s="140"/>
      <c r="D44" s="140"/>
      <c r="E44" s="645"/>
      <c r="F44" s="155"/>
      <c r="G44" s="155"/>
      <c r="H44" s="645"/>
      <c r="I44" s="140"/>
      <c r="K44" s="646"/>
      <c r="L44" s="140"/>
      <c r="M44" s="254"/>
      <c r="N44" s="275"/>
      <c r="O44" s="608"/>
      <c r="P44" s="189"/>
    </row>
    <row r="45" spans="2:16">
      <c r="B45" s="139" t="s">
        <v>402</v>
      </c>
      <c r="C45" s="185">
        <v>0.1</v>
      </c>
      <c r="D45" s="185">
        <v>0.1</v>
      </c>
      <c r="E45" s="647">
        <v>0.1</v>
      </c>
      <c r="F45" s="185">
        <v>0.1</v>
      </c>
      <c r="G45" s="185"/>
      <c r="H45" s="647">
        <v>0.1</v>
      </c>
      <c r="I45" s="140"/>
      <c r="J45" s="140"/>
      <c r="K45" s="646"/>
      <c r="L45" s="140"/>
      <c r="M45" s="254"/>
      <c r="N45" s="275"/>
      <c r="O45" s="218"/>
      <c r="P45" s="189"/>
    </row>
    <row r="46" spans="2:16">
      <c r="B46" s="139" t="s">
        <v>418</v>
      </c>
      <c r="C46" s="185">
        <v>1</v>
      </c>
      <c r="D46" s="185">
        <v>1.6</v>
      </c>
      <c r="E46" s="647">
        <v>2.2000000000000002</v>
      </c>
      <c r="F46" s="185">
        <v>1</v>
      </c>
      <c r="G46" s="185"/>
      <c r="H46" s="647">
        <v>2.2000000000000002</v>
      </c>
      <c r="I46" s="140"/>
      <c r="J46" s="140"/>
      <c r="K46" s="646"/>
      <c r="L46" s="140"/>
      <c r="M46" s="254"/>
      <c r="N46" s="275"/>
      <c r="O46" s="140"/>
    </row>
    <row r="47" spans="2:16" ht="13.8" thickBot="1">
      <c r="B47" s="139" t="s">
        <v>278</v>
      </c>
      <c r="C47" s="185"/>
      <c r="D47" s="185"/>
      <c r="E47" s="647"/>
      <c r="F47" s="648"/>
      <c r="G47" s="648"/>
      <c r="H47" s="647"/>
      <c r="I47" s="140"/>
      <c r="J47" s="649"/>
      <c r="K47" s="646"/>
      <c r="L47" s="140"/>
      <c r="M47" s="254"/>
      <c r="N47" s="275"/>
      <c r="O47" s="140"/>
    </row>
    <row r="48" spans="2:16" ht="13.8" thickBot="1">
      <c r="B48" s="139" t="s">
        <v>313</v>
      </c>
      <c r="C48" s="185"/>
      <c r="D48" s="185"/>
      <c r="E48" s="647"/>
      <c r="F48" s="185">
        <v>0.25</v>
      </c>
      <c r="G48" s="185"/>
      <c r="H48" s="647">
        <v>0.5</v>
      </c>
      <c r="I48" s="140"/>
      <c r="J48" s="1130" t="s">
        <v>445</v>
      </c>
      <c r="K48" s="1131"/>
      <c r="L48" s="1131"/>
      <c r="M48" s="1131"/>
      <c r="N48" s="1132"/>
      <c r="O48" s="140"/>
    </row>
    <row r="49" spans="2:15">
      <c r="B49" s="139" t="s">
        <v>424</v>
      </c>
      <c r="C49" s="185"/>
      <c r="D49" s="185"/>
      <c r="E49" s="647"/>
      <c r="F49" s="191">
        <v>0.5</v>
      </c>
      <c r="G49" s="191"/>
      <c r="H49" s="650">
        <v>0.75</v>
      </c>
      <c r="I49" s="140"/>
      <c r="J49" s="594" t="s">
        <v>260</v>
      </c>
      <c r="K49" s="595">
        <v>8</v>
      </c>
      <c r="L49" s="230"/>
      <c r="M49" s="598" t="s">
        <v>262</v>
      </c>
      <c r="N49" s="599">
        <f>K49*365</f>
        <v>2920</v>
      </c>
    </row>
    <row r="50" spans="2:15">
      <c r="B50" s="139" t="s">
        <v>441</v>
      </c>
      <c r="C50" s="185"/>
      <c r="D50" s="185"/>
      <c r="E50" s="647"/>
      <c r="F50" s="185">
        <v>0.2</v>
      </c>
      <c r="G50" s="185"/>
      <c r="H50" s="647">
        <v>0.4</v>
      </c>
      <c r="I50" s="140"/>
      <c r="J50" s="603"/>
      <c r="K50" s="604"/>
      <c r="L50" s="152" t="s">
        <v>264</v>
      </c>
      <c r="M50" s="152" t="s">
        <v>265</v>
      </c>
      <c r="N50" s="153" t="s">
        <v>266</v>
      </c>
    </row>
    <row r="51" spans="2:15">
      <c r="B51" s="139" t="s">
        <v>285</v>
      </c>
      <c r="C51" s="651"/>
      <c r="D51" s="651"/>
      <c r="E51" s="652"/>
      <c r="F51" s="651"/>
      <c r="G51" s="651"/>
      <c r="H51" s="149"/>
      <c r="J51" s="161" t="str">
        <f>B44</f>
        <v>Management</v>
      </c>
      <c r="K51" s="173"/>
      <c r="L51" s="141"/>
      <c r="M51" s="141"/>
      <c r="N51" s="142"/>
    </row>
    <row r="52" spans="2:15">
      <c r="B52" s="139" t="str">
        <f>B20</f>
        <v xml:space="preserve">  DC Evening Supervisor (DC III)</v>
      </c>
      <c r="C52" s="185">
        <v>1</v>
      </c>
      <c r="D52" s="185">
        <v>1.25</v>
      </c>
      <c r="E52" s="647">
        <v>1.5</v>
      </c>
      <c r="F52" s="648"/>
      <c r="G52" s="648"/>
      <c r="H52" s="647"/>
      <c r="J52" s="161" t="str">
        <f>B45</f>
        <v xml:space="preserve">  Management Supervision</v>
      </c>
      <c r="K52" s="162"/>
      <c r="L52" s="163">
        <f>D13</f>
        <v>74264</v>
      </c>
      <c r="M52" s="164">
        <f>D45</f>
        <v>0.1</v>
      </c>
      <c r="N52" s="165">
        <f>L52*M52</f>
        <v>7426.4000000000005</v>
      </c>
      <c r="O52" s="653"/>
    </row>
    <row r="53" spans="2:15">
      <c r="B53" s="139" t="s">
        <v>446</v>
      </c>
      <c r="C53" s="185">
        <v>1.75</v>
      </c>
      <c r="D53" s="185">
        <v>1.75</v>
      </c>
      <c r="E53" s="647">
        <v>1.75</v>
      </c>
      <c r="F53" s="185">
        <v>1</v>
      </c>
      <c r="G53" s="185"/>
      <c r="H53" s="647">
        <v>1.25</v>
      </c>
      <c r="J53" s="161" t="str">
        <f>B46</f>
        <v xml:space="preserve">  Specialty Site Manager</v>
      </c>
      <c r="K53" s="162"/>
      <c r="L53" s="163">
        <f>D14</f>
        <v>63627.199999999997</v>
      </c>
      <c r="M53" s="164">
        <f>D46</f>
        <v>1.6</v>
      </c>
      <c r="N53" s="165">
        <f>L53*M53</f>
        <v>101803.52</v>
      </c>
      <c r="O53" s="653"/>
    </row>
    <row r="54" spans="2:15">
      <c r="B54" s="139" t="str">
        <f>B22</f>
        <v xml:space="preserve">  Direct Care</v>
      </c>
      <c r="C54" s="185">
        <v>8.25</v>
      </c>
      <c r="D54" s="185">
        <v>9.35</v>
      </c>
      <c r="E54" s="647">
        <v>10.45</v>
      </c>
      <c r="F54" s="185">
        <v>6</v>
      </c>
      <c r="G54" s="185"/>
      <c r="H54" s="647">
        <v>7.95</v>
      </c>
      <c r="J54" s="161" t="str">
        <f>B51</f>
        <v>Direct Care</v>
      </c>
      <c r="K54" s="162"/>
      <c r="L54" s="163"/>
      <c r="M54" s="164"/>
      <c r="N54" s="165"/>
      <c r="O54" s="653"/>
    </row>
    <row r="55" spans="2:15">
      <c r="B55" s="139" t="s">
        <v>371</v>
      </c>
      <c r="C55" s="185">
        <v>1.54</v>
      </c>
      <c r="D55" s="185">
        <v>1.71</v>
      </c>
      <c r="E55" s="647">
        <v>1.88</v>
      </c>
      <c r="F55" s="185">
        <f t="shared" ref="F55" si="0">SUM(F53:F54)*$D$9</f>
        <v>1.0230769230769232</v>
      </c>
      <c r="G55" s="185"/>
      <c r="H55" s="647">
        <f t="shared" ref="H55" si="1">SUM(H53:H54)*$D$9</f>
        <v>1.3446153846153845</v>
      </c>
      <c r="J55" s="161" t="str">
        <f>B52</f>
        <v xml:space="preserve">  DC Evening Supervisor (DC III)</v>
      </c>
      <c r="K55" s="162"/>
      <c r="L55" s="163">
        <f>D20</f>
        <v>45210.880000000005</v>
      </c>
      <c r="M55" s="164">
        <f>D52</f>
        <v>1.25</v>
      </c>
      <c r="N55" s="165">
        <f t="shared" ref="N55:N58" si="2">L55*M55</f>
        <v>56513.600000000006</v>
      </c>
      <c r="O55" s="653"/>
    </row>
    <row r="56" spans="2:15" ht="13.8" thickBot="1">
      <c r="B56" s="166" t="s">
        <v>313</v>
      </c>
      <c r="C56" s="654">
        <v>2</v>
      </c>
      <c r="D56" s="654">
        <v>4</v>
      </c>
      <c r="E56" s="655">
        <v>8</v>
      </c>
      <c r="F56" s="654">
        <v>2</v>
      </c>
      <c r="G56" s="654"/>
      <c r="H56" s="655">
        <v>4</v>
      </c>
      <c r="J56" s="161" t="str">
        <f>J17</f>
        <v xml:space="preserve">  Direct Care III</v>
      </c>
      <c r="K56" s="162"/>
      <c r="L56" s="163">
        <f>D21</f>
        <v>45210.880000000005</v>
      </c>
      <c r="M56" s="164">
        <f>D53</f>
        <v>1.75</v>
      </c>
      <c r="N56" s="165">
        <f>M56*L56</f>
        <v>79119.040000000008</v>
      </c>
      <c r="O56" s="653"/>
    </row>
    <row r="57" spans="2:15">
      <c r="B57" s="140"/>
      <c r="C57" s="140"/>
      <c r="D57" s="140"/>
      <c r="E57" s="140"/>
      <c r="F57" s="140"/>
      <c r="G57" s="140"/>
      <c r="H57" s="140"/>
      <c r="J57" s="161" t="str">
        <f>B54</f>
        <v xml:space="preserve">  Direct Care</v>
      </c>
      <c r="K57" s="187"/>
      <c r="L57" s="163">
        <f>D22</f>
        <v>34927.359999999993</v>
      </c>
      <c r="M57" s="164">
        <f>D54</f>
        <v>9.35</v>
      </c>
      <c r="N57" s="194">
        <f t="shared" si="2"/>
        <v>326570.81599999993</v>
      </c>
      <c r="O57" s="653"/>
    </row>
    <row r="58" spans="2:15">
      <c r="J58" s="613" t="str">
        <f>B55</f>
        <v xml:space="preserve">  Relief</v>
      </c>
      <c r="K58" s="162"/>
      <c r="L58" s="163">
        <f>D23</f>
        <v>34927.359999999993</v>
      </c>
      <c r="M58" s="164">
        <f>D55</f>
        <v>1.71</v>
      </c>
      <c r="N58" s="165">
        <f t="shared" si="2"/>
        <v>59725.785599999988</v>
      </c>
      <c r="O58" s="653"/>
    </row>
    <row r="59" spans="2:15">
      <c r="J59" s="198" t="s">
        <v>294</v>
      </c>
      <c r="K59" s="199"/>
      <c r="L59" s="199"/>
      <c r="M59" s="201">
        <f>SUM(M52:M58)</f>
        <v>15.760000000000002</v>
      </c>
      <c r="N59" s="202">
        <f>SUM(N52:N58)</f>
        <v>631159.16159999988</v>
      </c>
      <c r="O59" s="653"/>
    </row>
    <row r="60" spans="2:15" ht="21">
      <c r="B60" s="1075"/>
      <c r="C60" s="1076"/>
      <c r="D60" s="1076"/>
      <c r="E60" s="1076"/>
      <c r="F60" s="503"/>
      <c r="G60" s="503"/>
      <c r="H60" s="140"/>
      <c r="J60" s="139" t="s">
        <v>373</v>
      </c>
      <c r="K60" s="140"/>
      <c r="L60" s="140"/>
      <c r="M60" s="140" t="s">
        <v>297</v>
      </c>
      <c r="N60" s="149"/>
      <c r="O60" s="653"/>
    </row>
    <row r="61" spans="2:15" ht="21">
      <c r="B61" s="1077"/>
      <c r="C61" s="503"/>
      <c r="D61" s="503"/>
      <c r="E61" s="503"/>
      <c r="F61" s="503"/>
      <c r="G61" s="503"/>
      <c r="H61" s="140"/>
      <c r="J61" s="139" t="str">
        <f>B27</f>
        <v xml:space="preserve">  Tax and Fringe</v>
      </c>
      <c r="K61" s="140"/>
      <c r="L61" s="206">
        <f>D27</f>
        <v>0.24220000000000003</v>
      </c>
      <c r="M61" s="140"/>
      <c r="N61" s="207">
        <f>L61*N59</f>
        <v>152866.74893951998</v>
      </c>
      <c r="O61" s="653"/>
    </row>
    <row r="62" spans="2:15" ht="21">
      <c r="B62" s="1077"/>
      <c r="C62" s="503"/>
      <c r="D62" s="503"/>
      <c r="E62" s="503"/>
      <c r="F62" s="503"/>
      <c r="G62" s="503"/>
      <c r="H62" s="140"/>
      <c r="J62" s="198" t="s">
        <v>299</v>
      </c>
      <c r="K62" s="199"/>
      <c r="L62" s="199"/>
      <c r="M62" s="208"/>
      <c r="N62" s="209">
        <f>N59+N61</f>
        <v>784025.91053951986</v>
      </c>
      <c r="O62" s="653"/>
    </row>
    <row r="63" spans="2:15" ht="21">
      <c r="B63" s="1077"/>
      <c r="C63" s="503"/>
      <c r="D63" s="503"/>
      <c r="E63" s="503"/>
      <c r="F63" s="503"/>
      <c r="G63" s="503"/>
      <c r="H63" s="164"/>
      <c r="J63" s="139"/>
      <c r="K63" s="140"/>
      <c r="L63" s="140"/>
      <c r="M63" s="551"/>
      <c r="N63" s="165"/>
      <c r="O63" s="653"/>
    </row>
    <row r="64" spans="2:15" ht="21">
      <c r="B64" s="1077"/>
      <c r="C64" s="503"/>
      <c r="D64" s="503"/>
      <c r="E64" s="503"/>
      <c r="F64" s="503"/>
      <c r="G64" s="503"/>
      <c r="H64" s="140"/>
      <c r="J64" s="150" t="s">
        <v>311</v>
      </c>
      <c r="K64" s="210"/>
      <c r="L64" s="152" t="s">
        <v>301</v>
      </c>
      <c r="M64" s="211" t="s">
        <v>423</v>
      </c>
      <c r="N64" s="212" t="s">
        <v>266</v>
      </c>
      <c r="O64" s="653"/>
    </row>
    <row r="65" spans="2:15" ht="21">
      <c r="B65" s="1077"/>
      <c r="C65" s="503"/>
      <c r="D65" s="503"/>
      <c r="E65" s="503"/>
      <c r="F65" s="503"/>
      <c r="G65" s="503"/>
      <c r="H65" s="140"/>
      <c r="J65" s="161" t="str">
        <f>B31</f>
        <v xml:space="preserve">  Psychologist</v>
      </c>
      <c r="K65" s="140"/>
      <c r="L65" s="238">
        <f>D31</f>
        <v>136.75</v>
      </c>
      <c r="M65" s="217">
        <f>D56*52</f>
        <v>208</v>
      </c>
      <c r="N65" s="207">
        <f>L65*M65</f>
        <v>28444</v>
      </c>
      <c r="O65" s="653"/>
    </row>
    <row r="66" spans="2:15" ht="21">
      <c r="B66" s="1077"/>
      <c r="C66" s="503"/>
      <c r="D66" s="503"/>
      <c r="E66" s="503"/>
      <c r="F66" s="503"/>
      <c r="G66" s="503"/>
      <c r="H66" s="140"/>
      <c r="J66" s="198" t="s">
        <v>307</v>
      </c>
      <c r="K66" s="199"/>
      <c r="L66" s="199"/>
      <c r="M66" s="199"/>
      <c r="N66" s="209">
        <f>SUM(N65:N65)</f>
        <v>28444</v>
      </c>
      <c r="O66" s="653"/>
    </row>
    <row r="67" spans="2:15" ht="21">
      <c r="B67" s="1077"/>
      <c r="C67" s="504"/>
      <c r="D67" s="505"/>
      <c r="E67" s="503"/>
      <c r="F67" s="503"/>
      <c r="G67" s="503"/>
      <c r="H67" s="140"/>
      <c r="J67" s="139"/>
      <c r="K67" s="140"/>
      <c r="L67" s="140"/>
      <c r="M67" s="250"/>
      <c r="N67" s="207"/>
    </row>
    <row r="68" spans="2:15" ht="14.4">
      <c r="B68" s="503"/>
      <c r="C68" s="503"/>
      <c r="D68" s="503"/>
      <c r="E68" s="503"/>
      <c r="F68" s="503"/>
      <c r="G68" s="503"/>
      <c r="H68" s="140"/>
      <c r="J68" s="139" t="str">
        <f>B34</f>
        <v xml:space="preserve">  Staff Training</v>
      </c>
      <c r="K68" s="140"/>
      <c r="L68" s="140"/>
      <c r="M68" s="551">
        <f ca="1">D34</f>
        <v>192.10807561388694</v>
      </c>
      <c r="N68" s="552">
        <f ca="1">M68*M59</f>
        <v>3027.6232716748586</v>
      </c>
      <c r="O68" s="653"/>
    </row>
    <row r="69" spans="2:15" ht="14.4">
      <c r="B69" s="503"/>
      <c r="C69" s="503"/>
      <c r="D69" s="503"/>
      <c r="E69" s="503"/>
      <c r="F69" s="503"/>
      <c r="G69" s="503"/>
      <c r="H69" s="140"/>
      <c r="J69" s="139" t="str">
        <f>B35</f>
        <v xml:space="preserve">  Transportation</v>
      </c>
      <c r="K69" s="140"/>
      <c r="L69" s="140"/>
      <c r="M69" s="238">
        <f>M31</f>
        <v>2.0190812303224459</v>
      </c>
      <c r="N69" s="590">
        <f>M69*N49</f>
        <v>5895.7171925415423</v>
      </c>
      <c r="O69" s="653"/>
    </row>
    <row r="70" spans="2:15">
      <c r="B70" s="140"/>
      <c r="C70" s="140"/>
      <c r="D70" s="140"/>
      <c r="E70" s="140"/>
      <c r="F70" s="140"/>
      <c r="G70" s="140"/>
      <c r="H70" s="140"/>
      <c r="J70" s="139" t="str">
        <f>B37</f>
        <v xml:space="preserve">  Meals / Food</v>
      </c>
      <c r="K70" s="140"/>
      <c r="L70" s="140"/>
      <c r="M70" s="238">
        <f>D37</f>
        <v>8.33</v>
      </c>
      <c r="N70" s="590">
        <f>M70*N49</f>
        <v>24323.599999999999</v>
      </c>
      <c r="O70" s="653"/>
    </row>
    <row r="71" spans="2:15" ht="13.8" thickBot="1">
      <c r="B71" s="140"/>
      <c r="C71" s="140"/>
      <c r="D71" s="140"/>
      <c r="E71" s="140"/>
      <c r="F71" s="140"/>
      <c r="G71" s="140"/>
      <c r="H71" s="140"/>
      <c r="J71" s="625" t="str">
        <f>B36</f>
        <v xml:space="preserve">  Program Supplies &amp; Materials</v>
      </c>
      <c r="K71" s="140"/>
      <c r="L71" s="140"/>
      <c r="M71" s="238">
        <f ca="1">D36</f>
        <v>693.71474143152727</v>
      </c>
      <c r="N71" s="656">
        <f ca="1">M71*M59</f>
        <v>10932.94432496087</v>
      </c>
      <c r="O71" s="653"/>
    </row>
    <row r="72" spans="2:15" ht="13.8" thickTop="1">
      <c r="J72" s="139"/>
      <c r="K72" s="140"/>
      <c r="L72" s="140"/>
      <c r="M72" s="238"/>
      <c r="N72" s="245">
        <f ca="1">SUM(N67:N71)</f>
        <v>44179.884789177275</v>
      </c>
      <c r="O72" s="653"/>
    </row>
    <row r="73" spans="2:15">
      <c r="J73" s="198" t="s">
        <v>379</v>
      </c>
      <c r="K73" s="199"/>
      <c r="L73" s="199"/>
      <c r="M73" s="199"/>
      <c r="N73" s="249">
        <f ca="1">SUM(N62,N66,N72)</f>
        <v>856649.79532869719</v>
      </c>
      <c r="O73" s="653"/>
    </row>
    <row r="74" spans="2:15">
      <c r="J74" s="139" t="str">
        <f>B39</f>
        <v xml:space="preserve">  Admin. Allocation</v>
      </c>
      <c r="K74" s="140"/>
      <c r="L74" s="417">
        <f>D39</f>
        <v>0.12</v>
      </c>
      <c r="M74" s="140"/>
      <c r="N74" s="207">
        <f ca="1">L74*N73</f>
        <v>102797.97543944366</v>
      </c>
      <c r="O74" s="653"/>
    </row>
    <row r="75" spans="2:15" ht="13.8" thickBot="1">
      <c r="J75" s="635" t="s">
        <v>329</v>
      </c>
      <c r="K75" s="636"/>
      <c r="L75" s="636"/>
      <c r="M75" s="636"/>
      <c r="N75" s="637">
        <f ca="1">SUM(N73:N74)</f>
        <v>959447.77076814091</v>
      </c>
      <c r="O75" s="653"/>
    </row>
    <row r="76" spans="2:15" ht="13.8" thickTop="1">
      <c r="J76" s="139" t="str">
        <f>J40</f>
        <v xml:space="preserve">CAF </v>
      </c>
      <c r="K76" s="140"/>
      <c r="L76" s="569">
        <f>D41</f>
        <v>2.3077627802923752E-2</v>
      </c>
      <c r="M76" s="140"/>
      <c r="N76" s="640">
        <f ca="1">N75+(N75*L76)-(N59*L76)</f>
        <v>967023.89310246275</v>
      </c>
      <c r="O76" s="653"/>
    </row>
    <row r="77" spans="2:15" ht="13.8" thickBot="1">
      <c r="J77" s="147" t="s">
        <v>382</v>
      </c>
      <c r="K77" s="306"/>
      <c r="L77" s="306"/>
      <c r="M77" s="657"/>
      <c r="N77" s="269">
        <f ca="1">N76/N49</f>
        <v>331.17256613098039</v>
      </c>
    </row>
    <row r="78" spans="2:15" ht="15.6" thickBot="1">
      <c r="J78" s="658"/>
      <c r="K78" s="659"/>
      <c r="L78" s="660"/>
      <c r="M78" s="661"/>
      <c r="N78" s="662"/>
      <c r="O78" s="663"/>
    </row>
    <row r="79" spans="2:15">
      <c r="J79" s="649"/>
      <c r="K79" s="646"/>
      <c r="L79" s="140"/>
      <c r="M79" s="140"/>
      <c r="N79" s="275"/>
    </row>
    <row r="80" spans="2:15">
      <c r="J80" s="649"/>
      <c r="K80" s="646"/>
      <c r="L80" s="140"/>
      <c r="M80" s="254"/>
      <c r="N80" s="275"/>
    </row>
    <row r="81" spans="10:14">
      <c r="J81" s="649"/>
      <c r="K81" s="646"/>
      <c r="L81" s="140"/>
      <c r="M81" s="254"/>
      <c r="N81" s="275"/>
    </row>
    <row r="82" spans="10:14">
      <c r="J82" s="649"/>
      <c r="K82" s="646"/>
      <c r="L82" s="140"/>
      <c r="M82" s="254"/>
      <c r="N82" s="275"/>
    </row>
    <row r="83" spans="10:14" ht="13.8" thickBot="1">
      <c r="J83" s="140"/>
      <c r="K83" s="140"/>
      <c r="L83" s="140"/>
      <c r="M83" s="140"/>
      <c r="N83" s="140"/>
    </row>
    <row r="84" spans="10:14" ht="13.8" thickBot="1">
      <c r="J84" s="1130" t="s">
        <v>447</v>
      </c>
      <c r="K84" s="1131"/>
      <c r="L84" s="1131"/>
      <c r="M84" s="1131"/>
      <c r="N84" s="1132"/>
    </row>
    <row r="85" spans="10:14">
      <c r="J85" s="594" t="s">
        <v>260</v>
      </c>
      <c r="K85" s="595">
        <v>11</v>
      </c>
      <c r="L85" s="230"/>
      <c r="M85" s="598" t="s">
        <v>262</v>
      </c>
      <c r="N85" s="599">
        <f>K85*365</f>
        <v>4015</v>
      </c>
    </row>
    <row r="86" spans="10:14">
      <c r="J86" s="603"/>
      <c r="K86" s="604"/>
      <c r="L86" s="152" t="s">
        <v>264</v>
      </c>
      <c r="M86" s="152" t="s">
        <v>265</v>
      </c>
      <c r="N86" s="153" t="s">
        <v>266</v>
      </c>
    </row>
    <row r="87" spans="10:14">
      <c r="J87" s="161" t="str">
        <f>B44</f>
        <v>Management</v>
      </c>
      <c r="K87" s="173"/>
      <c r="L87" s="141"/>
      <c r="M87" s="141"/>
      <c r="N87" s="142"/>
    </row>
    <row r="88" spans="10:14">
      <c r="J88" s="161" t="str">
        <f>B45</f>
        <v xml:space="preserve">  Management Supervision</v>
      </c>
      <c r="K88" s="162"/>
      <c r="L88" s="163">
        <f>D13</f>
        <v>74264</v>
      </c>
      <c r="M88" s="164">
        <f>E45</f>
        <v>0.1</v>
      </c>
      <c r="N88" s="165">
        <f>L88*M88</f>
        <v>7426.4000000000005</v>
      </c>
    </row>
    <row r="89" spans="10:14">
      <c r="J89" s="161" t="str">
        <f>B46</f>
        <v xml:space="preserve">  Specialty Site Manager</v>
      </c>
      <c r="K89" s="162"/>
      <c r="L89" s="163">
        <f>D14</f>
        <v>63627.199999999997</v>
      </c>
      <c r="M89" s="164">
        <f>E46</f>
        <v>2.2000000000000002</v>
      </c>
      <c r="N89" s="165">
        <f>L89*M89</f>
        <v>139979.84</v>
      </c>
    </row>
    <row r="90" spans="10:14">
      <c r="J90" s="161" t="str">
        <f>B51</f>
        <v>Direct Care</v>
      </c>
      <c r="K90" s="162"/>
      <c r="L90" s="163"/>
      <c r="M90" s="164"/>
      <c r="N90" s="165"/>
    </row>
    <row r="91" spans="10:14">
      <c r="J91" s="161" t="str">
        <f>B52</f>
        <v xml:space="preserve">  DC Evening Supervisor (DC III)</v>
      </c>
      <c r="K91" s="162"/>
      <c r="L91" s="163">
        <f>D20</f>
        <v>45210.880000000005</v>
      </c>
      <c r="M91" s="164">
        <f>E52</f>
        <v>1.5</v>
      </c>
      <c r="N91" s="165">
        <f t="shared" ref="N91:N94" si="3">L91*M91</f>
        <v>67816.320000000007</v>
      </c>
    </row>
    <row r="92" spans="10:14">
      <c r="J92" s="161" t="str">
        <f>J56</f>
        <v xml:space="preserve">  Direct Care III</v>
      </c>
      <c r="K92" s="162"/>
      <c r="L92" s="163">
        <f>D21</f>
        <v>45210.880000000005</v>
      </c>
      <c r="M92" s="164">
        <f>E53</f>
        <v>1.75</v>
      </c>
      <c r="N92" s="165">
        <f>M92*L92</f>
        <v>79119.040000000008</v>
      </c>
    </row>
    <row r="93" spans="10:14">
      <c r="J93" s="161" t="str">
        <f>B54</f>
        <v xml:space="preserve">  Direct Care</v>
      </c>
      <c r="K93" s="187"/>
      <c r="L93" s="163">
        <f>D22</f>
        <v>34927.359999999993</v>
      </c>
      <c r="M93" s="164">
        <f>E54</f>
        <v>10.45</v>
      </c>
      <c r="N93" s="194">
        <f t="shared" si="3"/>
        <v>364990.91199999989</v>
      </c>
    </row>
    <row r="94" spans="10:14">
      <c r="J94" s="613" t="str">
        <f>B55</f>
        <v xml:space="preserve">  Relief</v>
      </c>
      <c r="K94" s="162"/>
      <c r="L94" s="163">
        <f>D23</f>
        <v>34927.359999999993</v>
      </c>
      <c r="M94" s="164">
        <f>E55</f>
        <v>1.88</v>
      </c>
      <c r="N94" s="165">
        <f t="shared" si="3"/>
        <v>65663.436799999981</v>
      </c>
    </row>
    <row r="95" spans="10:14">
      <c r="J95" s="198" t="s">
        <v>294</v>
      </c>
      <c r="K95" s="226"/>
      <c r="L95" s="226"/>
      <c r="M95" s="201">
        <f>SUM(M88:M94)</f>
        <v>17.88</v>
      </c>
      <c r="N95" s="202">
        <f>SUM(N88:N94)</f>
        <v>724995.9487999999</v>
      </c>
    </row>
    <row r="96" spans="10:14">
      <c r="J96" s="147" t="s">
        <v>373</v>
      </c>
      <c r="K96" s="140"/>
      <c r="L96" s="140"/>
      <c r="M96" s="204" t="s">
        <v>297</v>
      </c>
      <c r="N96" s="149"/>
    </row>
    <row r="97" spans="10:14">
      <c r="J97" s="139" t="str">
        <f>B27</f>
        <v xml:space="preserve">  Tax and Fringe</v>
      </c>
      <c r="K97" s="140"/>
      <c r="L97" s="206">
        <f>L61</f>
        <v>0.24220000000000003</v>
      </c>
      <c r="M97" s="140"/>
      <c r="N97" s="207">
        <f>L97*N95</f>
        <v>175594.01879936</v>
      </c>
    </row>
    <row r="98" spans="10:14">
      <c r="J98" s="198" t="s">
        <v>299</v>
      </c>
      <c r="K98" s="199"/>
      <c r="L98" s="199"/>
      <c r="M98" s="208"/>
      <c r="N98" s="209">
        <f>N95+N97</f>
        <v>900589.96759935992</v>
      </c>
    </row>
    <row r="99" spans="10:14">
      <c r="J99" s="139"/>
      <c r="K99" s="140"/>
      <c r="L99" s="140"/>
      <c r="M99" s="551"/>
      <c r="N99" s="165"/>
    </row>
    <row r="100" spans="10:14">
      <c r="J100" s="150" t="s">
        <v>311</v>
      </c>
      <c r="K100" s="210"/>
      <c r="L100" s="152" t="s">
        <v>301</v>
      </c>
      <c r="M100" s="211" t="s">
        <v>423</v>
      </c>
      <c r="N100" s="212" t="s">
        <v>266</v>
      </c>
    </row>
    <row r="101" spans="10:14">
      <c r="J101" s="161" t="str">
        <f>B31</f>
        <v xml:space="preserve">  Psychologist</v>
      </c>
      <c r="K101" s="140"/>
      <c r="L101" s="238">
        <f>D31</f>
        <v>136.75</v>
      </c>
      <c r="M101" s="217">
        <f>E56*52</f>
        <v>416</v>
      </c>
      <c r="N101" s="207">
        <f>L101*M101</f>
        <v>56888</v>
      </c>
    </row>
    <row r="102" spans="10:14">
      <c r="J102" s="198" t="s">
        <v>307</v>
      </c>
      <c r="K102" s="199"/>
      <c r="L102" s="199"/>
      <c r="M102" s="199"/>
      <c r="N102" s="209">
        <f>SUM(N101:N101)</f>
        <v>56888</v>
      </c>
    </row>
    <row r="103" spans="10:14">
      <c r="J103" s="139"/>
      <c r="K103" s="140"/>
      <c r="L103" s="140"/>
      <c r="M103" s="250"/>
      <c r="N103" s="207"/>
    </row>
    <row r="104" spans="10:14">
      <c r="J104" s="139" t="str">
        <f>B34</f>
        <v xml:space="preserve">  Staff Training</v>
      </c>
      <c r="K104" s="140"/>
      <c r="L104" s="140"/>
      <c r="M104" s="551">
        <f ca="1">D34</f>
        <v>192.10807561388694</v>
      </c>
      <c r="N104" s="552">
        <f ca="1">M104*M95</f>
        <v>3434.8923919762983</v>
      </c>
    </row>
    <row r="105" spans="10:14">
      <c r="J105" s="139" t="str">
        <f>B35</f>
        <v xml:space="preserve">  Transportation</v>
      </c>
      <c r="K105" s="140"/>
      <c r="L105" s="140"/>
      <c r="M105" s="238">
        <f>M69</f>
        <v>2.0190812303224459</v>
      </c>
      <c r="N105" s="590">
        <f>M105*N85</f>
        <v>8106.6111397446202</v>
      </c>
    </row>
    <row r="106" spans="10:14">
      <c r="J106" s="139" t="str">
        <f>B37</f>
        <v xml:space="preserve">  Meals / Food</v>
      </c>
      <c r="K106" s="140"/>
      <c r="L106" s="140"/>
      <c r="M106" s="238">
        <f>D37</f>
        <v>8.33</v>
      </c>
      <c r="N106" s="590">
        <f>M106*N85</f>
        <v>33444.949999999997</v>
      </c>
    </row>
    <row r="107" spans="10:14">
      <c r="J107" s="625" t="str">
        <f>B36</f>
        <v xml:space="preserve">  Program Supplies &amp; Materials</v>
      </c>
      <c r="K107" s="140"/>
      <c r="L107" s="140"/>
      <c r="M107" s="626">
        <f ca="1">D36</f>
        <v>693.71474143152727</v>
      </c>
      <c r="N107" s="590">
        <f ca="1">M107*M95</f>
        <v>12403.619576795707</v>
      </c>
    </row>
    <row r="108" spans="10:14">
      <c r="J108" s="139"/>
      <c r="K108" s="140"/>
      <c r="L108" s="140"/>
      <c r="M108" s="238"/>
      <c r="N108" s="631">
        <f ca="1">SUM(N103:N107)</f>
        <v>57390.073108516619</v>
      </c>
    </row>
    <row r="109" spans="10:14">
      <c r="J109" s="198" t="s">
        <v>379</v>
      </c>
      <c r="K109" s="199"/>
      <c r="L109" s="199"/>
      <c r="M109" s="199"/>
      <c r="N109" s="249">
        <f ca="1">SUM(N98,N102,N108)</f>
        <v>1014868.0407078766</v>
      </c>
    </row>
    <row r="110" spans="10:14">
      <c r="J110" s="139" t="str">
        <f>B39</f>
        <v xml:space="preserve">  Admin. Allocation</v>
      </c>
      <c r="K110" s="140"/>
      <c r="L110" s="417">
        <f>D39</f>
        <v>0.12</v>
      </c>
      <c r="M110" s="140"/>
      <c r="N110" s="207">
        <f ca="1">L110*N109</f>
        <v>121784.16488494519</v>
      </c>
    </row>
    <row r="111" spans="10:14" ht="13.8" thickBot="1">
      <c r="J111" s="635" t="s">
        <v>329</v>
      </c>
      <c r="K111" s="636"/>
      <c r="L111" s="636"/>
      <c r="M111" s="636"/>
      <c r="N111" s="637">
        <f ca="1">SUM(N109:N110)</f>
        <v>1136652.2055928218</v>
      </c>
    </row>
    <row r="112" spans="10:14" ht="13.8" thickTop="1">
      <c r="J112" s="139" t="str">
        <f>J76</f>
        <v xml:space="preserve">CAF </v>
      </c>
      <c r="K112" s="140"/>
      <c r="L112" s="569">
        <f>D41</f>
        <v>2.3077627802923752E-2</v>
      </c>
      <c r="M112" s="140"/>
      <c r="N112" s="640">
        <f ca="1">N111+(N111*L112)-(N95*L112)</f>
        <v>1146152.2554698314</v>
      </c>
    </row>
    <row r="113" spans="10:15" ht="13.8" thickBot="1">
      <c r="J113" s="267" t="s">
        <v>382</v>
      </c>
      <c r="K113" s="306"/>
      <c r="L113" s="306"/>
      <c r="M113" s="657"/>
      <c r="N113" s="269">
        <f ca="1">N112/N85</f>
        <v>285.46756051552461</v>
      </c>
    </row>
    <row r="114" spans="10:15">
      <c r="J114" s="140"/>
      <c r="K114" s="646"/>
      <c r="L114" s="140"/>
      <c r="M114" s="140"/>
      <c r="N114" s="275"/>
    </row>
    <row r="115" spans="10:15">
      <c r="J115" s="140"/>
      <c r="K115" s="646"/>
      <c r="L115" s="140"/>
      <c r="M115" s="254"/>
      <c r="N115" s="275"/>
      <c r="O115" s="218"/>
    </row>
    <row r="116" spans="10:15" ht="15.75" customHeight="1">
      <c r="J116" s="140"/>
      <c r="K116" s="646"/>
      <c r="L116" s="140"/>
      <c r="M116" s="254"/>
      <c r="N116" s="275"/>
    </row>
    <row r="118" spans="10:15" ht="15.6" thickBot="1">
      <c r="J118" s="1137" t="s">
        <v>448</v>
      </c>
      <c r="K118" s="1137"/>
      <c r="L118" s="1137"/>
      <c r="M118" s="1137"/>
      <c r="N118" s="1137"/>
    </row>
    <row r="119" spans="10:15" ht="13.8" thickBot="1">
      <c r="J119" s="1130" t="s">
        <v>449</v>
      </c>
      <c r="K119" s="1131"/>
      <c r="L119" s="1131"/>
      <c r="M119" s="1131"/>
      <c r="N119" s="1132"/>
    </row>
    <row r="120" spans="10:15">
      <c r="J120" s="594" t="s">
        <v>260</v>
      </c>
      <c r="K120" s="595">
        <v>5</v>
      </c>
      <c r="L120" s="230"/>
      <c r="M120" s="598" t="s">
        <v>262</v>
      </c>
      <c r="N120" s="599">
        <f>K120*365</f>
        <v>1825</v>
      </c>
    </row>
    <row r="121" spans="10:15">
      <c r="J121" s="603"/>
      <c r="K121" s="604"/>
      <c r="L121" s="617" t="s">
        <v>264</v>
      </c>
      <c r="M121" s="617" t="s">
        <v>265</v>
      </c>
      <c r="N121" s="156" t="s">
        <v>266</v>
      </c>
    </row>
    <row r="122" spans="10:15">
      <c r="J122" s="139" t="str">
        <f t="shared" ref="J122:J128" si="4">B12</f>
        <v>Management</v>
      </c>
      <c r="K122" s="173"/>
      <c r="L122" s="141"/>
      <c r="M122" s="141"/>
      <c r="N122" s="142"/>
    </row>
    <row r="123" spans="10:15">
      <c r="J123" s="161" t="str">
        <f t="shared" si="4"/>
        <v xml:space="preserve">Program Functional Oversight </v>
      </c>
      <c r="K123" s="162"/>
      <c r="L123" s="163">
        <f>D13</f>
        <v>74264</v>
      </c>
      <c r="M123" s="164">
        <f>F45</f>
        <v>0.1</v>
      </c>
      <c r="N123" s="165">
        <f>L123*M123</f>
        <v>7426.4000000000005</v>
      </c>
    </row>
    <row r="124" spans="10:15">
      <c r="J124" s="161" t="str">
        <f t="shared" si="4"/>
        <v xml:space="preserve">  Specialty Site Manager</v>
      </c>
      <c r="K124" s="162"/>
      <c r="L124" s="163">
        <f>D14</f>
        <v>63627.199999999997</v>
      </c>
      <c r="M124" s="164">
        <f>F46</f>
        <v>1</v>
      </c>
      <c r="N124" s="165">
        <f>L124*M124</f>
        <v>63627.199999999997</v>
      </c>
    </row>
    <row r="125" spans="10:15">
      <c r="J125" s="161" t="str">
        <f t="shared" si="4"/>
        <v>Medical and Clinical</v>
      </c>
      <c r="K125" s="162"/>
      <c r="L125" s="163"/>
      <c r="M125" s="164"/>
      <c r="N125" s="165"/>
    </row>
    <row r="126" spans="10:15">
      <c r="J126" s="161" t="str">
        <f t="shared" si="4"/>
        <v xml:space="preserve">  Psychologist</v>
      </c>
      <c r="K126" s="162"/>
      <c r="L126" s="163">
        <f>D16</f>
        <v>84385.600000000006</v>
      </c>
      <c r="M126" s="164">
        <f>F48</f>
        <v>0.25</v>
      </c>
      <c r="N126" s="165">
        <f>L126*M126</f>
        <v>21096.400000000001</v>
      </c>
    </row>
    <row r="127" spans="10:15">
      <c r="J127" s="161" t="str">
        <f t="shared" si="4"/>
        <v xml:space="preserve">  LPHA</v>
      </c>
      <c r="K127" s="187"/>
      <c r="L127" s="192">
        <f>D17</f>
        <v>63627.199999999997</v>
      </c>
      <c r="M127" s="164">
        <f>F49</f>
        <v>0.5</v>
      </c>
      <c r="N127" s="194">
        <f>L127*M127</f>
        <v>31813.599999999999</v>
      </c>
    </row>
    <row r="128" spans="10:15" ht="19.5" customHeight="1">
      <c r="J128" s="161" t="str">
        <f t="shared" si="4"/>
        <v xml:space="preserve">  LPN</v>
      </c>
      <c r="K128" s="162"/>
      <c r="L128" s="163">
        <f>D18</f>
        <v>59904</v>
      </c>
      <c r="M128" s="164">
        <f>F50</f>
        <v>0.2</v>
      </c>
      <c r="N128" s="165">
        <f>L128*M128</f>
        <v>11980.800000000001</v>
      </c>
    </row>
    <row r="129" spans="10:14">
      <c r="J129" s="161" t="str">
        <f>J92</f>
        <v xml:space="preserve">  Direct Care III</v>
      </c>
      <c r="K129" s="162"/>
      <c r="L129" s="163">
        <f>D21</f>
        <v>45210.880000000005</v>
      </c>
      <c r="M129" s="164">
        <f>F53</f>
        <v>1</v>
      </c>
      <c r="N129" s="165">
        <f>M129*L129</f>
        <v>45210.880000000005</v>
      </c>
    </row>
    <row r="130" spans="10:14">
      <c r="J130" s="161" t="str">
        <f>B22</f>
        <v xml:space="preserve">  Direct Care</v>
      </c>
      <c r="K130" s="162"/>
      <c r="L130" s="163">
        <f>D22</f>
        <v>34927.359999999993</v>
      </c>
      <c r="M130" s="164">
        <f>F54</f>
        <v>6</v>
      </c>
      <c r="N130" s="165">
        <f>L130*M130</f>
        <v>209564.15999999997</v>
      </c>
    </row>
    <row r="131" spans="10:14">
      <c r="J131" s="161" t="str">
        <f>B23</f>
        <v xml:space="preserve">  Relief</v>
      </c>
      <c r="K131" s="162"/>
      <c r="L131" s="163">
        <f>D23</f>
        <v>34927.359999999993</v>
      </c>
      <c r="M131" s="164">
        <f>F55</f>
        <v>1.0230769230769232</v>
      </c>
      <c r="N131" s="165">
        <f>L131*M131</f>
        <v>35733.375999999997</v>
      </c>
    </row>
    <row r="132" spans="10:14">
      <c r="J132" s="256" t="s">
        <v>294</v>
      </c>
      <c r="K132" s="226"/>
      <c r="L132" s="226"/>
      <c r="M132" s="664">
        <f>SUM(M123:M131)</f>
        <v>10.073076923076924</v>
      </c>
      <c r="N132" s="665">
        <f>SUM(N123:N131)</f>
        <v>426452.81599999993</v>
      </c>
    </row>
    <row r="133" spans="10:14">
      <c r="J133" s="139" t="s">
        <v>373</v>
      </c>
      <c r="K133" s="140"/>
      <c r="L133" s="140"/>
      <c r="M133" s="140" t="s">
        <v>297</v>
      </c>
      <c r="N133" s="149"/>
    </row>
    <row r="134" spans="10:14">
      <c r="J134" s="139" t="str">
        <f>B27</f>
        <v xml:space="preserve">  Tax and Fringe</v>
      </c>
      <c r="K134" s="140"/>
      <c r="L134" s="206">
        <f>L97</f>
        <v>0.24220000000000003</v>
      </c>
      <c r="M134" s="140"/>
      <c r="N134" s="207">
        <f>L134*N132</f>
        <v>103286.87203519999</v>
      </c>
    </row>
    <row r="135" spans="10:14" ht="15.75" customHeight="1">
      <c r="J135" s="256" t="s">
        <v>299</v>
      </c>
      <c r="K135" s="226"/>
      <c r="L135" s="226"/>
      <c r="M135" s="666"/>
      <c r="N135" s="258">
        <f>N132+N134</f>
        <v>529739.68803519988</v>
      </c>
    </row>
    <row r="136" spans="10:14">
      <c r="J136" s="139"/>
      <c r="K136" s="140"/>
      <c r="L136" s="140"/>
      <c r="M136" s="551"/>
      <c r="N136" s="165"/>
    </row>
    <row r="137" spans="10:14">
      <c r="J137" s="603" t="s">
        <v>311</v>
      </c>
      <c r="K137" s="616"/>
      <c r="L137" s="617" t="s">
        <v>301</v>
      </c>
      <c r="M137" s="618" t="s">
        <v>257</v>
      </c>
      <c r="N137" s="619" t="s">
        <v>266</v>
      </c>
    </row>
    <row r="138" spans="10:14">
      <c r="J138" s="161" t="str">
        <f>B31</f>
        <v xml:space="preserve">  Psychologist</v>
      </c>
      <c r="K138" s="140"/>
      <c r="L138" s="238">
        <f>D31</f>
        <v>136.75</v>
      </c>
      <c r="M138" s="217">
        <f>52*F56</f>
        <v>104</v>
      </c>
      <c r="N138" s="207">
        <f>L138*M138</f>
        <v>14222</v>
      </c>
    </row>
    <row r="139" spans="10:14">
      <c r="J139" s="256" t="s">
        <v>307</v>
      </c>
      <c r="K139" s="226"/>
      <c r="L139" s="226"/>
      <c r="M139" s="226"/>
      <c r="N139" s="258">
        <f>SUM(N138:N138)</f>
        <v>14222</v>
      </c>
    </row>
    <row r="140" spans="10:14">
      <c r="J140" s="139"/>
      <c r="K140" s="140"/>
      <c r="L140" s="140"/>
      <c r="M140" s="250"/>
      <c r="N140" s="207"/>
    </row>
    <row r="141" spans="10:14">
      <c r="J141" s="139" t="str">
        <f>B34</f>
        <v xml:space="preserve">  Staff Training</v>
      </c>
      <c r="K141" s="140"/>
      <c r="L141" s="140"/>
      <c r="M141" s="551">
        <f ca="1">D34</f>
        <v>192.10807561388694</v>
      </c>
      <c r="N141" s="552">
        <f ca="1">M141*M132</f>
        <v>1935.1194232029613</v>
      </c>
    </row>
    <row r="142" spans="10:14">
      <c r="J142" s="139" t="str">
        <f>B35</f>
        <v xml:space="preserve">  Transportation</v>
      </c>
      <c r="K142" s="140"/>
      <c r="L142" s="140"/>
      <c r="M142" s="238">
        <f>M105</f>
        <v>2.0190812303224459</v>
      </c>
      <c r="N142" s="590">
        <f>M142*N120</f>
        <v>3684.8232453384639</v>
      </c>
    </row>
    <row r="143" spans="10:14">
      <c r="J143" s="139" t="str">
        <f>B37</f>
        <v xml:space="preserve">  Meals / Food</v>
      </c>
      <c r="K143" s="140"/>
      <c r="L143" s="140"/>
      <c r="M143" s="238">
        <f>D37</f>
        <v>8.33</v>
      </c>
      <c r="N143" s="590">
        <f>M143*N120</f>
        <v>15202.25</v>
      </c>
    </row>
    <row r="144" spans="10:14">
      <c r="J144" s="139" t="str">
        <f>B36</f>
        <v xml:space="preserve">  Program Supplies &amp; Materials</v>
      </c>
      <c r="K144" s="140"/>
      <c r="L144" s="140"/>
      <c r="M144" s="626">
        <f ca="1">D36</f>
        <v>693.71474143152727</v>
      </c>
      <c r="N144" s="590">
        <f ca="1">M144*M132</f>
        <v>6987.8419531121926</v>
      </c>
    </row>
    <row r="145" spans="10:15">
      <c r="J145" s="139"/>
      <c r="K145" s="140"/>
      <c r="L145" s="140"/>
      <c r="M145" s="238"/>
      <c r="N145" s="667">
        <f ca="1">SUM(N140:N144)</f>
        <v>27810.03462165362</v>
      </c>
    </row>
    <row r="146" spans="10:15">
      <c r="J146" s="139"/>
      <c r="K146" s="140"/>
      <c r="L146" s="140"/>
      <c r="M146" s="551"/>
      <c r="N146" s="255"/>
    </row>
    <row r="147" spans="10:15">
      <c r="J147" s="256" t="s">
        <v>379</v>
      </c>
      <c r="K147" s="226"/>
      <c r="L147" s="226"/>
      <c r="M147" s="226"/>
      <c r="N147" s="668">
        <f ca="1">SUM(N135,N139,N145)</f>
        <v>571771.7226568535</v>
      </c>
    </row>
    <row r="148" spans="10:15">
      <c r="J148" s="139"/>
      <c r="K148" s="140"/>
      <c r="L148" s="140"/>
      <c r="M148" s="140"/>
      <c r="N148" s="149"/>
    </row>
    <row r="149" spans="10:15">
      <c r="J149" s="139" t="str">
        <f>B39</f>
        <v xml:space="preserve">  Admin. Allocation</v>
      </c>
      <c r="K149" s="140"/>
      <c r="L149" s="417">
        <f>D39</f>
        <v>0.12</v>
      </c>
      <c r="M149" s="140"/>
      <c r="N149" s="207">
        <f ca="1">L149*N147</f>
        <v>68612.606718822411</v>
      </c>
    </row>
    <row r="150" spans="10:15">
      <c r="J150" s="139"/>
      <c r="K150" s="140"/>
      <c r="L150" s="140"/>
      <c r="M150" s="140"/>
      <c r="N150" s="669"/>
    </row>
    <row r="151" spans="10:15" ht="13.8" thickBot="1">
      <c r="J151" s="670" t="s">
        <v>329</v>
      </c>
      <c r="K151" s="671"/>
      <c r="L151" s="671"/>
      <c r="M151" s="671"/>
      <c r="N151" s="243">
        <f ca="1">SUM(N147:N149)</f>
        <v>640384.32937567588</v>
      </c>
    </row>
    <row r="152" spans="10:15" ht="13.8" thickTop="1">
      <c r="J152" s="139"/>
      <c r="K152" s="140"/>
      <c r="L152" s="140"/>
      <c r="M152" s="140"/>
      <c r="N152" s="149"/>
    </row>
    <row r="153" spans="10:15">
      <c r="J153" s="139" t="str">
        <f>J112</f>
        <v xml:space="preserve">CAF </v>
      </c>
      <c r="K153" s="140"/>
      <c r="L153" s="569">
        <f>D41</f>
        <v>2.3077627802923752E-2</v>
      </c>
      <c r="M153" s="140"/>
      <c r="N153" s="640">
        <f ca="1">N151+(N151*L153)-(N132*L153)</f>
        <v>645321.36121667596</v>
      </c>
    </row>
    <row r="154" spans="10:15">
      <c r="J154" s="139"/>
      <c r="K154" s="140"/>
      <c r="L154" s="569"/>
      <c r="M154" s="140"/>
      <c r="N154" s="640"/>
    </row>
    <row r="155" spans="10:15">
      <c r="J155" s="139"/>
      <c r="K155" s="140"/>
      <c r="L155" s="140"/>
      <c r="M155" s="140"/>
      <c r="N155" s="672"/>
    </row>
    <row r="156" spans="10:15" ht="13.8" thickBot="1">
      <c r="J156" s="139" t="s">
        <v>382</v>
      </c>
      <c r="K156" s="167"/>
      <c r="L156" s="167"/>
      <c r="M156" s="268"/>
      <c r="N156" s="269">
        <f ca="1">N153/N120</f>
        <v>353.60074587215121</v>
      </c>
    </row>
    <row r="157" spans="10:15" ht="13.8" thickBot="1">
      <c r="J157" s="658"/>
      <c r="K157" s="673"/>
      <c r="L157" s="167"/>
      <c r="M157" s="268"/>
      <c r="N157" s="674"/>
    </row>
    <row r="158" spans="10:15">
      <c r="J158" s="140"/>
      <c r="K158" s="646"/>
      <c r="L158" s="140"/>
      <c r="M158" s="254"/>
      <c r="N158" s="275"/>
    </row>
    <row r="159" spans="10:15">
      <c r="J159" s="140"/>
      <c r="K159" s="646"/>
      <c r="L159" s="140"/>
      <c r="M159" s="254"/>
      <c r="N159" s="275"/>
      <c r="O159" s="218"/>
    </row>
    <row r="161" spans="10:14" ht="13.8" thickBot="1"/>
    <row r="162" spans="10:14" ht="13.8" thickBot="1">
      <c r="J162" s="1130" t="s">
        <v>450</v>
      </c>
      <c r="K162" s="1131"/>
      <c r="L162" s="1131"/>
      <c r="M162" s="1131"/>
      <c r="N162" s="1132"/>
    </row>
    <row r="163" spans="10:14">
      <c r="J163" s="594" t="s">
        <v>260</v>
      </c>
      <c r="K163" s="595">
        <v>11</v>
      </c>
      <c r="L163" s="230"/>
      <c r="M163" s="598" t="s">
        <v>262</v>
      </c>
      <c r="N163" s="599">
        <f>K163*365</f>
        <v>4015</v>
      </c>
    </row>
    <row r="164" spans="10:14">
      <c r="J164" s="603"/>
      <c r="K164" s="604"/>
      <c r="L164" s="617" t="s">
        <v>264</v>
      </c>
      <c r="M164" s="617" t="s">
        <v>265</v>
      </c>
      <c r="N164" s="156" t="s">
        <v>266</v>
      </c>
    </row>
    <row r="165" spans="10:14">
      <c r="J165" s="161" t="str">
        <f t="shared" ref="J165:J174" si="5">J122</f>
        <v>Management</v>
      </c>
      <c r="K165" s="173"/>
      <c r="L165" s="141"/>
      <c r="M165" s="141"/>
      <c r="N165" s="142"/>
    </row>
    <row r="166" spans="10:14">
      <c r="J166" s="161" t="str">
        <f t="shared" si="5"/>
        <v xml:space="preserve">Program Functional Oversight </v>
      </c>
      <c r="K166" s="162"/>
      <c r="L166" s="163">
        <f>L123</f>
        <v>74264</v>
      </c>
      <c r="M166" s="164">
        <f>H45</f>
        <v>0.1</v>
      </c>
      <c r="N166" s="165">
        <f>L166*M166</f>
        <v>7426.4000000000005</v>
      </c>
    </row>
    <row r="167" spans="10:14">
      <c r="J167" s="161" t="str">
        <f t="shared" si="5"/>
        <v xml:space="preserve">  Specialty Site Manager</v>
      </c>
      <c r="K167" s="162"/>
      <c r="L167" s="163">
        <f>L124</f>
        <v>63627.199999999997</v>
      </c>
      <c r="M167" s="164">
        <f>H46</f>
        <v>2.2000000000000002</v>
      </c>
      <c r="N167" s="165">
        <f>L167*M167</f>
        <v>139979.84</v>
      </c>
    </row>
    <row r="168" spans="10:14">
      <c r="J168" s="161" t="str">
        <f t="shared" si="5"/>
        <v>Medical and Clinical</v>
      </c>
      <c r="K168" s="162"/>
      <c r="L168" s="163"/>
      <c r="M168" s="164"/>
      <c r="N168" s="165"/>
    </row>
    <row r="169" spans="10:14">
      <c r="J169" s="161" t="str">
        <f t="shared" si="5"/>
        <v xml:space="preserve">  Psychologist</v>
      </c>
      <c r="K169" s="162"/>
      <c r="L169" s="163">
        <f t="shared" ref="L169:L174" si="6">L126</f>
        <v>84385.600000000006</v>
      </c>
      <c r="M169" s="164">
        <f>H48</f>
        <v>0.5</v>
      </c>
      <c r="N169" s="165">
        <f t="shared" ref="N169:N174" si="7">L169*M169</f>
        <v>42192.800000000003</v>
      </c>
    </row>
    <row r="170" spans="10:14" ht="12" customHeight="1">
      <c r="J170" s="186" t="str">
        <f t="shared" si="5"/>
        <v xml:space="preserve">  LPHA</v>
      </c>
      <c r="K170" s="187"/>
      <c r="L170" s="163">
        <f t="shared" si="6"/>
        <v>63627.199999999997</v>
      </c>
      <c r="M170" s="164">
        <f>H49</f>
        <v>0.75</v>
      </c>
      <c r="N170" s="194">
        <f t="shared" si="7"/>
        <v>47720.399999999994</v>
      </c>
    </row>
    <row r="171" spans="10:14">
      <c r="J171" s="161" t="str">
        <f t="shared" si="5"/>
        <v xml:space="preserve">  LPN</v>
      </c>
      <c r="K171" s="162"/>
      <c r="L171" s="163">
        <f t="shared" si="6"/>
        <v>59904</v>
      </c>
      <c r="M171" s="164">
        <f>H50</f>
        <v>0.4</v>
      </c>
      <c r="N171" s="165">
        <f t="shared" si="7"/>
        <v>23961.600000000002</v>
      </c>
    </row>
    <row r="172" spans="10:14">
      <c r="J172" s="161" t="str">
        <f t="shared" si="5"/>
        <v xml:space="preserve">  Direct Care III</v>
      </c>
      <c r="K172" s="162"/>
      <c r="L172" s="163">
        <f t="shared" si="6"/>
        <v>45210.880000000005</v>
      </c>
      <c r="M172" s="164">
        <f>H53</f>
        <v>1.25</v>
      </c>
      <c r="N172" s="165">
        <f t="shared" si="7"/>
        <v>56513.600000000006</v>
      </c>
    </row>
    <row r="173" spans="10:14">
      <c r="J173" s="161" t="str">
        <f t="shared" si="5"/>
        <v xml:space="preserve">  Direct Care</v>
      </c>
      <c r="K173" s="162"/>
      <c r="L173" s="163">
        <f t="shared" si="6"/>
        <v>34927.359999999993</v>
      </c>
      <c r="M173" s="164">
        <f>H54</f>
        <v>7.95</v>
      </c>
      <c r="N173" s="165">
        <f t="shared" si="7"/>
        <v>277672.51199999993</v>
      </c>
    </row>
    <row r="174" spans="10:14">
      <c r="J174" s="613" t="str">
        <f t="shared" si="5"/>
        <v xml:space="preserve">  Relief</v>
      </c>
      <c r="K174" s="162"/>
      <c r="L174" s="163">
        <f t="shared" si="6"/>
        <v>34927.359999999993</v>
      </c>
      <c r="M174" s="164">
        <f>H55</f>
        <v>1.3446153846153845</v>
      </c>
      <c r="N174" s="165">
        <f t="shared" si="7"/>
        <v>46963.86559999999</v>
      </c>
    </row>
    <row r="175" spans="10:14">
      <c r="J175" s="256" t="s">
        <v>294</v>
      </c>
      <c r="K175" s="226"/>
      <c r="L175" s="226"/>
      <c r="M175" s="664">
        <f>SUM(M166:M174)</f>
        <v>14.494615384615384</v>
      </c>
      <c r="N175" s="665">
        <f>SUM(N166:N174)</f>
        <v>642431.01760000002</v>
      </c>
    </row>
    <row r="176" spans="10:14">
      <c r="J176" s="139" t="s">
        <v>373</v>
      </c>
      <c r="K176" s="140"/>
      <c r="L176" s="140"/>
      <c r="M176" s="140" t="s">
        <v>297</v>
      </c>
      <c r="N176" s="149"/>
    </row>
    <row r="177" spans="10:14">
      <c r="J177" s="139" t="s">
        <v>298</v>
      </c>
      <c r="K177" s="140"/>
      <c r="L177" s="206">
        <f>L134</f>
        <v>0.24220000000000003</v>
      </c>
      <c r="M177" s="140"/>
      <c r="N177" s="207">
        <f>L177*N175</f>
        <v>155596.79246272001</v>
      </c>
    </row>
    <row r="178" spans="10:14">
      <c r="J178" s="256" t="s">
        <v>299</v>
      </c>
      <c r="K178" s="226"/>
      <c r="L178" s="226"/>
      <c r="M178" s="666"/>
      <c r="N178" s="258">
        <f>N175+N177</f>
        <v>798027.81006271997</v>
      </c>
    </row>
    <row r="179" spans="10:14">
      <c r="J179" s="139"/>
      <c r="K179" s="140"/>
      <c r="L179" s="140"/>
      <c r="M179" s="551"/>
      <c r="N179" s="165"/>
    </row>
    <row r="180" spans="10:14">
      <c r="J180" s="603" t="s">
        <v>311</v>
      </c>
      <c r="K180" s="616"/>
      <c r="L180" s="617" t="s">
        <v>301</v>
      </c>
      <c r="M180" s="618" t="s">
        <v>423</v>
      </c>
      <c r="N180" s="619" t="s">
        <v>266</v>
      </c>
    </row>
    <row r="181" spans="10:14">
      <c r="J181" s="161" t="str">
        <f>B31</f>
        <v xml:space="preserve">  Psychologist</v>
      </c>
      <c r="K181" s="140"/>
      <c r="L181" s="238">
        <f>D31</f>
        <v>136.75</v>
      </c>
      <c r="M181" s="217">
        <f>H56*52</f>
        <v>208</v>
      </c>
      <c r="N181" s="207">
        <f>L181*M181</f>
        <v>28444</v>
      </c>
    </row>
    <row r="182" spans="10:14">
      <c r="J182" s="256" t="s">
        <v>307</v>
      </c>
      <c r="K182" s="226"/>
      <c r="L182" s="226"/>
      <c r="M182" s="226"/>
      <c r="N182" s="258">
        <f>SUM(N181:N181)</f>
        <v>28444</v>
      </c>
    </row>
    <row r="183" spans="10:14">
      <c r="J183" s="139"/>
      <c r="K183" s="140"/>
      <c r="L183" s="140"/>
      <c r="M183" s="250"/>
      <c r="N183" s="207"/>
    </row>
    <row r="184" spans="10:14">
      <c r="J184" s="139" t="str">
        <f>J141</f>
        <v xml:space="preserve">  Staff Training</v>
      </c>
      <c r="K184" s="140"/>
      <c r="L184" s="140"/>
      <c r="M184" s="551">
        <f ca="1">M141</f>
        <v>192.10807561388694</v>
      </c>
      <c r="N184" s="207">
        <f ca="1">M184*M175</f>
        <v>2784.5326683019011</v>
      </c>
    </row>
    <row r="185" spans="10:14">
      <c r="J185" s="625" t="str">
        <f>B35</f>
        <v xml:space="preserve">  Transportation</v>
      </c>
      <c r="K185" s="140"/>
      <c r="L185" s="140"/>
      <c r="M185" s="238">
        <f>M142</f>
        <v>2.0190812303224459</v>
      </c>
      <c r="N185" s="207">
        <f>M185*N163</f>
        <v>8106.6111397446202</v>
      </c>
    </row>
    <row r="186" spans="10:14">
      <c r="J186" s="625" t="s">
        <v>451</v>
      </c>
      <c r="K186" s="140"/>
      <c r="L186" s="140"/>
      <c r="M186" s="238">
        <v>8.16</v>
      </c>
      <c r="N186" s="552">
        <f>M186*N163</f>
        <v>32762.400000000001</v>
      </c>
    </row>
    <row r="187" spans="10:14">
      <c r="J187" s="625" t="str">
        <f>B36</f>
        <v xml:space="preserve">  Program Supplies &amp; Materials</v>
      </c>
      <c r="K187" s="140"/>
      <c r="L187" s="140"/>
      <c r="M187" s="626">
        <f ca="1">D36</f>
        <v>693.71474143152727</v>
      </c>
      <c r="N187" s="590">
        <f ca="1">M187*M175</f>
        <v>10055.128363687898</v>
      </c>
    </row>
    <row r="188" spans="10:14">
      <c r="J188" s="139"/>
      <c r="K188" s="140"/>
      <c r="L188" s="140"/>
      <c r="M188" s="238"/>
      <c r="N188" s="675">
        <f ca="1">SUM(N183:N187)</f>
        <v>53708.672171734419</v>
      </c>
    </row>
    <row r="189" spans="10:14">
      <c r="J189" s="139"/>
      <c r="K189" s="140"/>
      <c r="L189" s="140"/>
      <c r="M189" s="551"/>
      <c r="N189" s="590"/>
    </row>
    <row r="190" spans="10:14">
      <c r="J190" s="256" t="s">
        <v>379</v>
      </c>
      <c r="K190" s="226"/>
      <c r="L190" s="226"/>
      <c r="M190" s="226"/>
      <c r="N190" s="667">
        <f ca="1">SUM(N178,N182,N188)</f>
        <v>880180.48223445436</v>
      </c>
    </row>
    <row r="191" spans="10:14">
      <c r="J191" s="139"/>
      <c r="K191" s="140"/>
      <c r="L191" s="140"/>
      <c r="M191" s="140"/>
      <c r="N191" s="255"/>
    </row>
    <row r="192" spans="10:14">
      <c r="J192" s="139" t="str">
        <f>B39</f>
        <v xml:space="preserve">  Admin. Allocation</v>
      </c>
      <c r="K192" s="140"/>
      <c r="L192" s="417">
        <f>D39</f>
        <v>0.12</v>
      </c>
      <c r="M192" s="140"/>
      <c r="N192" s="676">
        <f ca="1">L192*N190</f>
        <v>105621.65786813451</v>
      </c>
    </row>
    <row r="193" spans="10:15">
      <c r="J193" s="139"/>
      <c r="K193" s="140"/>
      <c r="L193" s="140"/>
      <c r="M193" s="140"/>
      <c r="N193" s="677"/>
    </row>
    <row r="194" spans="10:15" ht="13.8" thickBot="1">
      <c r="J194" s="670" t="s">
        <v>329</v>
      </c>
      <c r="K194" s="671"/>
      <c r="L194" s="671"/>
      <c r="M194" s="671"/>
      <c r="N194" s="678">
        <f ca="1">SUM(N190:N192)</f>
        <v>985802.14010258892</v>
      </c>
    </row>
    <row r="195" spans="10:15" ht="13.8" thickTop="1">
      <c r="J195" s="139"/>
      <c r="K195" s="140"/>
      <c r="L195" s="140"/>
      <c r="M195" s="140"/>
      <c r="N195" s="679"/>
    </row>
    <row r="196" spans="10:15" ht="13.8" thickBot="1">
      <c r="J196" s="139" t="str">
        <f>J153</f>
        <v xml:space="preserve">CAF </v>
      </c>
      <c r="K196" s="140"/>
      <c r="L196" s="569">
        <f>D41</f>
        <v>2.3077627802923752E-2</v>
      </c>
      <c r="M196" s="140"/>
      <c r="N196" s="243">
        <f ca="1">N194+(N194*L196)-(N175*L196)</f>
        <v>993726.33106597583</v>
      </c>
    </row>
    <row r="197" spans="10:15" ht="13.8" thickTop="1">
      <c r="J197" s="139"/>
      <c r="K197" s="140"/>
      <c r="L197" s="140"/>
      <c r="M197" s="140"/>
      <c r="N197" s="149"/>
    </row>
    <row r="198" spans="10:15" ht="13.8" thickBot="1">
      <c r="J198" s="139" t="s">
        <v>382</v>
      </c>
      <c r="K198" s="167"/>
      <c r="L198" s="167"/>
      <c r="M198" s="268"/>
      <c r="N198" s="1083">
        <f ca="1">N196/N163</f>
        <v>247.5034448483128</v>
      </c>
    </row>
    <row r="199" spans="10:15" ht="13.8" thickBot="1">
      <c r="J199" s="658"/>
      <c r="K199" s="673"/>
      <c r="L199" s="167"/>
      <c r="M199" s="268"/>
      <c r="N199" s="680"/>
    </row>
    <row r="200" spans="10:15">
      <c r="M200" s="140"/>
      <c r="N200" s="275"/>
    </row>
    <row r="201" spans="10:15">
      <c r="M201" s="254"/>
      <c r="N201" s="681"/>
      <c r="O201" s="218"/>
    </row>
  </sheetData>
  <mergeCells count="8">
    <mergeCell ref="J119:N119"/>
    <mergeCell ref="J162:N162"/>
    <mergeCell ref="B1:H1"/>
    <mergeCell ref="J1:N1"/>
    <mergeCell ref="J8:N8"/>
    <mergeCell ref="J48:N48"/>
    <mergeCell ref="J84:N84"/>
    <mergeCell ref="J118:N118"/>
  </mergeCells>
  <pageMargins left="0.25" right="0.25" top="0" bottom="0" header="0.3" footer="0"/>
  <pageSetup scale="61" fitToHeight="0" orientation="portrait" r:id="rId1"/>
  <headerFooter>
    <oddFooter>&amp;R&amp;P of &amp;N</oddFooter>
  </headerFooter>
  <rowBreaks count="3" manualBreakCount="3">
    <brk id="46" min="9" max="14" man="1"/>
    <brk id="116" min="9" max="14" man="1"/>
    <brk id="159" min="9" max="14" man="1"/>
  </rowBreaks>
  <ignoredErrors>
    <ignoredError sqref="J5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M385"/>
  <sheetViews>
    <sheetView topLeftCell="A40" zoomScale="80" zoomScaleNormal="80" workbookViewId="0">
      <selection activeCell="J51" sqref="J51"/>
    </sheetView>
  </sheetViews>
  <sheetFormatPr defaultColWidth="9.44140625" defaultRowHeight="13.2"/>
  <cols>
    <col min="1" max="1" width="9.44140625" style="682" customWidth="1"/>
    <col min="2" max="2" width="28" style="749" customWidth="1"/>
    <col min="3" max="4" width="12.44140625" style="749" customWidth="1"/>
    <col min="5" max="5" width="13.44140625" style="749" hidden="1" customWidth="1"/>
    <col min="6" max="6" width="8.44140625" style="749" bestFit="1" customWidth="1"/>
    <col min="7" max="7" width="53.44140625" style="749" customWidth="1"/>
    <col min="8" max="8" width="4" style="749" customWidth="1"/>
    <col min="9" max="9" width="30.5546875" style="749" customWidth="1"/>
    <col min="10" max="10" width="9.44140625" style="749"/>
    <col min="11" max="11" width="11.88671875" style="749" customWidth="1"/>
    <col min="12" max="12" width="13" style="749" customWidth="1"/>
    <col min="13" max="13" width="14.44140625" style="749" customWidth="1"/>
    <col min="14" max="14" width="13.44140625" style="682" customWidth="1"/>
    <col min="15" max="15" width="48.44140625" style="683" customWidth="1"/>
    <col min="16" max="16" width="9.44140625" style="683"/>
    <col min="17" max="17" width="13.5546875" style="683" customWidth="1"/>
    <col min="18" max="18" width="10.5546875" style="683" customWidth="1"/>
    <col min="19" max="19" width="15.44140625" style="683" bestFit="1" customWidth="1"/>
    <col min="20" max="20" width="10.5546875" style="683" customWidth="1"/>
    <col min="21" max="21" width="15.5546875" style="683" customWidth="1"/>
    <col min="22" max="37" width="9.44140625" style="683"/>
    <col min="38" max="299" width="9.44140625" style="684"/>
    <col min="300" max="16384" width="9.44140625" style="749"/>
  </cols>
  <sheetData>
    <row r="1" spans="2:46" ht="13.8" thickBot="1">
      <c r="B1" s="1114" t="s">
        <v>253</v>
      </c>
      <c r="C1" s="1114"/>
      <c r="D1" s="1114"/>
      <c r="E1" s="1114"/>
      <c r="F1" s="1114"/>
      <c r="G1" s="1114"/>
      <c r="H1" s="682"/>
      <c r="I1" s="1138" t="s">
        <v>452</v>
      </c>
      <c r="J1" s="1138"/>
      <c r="K1" s="1138"/>
      <c r="L1" s="1138"/>
      <c r="M1" s="1138"/>
    </row>
    <row r="2" spans="2:46" ht="13.8" thickBot="1">
      <c r="B2" s="685"/>
      <c r="C2" s="682"/>
      <c r="D2" s="682"/>
      <c r="E2" s="682"/>
      <c r="F2" s="682"/>
      <c r="G2" s="682"/>
      <c r="H2" s="682"/>
      <c r="I2" s="682"/>
      <c r="J2" s="682"/>
      <c r="K2" s="682"/>
      <c r="L2" s="682"/>
      <c r="M2" s="682"/>
    </row>
    <row r="3" spans="2:46">
      <c r="B3" s="318" t="s">
        <v>255</v>
      </c>
      <c r="C3" s="319" t="s">
        <v>256</v>
      </c>
      <c r="D3" s="320" t="s">
        <v>257</v>
      </c>
      <c r="E3" s="682"/>
      <c r="F3" s="682"/>
      <c r="G3" s="682"/>
      <c r="H3" s="682"/>
      <c r="I3" s="682"/>
      <c r="J3" s="682"/>
      <c r="K3" s="682"/>
      <c r="L3" s="682"/>
      <c r="M3" s="682"/>
    </row>
    <row r="4" spans="2:46">
      <c r="B4" s="323" t="s">
        <v>259</v>
      </c>
      <c r="C4" s="686">
        <v>15</v>
      </c>
      <c r="D4" s="325">
        <f>C4*8</f>
        <v>120</v>
      </c>
      <c r="E4" s="682"/>
      <c r="F4" s="682"/>
      <c r="G4" s="682"/>
      <c r="H4" s="682"/>
      <c r="I4" s="682"/>
      <c r="J4" s="682"/>
      <c r="K4" s="682"/>
      <c r="L4" s="682"/>
      <c r="M4" s="682"/>
    </row>
    <row r="5" spans="2:46">
      <c r="B5" s="323" t="s">
        <v>358</v>
      </c>
      <c r="C5" s="686">
        <v>8</v>
      </c>
      <c r="D5" s="325">
        <f>C5*8</f>
        <v>64</v>
      </c>
      <c r="E5" s="682"/>
      <c r="F5" s="682"/>
      <c r="G5" s="682"/>
      <c r="H5" s="682"/>
      <c r="I5" s="682"/>
      <c r="J5" s="682"/>
      <c r="K5" s="682"/>
      <c r="L5" s="682"/>
      <c r="M5" s="682"/>
    </row>
    <row r="6" spans="2:46">
      <c r="B6" s="323" t="s">
        <v>263</v>
      </c>
      <c r="C6" s="686">
        <v>10</v>
      </c>
      <c r="D6" s="325">
        <f>C6*8</f>
        <v>80</v>
      </c>
      <c r="E6" s="682"/>
      <c r="F6" s="682"/>
      <c r="G6" s="682"/>
      <c r="H6" s="682"/>
      <c r="I6" s="682"/>
      <c r="J6" s="682"/>
      <c r="K6" s="682"/>
      <c r="L6" s="682"/>
      <c r="M6" s="682"/>
    </row>
    <row r="7" spans="2:46" ht="13.8" thickBot="1">
      <c r="B7" s="328" t="s">
        <v>267</v>
      </c>
      <c r="C7" s="686">
        <v>5</v>
      </c>
      <c r="D7" s="329">
        <f>C7*8</f>
        <v>40</v>
      </c>
      <c r="E7" s="682"/>
      <c r="F7" s="682"/>
      <c r="G7" s="682"/>
      <c r="H7" s="682"/>
      <c r="I7" s="682"/>
      <c r="J7" s="682"/>
      <c r="K7" s="682"/>
      <c r="L7" s="682"/>
      <c r="M7" s="682"/>
    </row>
    <row r="8" spans="2:46" ht="13.8" thickBot="1">
      <c r="B8" s="323"/>
      <c r="C8" s="331" t="s">
        <v>269</v>
      </c>
      <c r="D8" s="325">
        <f>SUM(D4:D7)</f>
        <v>304</v>
      </c>
      <c r="E8" s="682"/>
      <c r="F8" s="682"/>
      <c r="G8" s="682"/>
      <c r="H8" s="682"/>
      <c r="I8" s="1139" t="s">
        <v>453</v>
      </c>
      <c r="J8" s="1140"/>
      <c r="K8" s="1140"/>
      <c r="L8" s="1140"/>
      <c r="M8" s="1141"/>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c r="AR8" s="682"/>
      <c r="AS8" s="682"/>
      <c r="AT8" s="682"/>
    </row>
    <row r="9" spans="2:46" ht="13.8" thickBot="1">
      <c r="B9" s="332"/>
      <c r="C9" s="333" t="s">
        <v>271</v>
      </c>
      <c r="D9" s="334">
        <f>D8/(52*40)</f>
        <v>0.14615384615384616</v>
      </c>
      <c r="E9" s="682"/>
      <c r="F9" s="682"/>
      <c r="G9" s="682"/>
      <c r="H9" s="682"/>
      <c r="I9" s="687" t="s">
        <v>260</v>
      </c>
      <c r="J9" s="338">
        <v>5</v>
      </c>
      <c r="K9" s="688"/>
      <c r="L9" s="689" t="s">
        <v>262</v>
      </c>
      <c r="M9" s="690">
        <f>J9*365</f>
        <v>1825</v>
      </c>
      <c r="O9" s="682"/>
      <c r="P9" s="682"/>
      <c r="Q9" s="682"/>
      <c r="R9" s="682"/>
      <c r="S9" s="682"/>
      <c r="T9" s="682"/>
      <c r="U9" s="682"/>
      <c r="V9" s="682"/>
      <c r="W9" s="682"/>
      <c r="X9" s="682"/>
      <c r="Y9" s="682"/>
      <c r="Z9" s="682"/>
      <c r="AA9" s="682"/>
      <c r="AB9" s="682"/>
      <c r="AC9" s="682"/>
      <c r="AD9" s="682"/>
      <c r="AE9" s="682"/>
      <c r="AF9" s="682"/>
      <c r="AG9" s="682"/>
      <c r="AH9" s="682"/>
      <c r="AI9" s="682"/>
      <c r="AJ9" s="682"/>
      <c r="AK9" s="682"/>
      <c r="AL9" s="682"/>
      <c r="AM9" s="682"/>
      <c r="AN9" s="682"/>
      <c r="AO9" s="682"/>
      <c r="AP9" s="682"/>
      <c r="AQ9" s="682"/>
      <c r="AR9" s="682"/>
      <c r="AS9" s="682"/>
      <c r="AT9" s="682"/>
    </row>
    <row r="10" spans="2:46" ht="13.8" thickBot="1">
      <c r="B10" s="682"/>
      <c r="C10" s="682"/>
      <c r="D10" s="682"/>
      <c r="E10" s="682"/>
      <c r="F10" s="682"/>
      <c r="G10" s="682"/>
      <c r="H10" s="682"/>
      <c r="I10" s="691"/>
      <c r="J10" s="692"/>
      <c r="K10" s="692"/>
      <c r="L10" s="692"/>
      <c r="M10" s="693"/>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row>
    <row r="11" spans="2:46" ht="26.4">
      <c r="B11" s="694"/>
      <c r="C11" s="695" t="s">
        <v>372</v>
      </c>
      <c r="D11" s="695" t="s">
        <v>275</v>
      </c>
      <c r="E11" s="346" t="s">
        <v>366</v>
      </c>
      <c r="F11" s="696"/>
      <c r="G11" s="697" t="s">
        <v>277</v>
      </c>
      <c r="H11" s="682"/>
      <c r="I11" s="698"/>
      <c r="J11" s="699"/>
      <c r="K11" s="700" t="s">
        <v>264</v>
      </c>
      <c r="L11" s="700" t="s">
        <v>265</v>
      </c>
      <c r="M11" s="701" t="s">
        <v>266</v>
      </c>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c r="AR11" s="682"/>
      <c r="AS11" s="682"/>
      <c r="AT11" s="682"/>
    </row>
    <row r="12" spans="2:46">
      <c r="B12" s="702" t="s">
        <v>268</v>
      </c>
      <c r="C12" s="703"/>
      <c r="D12" s="704"/>
      <c r="E12" s="703"/>
      <c r="F12" s="705"/>
      <c r="G12" s="706"/>
      <c r="H12" s="682"/>
      <c r="I12" s="707" t="str">
        <f t="shared" ref="I12:I21" si="0">B12</f>
        <v>Management</v>
      </c>
      <c r="J12" s="708"/>
      <c r="K12" s="709"/>
      <c r="L12" s="709"/>
      <c r="M12" s="710"/>
      <c r="O12" s="682"/>
      <c r="P12" s="682"/>
      <c r="Q12" s="682"/>
      <c r="R12" s="682"/>
      <c r="S12" s="682"/>
      <c r="T12" s="682"/>
      <c r="U12" s="682"/>
      <c r="V12" s="682"/>
      <c r="W12" s="682"/>
      <c r="X12" s="682"/>
      <c r="Y12" s="682"/>
      <c r="Z12" s="682"/>
      <c r="AA12" s="682"/>
      <c r="AB12" s="682"/>
      <c r="AC12" s="682"/>
      <c r="AD12" s="682"/>
      <c r="AE12" s="682"/>
      <c r="AF12" s="682"/>
      <c r="AG12" s="682"/>
      <c r="AH12" s="682"/>
      <c r="AI12" s="682"/>
      <c r="AJ12" s="682"/>
      <c r="AK12" s="682"/>
      <c r="AL12" s="682"/>
      <c r="AM12" s="682"/>
      <c r="AN12" s="682"/>
      <c r="AO12" s="682"/>
      <c r="AP12" s="682"/>
      <c r="AQ12" s="682"/>
      <c r="AR12" s="682"/>
      <c r="AS12" s="682"/>
      <c r="AT12" s="682"/>
    </row>
    <row r="13" spans="2:46">
      <c r="B13" s="364" t="str">
        <f>'Int_Beh (FY23)'!B13</f>
        <v xml:space="preserve">Program Functional Oversight </v>
      </c>
      <c r="C13" s="397">
        <v>0.1</v>
      </c>
      <c r="D13" s="357">
        <f>'Integrated Team (FY23)'!E15</f>
        <v>74264</v>
      </c>
      <c r="E13" s="365">
        <v>92496.84919424048</v>
      </c>
      <c r="F13" s="705"/>
      <c r="G13" s="711" t="str">
        <f>'Int_Beh (FY23)'!H13</f>
        <v>FY20 UFR Average for Line 101 Prg Functional Mgr</v>
      </c>
      <c r="H13" s="682"/>
      <c r="I13" s="691" t="str">
        <f t="shared" si="0"/>
        <v xml:space="preserve">Program Functional Oversight </v>
      </c>
      <c r="J13" s="708"/>
      <c r="K13" s="369">
        <f>D13</f>
        <v>74264</v>
      </c>
      <c r="L13" s="370">
        <f>C13</f>
        <v>0.1</v>
      </c>
      <c r="M13" s="712">
        <f>K13*L13</f>
        <v>7426.4000000000005</v>
      </c>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682"/>
      <c r="AM13" s="682"/>
      <c r="AN13" s="682"/>
      <c r="AO13" s="682"/>
      <c r="AP13" s="682"/>
      <c r="AQ13" s="682"/>
      <c r="AR13" s="682"/>
      <c r="AS13" s="682"/>
      <c r="AT13" s="682"/>
    </row>
    <row r="14" spans="2:46" ht="26.4">
      <c r="B14" s="364" t="s">
        <v>418</v>
      </c>
      <c r="C14" s="397">
        <v>1</v>
      </c>
      <c r="D14" s="357">
        <f>'Integrated Team (FY23)'!E14</f>
        <v>63627.199999999997</v>
      </c>
      <c r="E14" s="365">
        <v>60923</v>
      </c>
      <c r="F14" s="705"/>
      <c r="G14" s="220" t="s">
        <v>419</v>
      </c>
      <c r="H14" s="682"/>
      <c r="I14" s="691" t="str">
        <f>B14</f>
        <v xml:space="preserve">  Specialty Site Manager</v>
      </c>
      <c r="J14" s="708"/>
      <c r="K14" s="369">
        <f>D14</f>
        <v>63627.199999999997</v>
      </c>
      <c r="L14" s="370">
        <f>C14</f>
        <v>1</v>
      </c>
      <c r="M14" s="712">
        <f>K14*L14</f>
        <v>63627.199999999997</v>
      </c>
      <c r="O14" s="682"/>
      <c r="P14" s="682"/>
      <c r="Q14" s="682"/>
      <c r="R14" s="682"/>
      <c r="S14" s="682"/>
      <c r="T14" s="682"/>
      <c r="U14" s="682"/>
      <c r="V14" s="682"/>
      <c r="W14" s="682"/>
      <c r="X14" s="682"/>
      <c r="Y14" s="682"/>
      <c r="Z14" s="682"/>
      <c r="AA14" s="682"/>
      <c r="AB14" s="682"/>
      <c r="AC14" s="682"/>
      <c r="AD14" s="682"/>
      <c r="AE14" s="682"/>
      <c r="AF14" s="682"/>
      <c r="AG14" s="682"/>
      <c r="AH14" s="682"/>
      <c r="AI14" s="682"/>
      <c r="AJ14" s="682"/>
      <c r="AK14" s="682"/>
      <c r="AL14" s="682"/>
      <c r="AM14" s="682"/>
      <c r="AN14" s="682"/>
      <c r="AO14" s="682"/>
      <c r="AP14" s="682"/>
      <c r="AQ14" s="682"/>
      <c r="AR14" s="682"/>
      <c r="AS14" s="682"/>
      <c r="AT14" s="682"/>
    </row>
    <row r="15" spans="2:46">
      <c r="B15" s="713" t="s">
        <v>278</v>
      </c>
      <c r="C15" s="397"/>
      <c r="D15" s="357"/>
      <c r="E15" s="365"/>
      <c r="F15" s="705"/>
      <c r="G15" s="706"/>
      <c r="H15" s="682"/>
      <c r="I15" s="714" t="str">
        <f t="shared" si="0"/>
        <v>Medical and Clinical</v>
      </c>
      <c r="J15" s="715"/>
      <c r="K15" s="369"/>
      <c r="L15" s="370"/>
      <c r="M15" s="71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c r="AR15" s="682"/>
      <c r="AS15" s="682"/>
      <c r="AT15" s="682"/>
    </row>
    <row r="16" spans="2:46">
      <c r="B16" s="364" t="s">
        <v>454</v>
      </c>
      <c r="C16" s="397">
        <v>0.12</v>
      </c>
      <c r="D16" s="357">
        <f>'Integrated Team (FY23)'!E17</f>
        <v>211870</v>
      </c>
      <c r="E16" s="365">
        <v>208323.9231935351</v>
      </c>
      <c r="F16" s="705"/>
      <c r="G16" s="706" t="s">
        <v>370</v>
      </c>
      <c r="H16" s="682"/>
      <c r="I16" s="367" t="str">
        <f t="shared" si="0"/>
        <v xml:space="preserve">  Psychiatrist</v>
      </c>
      <c r="J16" s="715"/>
      <c r="K16" s="369">
        <f>D16</f>
        <v>211870</v>
      </c>
      <c r="L16" s="370">
        <f>C16</f>
        <v>0.12</v>
      </c>
      <c r="M16" s="712">
        <f t="shared" ref="M16:M24" si="1">K16*L16</f>
        <v>25424.399999999998</v>
      </c>
      <c r="O16" s="682"/>
      <c r="P16" s="682"/>
      <c r="Q16" s="682"/>
      <c r="R16" s="682"/>
      <c r="S16" s="682"/>
      <c r="T16" s="682"/>
      <c r="U16" s="682"/>
      <c r="V16" s="682"/>
      <c r="W16" s="682"/>
      <c r="X16" s="682"/>
      <c r="Y16" s="682"/>
      <c r="Z16" s="682"/>
      <c r="AA16" s="682"/>
      <c r="AB16" s="682"/>
      <c r="AC16" s="682"/>
      <c r="AD16" s="682"/>
      <c r="AE16" s="682"/>
      <c r="AF16" s="682"/>
      <c r="AG16" s="682"/>
      <c r="AH16" s="682"/>
      <c r="AI16" s="682"/>
      <c r="AJ16" s="682"/>
      <c r="AK16" s="682"/>
      <c r="AL16" s="682"/>
      <c r="AM16" s="682"/>
      <c r="AN16" s="682"/>
      <c r="AO16" s="682"/>
      <c r="AP16" s="682"/>
      <c r="AQ16" s="682"/>
      <c r="AR16" s="682"/>
      <c r="AS16" s="682"/>
      <c r="AT16" s="682"/>
    </row>
    <row r="17" spans="2:46">
      <c r="B17" s="364" t="s">
        <v>424</v>
      </c>
      <c r="C17" s="397">
        <v>0.05</v>
      </c>
      <c r="D17" s="357">
        <f>'M2020 BLS  SALARY CHART'!C18</f>
        <v>63627.199999999997</v>
      </c>
      <c r="E17" s="365">
        <v>60923.199999999997</v>
      </c>
      <c r="F17" s="705"/>
      <c r="G17" s="706" t="s">
        <v>370</v>
      </c>
      <c r="H17" s="682"/>
      <c r="I17" s="716" t="str">
        <f t="shared" si="0"/>
        <v xml:space="preserve">  LPHA</v>
      </c>
      <c r="J17" s="717"/>
      <c r="K17" s="369">
        <f>D17</f>
        <v>63627.199999999997</v>
      </c>
      <c r="L17" s="718">
        <f>C17</f>
        <v>0.05</v>
      </c>
      <c r="M17" s="719">
        <f t="shared" si="1"/>
        <v>3181.36</v>
      </c>
      <c r="O17" s="682"/>
      <c r="P17" s="682"/>
      <c r="Q17" s="682"/>
      <c r="R17" s="682"/>
      <c r="S17" s="682"/>
      <c r="T17" s="682"/>
      <c r="U17" s="682"/>
      <c r="V17" s="682"/>
      <c r="W17" s="682"/>
      <c r="X17" s="682"/>
      <c r="Y17" s="682"/>
      <c r="Z17" s="682"/>
      <c r="AA17" s="682"/>
      <c r="AB17" s="682"/>
      <c r="AC17" s="682"/>
      <c r="AD17" s="682"/>
      <c r="AE17" s="682"/>
      <c r="AF17" s="682"/>
      <c r="AG17" s="682"/>
      <c r="AH17" s="682"/>
      <c r="AI17" s="682"/>
      <c r="AJ17" s="682"/>
      <c r="AK17" s="682"/>
      <c r="AL17" s="682"/>
      <c r="AM17" s="682"/>
      <c r="AN17" s="682"/>
      <c r="AO17" s="682"/>
      <c r="AP17" s="682"/>
      <c r="AQ17" s="682"/>
      <c r="AR17" s="682"/>
      <c r="AS17" s="682"/>
      <c r="AT17" s="682"/>
    </row>
    <row r="18" spans="2:46">
      <c r="B18" s="364" t="s">
        <v>316</v>
      </c>
      <c r="C18" s="397">
        <v>0.12</v>
      </c>
      <c r="D18" s="181">
        <f>'M2020 BLS  SALARY CHART'!C24</f>
        <v>70766.799999999988</v>
      </c>
      <c r="E18" s="365">
        <v>70360.439368742242</v>
      </c>
      <c r="F18" s="705"/>
      <c r="G18" s="706" t="s">
        <v>370</v>
      </c>
      <c r="H18" s="682"/>
      <c r="I18" s="367" t="str">
        <f t="shared" si="0"/>
        <v xml:space="preserve">  Occupational Therapist</v>
      </c>
      <c r="J18" s="715"/>
      <c r="K18" s="369">
        <f>D18</f>
        <v>70766.799999999988</v>
      </c>
      <c r="L18" s="370">
        <f>C18</f>
        <v>0.12</v>
      </c>
      <c r="M18" s="712">
        <f>K18*L18</f>
        <v>8492.0159999999978</v>
      </c>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682"/>
      <c r="AS18" s="682"/>
      <c r="AT18" s="682"/>
    </row>
    <row r="19" spans="2:46">
      <c r="B19" s="364" t="s">
        <v>441</v>
      </c>
      <c r="C19" s="397">
        <v>0.2</v>
      </c>
      <c r="D19" s="357">
        <f>'Int_Beh (FY23)'!D18</f>
        <v>59904</v>
      </c>
      <c r="E19" s="365">
        <v>57449.599999999999</v>
      </c>
      <c r="F19" s="705"/>
      <c r="G19" s="706" t="s">
        <v>370</v>
      </c>
      <c r="H19" s="682"/>
      <c r="I19" s="367" t="str">
        <f t="shared" si="0"/>
        <v xml:space="preserve">  LPN</v>
      </c>
      <c r="J19" s="715"/>
      <c r="K19" s="369">
        <f>D19</f>
        <v>59904</v>
      </c>
      <c r="L19" s="370">
        <f>C19</f>
        <v>0.2</v>
      </c>
      <c r="M19" s="712">
        <f t="shared" si="1"/>
        <v>11980.800000000001</v>
      </c>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682"/>
      <c r="AS19" s="682"/>
      <c r="AT19" s="682"/>
    </row>
    <row r="20" spans="2:46">
      <c r="B20" s="364" t="s">
        <v>285</v>
      </c>
      <c r="C20" s="397"/>
      <c r="D20" s="357"/>
      <c r="E20" s="365"/>
      <c r="F20" s="705"/>
      <c r="G20" s="706"/>
      <c r="H20" s="682"/>
      <c r="I20" s="714" t="str">
        <f t="shared" si="0"/>
        <v>Direct Care</v>
      </c>
      <c r="J20" s="715"/>
      <c r="K20" s="369"/>
      <c r="L20" s="370"/>
      <c r="M20" s="712"/>
      <c r="O20" s="682"/>
      <c r="P20" s="682"/>
      <c r="Q20" s="682"/>
      <c r="R20" s="682"/>
      <c r="S20" s="682"/>
      <c r="T20" s="682"/>
      <c r="U20" s="682"/>
      <c r="V20" s="682"/>
      <c r="W20" s="682"/>
      <c r="X20" s="682"/>
      <c r="Y20" s="682"/>
      <c r="Z20" s="682"/>
      <c r="AA20" s="682"/>
      <c r="AB20" s="682"/>
      <c r="AC20" s="682"/>
      <c r="AD20" s="682"/>
      <c r="AE20" s="682"/>
      <c r="AF20" s="682"/>
      <c r="AG20" s="682"/>
      <c r="AH20" s="682"/>
      <c r="AI20" s="682"/>
      <c r="AJ20" s="682"/>
      <c r="AK20" s="682"/>
      <c r="AL20" s="682"/>
      <c r="AM20" s="682"/>
      <c r="AN20" s="682"/>
      <c r="AO20" s="682"/>
      <c r="AP20" s="682"/>
      <c r="AQ20" s="682"/>
      <c r="AR20" s="682"/>
      <c r="AS20" s="682"/>
      <c r="AT20" s="682"/>
    </row>
    <row r="21" spans="2:46">
      <c r="B21" s="364" t="str">
        <f>'Int_Beh (FY23)'!B20</f>
        <v xml:space="preserve">  DC Evening Supervisor (DC III)</v>
      </c>
      <c r="C21" s="397">
        <v>0.5</v>
      </c>
      <c r="D21" s="357">
        <f>'Int_Beh (FY23)'!D20</f>
        <v>45210.880000000005</v>
      </c>
      <c r="E21" s="365">
        <v>41516.800000000003</v>
      </c>
      <c r="F21" s="705"/>
      <c r="G21" s="706" t="s">
        <v>370</v>
      </c>
      <c r="H21" s="682"/>
      <c r="I21" s="367" t="str">
        <f t="shared" si="0"/>
        <v xml:space="preserve">  DC Evening Supervisor (DC III)</v>
      </c>
      <c r="J21" s="715"/>
      <c r="K21" s="369">
        <f>D21</f>
        <v>45210.880000000005</v>
      </c>
      <c r="L21" s="370">
        <f>C21</f>
        <v>0.5</v>
      </c>
      <c r="M21" s="712">
        <f t="shared" si="1"/>
        <v>22605.440000000002</v>
      </c>
      <c r="O21" s="682"/>
      <c r="P21" s="682"/>
      <c r="Q21" s="682"/>
      <c r="R21" s="682"/>
      <c r="S21" s="682"/>
      <c r="T21" s="682"/>
      <c r="U21" s="682"/>
      <c r="V21" s="682"/>
      <c r="W21" s="682"/>
      <c r="X21" s="682"/>
      <c r="Y21" s="682"/>
      <c r="Z21" s="682"/>
      <c r="AA21" s="682"/>
      <c r="AB21" s="682"/>
      <c r="AC21" s="682"/>
      <c r="AD21" s="682"/>
      <c r="AE21" s="682"/>
      <c r="AF21" s="682"/>
      <c r="AG21" s="682"/>
      <c r="AH21" s="682"/>
      <c r="AI21" s="682"/>
      <c r="AJ21" s="682"/>
      <c r="AK21" s="682"/>
      <c r="AL21" s="682"/>
      <c r="AM21" s="682"/>
      <c r="AN21" s="682"/>
      <c r="AO21" s="682"/>
      <c r="AP21" s="682"/>
      <c r="AQ21" s="682"/>
      <c r="AR21" s="682"/>
      <c r="AS21" s="682"/>
      <c r="AT21" s="682"/>
    </row>
    <row r="22" spans="2:46">
      <c r="B22" s="364" t="str">
        <f>'Int_Beh (FY23)'!B21</f>
        <v xml:space="preserve">  Direct Care III</v>
      </c>
      <c r="C22" s="397">
        <v>2.62</v>
      </c>
      <c r="D22" s="357">
        <f>'Int_Beh (FY23)'!D21</f>
        <v>45210.880000000005</v>
      </c>
      <c r="E22" s="365">
        <v>41516.800000000003</v>
      </c>
      <c r="F22" s="705"/>
      <c r="G22" s="706" t="s">
        <v>370</v>
      </c>
      <c r="H22" s="682"/>
      <c r="I22" s="367" t="str">
        <f>B22</f>
        <v xml:space="preserve">  Direct Care III</v>
      </c>
      <c r="J22" s="715"/>
      <c r="K22" s="369">
        <f>D22</f>
        <v>45210.880000000005</v>
      </c>
      <c r="L22" s="370">
        <f>C22</f>
        <v>2.62</v>
      </c>
      <c r="M22" s="712">
        <f t="shared" si="1"/>
        <v>118452.50560000002</v>
      </c>
      <c r="O22" s="682"/>
      <c r="P22" s="682"/>
      <c r="Q22" s="682"/>
      <c r="R22" s="682"/>
      <c r="S22" s="682"/>
      <c r="T22" s="682"/>
      <c r="U22" s="682"/>
      <c r="V22" s="682"/>
      <c r="W22" s="682"/>
      <c r="X22" s="682"/>
      <c r="Y22" s="682"/>
      <c r="Z22" s="682"/>
      <c r="AA22" s="682"/>
      <c r="AB22" s="682"/>
      <c r="AC22" s="682"/>
      <c r="AD22" s="682"/>
      <c r="AE22" s="682"/>
      <c r="AF22" s="682"/>
      <c r="AG22" s="682"/>
      <c r="AH22" s="682"/>
      <c r="AI22" s="682"/>
      <c r="AJ22" s="682"/>
      <c r="AK22" s="682"/>
      <c r="AL22" s="682"/>
      <c r="AM22" s="682"/>
      <c r="AN22" s="682"/>
      <c r="AO22" s="682"/>
      <c r="AP22" s="682"/>
      <c r="AQ22" s="682"/>
      <c r="AR22" s="682"/>
      <c r="AS22" s="682"/>
      <c r="AT22" s="682"/>
    </row>
    <row r="23" spans="2:46">
      <c r="B23" s="364" t="str">
        <f>'Int_Beh (FY23)'!B22</f>
        <v xml:space="preserve">  Direct Care</v>
      </c>
      <c r="C23" s="397">
        <v>6</v>
      </c>
      <c r="D23" s="357">
        <f>'Int_Beh (FY23)'!D22</f>
        <v>34927.359999999993</v>
      </c>
      <c r="E23" s="365">
        <v>32198</v>
      </c>
      <c r="F23" s="705"/>
      <c r="G23" s="706" t="s">
        <v>370</v>
      </c>
      <c r="H23" s="682"/>
      <c r="I23" s="720" t="str">
        <f>B23</f>
        <v xml:space="preserve">  Direct Care</v>
      </c>
      <c r="J23" s="715"/>
      <c r="K23" s="369">
        <f>D23</f>
        <v>34927.359999999993</v>
      </c>
      <c r="L23" s="370">
        <f>C23</f>
        <v>6</v>
      </c>
      <c r="M23" s="712">
        <f t="shared" si="1"/>
        <v>209564.15999999997</v>
      </c>
      <c r="O23" s="682"/>
      <c r="P23" s="682"/>
      <c r="Q23" s="682"/>
      <c r="R23" s="682"/>
      <c r="S23" s="682"/>
      <c r="T23" s="682"/>
      <c r="U23" s="682"/>
      <c r="V23" s="682"/>
      <c r="W23" s="682"/>
      <c r="X23" s="682"/>
      <c r="Y23" s="682"/>
      <c r="Z23" s="682"/>
      <c r="AA23" s="682"/>
      <c r="AB23" s="682"/>
      <c r="AC23" s="682"/>
      <c r="AD23" s="682"/>
      <c r="AE23" s="682"/>
      <c r="AF23" s="682"/>
      <c r="AG23" s="682"/>
      <c r="AH23" s="682"/>
      <c r="AI23" s="682"/>
      <c r="AJ23" s="682"/>
      <c r="AK23" s="682"/>
      <c r="AL23" s="682"/>
      <c r="AM23" s="682"/>
      <c r="AN23" s="682"/>
      <c r="AO23" s="682"/>
      <c r="AP23" s="682"/>
      <c r="AQ23" s="682"/>
      <c r="AR23" s="682"/>
      <c r="AS23" s="682"/>
      <c r="AT23" s="682"/>
    </row>
    <row r="24" spans="2:46">
      <c r="B24" s="364" t="str">
        <f>'Int_Beh (FY23)'!B23</f>
        <v xml:space="preserve">  Relief</v>
      </c>
      <c r="C24" s="397">
        <f>(C23+C22)*D9</f>
        <v>1.2598461538461541</v>
      </c>
      <c r="D24" s="357">
        <f>'Int_Beh (FY23)'!D23</f>
        <v>34927.359999999993</v>
      </c>
      <c r="E24" s="365">
        <v>32198</v>
      </c>
      <c r="F24" s="705"/>
      <c r="G24" s="706" t="s">
        <v>370</v>
      </c>
      <c r="H24" s="682"/>
      <c r="I24" s="367" t="str">
        <f>B24</f>
        <v xml:space="preserve">  Relief</v>
      </c>
      <c r="J24" s="715"/>
      <c r="K24" s="369">
        <f>D24</f>
        <v>34927.359999999993</v>
      </c>
      <c r="L24" s="370">
        <f>C24</f>
        <v>1.2598461538461541</v>
      </c>
      <c r="M24" s="712">
        <f t="shared" si="1"/>
        <v>44003.100160000002</v>
      </c>
      <c r="O24" s="682"/>
      <c r="P24" s="682"/>
      <c r="Q24" s="682"/>
      <c r="R24" s="682"/>
      <c r="S24" s="682"/>
      <c r="T24" s="682"/>
      <c r="U24" s="682"/>
      <c r="V24" s="682"/>
      <c r="W24" s="682"/>
      <c r="X24" s="682"/>
      <c r="Y24" s="682"/>
      <c r="Z24" s="682"/>
      <c r="AA24" s="682"/>
      <c r="AB24" s="682"/>
      <c r="AC24" s="682"/>
      <c r="AD24" s="682"/>
      <c r="AE24" s="682"/>
      <c r="AF24" s="682"/>
      <c r="AG24" s="682"/>
      <c r="AH24" s="682"/>
      <c r="AI24" s="682"/>
      <c r="AJ24" s="682"/>
      <c r="AK24" s="682"/>
      <c r="AL24" s="682"/>
      <c r="AM24" s="682"/>
      <c r="AN24" s="682"/>
      <c r="AO24" s="682"/>
      <c r="AP24" s="682"/>
      <c r="AQ24" s="682"/>
      <c r="AR24" s="682"/>
      <c r="AS24" s="682"/>
      <c r="AT24" s="682"/>
    </row>
    <row r="25" spans="2:46">
      <c r="B25" s="364"/>
      <c r="C25" s="412"/>
      <c r="D25" s="721"/>
      <c r="E25" s="705"/>
      <c r="F25" s="705"/>
      <c r="G25" s="706"/>
      <c r="H25" s="682"/>
      <c r="I25" s="722" t="s">
        <v>294</v>
      </c>
      <c r="J25" s="723"/>
      <c r="K25" s="723"/>
      <c r="L25" s="724">
        <f>SUM(L13:L24)</f>
        <v>11.969846153846156</v>
      </c>
      <c r="M25" s="725">
        <f>SUM(M13:M24)</f>
        <v>514757.38176000002</v>
      </c>
      <c r="O25" s="682"/>
      <c r="P25" s="682"/>
      <c r="Q25" s="682"/>
      <c r="R25" s="682"/>
      <c r="S25" s="682"/>
      <c r="T25" s="682"/>
      <c r="U25" s="682"/>
      <c r="V25" s="682"/>
      <c r="W25" s="682"/>
      <c r="X25" s="682"/>
      <c r="Y25" s="682"/>
      <c r="Z25" s="682"/>
      <c r="AA25" s="682"/>
      <c r="AB25" s="682"/>
      <c r="AC25" s="682"/>
      <c r="AD25" s="682"/>
      <c r="AE25" s="682"/>
      <c r="AF25" s="682"/>
      <c r="AG25" s="682"/>
      <c r="AH25" s="682"/>
      <c r="AI25" s="682"/>
      <c r="AJ25" s="682"/>
      <c r="AK25" s="682"/>
      <c r="AL25" s="682"/>
      <c r="AM25" s="682"/>
      <c r="AN25" s="682"/>
      <c r="AO25" s="682"/>
      <c r="AP25" s="682"/>
      <c r="AQ25" s="682"/>
      <c r="AR25" s="682"/>
      <c r="AS25" s="682"/>
      <c r="AT25" s="682"/>
    </row>
    <row r="26" spans="2:46">
      <c r="B26" s="364"/>
      <c r="C26" s="703"/>
      <c r="D26" s="721"/>
      <c r="E26" s="703"/>
      <c r="F26" s="703"/>
      <c r="G26" s="706"/>
      <c r="H26" s="682"/>
      <c r="I26" s="691"/>
      <c r="J26" s="692"/>
      <c r="K26" s="692"/>
      <c r="L26" s="692"/>
      <c r="M26" s="726"/>
      <c r="O26" s="682"/>
      <c r="P26" s="682"/>
      <c r="Q26" s="682"/>
      <c r="R26" s="682"/>
      <c r="S26" s="682"/>
      <c r="T26" s="682"/>
      <c r="U26" s="682"/>
      <c r="V26" s="682"/>
      <c r="W26" s="682"/>
      <c r="X26" s="682"/>
      <c r="Y26" s="682"/>
      <c r="Z26" s="682"/>
      <c r="AA26" s="682"/>
      <c r="AB26" s="682"/>
      <c r="AC26" s="682"/>
      <c r="AD26" s="682"/>
      <c r="AE26" s="682"/>
      <c r="AF26" s="682"/>
      <c r="AG26" s="682"/>
      <c r="AH26" s="682"/>
      <c r="AI26" s="682"/>
      <c r="AJ26" s="682"/>
      <c r="AK26" s="682"/>
      <c r="AL26" s="682"/>
      <c r="AM26" s="682"/>
      <c r="AN26" s="682"/>
      <c r="AO26" s="682"/>
      <c r="AP26" s="682"/>
      <c r="AQ26" s="682"/>
      <c r="AR26" s="682"/>
      <c r="AS26" s="682"/>
      <c r="AT26" s="682"/>
    </row>
    <row r="27" spans="2:46">
      <c r="B27" s="727"/>
      <c r="C27" s="703"/>
      <c r="D27" s="704" t="s">
        <v>303</v>
      </c>
      <c r="E27" s="703"/>
      <c r="F27" s="703"/>
      <c r="G27" s="706"/>
      <c r="H27" s="682"/>
      <c r="I27" s="707" t="s">
        <v>373</v>
      </c>
      <c r="J27" s="692"/>
      <c r="K27" s="692"/>
      <c r="L27" s="728" t="s">
        <v>297</v>
      </c>
      <c r="M27" s="693"/>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2"/>
      <c r="AL27" s="682"/>
      <c r="AM27" s="682"/>
      <c r="AN27" s="682"/>
      <c r="AO27" s="682"/>
      <c r="AP27" s="682"/>
      <c r="AQ27" s="682"/>
      <c r="AR27" s="682"/>
      <c r="AS27" s="682"/>
      <c r="AT27" s="682"/>
    </row>
    <row r="28" spans="2:46" ht="26.4">
      <c r="B28" s="727" t="s">
        <v>305</v>
      </c>
      <c r="C28" s="703"/>
      <c r="D28" s="280">
        <f>'Int_Beh (FY23)'!D27</f>
        <v>0.24220000000000003</v>
      </c>
      <c r="E28" s="729"/>
      <c r="F28" s="730"/>
      <c r="G28" s="532" t="s">
        <v>306</v>
      </c>
      <c r="H28" s="682"/>
      <c r="I28" s="691" t="s">
        <v>298</v>
      </c>
      <c r="J28" s="692"/>
      <c r="K28" s="206">
        <f>D28</f>
        <v>0.24220000000000003</v>
      </c>
      <c r="L28" s="692"/>
      <c r="M28" s="731">
        <f>K28*M25</f>
        <v>124674.23786227201</v>
      </c>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2"/>
      <c r="AL28" s="682"/>
      <c r="AM28" s="682"/>
      <c r="AN28" s="682"/>
      <c r="AO28" s="682"/>
      <c r="AP28" s="682"/>
      <c r="AQ28" s="682"/>
      <c r="AR28" s="682"/>
      <c r="AS28" s="682"/>
      <c r="AT28" s="682"/>
    </row>
    <row r="29" spans="2:46">
      <c r="B29" s="702"/>
      <c r="C29" s="730"/>
      <c r="D29" s="730"/>
      <c r="E29" s="730"/>
      <c r="F29" s="730"/>
      <c r="G29" s="706"/>
      <c r="H29" s="682"/>
      <c r="I29" s="722" t="s">
        <v>299</v>
      </c>
      <c r="J29" s="723"/>
      <c r="K29" s="723"/>
      <c r="L29" s="732"/>
      <c r="M29" s="733">
        <f>M25+M28</f>
        <v>639431.61962227197</v>
      </c>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682"/>
      <c r="AS29" s="682"/>
      <c r="AT29" s="682"/>
    </row>
    <row r="30" spans="2:46">
      <c r="B30" s="364"/>
      <c r="C30" s="730"/>
      <c r="D30" s="704" t="s">
        <v>308</v>
      </c>
      <c r="E30" s="730"/>
      <c r="F30" s="730"/>
      <c r="G30" s="706"/>
      <c r="H30" s="682"/>
      <c r="I30" s="342"/>
      <c r="J30" s="734"/>
      <c r="K30" s="735"/>
      <c r="L30" s="692"/>
      <c r="M30" s="731"/>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682"/>
      <c r="AS30" s="682"/>
      <c r="AT30" s="682"/>
    </row>
    <row r="31" spans="2:46">
      <c r="B31" s="736" t="str">
        <f>[10]Int_Beh!B163</f>
        <v xml:space="preserve">  Staff Training</v>
      </c>
      <c r="C31" s="412"/>
      <c r="D31" s="429">
        <f ca="1">'Med_Int_Spec (FY23) '!D33</f>
        <v>192.10807561388694</v>
      </c>
      <c r="E31" s="737">
        <v>277.77888799999999</v>
      </c>
      <c r="F31" s="738"/>
      <c r="G31" s="149" t="s">
        <v>426</v>
      </c>
      <c r="H31" s="682"/>
      <c r="I31" s="139" t="str">
        <f>B31</f>
        <v xml:space="preserve">  Staff Training</v>
      </c>
      <c r="J31" s="692"/>
      <c r="K31" s="739">
        <f ca="1">D31</f>
        <v>192.10807561388694</v>
      </c>
      <c r="L31" s="740"/>
      <c r="M31" s="552">
        <f ca="1">K31*L25</f>
        <v>2299.504110009671</v>
      </c>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682"/>
      <c r="AL31" s="682"/>
      <c r="AM31" s="682"/>
      <c r="AN31" s="682"/>
      <c r="AO31" s="682"/>
      <c r="AP31" s="682"/>
      <c r="AQ31" s="682"/>
      <c r="AR31" s="682"/>
      <c r="AS31" s="682"/>
      <c r="AT31" s="682"/>
    </row>
    <row r="32" spans="2:46">
      <c r="B32" s="741"/>
      <c r="C32" s="742"/>
      <c r="D32" s="743"/>
      <c r="E32" s="742"/>
      <c r="F32" s="742"/>
      <c r="G32" s="744"/>
      <c r="H32" s="682"/>
      <c r="I32" s="342" t="str">
        <f>B33</f>
        <v xml:space="preserve">  Transportation</v>
      </c>
      <c r="J32" s="692"/>
      <c r="K32" s="745">
        <f>D33</f>
        <v>2.0190812303224459</v>
      </c>
      <c r="L32" s="746"/>
      <c r="M32" s="553">
        <f>M9*K32</f>
        <v>3684.8232453384639</v>
      </c>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682"/>
      <c r="AM32" s="682"/>
      <c r="AN32" s="682"/>
      <c r="AO32" s="682"/>
      <c r="AP32" s="682"/>
      <c r="AQ32" s="682"/>
      <c r="AR32" s="682"/>
      <c r="AS32" s="682"/>
      <c r="AT32" s="682"/>
    </row>
    <row r="33" spans="1:299">
      <c r="B33" s="727" t="s">
        <v>427</v>
      </c>
      <c r="C33" s="703"/>
      <c r="D33" s="747">
        <f>'Med_Int_Spec (FY23) '!D34</f>
        <v>2.0190812303224459</v>
      </c>
      <c r="E33" s="729"/>
      <c r="F33" s="748"/>
      <c r="G33" s="432" t="s">
        <v>428</v>
      </c>
      <c r="H33" s="682"/>
      <c r="I33" s="342" t="str">
        <f>B35</f>
        <v xml:space="preserve">  Meals / Food</v>
      </c>
      <c r="J33" s="692"/>
      <c r="K33" s="745">
        <f>D35</f>
        <v>8.33</v>
      </c>
      <c r="L33" s="746"/>
      <c r="M33" s="553">
        <f>K33*M9</f>
        <v>15202.25</v>
      </c>
      <c r="O33" s="682"/>
      <c r="P33" s="682"/>
      <c r="Q33" s="682"/>
      <c r="R33" s="682"/>
      <c r="S33" s="682"/>
      <c r="T33" s="682"/>
      <c r="U33" s="682"/>
      <c r="V33" s="682"/>
      <c r="W33" s="682"/>
      <c r="X33" s="682"/>
      <c r="Y33" s="682"/>
      <c r="Z33" s="682"/>
      <c r="AA33" s="682"/>
      <c r="AB33" s="682"/>
      <c r="AC33" s="682"/>
      <c r="AD33" s="682"/>
      <c r="AE33" s="682"/>
      <c r="AF33" s="682"/>
      <c r="AG33" s="682"/>
      <c r="AH33" s="682"/>
      <c r="AI33" s="682"/>
      <c r="AJ33" s="682"/>
      <c r="AK33" s="682"/>
      <c r="AL33" s="682"/>
      <c r="AM33" s="682"/>
      <c r="AN33" s="682"/>
      <c r="AO33" s="682"/>
      <c r="AP33" s="682"/>
      <c r="AQ33" s="682"/>
      <c r="AR33" s="682"/>
      <c r="AS33" s="682"/>
      <c r="AT33" s="682"/>
    </row>
    <row r="34" spans="1:299">
      <c r="B34" s="727" t="s">
        <v>318</v>
      </c>
      <c r="C34" s="703"/>
      <c r="D34" s="429">
        <f ca="1">'Integrated Team (FY23)'!E43</f>
        <v>693.71474143152727</v>
      </c>
      <c r="E34" s="750">
        <v>642.72053101483573</v>
      </c>
      <c r="F34" s="703"/>
      <c r="G34" s="149" t="s">
        <v>426</v>
      </c>
      <c r="H34" s="682"/>
      <c r="I34" s="555" t="str">
        <f>B34</f>
        <v xml:space="preserve">  Program Supplies &amp; Materials</v>
      </c>
      <c r="J34" s="692"/>
      <c r="K34" s="751">
        <f ca="1">D34</f>
        <v>693.71474143152727</v>
      </c>
      <c r="L34" s="729"/>
      <c r="M34" s="752">
        <f ca="1">K34*L25</f>
        <v>8303.6587295905465</v>
      </c>
      <c r="O34" s="682"/>
      <c r="P34" s="682"/>
      <c r="Q34" s="682"/>
      <c r="R34" s="682"/>
      <c r="S34" s="682"/>
      <c r="T34" s="682"/>
      <c r="U34" s="682"/>
      <c r="V34" s="682"/>
      <c r="W34" s="682"/>
      <c r="X34" s="682"/>
      <c r="Y34" s="682"/>
      <c r="Z34" s="682"/>
      <c r="AA34" s="682"/>
      <c r="AB34" s="682"/>
      <c r="AC34" s="682"/>
      <c r="AD34" s="682"/>
      <c r="AE34" s="682"/>
      <c r="AF34" s="682"/>
      <c r="AG34" s="682"/>
      <c r="AH34" s="682"/>
      <c r="AI34" s="682"/>
      <c r="AJ34" s="682"/>
      <c r="AK34" s="682"/>
      <c r="AL34" s="682"/>
      <c r="AM34" s="682"/>
      <c r="AN34" s="682"/>
      <c r="AO34" s="682"/>
      <c r="AP34" s="682"/>
      <c r="AQ34" s="682"/>
      <c r="AR34" s="682"/>
      <c r="AS34" s="682"/>
      <c r="AT34" s="682"/>
    </row>
    <row r="35" spans="1:299">
      <c r="B35" s="386" t="s">
        <v>429</v>
      </c>
      <c r="C35" s="412"/>
      <c r="D35" s="429">
        <f>'GLE (FY23)'!C31</f>
        <v>8.33</v>
      </c>
      <c r="E35" s="750">
        <v>8.16</v>
      </c>
      <c r="F35" s="729"/>
      <c r="G35" s="359" t="s">
        <v>380</v>
      </c>
      <c r="H35" s="682"/>
      <c r="I35" s="691"/>
      <c r="J35" s="692"/>
      <c r="K35" s="692"/>
      <c r="L35" s="753"/>
      <c r="M35" s="754">
        <f ca="1">SUM(M30:M34)</f>
        <v>29490.236084938682</v>
      </c>
      <c r="O35" s="682"/>
      <c r="P35" s="682"/>
      <c r="Q35" s="682"/>
      <c r="R35" s="682"/>
      <c r="S35" s="682"/>
      <c r="T35" s="682"/>
      <c r="U35" s="682"/>
      <c r="V35" s="682"/>
      <c r="W35" s="682"/>
      <c r="X35" s="682"/>
      <c r="Y35" s="682"/>
      <c r="Z35" s="682"/>
      <c r="AA35" s="682"/>
      <c r="AB35" s="682"/>
      <c r="AC35" s="682"/>
      <c r="AD35" s="682"/>
      <c r="AE35" s="682"/>
      <c r="AF35" s="682"/>
      <c r="AG35" s="682"/>
      <c r="AH35" s="682"/>
      <c r="AI35" s="682"/>
      <c r="AJ35" s="682"/>
      <c r="AK35" s="682"/>
      <c r="AL35" s="682"/>
      <c r="AM35" s="682"/>
      <c r="AN35" s="682"/>
      <c r="AO35" s="682"/>
      <c r="AP35" s="682"/>
      <c r="AQ35" s="682"/>
      <c r="AR35" s="682"/>
      <c r="AS35" s="682"/>
      <c r="AT35" s="682"/>
    </row>
    <row r="36" spans="1:299">
      <c r="B36" s="727"/>
      <c r="C36" s="703"/>
      <c r="D36" s="703"/>
      <c r="E36" s="703"/>
      <c r="F36" s="703"/>
      <c r="G36" s="706"/>
      <c r="H36" s="682"/>
      <c r="I36" s="691"/>
      <c r="J36" s="692"/>
      <c r="K36" s="692"/>
      <c r="L36" s="755"/>
      <c r="M36" s="756"/>
      <c r="O36" s="682"/>
      <c r="P36" s="682"/>
      <c r="Q36" s="682"/>
      <c r="R36" s="682"/>
      <c r="S36" s="682"/>
      <c r="T36" s="682"/>
      <c r="U36" s="682"/>
      <c r="V36" s="682"/>
      <c r="W36" s="682"/>
      <c r="X36" s="682"/>
      <c r="Y36" s="682"/>
      <c r="Z36" s="682"/>
      <c r="AA36" s="682"/>
      <c r="AB36" s="682"/>
      <c r="AC36" s="682"/>
      <c r="AD36" s="682"/>
      <c r="AE36" s="682"/>
      <c r="AF36" s="682"/>
      <c r="AG36" s="682"/>
      <c r="AH36" s="682"/>
      <c r="AI36" s="682"/>
      <c r="AJ36" s="682"/>
      <c r="AK36" s="682"/>
      <c r="AL36" s="682"/>
      <c r="AM36" s="682"/>
      <c r="AN36" s="682"/>
      <c r="AO36" s="682"/>
      <c r="AP36" s="682"/>
      <c r="AQ36" s="682"/>
      <c r="AR36" s="682"/>
      <c r="AS36" s="682"/>
      <c r="AT36" s="682"/>
    </row>
    <row r="37" spans="1:299">
      <c r="B37" s="727" t="s">
        <v>330</v>
      </c>
      <c r="C37" s="703"/>
      <c r="D37" s="416">
        <f>'[10]Integrated Team (FY21)'!E46</f>
        <v>0.12</v>
      </c>
      <c r="E37" s="703"/>
      <c r="F37" s="703"/>
      <c r="G37" s="757" t="s">
        <v>86</v>
      </c>
      <c r="H37" s="682"/>
      <c r="I37" s="722" t="s">
        <v>379</v>
      </c>
      <c r="J37" s="723"/>
      <c r="K37" s="723"/>
      <c r="L37" s="723"/>
      <c r="M37" s="758">
        <f ca="1">SUM(M29,M35)</f>
        <v>668921.85570721061</v>
      </c>
      <c r="O37" s="682"/>
      <c r="P37" s="682"/>
      <c r="Q37" s="682"/>
      <c r="R37" s="682"/>
      <c r="S37" s="682"/>
      <c r="T37" s="682"/>
      <c r="U37" s="682"/>
      <c r="V37" s="682"/>
      <c r="W37" s="682"/>
      <c r="X37" s="682"/>
      <c r="Y37" s="682"/>
      <c r="Z37" s="682"/>
      <c r="AA37" s="682"/>
      <c r="AB37" s="682"/>
      <c r="AC37" s="682"/>
      <c r="AD37" s="682"/>
      <c r="AE37" s="682"/>
      <c r="AF37" s="682"/>
      <c r="AG37" s="682"/>
      <c r="AH37" s="682"/>
      <c r="AI37" s="682"/>
      <c r="AJ37" s="682"/>
      <c r="AK37" s="682"/>
      <c r="AL37" s="682"/>
      <c r="AM37" s="682"/>
      <c r="AN37" s="682"/>
      <c r="AO37" s="682"/>
      <c r="AP37" s="682"/>
      <c r="AQ37" s="682"/>
      <c r="AR37" s="682"/>
      <c r="AS37" s="682"/>
      <c r="AT37" s="682"/>
    </row>
    <row r="38" spans="1:299">
      <c r="B38" s="759"/>
      <c r="C38" s="412"/>
      <c r="D38" s="250"/>
      <c r="E38" s="703"/>
      <c r="F38" s="703"/>
      <c r="G38" s="532"/>
      <c r="H38" s="682"/>
      <c r="I38" s="691"/>
      <c r="J38" s="692"/>
      <c r="K38" s="692"/>
      <c r="L38" s="760"/>
      <c r="M38" s="761"/>
      <c r="O38" s="682"/>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2"/>
      <c r="AP38" s="682"/>
      <c r="AQ38" s="682"/>
      <c r="AR38" s="682"/>
      <c r="AS38" s="682"/>
      <c r="AT38" s="682"/>
    </row>
    <row r="39" spans="1:299">
      <c r="B39" s="727"/>
      <c r="C39" s="703"/>
      <c r="D39" s="412"/>
      <c r="E39" s="703"/>
      <c r="F39" s="703"/>
      <c r="G39" s="706"/>
      <c r="H39" s="682"/>
      <c r="I39" s="691" t="str">
        <f>B37</f>
        <v xml:space="preserve">  Admin. Allocation</v>
      </c>
      <c r="J39" s="692"/>
      <c r="K39" s="415">
        <f>D37</f>
        <v>0.12</v>
      </c>
      <c r="L39" s="692"/>
      <c r="M39" s="731">
        <f ca="1">K39*M37</f>
        <v>80270.622684865273</v>
      </c>
      <c r="O39" s="682"/>
      <c r="P39" s="682"/>
      <c r="Q39" s="682"/>
      <c r="R39" s="682"/>
      <c r="S39" s="682"/>
      <c r="T39" s="682"/>
      <c r="U39" s="682"/>
      <c r="V39" s="682"/>
      <c r="W39" s="682"/>
      <c r="X39" s="682"/>
      <c r="Y39" s="682"/>
      <c r="Z39" s="682"/>
      <c r="AA39" s="682"/>
      <c r="AB39" s="682"/>
      <c r="AC39" s="682"/>
      <c r="AD39" s="682"/>
      <c r="AE39" s="682"/>
      <c r="AF39" s="682"/>
      <c r="AG39" s="682"/>
      <c r="AH39" s="682"/>
      <c r="AI39" s="682"/>
      <c r="AJ39" s="682"/>
      <c r="AK39" s="682"/>
      <c r="AL39" s="682"/>
      <c r="AM39" s="682"/>
      <c r="AN39" s="682"/>
      <c r="AO39" s="682"/>
      <c r="AP39" s="682"/>
      <c r="AQ39" s="682"/>
      <c r="AR39" s="682"/>
      <c r="AS39" s="682"/>
      <c r="AT39" s="682"/>
    </row>
    <row r="40" spans="1:299" ht="13.8" thickBot="1">
      <c r="B40" s="762" t="s">
        <v>383</v>
      </c>
      <c r="C40" s="763"/>
      <c r="D40" s="273">
        <f>'Int_Beh (FY23)'!D41</f>
        <v>2.3077627802923752E-2</v>
      </c>
      <c r="E40" s="763"/>
      <c r="F40" s="763"/>
      <c r="G40" s="764" t="s">
        <v>333</v>
      </c>
      <c r="H40" s="682"/>
      <c r="I40" s="691"/>
      <c r="J40" s="692"/>
      <c r="K40" s="322"/>
      <c r="L40" s="692"/>
      <c r="M40" s="765"/>
      <c r="O40" s="682"/>
      <c r="P40" s="682"/>
      <c r="Q40" s="682"/>
      <c r="R40" s="682"/>
      <c r="S40" s="682"/>
      <c r="T40" s="682"/>
      <c r="U40" s="682"/>
      <c r="V40" s="682"/>
      <c r="W40" s="682"/>
      <c r="X40" s="682"/>
      <c r="Y40" s="682"/>
      <c r="Z40" s="682"/>
      <c r="AA40" s="682"/>
      <c r="AB40" s="682"/>
      <c r="AC40" s="682"/>
      <c r="AD40" s="682"/>
      <c r="AE40" s="682"/>
      <c r="AF40" s="682"/>
      <c r="AG40" s="682"/>
      <c r="AH40" s="682"/>
      <c r="AI40" s="682"/>
      <c r="AJ40" s="682"/>
      <c r="AK40" s="682"/>
      <c r="AL40" s="682"/>
      <c r="AM40" s="682"/>
      <c r="AN40" s="682"/>
      <c r="AO40" s="682"/>
      <c r="AP40" s="682"/>
      <c r="AQ40" s="682"/>
      <c r="AR40" s="682"/>
      <c r="AS40" s="682"/>
      <c r="AT40" s="682"/>
    </row>
    <row r="41" spans="1:299">
      <c r="B41" s="1142"/>
      <c r="C41" s="1142"/>
      <c r="D41" s="1142"/>
      <c r="E41" s="1142"/>
      <c r="F41" s="1142"/>
      <c r="G41" s="1142"/>
      <c r="H41" s="682"/>
      <c r="I41" s="691"/>
      <c r="J41" s="692"/>
      <c r="K41" s="322"/>
      <c r="L41" s="692"/>
      <c r="M41" s="766"/>
      <c r="O41" s="682"/>
      <c r="P41" s="682"/>
      <c r="Q41" s="682"/>
      <c r="R41" s="682"/>
      <c r="S41" s="682"/>
      <c r="T41" s="682"/>
      <c r="U41" s="682"/>
      <c r="V41" s="682"/>
      <c r="W41" s="682"/>
      <c r="X41" s="682"/>
      <c r="Y41" s="682"/>
      <c r="Z41" s="682"/>
      <c r="AA41" s="682"/>
      <c r="AB41" s="682"/>
      <c r="AC41" s="682"/>
      <c r="AD41" s="682"/>
      <c r="AE41" s="682"/>
      <c r="AF41" s="682"/>
      <c r="AG41" s="682"/>
      <c r="AH41" s="682"/>
      <c r="AI41" s="682"/>
      <c r="AJ41" s="682"/>
      <c r="AK41" s="682"/>
      <c r="AL41" s="682"/>
      <c r="AM41" s="682"/>
      <c r="AN41" s="682"/>
      <c r="AO41" s="682"/>
      <c r="AP41" s="682"/>
      <c r="AQ41" s="682"/>
      <c r="AR41" s="682"/>
      <c r="AS41" s="682"/>
      <c r="AT41" s="682"/>
    </row>
    <row r="42" spans="1:299" ht="13.8" thickBot="1">
      <c r="B42" s="1143"/>
      <c r="C42" s="1143"/>
      <c r="D42" s="1143"/>
      <c r="E42" s="1143"/>
      <c r="F42" s="1143"/>
      <c r="G42" s="1143"/>
      <c r="H42" s="682"/>
      <c r="I42" s="767" t="s">
        <v>329</v>
      </c>
      <c r="J42" s="768"/>
      <c r="K42" s="426"/>
      <c r="L42" s="768"/>
      <c r="M42" s="769">
        <f ca="1">SUM(M37:M41)</f>
        <v>749192.47839207586</v>
      </c>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row>
    <row r="43" spans="1:299" ht="13.8" thickTop="1">
      <c r="B43" s="1143"/>
      <c r="C43" s="1143"/>
      <c r="D43" s="1143"/>
      <c r="E43" s="1143"/>
      <c r="F43" s="1143"/>
      <c r="G43" s="1143"/>
      <c r="H43" s="682"/>
      <c r="I43" s="691"/>
      <c r="J43" s="692"/>
      <c r="K43" s="140"/>
      <c r="L43" s="692"/>
      <c r="M43" s="693"/>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c r="AR43" s="682"/>
      <c r="AS43" s="682"/>
      <c r="AT43" s="682"/>
    </row>
    <row r="44" spans="1:299">
      <c r="B44" s="1143"/>
      <c r="C44" s="1143"/>
      <c r="D44" s="1143"/>
      <c r="E44" s="1143"/>
      <c r="F44" s="1143"/>
      <c r="G44" s="1143"/>
      <c r="H44" s="682"/>
      <c r="I44" s="691" t="str">
        <f>B40</f>
        <v>CAF rate</v>
      </c>
      <c r="J44" s="692"/>
      <c r="K44" s="415">
        <f>D40</f>
        <v>2.3077627802923752E-2</v>
      </c>
      <c r="L44" s="692"/>
      <c r="M44" s="770">
        <f ca="1">M42+(M42*K44)-(M25*K44)</f>
        <v>754602.6842960933</v>
      </c>
      <c r="O44" s="682"/>
      <c r="P44" s="682"/>
      <c r="Q44" s="682"/>
      <c r="R44" s="682"/>
      <c r="S44" s="682"/>
      <c r="T44" s="682"/>
      <c r="U44" s="682"/>
      <c r="V44" s="682"/>
      <c r="W44" s="682"/>
      <c r="X44" s="682"/>
      <c r="Y44" s="682"/>
      <c r="Z44" s="682"/>
      <c r="AA44" s="682"/>
      <c r="AB44" s="682"/>
      <c r="AC44" s="682"/>
      <c r="AD44" s="682"/>
      <c r="AE44" s="682"/>
      <c r="AF44" s="682"/>
      <c r="AG44" s="682"/>
      <c r="AH44" s="682"/>
      <c r="AI44" s="682"/>
      <c r="AJ44" s="682"/>
      <c r="AK44" s="682"/>
      <c r="AL44" s="682"/>
      <c r="AM44" s="682"/>
      <c r="AN44" s="682"/>
      <c r="AO44" s="682"/>
      <c r="AP44" s="682"/>
      <c r="AQ44" s="682"/>
      <c r="AR44" s="682"/>
      <c r="AS44" s="682"/>
      <c r="AT44" s="682"/>
    </row>
    <row r="45" spans="1:299" ht="13.8" thickBot="1">
      <c r="B45" s="1143"/>
      <c r="C45" s="1143"/>
      <c r="D45" s="1143"/>
      <c r="E45" s="1143"/>
      <c r="F45" s="1143"/>
      <c r="G45" s="1143"/>
      <c r="H45" s="682"/>
      <c r="I45" s="771"/>
      <c r="J45" s="772"/>
      <c r="K45" s="773"/>
      <c r="L45" s="772"/>
      <c r="M45" s="774"/>
      <c r="O45" s="682"/>
      <c r="P45" s="682"/>
      <c r="Q45" s="682"/>
      <c r="R45" s="682"/>
      <c r="S45" s="682"/>
      <c r="T45" s="682"/>
      <c r="U45" s="682"/>
      <c r="V45" s="682"/>
      <c r="W45" s="682"/>
      <c r="X45" s="682"/>
      <c r="Y45" s="682"/>
      <c r="Z45" s="682"/>
      <c r="AA45" s="682"/>
      <c r="AB45" s="682"/>
      <c r="AC45" s="682"/>
      <c r="AD45" s="682"/>
      <c r="AE45" s="682"/>
      <c r="AF45" s="682"/>
      <c r="AG45" s="682"/>
      <c r="AH45" s="682"/>
      <c r="AI45" s="682"/>
      <c r="AJ45" s="682"/>
      <c r="AK45" s="682"/>
      <c r="AL45" s="682"/>
      <c r="AM45" s="682"/>
      <c r="AN45" s="682"/>
      <c r="AO45" s="682"/>
      <c r="AP45" s="682"/>
      <c r="AQ45" s="682"/>
      <c r="AR45" s="682"/>
      <c r="AS45" s="682"/>
      <c r="AT45" s="682"/>
    </row>
    <row r="46" spans="1:299" ht="13.8" thickTop="1">
      <c r="B46" s="682"/>
      <c r="C46" s="682"/>
      <c r="D46" s="682"/>
      <c r="E46" s="682"/>
      <c r="F46" s="682"/>
      <c r="G46" s="682"/>
      <c r="H46" s="682"/>
      <c r="I46" s="691"/>
      <c r="J46" s="692"/>
      <c r="K46" s="775"/>
      <c r="L46" s="692"/>
      <c r="M46" s="770"/>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682"/>
      <c r="AP46" s="682"/>
      <c r="AQ46" s="682"/>
      <c r="AR46" s="682"/>
      <c r="AS46" s="682"/>
      <c r="AT46" s="682"/>
    </row>
    <row r="47" spans="1:299" s="682" customFormat="1">
      <c r="I47" s="691"/>
      <c r="J47" s="692"/>
      <c r="K47" s="692"/>
      <c r="L47" s="692"/>
      <c r="M47" s="776"/>
      <c r="AU47" s="684"/>
      <c r="AV47" s="684"/>
      <c r="AW47" s="684"/>
      <c r="AX47" s="684"/>
      <c r="AY47" s="684"/>
      <c r="AZ47" s="684"/>
      <c r="BA47" s="684"/>
      <c r="BB47" s="684"/>
      <c r="BC47" s="684"/>
      <c r="BD47" s="684"/>
      <c r="BE47" s="684"/>
      <c r="BF47" s="684"/>
      <c r="BG47" s="684"/>
      <c r="BH47" s="684"/>
      <c r="BI47" s="684"/>
      <c r="BJ47" s="684"/>
      <c r="BK47" s="684"/>
      <c r="BL47" s="684"/>
      <c r="BM47" s="684"/>
      <c r="BN47" s="684"/>
      <c r="BO47" s="684"/>
      <c r="BP47" s="684"/>
      <c r="BQ47" s="684"/>
      <c r="BR47" s="684"/>
      <c r="BS47" s="684"/>
      <c r="BT47" s="684"/>
      <c r="BU47" s="684"/>
      <c r="BV47" s="684"/>
      <c r="BW47" s="684"/>
      <c r="BX47" s="684"/>
      <c r="BY47" s="684"/>
      <c r="BZ47" s="684"/>
      <c r="CA47" s="684"/>
      <c r="CB47" s="684"/>
      <c r="CC47" s="684"/>
      <c r="CD47" s="684"/>
      <c r="CE47" s="684"/>
      <c r="CF47" s="684"/>
      <c r="CG47" s="684"/>
      <c r="CH47" s="684"/>
      <c r="CI47" s="684"/>
      <c r="CJ47" s="684"/>
      <c r="CK47" s="684"/>
      <c r="CL47" s="684"/>
      <c r="CM47" s="684"/>
      <c r="CN47" s="684"/>
      <c r="CO47" s="684"/>
      <c r="CP47" s="684"/>
      <c r="CQ47" s="684"/>
      <c r="CR47" s="684"/>
      <c r="CS47" s="684"/>
      <c r="CT47" s="684"/>
      <c r="CU47" s="684"/>
      <c r="CV47" s="684"/>
      <c r="CW47" s="684"/>
      <c r="CX47" s="684"/>
      <c r="CY47" s="684"/>
      <c r="CZ47" s="684"/>
      <c r="DA47" s="684"/>
      <c r="DB47" s="684"/>
      <c r="DC47" s="684"/>
      <c r="DD47" s="684"/>
      <c r="DE47" s="684"/>
      <c r="DF47" s="684"/>
      <c r="DG47" s="684"/>
      <c r="DH47" s="684"/>
      <c r="DI47" s="684"/>
      <c r="DJ47" s="684"/>
      <c r="DK47" s="684"/>
      <c r="DL47" s="684"/>
      <c r="DM47" s="684"/>
      <c r="DN47" s="684"/>
      <c r="DO47" s="684"/>
      <c r="DP47" s="684"/>
      <c r="DQ47" s="684"/>
      <c r="DR47" s="684"/>
      <c r="DS47" s="684"/>
      <c r="DT47" s="684"/>
      <c r="DU47" s="684"/>
      <c r="DV47" s="684"/>
      <c r="DW47" s="684"/>
      <c r="DX47" s="684"/>
      <c r="DY47" s="684"/>
      <c r="DZ47" s="684"/>
      <c r="EA47" s="684"/>
      <c r="EB47" s="684"/>
      <c r="EC47" s="684"/>
      <c r="ED47" s="684"/>
      <c r="EE47" s="684"/>
      <c r="EF47" s="684"/>
      <c r="EG47" s="684"/>
      <c r="EH47" s="684"/>
      <c r="EI47" s="684"/>
      <c r="EJ47" s="684"/>
      <c r="EK47" s="684"/>
      <c r="EL47" s="684"/>
      <c r="EM47" s="684"/>
      <c r="EN47" s="684"/>
      <c r="EO47" s="684"/>
      <c r="EP47" s="684"/>
      <c r="EQ47" s="684"/>
      <c r="ER47" s="684"/>
      <c r="ES47" s="684"/>
      <c r="ET47" s="684"/>
      <c r="EU47" s="684"/>
      <c r="EV47" s="684"/>
      <c r="EW47" s="684"/>
      <c r="EX47" s="684"/>
      <c r="EY47" s="684"/>
      <c r="EZ47" s="684"/>
      <c r="FA47" s="684"/>
      <c r="FB47" s="684"/>
      <c r="FC47" s="684"/>
      <c r="FD47" s="684"/>
      <c r="FE47" s="684"/>
      <c r="FF47" s="684"/>
      <c r="FG47" s="684"/>
      <c r="FH47" s="684"/>
      <c r="FI47" s="684"/>
      <c r="FJ47" s="684"/>
      <c r="FK47" s="684"/>
      <c r="FL47" s="684"/>
      <c r="FM47" s="684"/>
      <c r="FN47" s="684"/>
      <c r="FO47" s="684"/>
      <c r="FP47" s="684"/>
      <c r="FQ47" s="684"/>
      <c r="FR47" s="684"/>
      <c r="FS47" s="684"/>
      <c r="FT47" s="684"/>
      <c r="FU47" s="684"/>
      <c r="FV47" s="684"/>
      <c r="FW47" s="684"/>
      <c r="FX47" s="684"/>
      <c r="FY47" s="684"/>
      <c r="FZ47" s="684"/>
      <c r="GA47" s="684"/>
      <c r="GB47" s="684"/>
      <c r="GC47" s="684"/>
      <c r="GD47" s="684"/>
      <c r="GE47" s="684"/>
      <c r="GF47" s="684"/>
      <c r="GG47" s="684"/>
      <c r="GH47" s="684"/>
      <c r="GI47" s="684"/>
      <c r="GJ47" s="684"/>
      <c r="GK47" s="684"/>
      <c r="GL47" s="684"/>
      <c r="GM47" s="684"/>
      <c r="GN47" s="684"/>
      <c r="GO47" s="684"/>
      <c r="GP47" s="684"/>
      <c r="GQ47" s="684"/>
      <c r="GR47" s="684"/>
      <c r="GS47" s="684"/>
      <c r="GT47" s="684"/>
      <c r="GU47" s="684"/>
      <c r="GV47" s="684"/>
      <c r="GW47" s="684"/>
      <c r="GX47" s="684"/>
      <c r="GY47" s="684"/>
      <c r="GZ47" s="684"/>
      <c r="HA47" s="684"/>
      <c r="HB47" s="684"/>
      <c r="HC47" s="684"/>
      <c r="HD47" s="684"/>
      <c r="HE47" s="684"/>
      <c r="HF47" s="684"/>
      <c r="HG47" s="684"/>
      <c r="HH47" s="684"/>
      <c r="HI47" s="684"/>
      <c r="HJ47" s="684"/>
      <c r="HK47" s="684"/>
      <c r="HL47" s="684"/>
      <c r="HM47" s="684"/>
      <c r="HN47" s="684"/>
      <c r="HO47" s="684"/>
      <c r="HP47" s="684"/>
      <c r="HQ47" s="684"/>
      <c r="HR47" s="684"/>
      <c r="HS47" s="684"/>
      <c r="HT47" s="684"/>
      <c r="HU47" s="684"/>
      <c r="HV47" s="684"/>
      <c r="HW47" s="684"/>
      <c r="HX47" s="684"/>
      <c r="HY47" s="684"/>
      <c r="HZ47" s="684"/>
      <c r="IA47" s="684"/>
      <c r="IB47" s="684"/>
      <c r="IC47" s="684"/>
      <c r="ID47" s="684"/>
      <c r="IE47" s="684"/>
      <c r="IF47" s="684"/>
      <c r="IG47" s="684"/>
      <c r="IH47" s="684"/>
      <c r="II47" s="684"/>
      <c r="IJ47" s="684"/>
      <c r="IK47" s="684"/>
      <c r="IL47" s="684"/>
      <c r="IM47" s="684"/>
      <c r="IN47" s="684"/>
      <c r="IO47" s="684"/>
      <c r="IP47" s="684"/>
      <c r="IQ47" s="684"/>
      <c r="IR47" s="684"/>
      <c r="IS47" s="684"/>
      <c r="IT47" s="684"/>
      <c r="IU47" s="684"/>
      <c r="IV47" s="684"/>
      <c r="IW47" s="684"/>
      <c r="IX47" s="684"/>
      <c r="IY47" s="684"/>
      <c r="IZ47" s="684"/>
      <c r="JA47" s="684"/>
      <c r="JB47" s="684"/>
      <c r="JC47" s="684"/>
      <c r="JD47" s="684"/>
      <c r="JE47" s="684"/>
      <c r="JF47" s="684"/>
      <c r="JG47" s="684"/>
      <c r="JH47" s="684"/>
      <c r="JI47" s="684"/>
      <c r="JJ47" s="684"/>
      <c r="JK47" s="684"/>
      <c r="JL47" s="684"/>
      <c r="JM47" s="684"/>
      <c r="JN47" s="684"/>
      <c r="JO47" s="684"/>
      <c r="JP47" s="684"/>
      <c r="JQ47" s="684"/>
      <c r="JR47" s="684"/>
      <c r="JS47" s="684"/>
      <c r="JT47" s="684"/>
      <c r="JU47" s="684"/>
      <c r="JV47" s="684"/>
      <c r="JW47" s="684"/>
      <c r="JX47" s="684"/>
      <c r="JY47" s="684"/>
      <c r="JZ47" s="684"/>
      <c r="KA47" s="684"/>
      <c r="KB47" s="684"/>
      <c r="KC47" s="684"/>
      <c r="KD47" s="684"/>
      <c r="KE47" s="684"/>
      <c r="KF47" s="684"/>
      <c r="KG47" s="684"/>
      <c r="KH47" s="684"/>
      <c r="KI47" s="684"/>
      <c r="KJ47" s="684"/>
      <c r="KK47" s="684"/>
      <c r="KL47" s="684"/>
      <c r="KM47" s="684"/>
    </row>
    <row r="48" spans="1:299" s="684" customFormat="1" ht="13.8" thickBot="1">
      <c r="A48" s="682"/>
      <c r="B48" s="682"/>
      <c r="C48" s="682"/>
      <c r="D48" s="682"/>
      <c r="E48" s="682"/>
      <c r="F48" s="682"/>
      <c r="G48" s="682"/>
      <c r="H48" s="682"/>
      <c r="I48" s="831" t="s">
        <v>382</v>
      </c>
      <c r="J48" s="832"/>
      <c r="K48" s="832"/>
      <c r="L48" s="833"/>
      <c r="M48" s="834">
        <f ca="1">M44/M9</f>
        <v>413.48092290196894</v>
      </c>
      <c r="N48" s="777"/>
      <c r="O48" s="683"/>
      <c r="P48" s="683"/>
      <c r="Q48" s="683"/>
      <c r="R48" s="683"/>
      <c r="S48" s="683"/>
      <c r="T48" s="683"/>
      <c r="U48" s="683"/>
      <c r="V48" s="683"/>
      <c r="W48" s="683"/>
      <c r="X48" s="683"/>
      <c r="Y48" s="683"/>
      <c r="Z48" s="683"/>
      <c r="AA48" s="683"/>
      <c r="AB48" s="683"/>
      <c r="AC48" s="683"/>
      <c r="AD48" s="683"/>
      <c r="AE48" s="683"/>
      <c r="AF48" s="683"/>
      <c r="AG48" s="683"/>
      <c r="AH48" s="683"/>
      <c r="AI48" s="683"/>
      <c r="AJ48" s="683"/>
      <c r="AK48" s="683"/>
    </row>
    <row r="49" spans="1:37" s="684" customFormat="1">
      <c r="A49" s="682"/>
      <c r="B49" s="682"/>
      <c r="C49" s="682"/>
      <c r="D49" s="682"/>
      <c r="E49" s="682"/>
      <c r="F49" s="682"/>
      <c r="G49" s="682"/>
      <c r="H49" s="682"/>
      <c r="I49" s="682"/>
      <c r="J49" s="682"/>
      <c r="K49" s="682"/>
      <c r="L49" s="682"/>
      <c r="M49" s="682"/>
      <c r="N49" s="682"/>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row>
    <row r="50" spans="1:37" s="684" customFormat="1" ht="21">
      <c r="A50" s="682"/>
      <c r="B50" s="1075"/>
      <c r="C50" s="1076"/>
      <c r="D50" s="1076"/>
      <c r="E50" s="1076"/>
      <c r="F50" s="503"/>
      <c r="G50" s="503"/>
      <c r="H50" s="682"/>
      <c r="I50" s="682"/>
      <c r="J50" s="682"/>
      <c r="K50" s="682"/>
      <c r="L50" s="682"/>
      <c r="M50" s="777"/>
      <c r="N50" s="682"/>
      <c r="O50" s="683"/>
      <c r="P50" s="683"/>
      <c r="Q50" s="683"/>
      <c r="R50" s="683"/>
      <c r="S50" s="683"/>
      <c r="T50" s="683"/>
      <c r="U50" s="683"/>
      <c r="V50" s="683"/>
      <c r="W50" s="683"/>
      <c r="X50" s="683"/>
      <c r="Y50" s="683"/>
      <c r="Z50" s="683"/>
      <c r="AA50" s="683"/>
      <c r="AB50" s="683"/>
      <c r="AC50" s="683"/>
      <c r="AD50" s="683"/>
      <c r="AE50" s="683"/>
      <c r="AF50" s="683"/>
      <c r="AG50" s="683"/>
      <c r="AH50" s="683"/>
      <c r="AI50" s="683"/>
      <c r="AJ50" s="683"/>
      <c r="AK50" s="683"/>
    </row>
    <row r="51" spans="1:37" s="684" customFormat="1" ht="21">
      <c r="A51" s="682"/>
      <c r="B51" s="1077"/>
      <c r="C51" s="503"/>
      <c r="D51" s="503"/>
      <c r="E51" s="503"/>
      <c r="F51" s="503"/>
      <c r="G51" s="503"/>
      <c r="H51" s="682"/>
      <c r="I51" s="682"/>
      <c r="J51" s="682"/>
      <c r="K51" s="682"/>
      <c r="L51" s="682"/>
      <c r="M51" s="682"/>
      <c r="N51" s="682"/>
      <c r="O51" s="683"/>
      <c r="P51" s="683"/>
      <c r="Q51" s="683"/>
      <c r="R51" s="683"/>
      <c r="S51" s="683"/>
      <c r="T51" s="683"/>
      <c r="U51" s="683"/>
      <c r="V51" s="683"/>
      <c r="W51" s="683"/>
      <c r="X51" s="683"/>
      <c r="Y51" s="683"/>
      <c r="Z51" s="683"/>
      <c r="AA51" s="683"/>
      <c r="AB51" s="683"/>
      <c r="AC51" s="683"/>
      <c r="AD51" s="683"/>
      <c r="AE51" s="683"/>
      <c r="AF51" s="683"/>
      <c r="AG51" s="683"/>
      <c r="AH51" s="683"/>
      <c r="AI51" s="683"/>
      <c r="AJ51" s="683"/>
      <c r="AK51" s="683"/>
    </row>
    <row r="52" spans="1:37" s="684" customFormat="1" ht="21">
      <c r="A52" s="682"/>
      <c r="B52" s="1077"/>
      <c r="C52" s="503"/>
      <c r="D52" s="503"/>
      <c r="E52" s="503"/>
      <c r="F52" s="503"/>
      <c r="G52" s="503"/>
      <c r="H52" s="682"/>
      <c r="I52" s="682"/>
      <c r="J52" s="682"/>
      <c r="K52" s="682"/>
      <c r="L52" s="682"/>
      <c r="M52" s="682"/>
      <c r="N52" s="682"/>
      <c r="O52" s="683"/>
      <c r="P52" s="683"/>
      <c r="Q52" s="683"/>
      <c r="R52" s="683"/>
      <c r="S52" s="683"/>
      <c r="T52" s="683"/>
      <c r="U52" s="683"/>
      <c r="V52" s="683"/>
      <c r="W52" s="683"/>
      <c r="X52" s="683"/>
      <c r="Y52" s="683"/>
      <c r="Z52" s="683"/>
      <c r="AA52" s="683"/>
      <c r="AB52" s="683"/>
      <c r="AC52" s="683"/>
      <c r="AD52" s="683"/>
      <c r="AE52" s="683"/>
      <c r="AF52" s="683"/>
      <c r="AG52" s="683"/>
      <c r="AH52" s="683"/>
      <c r="AI52" s="683"/>
      <c r="AJ52" s="683"/>
      <c r="AK52" s="683"/>
    </row>
    <row r="53" spans="1:37" s="684" customFormat="1" ht="21">
      <c r="A53" s="682"/>
      <c r="B53" s="1077"/>
      <c r="C53" s="503"/>
      <c r="D53" s="503"/>
      <c r="E53" s="503"/>
      <c r="F53" s="503"/>
      <c r="G53" s="503"/>
      <c r="H53" s="682"/>
      <c r="I53" s="682"/>
      <c r="J53" s="682"/>
      <c r="K53" s="682"/>
      <c r="L53" s="682"/>
      <c r="M53" s="682"/>
      <c r="N53" s="682"/>
      <c r="O53" s="683"/>
      <c r="P53" s="683"/>
      <c r="Q53" s="683"/>
      <c r="R53" s="683"/>
      <c r="S53" s="683"/>
      <c r="T53" s="683"/>
      <c r="U53" s="683"/>
      <c r="V53" s="683"/>
      <c r="W53" s="683"/>
      <c r="X53" s="683"/>
      <c r="Y53" s="683"/>
      <c r="Z53" s="683"/>
      <c r="AA53" s="683"/>
      <c r="AB53" s="683"/>
      <c r="AC53" s="683"/>
      <c r="AD53" s="683"/>
      <c r="AE53" s="683"/>
      <c r="AF53" s="683"/>
      <c r="AG53" s="683"/>
      <c r="AH53" s="683"/>
      <c r="AI53" s="683"/>
      <c r="AJ53" s="683"/>
      <c r="AK53" s="683"/>
    </row>
    <row r="54" spans="1:37" s="684" customFormat="1" ht="21">
      <c r="A54" s="682"/>
      <c r="B54" s="1077"/>
      <c r="C54" s="503"/>
      <c r="D54" s="503"/>
      <c r="E54" s="503"/>
      <c r="F54" s="503"/>
      <c r="G54" s="503"/>
      <c r="H54" s="682"/>
      <c r="I54" s="682"/>
      <c r="J54" s="682"/>
      <c r="K54" s="682"/>
      <c r="L54" s="682"/>
      <c r="M54" s="682"/>
      <c r="N54" s="682"/>
      <c r="O54" s="683"/>
      <c r="P54" s="683"/>
      <c r="Q54" s="683"/>
      <c r="R54" s="683"/>
      <c r="S54" s="683"/>
      <c r="T54" s="683"/>
      <c r="U54" s="683"/>
      <c r="V54" s="683"/>
      <c r="W54" s="683"/>
      <c r="X54" s="683"/>
      <c r="Y54" s="683"/>
      <c r="Z54" s="683"/>
      <c r="AA54" s="683"/>
      <c r="AB54" s="683"/>
      <c r="AC54" s="683"/>
      <c r="AD54" s="683"/>
      <c r="AE54" s="683"/>
      <c r="AF54" s="683"/>
      <c r="AG54" s="683"/>
      <c r="AH54" s="683"/>
      <c r="AI54" s="683"/>
      <c r="AJ54" s="683"/>
      <c r="AK54" s="683"/>
    </row>
    <row r="55" spans="1:37" s="684" customFormat="1" ht="21">
      <c r="A55" s="682"/>
      <c r="B55" s="1077"/>
      <c r="C55" s="503"/>
      <c r="D55" s="503"/>
      <c r="E55" s="503"/>
      <c r="F55" s="503"/>
      <c r="G55" s="503"/>
      <c r="H55" s="682"/>
      <c r="I55" s="682"/>
      <c r="J55" s="682"/>
      <c r="K55" s="682"/>
      <c r="L55" s="682"/>
      <c r="M55" s="682"/>
      <c r="N55" s="682"/>
      <c r="O55" s="683"/>
      <c r="P55" s="683"/>
      <c r="Q55" s="683"/>
      <c r="R55" s="683"/>
      <c r="S55" s="683"/>
      <c r="T55" s="683"/>
      <c r="U55" s="683"/>
      <c r="V55" s="683"/>
      <c r="W55" s="683"/>
      <c r="X55" s="683"/>
      <c r="Y55" s="683"/>
      <c r="Z55" s="683"/>
      <c r="AA55" s="683"/>
      <c r="AB55" s="683"/>
      <c r="AC55" s="683"/>
      <c r="AD55" s="683"/>
      <c r="AE55" s="683"/>
      <c r="AF55" s="683"/>
      <c r="AG55" s="683"/>
      <c r="AH55" s="683"/>
      <c r="AI55" s="683"/>
      <c r="AJ55" s="683"/>
      <c r="AK55" s="683"/>
    </row>
    <row r="56" spans="1:37" s="684" customFormat="1" ht="21">
      <c r="A56" s="682"/>
      <c r="B56" s="1077"/>
      <c r="C56" s="503"/>
      <c r="D56" s="503"/>
      <c r="E56" s="503"/>
      <c r="F56" s="503"/>
      <c r="G56" s="503"/>
      <c r="H56" s="682"/>
      <c r="I56" s="682"/>
      <c r="J56" s="682"/>
      <c r="K56" s="682"/>
      <c r="L56" s="682"/>
      <c r="M56" s="682"/>
      <c r="N56" s="682"/>
      <c r="O56" s="683"/>
      <c r="P56" s="683"/>
      <c r="Q56" s="683"/>
      <c r="R56" s="683"/>
      <c r="S56" s="683"/>
      <c r="T56" s="683"/>
      <c r="U56" s="683"/>
      <c r="V56" s="683"/>
      <c r="W56" s="683"/>
      <c r="X56" s="683"/>
      <c r="Y56" s="683"/>
      <c r="Z56" s="683"/>
      <c r="AA56" s="683"/>
      <c r="AB56" s="683"/>
      <c r="AC56" s="683"/>
      <c r="AD56" s="683"/>
      <c r="AE56" s="683"/>
      <c r="AF56" s="683"/>
      <c r="AG56" s="683"/>
      <c r="AH56" s="683"/>
      <c r="AI56" s="683"/>
      <c r="AJ56" s="683"/>
      <c r="AK56" s="683"/>
    </row>
    <row r="57" spans="1:37" s="684" customFormat="1" ht="21">
      <c r="A57" s="682"/>
      <c r="B57" s="1077"/>
      <c r="C57" s="504"/>
      <c r="D57" s="505"/>
      <c r="E57" s="503"/>
      <c r="F57" s="503"/>
      <c r="G57" s="503"/>
      <c r="H57" s="682"/>
      <c r="I57" s="682"/>
      <c r="J57" s="682"/>
      <c r="K57" s="682"/>
      <c r="L57" s="682"/>
      <c r="M57" s="682"/>
      <c r="N57" s="682"/>
      <c r="O57" s="683"/>
      <c r="P57" s="683"/>
      <c r="Q57" s="683"/>
      <c r="R57" s="683"/>
      <c r="S57" s="683"/>
      <c r="T57" s="683"/>
      <c r="U57" s="683"/>
      <c r="V57" s="683"/>
      <c r="W57" s="683"/>
      <c r="X57" s="683"/>
      <c r="Y57" s="683"/>
      <c r="Z57" s="683"/>
      <c r="AA57" s="683"/>
      <c r="AB57" s="683"/>
      <c r="AC57" s="683"/>
      <c r="AD57" s="683"/>
      <c r="AE57" s="683"/>
      <c r="AF57" s="683"/>
      <c r="AG57" s="683"/>
      <c r="AH57" s="683"/>
      <c r="AI57" s="683"/>
      <c r="AJ57" s="683"/>
      <c r="AK57" s="683"/>
    </row>
    <row r="58" spans="1:37" s="684" customFormat="1" ht="14.4">
      <c r="A58" s="682"/>
      <c r="B58" s="503"/>
      <c r="C58" s="503"/>
      <c r="D58" s="503"/>
      <c r="E58" s="503"/>
      <c r="F58" s="503"/>
      <c r="G58" s="503"/>
      <c r="H58" s="682"/>
      <c r="I58" s="682"/>
      <c r="J58" s="682"/>
      <c r="K58" s="682"/>
      <c r="L58" s="682"/>
      <c r="M58" s="682"/>
      <c r="N58" s="682"/>
      <c r="O58" s="683"/>
      <c r="P58" s="683"/>
      <c r="Q58" s="683"/>
      <c r="R58" s="683"/>
      <c r="S58" s="683"/>
      <c r="T58" s="683"/>
      <c r="U58" s="683"/>
      <c r="V58" s="683"/>
      <c r="W58" s="683"/>
      <c r="X58" s="683"/>
      <c r="Y58" s="683"/>
      <c r="Z58" s="683"/>
      <c r="AA58" s="683"/>
      <c r="AB58" s="683"/>
      <c r="AC58" s="683"/>
      <c r="AD58" s="683"/>
      <c r="AE58" s="683"/>
      <c r="AF58" s="683"/>
      <c r="AG58" s="683"/>
      <c r="AH58" s="683"/>
      <c r="AI58" s="683"/>
      <c r="AJ58" s="683"/>
      <c r="AK58" s="683"/>
    </row>
    <row r="59" spans="1:37" s="684" customFormat="1" ht="14.4">
      <c r="A59" s="682"/>
      <c r="B59" s="503"/>
      <c r="C59" s="503"/>
      <c r="D59" s="503"/>
      <c r="E59" s="503"/>
      <c r="F59" s="503"/>
      <c r="G59" s="503"/>
      <c r="H59" s="682"/>
      <c r="I59" s="682"/>
      <c r="J59" s="682"/>
      <c r="K59" s="682"/>
      <c r="L59" s="682"/>
      <c r="M59" s="682"/>
      <c r="N59" s="682"/>
      <c r="O59" s="683"/>
      <c r="P59" s="683"/>
      <c r="Q59" s="683"/>
      <c r="R59" s="683"/>
      <c r="S59" s="683"/>
      <c r="T59" s="683"/>
      <c r="U59" s="683"/>
      <c r="V59" s="683"/>
      <c r="W59" s="683"/>
      <c r="X59" s="683"/>
      <c r="Y59" s="683"/>
      <c r="Z59" s="683"/>
      <c r="AA59" s="683"/>
      <c r="AB59" s="683"/>
      <c r="AC59" s="683"/>
      <c r="AD59" s="683"/>
      <c r="AE59" s="683"/>
      <c r="AF59" s="683"/>
      <c r="AG59" s="683"/>
      <c r="AH59" s="683"/>
      <c r="AI59" s="683"/>
      <c r="AJ59" s="683"/>
      <c r="AK59" s="683"/>
    </row>
    <row r="60" spans="1:37" s="684" customFormat="1">
      <c r="A60" s="682"/>
      <c r="B60" s="682"/>
      <c r="C60" s="682"/>
      <c r="D60" s="682"/>
      <c r="E60" s="682"/>
      <c r="F60" s="682"/>
      <c r="G60" s="682"/>
      <c r="H60" s="682"/>
      <c r="I60" s="682"/>
      <c r="J60" s="682"/>
      <c r="K60" s="682"/>
      <c r="L60" s="682"/>
      <c r="M60" s="682"/>
      <c r="N60" s="682"/>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row>
    <row r="61" spans="1:37" s="684" customFormat="1">
      <c r="A61" s="682"/>
      <c r="B61" s="682"/>
      <c r="C61" s="682"/>
      <c r="D61" s="682"/>
      <c r="E61" s="682"/>
      <c r="F61" s="682"/>
      <c r="G61" s="682"/>
      <c r="H61" s="682"/>
      <c r="I61" s="682"/>
      <c r="J61" s="682"/>
      <c r="K61" s="682"/>
      <c r="L61" s="682"/>
      <c r="M61" s="682"/>
      <c r="N61" s="682"/>
      <c r="O61" s="683"/>
      <c r="P61" s="683"/>
      <c r="Q61" s="683"/>
      <c r="R61" s="683"/>
      <c r="S61" s="683"/>
      <c r="T61" s="683"/>
      <c r="U61" s="683"/>
      <c r="V61" s="683"/>
      <c r="W61" s="683"/>
      <c r="X61" s="683"/>
      <c r="Y61" s="683"/>
      <c r="Z61" s="683"/>
      <c r="AA61" s="683"/>
      <c r="AB61" s="683"/>
      <c r="AC61" s="683"/>
      <c r="AD61" s="683"/>
      <c r="AE61" s="683"/>
      <c r="AF61" s="683"/>
      <c r="AG61" s="683"/>
      <c r="AH61" s="683"/>
      <c r="AI61" s="683"/>
      <c r="AJ61" s="683"/>
      <c r="AK61" s="683"/>
    </row>
    <row r="62" spans="1:37" s="684" customFormat="1">
      <c r="A62" s="682"/>
      <c r="B62" s="682"/>
      <c r="C62" s="682"/>
      <c r="D62" s="682"/>
      <c r="E62" s="682"/>
      <c r="F62" s="682"/>
      <c r="G62" s="682"/>
      <c r="H62" s="682"/>
      <c r="I62" s="682"/>
      <c r="J62" s="682"/>
      <c r="K62" s="682"/>
      <c r="L62" s="682"/>
      <c r="M62" s="682"/>
      <c r="N62" s="682"/>
      <c r="O62" s="683"/>
      <c r="P62" s="683"/>
      <c r="Q62" s="683"/>
      <c r="R62" s="683"/>
      <c r="S62" s="683"/>
      <c r="T62" s="683"/>
      <c r="U62" s="683"/>
      <c r="V62" s="683"/>
      <c r="W62" s="683"/>
      <c r="X62" s="683"/>
      <c r="Y62" s="683"/>
      <c r="Z62" s="683"/>
      <c r="AA62" s="683"/>
      <c r="AB62" s="683"/>
      <c r="AC62" s="683"/>
      <c r="AD62" s="683"/>
      <c r="AE62" s="683"/>
      <c r="AF62" s="683"/>
      <c r="AG62" s="683"/>
      <c r="AH62" s="683"/>
      <c r="AI62" s="683"/>
      <c r="AJ62" s="683"/>
      <c r="AK62" s="683"/>
    </row>
    <row r="63" spans="1:37" s="684" customFormat="1">
      <c r="A63" s="682"/>
      <c r="B63" s="682"/>
      <c r="C63" s="682"/>
      <c r="D63" s="682"/>
      <c r="E63" s="682"/>
      <c r="F63" s="682"/>
      <c r="G63" s="682"/>
      <c r="H63" s="682"/>
      <c r="I63" s="682"/>
      <c r="J63" s="682"/>
      <c r="K63" s="682"/>
      <c r="L63" s="682"/>
      <c r="M63" s="682"/>
      <c r="N63" s="682"/>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row>
    <row r="64" spans="1:37" s="684" customFormat="1">
      <c r="A64" s="682"/>
      <c r="B64" s="682"/>
      <c r="C64" s="682"/>
      <c r="D64" s="682"/>
      <c r="E64" s="682"/>
      <c r="F64" s="682"/>
      <c r="G64" s="682"/>
      <c r="H64" s="682"/>
      <c r="I64" s="682"/>
      <c r="J64" s="682"/>
      <c r="K64" s="682"/>
      <c r="L64" s="682"/>
      <c r="M64" s="682"/>
      <c r="N64" s="682"/>
      <c r="O64" s="683"/>
      <c r="P64" s="683"/>
      <c r="Q64" s="683"/>
      <c r="R64" s="683"/>
      <c r="S64" s="683"/>
      <c r="T64" s="683"/>
      <c r="U64" s="683"/>
      <c r="V64" s="683"/>
      <c r="W64" s="683"/>
      <c r="X64" s="683"/>
      <c r="Y64" s="683"/>
      <c r="Z64" s="683"/>
      <c r="AA64" s="683"/>
      <c r="AB64" s="683"/>
      <c r="AC64" s="683"/>
      <c r="AD64" s="683"/>
      <c r="AE64" s="683"/>
      <c r="AF64" s="683"/>
      <c r="AG64" s="683"/>
      <c r="AH64" s="683"/>
      <c r="AI64" s="683"/>
      <c r="AJ64" s="683"/>
      <c r="AK64" s="683"/>
    </row>
    <row r="65" spans="1:37" s="684" customFormat="1">
      <c r="A65" s="682"/>
      <c r="B65" s="682"/>
      <c r="C65" s="682"/>
      <c r="D65" s="682"/>
      <c r="E65" s="682"/>
      <c r="F65" s="682"/>
      <c r="G65" s="682"/>
      <c r="H65" s="682"/>
      <c r="I65" s="682"/>
      <c r="J65" s="682"/>
      <c r="K65" s="682"/>
      <c r="L65" s="682"/>
      <c r="M65" s="682"/>
      <c r="N65" s="682"/>
      <c r="O65" s="683"/>
      <c r="P65" s="683"/>
      <c r="Q65" s="683"/>
      <c r="R65" s="683"/>
      <c r="S65" s="683"/>
      <c r="T65" s="683"/>
      <c r="U65" s="683"/>
      <c r="V65" s="683"/>
      <c r="W65" s="683"/>
      <c r="X65" s="683"/>
      <c r="Y65" s="683"/>
      <c r="Z65" s="683"/>
      <c r="AA65" s="683"/>
      <c r="AB65" s="683"/>
      <c r="AC65" s="683"/>
      <c r="AD65" s="683"/>
      <c r="AE65" s="683"/>
      <c r="AF65" s="683"/>
      <c r="AG65" s="683"/>
      <c r="AH65" s="683"/>
      <c r="AI65" s="683"/>
      <c r="AJ65" s="683"/>
      <c r="AK65" s="683"/>
    </row>
    <row r="66" spans="1:37" s="684" customFormat="1">
      <c r="A66" s="682"/>
      <c r="B66" s="682"/>
      <c r="C66" s="682"/>
      <c r="D66" s="682"/>
      <c r="E66" s="682"/>
      <c r="F66" s="682"/>
      <c r="G66" s="682"/>
      <c r="H66" s="682"/>
      <c r="I66" s="682"/>
      <c r="J66" s="682"/>
      <c r="K66" s="682"/>
      <c r="L66" s="682"/>
      <c r="M66" s="682"/>
      <c r="N66" s="682"/>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row>
    <row r="67" spans="1:37" s="684" customFormat="1">
      <c r="A67" s="682"/>
      <c r="B67" s="682"/>
      <c r="C67" s="682"/>
      <c r="D67" s="682"/>
      <c r="E67" s="682"/>
      <c r="F67" s="682"/>
      <c r="G67" s="682"/>
      <c r="H67" s="682"/>
      <c r="I67" s="682"/>
      <c r="J67" s="682"/>
      <c r="K67" s="682"/>
      <c r="L67" s="682"/>
      <c r="M67" s="682"/>
      <c r="N67" s="682"/>
      <c r="O67" s="683"/>
      <c r="P67" s="683"/>
      <c r="Q67" s="683"/>
      <c r="R67" s="683"/>
      <c r="S67" s="683"/>
      <c r="T67" s="683"/>
      <c r="U67" s="683"/>
      <c r="V67" s="683"/>
      <c r="W67" s="683"/>
      <c r="X67" s="683"/>
      <c r="Y67" s="683"/>
      <c r="Z67" s="683"/>
      <c r="AA67" s="683"/>
      <c r="AB67" s="683"/>
      <c r="AC67" s="683"/>
      <c r="AD67" s="683"/>
      <c r="AE67" s="683"/>
      <c r="AF67" s="683"/>
      <c r="AG67" s="683"/>
      <c r="AH67" s="683"/>
      <c r="AI67" s="683"/>
      <c r="AJ67" s="683"/>
      <c r="AK67" s="683"/>
    </row>
    <row r="68" spans="1:37" s="684" customFormat="1">
      <c r="A68" s="682"/>
      <c r="B68" s="682"/>
      <c r="C68" s="682"/>
      <c r="D68" s="682"/>
      <c r="E68" s="682"/>
      <c r="F68" s="682"/>
      <c r="G68" s="682"/>
      <c r="H68" s="682"/>
      <c r="I68" s="682"/>
      <c r="J68" s="682"/>
      <c r="K68" s="682"/>
      <c r="L68" s="682"/>
      <c r="M68" s="682"/>
      <c r="N68" s="682"/>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3"/>
    </row>
    <row r="69" spans="1:37" s="684" customFormat="1">
      <c r="A69" s="682"/>
      <c r="B69" s="682"/>
      <c r="C69" s="682"/>
      <c r="D69" s="682"/>
      <c r="E69" s="682"/>
      <c r="F69" s="682"/>
      <c r="G69" s="682"/>
      <c r="H69" s="682"/>
      <c r="I69" s="682"/>
      <c r="J69" s="682"/>
      <c r="K69" s="682"/>
      <c r="L69" s="682"/>
      <c r="M69" s="682"/>
      <c r="N69" s="682"/>
      <c r="O69" s="683"/>
      <c r="P69" s="683"/>
      <c r="Q69" s="683"/>
      <c r="R69" s="683"/>
      <c r="S69" s="683"/>
      <c r="T69" s="683"/>
      <c r="U69" s="683"/>
      <c r="V69" s="683"/>
      <c r="W69" s="683"/>
      <c r="X69" s="683"/>
      <c r="Y69" s="683"/>
      <c r="Z69" s="683"/>
      <c r="AA69" s="683"/>
      <c r="AB69" s="683"/>
      <c r="AC69" s="683"/>
      <c r="AD69" s="683"/>
      <c r="AE69" s="683"/>
      <c r="AF69" s="683"/>
      <c r="AG69" s="683"/>
      <c r="AH69" s="683"/>
      <c r="AI69" s="683"/>
      <c r="AJ69" s="683"/>
      <c r="AK69" s="683"/>
    </row>
    <row r="70" spans="1:37" s="684" customFormat="1">
      <c r="A70" s="682"/>
      <c r="B70" s="682"/>
      <c r="C70" s="682"/>
      <c r="D70" s="682"/>
      <c r="E70" s="682"/>
      <c r="F70" s="682"/>
      <c r="G70" s="682"/>
      <c r="H70" s="682"/>
      <c r="I70" s="682"/>
      <c r="J70" s="682"/>
      <c r="K70" s="682"/>
      <c r="L70" s="682"/>
      <c r="M70" s="682"/>
      <c r="N70" s="682"/>
      <c r="O70" s="683"/>
      <c r="P70" s="683"/>
      <c r="Q70" s="683"/>
      <c r="R70" s="683"/>
      <c r="S70" s="683"/>
      <c r="T70" s="683"/>
      <c r="U70" s="683"/>
      <c r="V70" s="683"/>
      <c r="W70" s="683"/>
      <c r="X70" s="683"/>
      <c r="Y70" s="683"/>
      <c r="Z70" s="683"/>
      <c r="AA70" s="683"/>
      <c r="AB70" s="683"/>
      <c r="AC70" s="683"/>
      <c r="AD70" s="683"/>
      <c r="AE70" s="683"/>
      <c r="AF70" s="683"/>
      <c r="AG70" s="683"/>
      <c r="AH70" s="683"/>
      <c r="AI70" s="683"/>
      <c r="AJ70" s="683"/>
      <c r="AK70" s="683"/>
    </row>
    <row r="71" spans="1:37" s="684" customFormat="1">
      <c r="A71" s="682"/>
      <c r="B71" s="682"/>
      <c r="C71" s="682"/>
      <c r="D71" s="682"/>
      <c r="E71" s="682"/>
      <c r="F71" s="682"/>
      <c r="G71" s="682"/>
      <c r="H71" s="682"/>
      <c r="I71" s="682"/>
      <c r="J71" s="682"/>
      <c r="K71" s="682"/>
      <c r="L71" s="682"/>
      <c r="M71" s="682"/>
      <c r="N71" s="682"/>
      <c r="O71" s="683"/>
      <c r="P71" s="683"/>
      <c r="Q71" s="683"/>
      <c r="R71" s="683"/>
      <c r="S71" s="683"/>
      <c r="T71" s="683"/>
      <c r="U71" s="683"/>
      <c r="V71" s="683"/>
      <c r="W71" s="683"/>
      <c r="X71" s="683"/>
      <c r="Y71" s="683"/>
      <c r="Z71" s="683"/>
      <c r="AA71" s="683"/>
      <c r="AB71" s="683"/>
      <c r="AC71" s="683"/>
      <c r="AD71" s="683"/>
      <c r="AE71" s="683"/>
      <c r="AF71" s="683"/>
      <c r="AG71" s="683"/>
      <c r="AH71" s="683"/>
      <c r="AI71" s="683"/>
      <c r="AJ71" s="683"/>
      <c r="AK71" s="683"/>
    </row>
    <row r="72" spans="1:37" s="684" customFormat="1">
      <c r="A72" s="682"/>
      <c r="B72" s="682"/>
      <c r="C72" s="682"/>
      <c r="D72" s="682"/>
      <c r="E72" s="682"/>
      <c r="F72" s="682"/>
      <c r="G72" s="682"/>
      <c r="H72" s="682"/>
      <c r="I72" s="682"/>
      <c r="J72" s="682"/>
      <c r="K72" s="682"/>
      <c r="L72" s="682"/>
      <c r="M72" s="682"/>
      <c r="N72" s="682"/>
      <c r="O72" s="683"/>
      <c r="P72" s="683"/>
      <c r="Q72" s="683"/>
      <c r="R72" s="683"/>
      <c r="S72" s="683"/>
      <c r="T72" s="683"/>
      <c r="U72" s="683"/>
      <c r="V72" s="683"/>
      <c r="W72" s="683"/>
      <c r="X72" s="683"/>
      <c r="Y72" s="683"/>
      <c r="Z72" s="683"/>
      <c r="AA72" s="683"/>
      <c r="AB72" s="683"/>
      <c r="AC72" s="683"/>
      <c r="AD72" s="683"/>
      <c r="AE72" s="683"/>
      <c r="AF72" s="683"/>
      <c r="AG72" s="683"/>
      <c r="AH72" s="683"/>
      <c r="AI72" s="683"/>
      <c r="AJ72" s="683"/>
      <c r="AK72" s="683"/>
    </row>
    <row r="73" spans="1:37" s="684" customFormat="1">
      <c r="A73" s="682"/>
      <c r="B73" s="682"/>
      <c r="C73" s="682"/>
      <c r="D73" s="682"/>
      <c r="E73" s="682"/>
      <c r="F73" s="682"/>
      <c r="G73" s="682"/>
      <c r="H73" s="682"/>
      <c r="I73" s="682"/>
      <c r="J73" s="682"/>
      <c r="K73" s="682"/>
      <c r="L73" s="682"/>
      <c r="M73" s="682"/>
      <c r="N73" s="682"/>
      <c r="O73" s="683"/>
      <c r="P73" s="683"/>
      <c r="Q73" s="683"/>
      <c r="R73" s="683"/>
      <c r="S73" s="683"/>
      <c r="T73" s="683"/>
      <c r="U73" s="683"/>
      <c r="V73" s="683"/>
      <c r="W73" s="683"/>
      <c r="X73" s="683"/>
      <c r="Y73" s="683"/>
      <c r="Z73" s="683"/>
      <c r="AA73" s="683"/>
      <c r="AB73" s="683"/>
      <c r="AC73" s="683"/>
      <c r="AD73" s="683"/>
      <c r="AE73" s="683"/>
      <c r="AF73" s="683"/>
      <c r="AG73" s="683"/>
      <c r="AH73" s="683"/>
      <c r="AI73" s="683"/>
      <c r="AJ73" s="683"/>
      <c r="AK73" s="683"/>
    </row>
    <row r="74" spans="1:37" s="684" customFormat="1">
      <c r="A74" s="682"/>
      <c r="B74" s="682"/>
      <c r="C74" s="682"/>
      <c r="D74" s="682"/>
      <c r="E74" s="682"/>
      <c r="F74" s="682"/>
      <c r="G74" s="682"/>
      <c r="H74" s="682"/>
      <c r="I74" s="682"/>
      <c r="J74" s="682"/>
      <c r="K74" s="682"/>
      <c r="L74" s="682"/>
      <c r="M74" s="682"/>
      <c r="N74" s="682"/>
      <c r="O74" s="683"/>
      <c r="P74" s="683"/>
      <c r="Q74" s="683"/>
      <c r="R74" s="683"/>
      <c r="S74" s="683"/>
      <c r="T74" s="683"/>
      <c r="U74" s="683"/>
      <c r="V74" s="683"/>
      <c r="W74" s="683"/>
      <c r="X74" s="683"/>
      <c r="Y74" s="683"/>
      <c r="Z74" s="683"/>
      <c r="AA74" s="683"/>
      <c r="AB74" s="683"/>
      <c r="AC74" s="683"/>
      <c r="AD74" s="683"/>
      <c r="AE74" s="683"/>
      <c r="AF74" s="683"/>
      <c r="AG74" s="683"/>
      <c r="AH74" s="683"/>
      <c r="AI74" s="683"/>
      <c r="AJ74" s="683"/>
      <c r="AK74" s="683"/>
    </row>
    <row r="75" spans="1:37" s="684" customFormat="1">
      <c r="A75" s="682"/>
      <c r="B75" s="682"/>
      <c r="C75" s="682"/>
      <c r="D75" s="682"/>
      <c r="E75" s="682"/>
      <c r="F75" s="682"/>
      <c r="G75" s="682"/>
      <c r="H75" s="682"/>
      <c r="I75" s="682"/>
      <c r="J75" s="682"/>
      <c r="K75" s="682"/>
      <c r="L75" s="682"/>
      <c r="M75" s="682"/>
      <c r="N75" s="682"/>
      <c r="O75" s="683"/>
      <c r="P75" s="683"/>
      <c r="Q75" s="683"/>
      <c r="R75" s="683"/>
      <c r="S75" s="683"/>
      <c r="T75" s="683"/>
      <c r="U75" s="683"/>
      <c r="V75" s="683"/>
      <c r="W75" s="683"/>
      <c r="X75" s="683"/>
      <c r="Y75" s="683"/>
      <c r="Z75" s="683"/>
      <c r="AA75" s="683"/>
      <c r="AB75" s="683"/>
      <c r="AC75" s="683"/>
      <c r="AD75" s="683"/>
      <c r="AE75" s="683"/>
      <c r="AF75" s="683"/>
      <c r="AG75" s="683"/>
      <c r="AH75" s="683"/>
      <c r="AI75" s="683"/>
      <c r="AJ75" s="683"/>
      <c r="AK75" s="683"/>
    </row>
    <row r="76" spans="1:37" s="684" customFormat="1">
      <c r="A76" s="682"/>
      <c r="B76" s="682"/>
      <c r="C76" s="682"/>
      <c r="D76" s="682"/>
      <c r="E76" s="682"/>
      <c r="F76" s="682"/>
      <c r="G76" s="682"/>
      <c r="H76" s="682"/>
      <c r="I76" s="682"/>
      <c r="J76" s="682"/>
      <c r="K76" s="682"/>
      <c r="L76" s="682"/>
      <c r="M76" s="682"/>
      <c r="N76" s="682"/>
      <c r="O76" s="683"/>
      <c r="P76" s="683"/>
      <c r="Q76" s="683"/>
      <c r="R76" s="683"/>
      <c r="S76" s="683"/>
      <c r="T76" s="683"/>
      <c r="U76" s="683"/>
      <c r="V76" s="683"/>
      <c r="W76" s="683"/>
      <c r="X76" s="683"/>
      <c r="Y76" s="683"/>
      <c r="Z76" s="683"/>
      <c r="AA76" s="683"/>
      <c r="AB76" s="683"/>
      <c r="AC76" s="683"/>
      <c r="AD76" s="683"/>
      <c r="AE76" s="683"/>
      <c r="AF76" s="683"/>
      <c r="AG76" s="683"/>
      <c r="AH76" s="683"/>
      <c r="AI76" s="683"/>
      <c r="AJ76" s="683"/>
      <c r="AK76" s="683"/>
    </row>
    <row r="77" spans="1:37" s="684" customFormat="1">
      <c r="A77" s="682"/>
      <c r="B77" s="682"/>
      <c r="C77" s="682"/>
      <c r="D77" s="682"/>
      <c r="E77" s="682"/>
      <c r="F77" s="682"/>
      <c r="G77" s="682"/>
      <c r="H77" s="682"/>
      <c r="I77" s="682"/>
      <c r="J77" s="682"/>
      <c r="K77" s="682"/>
      <c r="L77" s="682"/>
      <c r="M77" s="682"/>
      <c r="N77" s="682"/>
      <c r="O77" s="683"/>
      <c r="P77" s="683"/>
      <c r="Q77" s="683"/>
      <c r="R77" s="683"/>
      <c r="S77" s="683"/>
      <c r="T77" s="683"/>
      <c r="U77" s="683"/>
      <c r="V77" s="683"/>
      <c r="W77" s="683"/>
      <c r="X77" s="683"/>
      <c r="Y77" s="683"/>
      <c r="Z77" s="683"/>
      <c r="AA77" s="683"/>
      <c r="AB77" s="683"/>
      <c r="AC77" s="683"/>
      <c r="AD77" s="683"/>
      <c r="AE77" s="683"/>
      <c r="AF77" s="683"/>
      <c r="AG77" s="683"/>
      <c r="AH77" s="683"/>
      <c r="AI77" s="683"/>
      <c r="AJ77" s="683"/>
      <c r="AK77" s="683"/>
    </row>
    <row r="78" spans="1:37" s="684" customFormat="1">
      <c r="A78" s="682"/>
      <c r="B78" s="682"/>
      <c r="C78" s="682"/>
      <c r="D78" s="682"/>
      <c r="E78" s="682"/>
      <c r="F78" s="682"/>
      <c r="G78" s="682"/>
      <c r="H78" s="682"/>
      <c r="I78" s="682"/>
      <c r="J78" s="682"/>
      <c r="K78" s="682"/>
      <c r="L78" s="682"/>
      <c r="M78" s="682"/>
      <c r="N78" s="682"/>
      <c r="O78" s="683"/>
      <c r="P78" s="683"/>
      <c r="Q78" s="683"/>
      <c r="R78" s="683"/>
      <c r="S78" s="683"/>
      <c r="T78" s="683"/>
      <c r="U78" s="683"/>
      <c r="V78" s="683"/>
      <c r="W78" s="683"/>
      <c r="X78" s="683"/>
      <c r="Y78" s="683"/>
      <c r="Z78" s="683"/>
      <c r="AA78" s="683"/>
      <c r="AB78" s="683"/>
      <c r="AC78" s="683"/>
      <c r="AD78" s="683"/>
      <c r="AE78" s="683"/>
      <c r="AF78" s="683"/>
      <c r="AG78" s="683"/>
      <c r="AH78" s="683"/>
      <c r="AI78" s="683"/>
      <c r="AJ78" s="683"/>
      <c r="AK78" s="683"/>
    </row>
    <row r="79" spans="1:37" s="684" customFormat="1">
      <c r="A79" s="682"/>
      <c r="B79" s="682"/>
      <c r="C79" s="682"/>
      <c r="D79" s="682"/>
      <c r="E79" s="682"/>
      <c r="F79" s="682"/>
      <c r="G79" s="682"/>
      <c r="H79" s="682"/>
      <c r="I79" s="682"/>
      <c r="J79" s="682"/>
      <c r="K79" s="682"/>
      <c r="L79" s="682"/>
      <c r="M79" s="682"/>
      <c r="N79" s="682"/>
      <c r="O79" s="683"/>
      <c r="P79" s="683"/>
      <c r="Q79" s="683"/>
      <c r="R79" s="683"/>
      <c r="S79" s="683"/>
      <c r="T79" s="683"/>
      <c r="U79" s="683"/>
      <c r="V79" s="683"/>
      <c r="W79" s="683"/>
      <c r="X79" s="683"/>
      <c r="Y79" s="683"/>
      <c r="Z79" s="683"/>
      <c r="AA79" s="683"/>
      <c r="AB79" s="683"/>
      <c r="AC79" s="683"/>
      <c r="AD79" s="683"/>
      <c r="AE79" s="683"/>
      <c r="AF79" s="683"/>
      <c r="AG79" s="683"/>
      <c r="AH79" s="683"/>
      <c r="AI79" s="683"/>
      <c r="AJ79" s="683"/>
      <c r="AK79" s="683"/>
    </row>
    <row r="80" spans="1:37" s="684" customFormat="1">
      <c r="A80" s="682"/>
      <c r="B80" s="682"/>
      <c r="C80" s="682"/>
      <c r="D80" s="682"/>
      <c r="E80" s="682"/>
      <c r="F80" s="682"/>
      <c r="G80" s="682"/>
      <c r="H80" s="682"/>
      <c r="I80" s="682"/>
      <c r="J80" s="682"/>
      <c r="K80" s="682"/>
      <c r="L80" s="682"/>
      <c r="M80" s="682"/>
      <c r="N80" s="682"/>
      <c r="O80" s="683"/>
      <c r="P80" s="683"/>
      <c r="Q80" s="683"/>
      <c r="R80" s="683"/>
      <c r="S80" s="683"/>
      <c r="T80" s="683"/>
      <c r="U80" s="683"/>
      <c r="V80" s="683"/>
      <c r="W80" s="683"/>
      <c r="X80" s="683"/>
      <c r="Y80" s="683"/>
      <c r="Z80" s="683"/>
      <c r="AA80" s="683"/>
      <c r="AB80" s="683"/>
      <c r="AC80" s="683"/>
      <c r="AD80" s="683"/>
      <c r="AE80" s="683"/>
      <c r="AF80" s="683"/>
      <c r="AG80" s="683"/>
      <c r="AH80" s="683"/>
      <c r="AI80" s="683"/>
      <c r="AJ80" s="683"/>
      <c r="AK80" s="683"/>
    </row>
    <row r="81" spans="1:37" s="684" customFormat="1">
      <c r="A81" s="682"/>
      <c r="B81" s="682"/>
      <c r="C81" s="682"/>
      <c r="D81" s="682"/>
      <c r="E81" s="682"/>
      <c r="F81" s="682"/>
      <c r="G81" s="682"/>
      <c r="H81" s="682"/>
      <c r="I81" s="682"/>
      <c r="J81" s="682"/>
      <c r="K81" s="682"/>
      <c r="L81" s="682"/>
      <c r="M81" s="682"/>
      <c r="N81" s="682"/>
      <c r="O81" s="683"/>
      <c r="P81" s="683"/>
      <c r="Q81" s="683"/>
      <c r="R81" s="683"/>
      <c r="S81" s="683"/>
      <c r="T81" s="683"/>
      <c r="U81" s="683"/>
      <c r="V81" s="683"/>
      <c r="W81" s="683"/>
      <c r="X81" s="683"/>
      <c r="Y81" s="683"/>
      <c r="Z81" s="683"/>
      <c r="AA81" s="683"/>
      <c r="AB81" s="683"/>
      <c r="AC81" s="683"/>
      <c r="AD81" s="683"/>
      <c r="AE81" s="683"/>
      <c r="AF81" s="683"/>
      <c r="AG81" s="683"/>
      <c r="AH81" s="683"/>
      <c r="AI81" s="683"/>
      <c r="AJ81" s="683"/>
      <c r="AK81" s="683"/>
    </row>
    <row r="82" spans="1:37" s="684" customFormat="1">
      <c r="A82" s="682"/>
      <c r="B82" s="682"/>
      <c r="C82" s="682"/>
      <c r="D82" s="682"/>
      <c r="E82" s="682"/>
      <c r="F82" s="682"/>
      <c r="G82" s="682"/>
      <c r="H82" s="682"/>
      <c r="I82" s="682"/>
      <c r="J82" s="682"/>
      <c r="K82" s="682"/>
      <c r="L82" s="682"/>
      <c r="M82" s="682"/>
      <c r="N82" s="682"/>
      <c r="O82" s="683"/>
      <c r="P82" s="683"/>
      <c r="Q82" s="683"/>
      <c r="R82" s="683"/>
      <c r="S82" s="683"/>
      <c r="T82" s="683"/>
      <c r="U82" s="683"/>
      <c r="V82" s="683"/>
      <c r="W82" s="683"/>
      <c r="X82" s="683"/>
      <c r="Y82" s="683"/>
      <c r="Z82" s="683"/>
      <c r="AA82" s="683"/>
      <c r="AB82" s="683"/>
      <c r="AC82" s="683"/>
      <c r="AD82" s="683"/>
      <c r="AE82" s="683"/>
      <c r="AF82" s="683"/>
      <c r="AG82" s="683"/>
      <c r="AH82" s="683"/>
      <c r="AI82" s="683"/>
      <c r="AJ82" s="683"/>
      <c r="AK82" s="683"/>
    </row>
    <row r="83" spans="1:37" s="684" customFormat="1">
      <c r="A83" s="682"/>
      <c r="B83" s="682"/>
      <c r="C83" s="682"/>
      <c r="D83" s="682"/>
      <c r="E83" s="682"/>
      <c r="F83" s="682"/>
      <c r="G83" s="682"/>
      <c r="H83" s="682"/>
      <c r="I83" s="682"/>
      <c r="J83" s="682"/>
      <c r="K83" s="682"/>
      <c r="L83" s="682"/>
      <c r="M83" s="682"/>
      <c r="N83" s="682"/>
      <c r="O83" s="683"/>
      <c r="P83" s="683"/>
      <c r="Q83" s="683"/>
      <c r="R83" s="683"/>
      <c r="S83" s="683"/>
      <c r="T83" s="683"/>
      <c r="U83" s="683"/>
      <c r="V83" s="683"/>
      <c r="W83" s="683"/>
      <c r="X83" s="683"/>
      <c r="Y83" s="683"/>
      <c r="Z83" s="683"/>
      <c r="AA83" s="683"/>
      <c r="AB83" s="683"/>
      <c r="AC83" s="683"/>
      <c r="AD83" s="683"/>
      <c r="AE83" s="683"/>
      <c r="AF83" s="683"/>
      <c r="AG83" s="683"/>
      <c r="AH83" s="683"/>
      <c r="AI83" s="683"/>
      <c r="AJ83" s="683"/>
      <c r="AK83" s="683"/>
    </row>
    <row r="84" spans="1:37" s="684" customFormat="1">
      <c r="A84" s="682"/>
      <c r="B84" s="682"/>
      <c r="C84" s="682"/>
      <c r="D84" s="682"/>
      <c r="E84" s="682"/>
      <c r="F84" s="682"/>
      <c r="G84" s="682"/>
      <c r="H84" s="682"/>
      <c r="I84" s="682"/>
      <c r="J84" s="682"/>
      <c r="K84" s="682"/>
      <c r="L84" s="682"/>
      <c r="M84" s="682"/>
      <c r="N84" s="682"/>
      <c r="O84" s="683"/>
      <c r="P84" s="683"/>
      <c r="Q84" s="683"/>
      <c r="R84" s="683"/>
      <c r="S84" s="683"/>
      <c r="T84" s="683"/>
      <c r="U84" s="683"/>
      <c r="V84" s="683"/>
      <c r="W84" s="683"/>
      <c r="X84" s="683"/>
      <c r="Y84" s="683"/>
      <c r="Z84" s="683"/>
      <c r="AA84" s="683"/>
      <c r="AB84" s="683"/>
      <c r="AC84" s="683"/>
      <c r="AD84" s="683"/>
      <c r="AE84" s="683"/>
      <c r="AF84" s="683"/>
      <c r="AG84" s="683"/>
      <c r="AH84" s="683"/>
      <c r="AI84" s="683"/>
      <c r="AJ84" s="683"/>
      <c r="AK84" s="683"/>
    </row>
    <row r="85" spans="1:37" s="684" customFormat="1">
      <c r="A85" s="682"/>
      <c r="B85" s="682"/>
      <c r="C85" s="682"/>
      <c r="D85" s="682"/>
      <c r="E85" s="682"/>
      <c r="F85" s="682"/>
      <c r="G85" s="682"/>
      <c r="H85" s="682"/>
      <c r="I85" s="682"/>
      <c r="J85" s="682"/>
      <c r="K85" s="682"/>
      <c r="L85" s="682"/>
      <c r="M85" s="682"/>
      <c r="N85" s="682"/>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3"/>
    </row>
    <row r="86" spans="1:37" s="684" customFormat="1">
      <c r="A86" s="682"/>
      <c r="B86" s="682"/>
      <c r="C86" s="682"/>
      <c r="D86" s="682"/>
      <c r="E86" s="682"/>
      <c r="F86" s="682"/>
      <c r="G86" s="682"/>
      <c r="H86" s="682"/>
      <c r="I86" s="682"/>
      <c r="J86" s="682"/>
      <c r="K86" s="682"/>
      <c r="L86" s="682"/>
      <c r="M86" s="682"/>
      <c r="N86" s="682"/>
      <c r="O86" s="683"/>
      <c r="P86" s="683"/>
      <c r="Q86" s="683"/>
      <c r="R86" s="683"/>
      <c r="S86" s="683"/>
      <c r="T86" s="683"/>
      <c r="U86" s="683"/>
      <c r="V86" s="683"/>
      <c r="W86" s="683"/>
      <c r="X86" s="683"/>
      <c r="Y86" s="683"/>
      <c r="Z86" s="683"/>
      <c r="AA86" s="683"/>
      <c r="AB86" s="683"/>
      <c r="AC86" s="683"/>
      <c r="AD86" s="683"/>
      <c r="AE86" s="683"/>
      <c r="AF86" s="683"/>
      <c r="AG86" s="683"/>
      <c r="AH86" s="683"/>
      <c r="AI86" s="683"/>
      <c r="AJ86" s="683"/>
      <c r="AK86" s="683"/>
    </row>
    <row r="87" spans="1:37" s="684" customFormat="1">
      <c r="A87" s="682"/>
      <c r="B87" s="682"/>
      <c r="C87" s="682"/>
      <c r="D87" s="682"/>
      <c r="E87" s="682"/>
      <c r="F87" s="682"/>
      <c r="G87" s="682"/>
      <c r="H87" s="682"/>
      <c r="I87" s="682"/>
      <c r="J87" s="682"/>
      <c r="K87" s="682"/>
      <c r="L87" s="682"/>
      <c r="M87" s="682"/>
      <c r="N87" s="682"/>
      <c r="O87" s="683"/>
      <c r="P87" s="683"/>
      <c r="Q87" s="683"/>
      <c r="R87" s="683"/>
      <c r="S87" s="683"/>
      <c r="T87" s="683"/>
      <c r="U87" s="683"/>
      <c r="V87" s="683"/>
      <c r="W87" s="683"/>
      <c r="X87" s="683"/>
      <c r="Y87" s="683"/>
      <c r="Z87" s="683"/>
      <c r="AA87" s="683"/>
      <c r="AB87" s="683"/>
      <c r="AC87" s="683"/>
      <c r="AD87" s="683"/>
      <c r="AE87" s="683"/>
      <c r="AF87" s="683"/>
      <c r="AG87" s="683"/>
      <c r="AH87" s="683"/>
      <c r="AI87" s="683"/>
      <c r="AJ87" s="683"/>
      <c r="AK87" s="683"/>
    </row>
    <row r="88" spans="1:37" s="684" customFormat="1">
      <c r="A88" s="682"/>
      <c r="B88" s="682"/>
      <c r="C88" s="682"/>
      <c r="D88" s="682"/>
      <c r="E88" s="682"/>
      <c r="F88" s="682"/>
      <c r="G88" s="682"/>
      <c r="H88" s="682"/>
      <c r="I88" s="682"/>
      <c r="J88" s="682"/>
      <c r="K88" s="682"/>
      <c r="L88" s="682"/>
      <c r="M88" s="682"/>
      <c r="N88" s="682"/>
      <c r="O88" s="683"/>
      <c r="P88" s="683"/>
      <c r="Q88" s="683"/>
      <c r="R88" s="683"/>
      <c r="S88" s="683"/>
      <c r="T88" s="683"/>
      <c r="U88" s="683"/>
      <c r="V88" s="683"/>
      <c r="W88" s="683"/>
      <c r="X88" s="683"/>
      <c r="Y88" s="683"/>
      <c r="Z88" s="683"/>
      <c r="AA88" s="683"/>
      <c r="AB88" s="683"/>
      <c r="AC88" s="683"/>
      <c r="AD88" s="683"/>
      <c r="AE88" s="683"/>
      <c r="AF88" s="683"/>
      <c r="AG88" s="683"/>
      <c r="AH88" s="683"/>
      <c r="AI88" s="683"/>
      <c r="AJ88" s="683"/>
      <c r="AK88" s="683"/>
    </row>
    <row r="89" spans="1:37" s="684" customFormat="1">
      <c r="A89" s="682"/>
      <c r="B89" s="682"/>
      <c r="C89" s="682"/>
      <c r="D89" s="682"/>
      <c r="E89" s="682"/>
      <c r="F89" s="682"/>
      <c r="G89" s="682"/>
      <c r="H89" s="682"/>
      <c r="I89" s="682"/>
      <c r="J89" s="682"/>
      <c r="K89" s="682"/>
      <c r="L89" s="682"/>
      <c r="M89" s="682"/>
      <c r="N89" s="682"/>
      <c r="O89" s="683"/>
      <c r="P89" s="683"/>
      <c r="Q89" s="683"/>
      <c r="R89" s="683"/>
      <c r="S89" s="683"/>
      <c r="T89" s="683"/>
      <c r="U89" s="683"/>
      <c r="V89" s="683"/>
      <c r="W89" s="683"/>
      <c r="X89" s="683"/>
      <c r="Y89" s="683"/>
      <c r="Z89" s="683"/>
      <c r="AA89" s="683"/>
      <c r="AB89" s="683"/>
      <c r="AC89" s="683"/>
      <c r="AD89" s="683"/>
      <c r="AE89" s="683"/>
      <c r="AF89" s="683"/>
      <c r="AG89" s="683"/>
      <c r="AH89" s="683"/>
      <c r="AI89" s="683"/>
      <c r="AJ89" s="683"/>
      <c r="AK89" s="683"/>
    </row>
    <row r="90" spans="1:37" s="684" customFormat="1">
      <c r="A90" s="682"/>
      <c r="B90" s="682"/>
      <c r="C90" s="682"/>
      <c r="D90" s="682"/>
      <c r="E90" s="682"/>
      <c r="F90" s="682"/>
      <c r="G90" s="682"/>
      <c r="H90" s="682"/>
      <c r="I90" s="682"/>
      <c r="J90" s="682"/>
      <c r="K90" s="682"/>
      <c r="L90" s="682"/>
      <c r="M90" s="682"/>
      <c r="N90" s="682"/>
      <c r="O90" s="683"/>
      <c r="P90" s="683"/>
      <c r="Q90" s="683"/>
      <c r="R90" s="683"/>
      <c r="S90" s="683"/>
      <c r="T90" s="683"/>
      <c r="U90" s="683"/>
      <c r="V90" s="683"/>
      <c r="W90" s="683"/>
      <c r="X90" s="683"/>
      <c r="Y90" s="683"/>
      <c r="Z90" s="683"/>
      <c r="AA90" s="683"/>
      <c r="AB90" s="683"/>
      <c r="AC90" s="683"/>
      <c r="AD90" s="683"/>
      <c r="AE90" s="683"/>
      <c r="AF90" s="683"/>
      <c r="AG90" s="683"/>
      <c r="AH90" s="683"/>
      <c r="AI90" s="683"/>
      <c r="AJ90" s="683"/>
      <c r="AK90" s="683"/>
    </row>
    <row r="91" spans="1:37" s="684" customFormat="1">
      <c r="A91" s="682"/>
      <c r="B91" s="682"/>
      <c r="C91" s="682"/>
      <c r="D91" s="682"/>
      <c r="E91" s="682"/>
      <c r="F91" s="682"/>
      <c r="G91" s="682"/>
      <c r="H91" s="682"/>
      <c r="I91" s="682"/>
      <c r="J91" s="682"/>
      <c r="K91" s="682"/>
      <c r="L91" s="682"/>
      <c r="M91" s="682"/>
      <c r="N91" s="682"/>
      <c r="O91" s="683"/>
      <c r="P91" s="683"/>
      <c r="Q91" s="683"/>
      <c r="R91" s="683"/>
      <c r="S91" s="683"/>
      <c r="T91" s="683"/>
      <c r="U91" s="683"/>
      <c r="V91" s="683"/>
      <c r="W91" s="683"/>
      <c r="X91" s="683"/>
      <c r="Y91" s="683"/>
      <c r="Z91" s="683"/>
      <c r="AA91" s="683"/>
      <c r="AB91" s="683"/>
      <c r="AC91" s="683"/>
      <c r="AD91" s="683"/>
      <c r="AE91" s="683"/>
      <c r="AF91" s="683"/>
      <c r="AG91" s="683"/>
      <c r="AH91" s="683"/>
      <c r="AI91" s="683"/>
      <c r="AJ91" s="683"/>
      <c r="AK91" s="683"/>
    </row>
    <row r="92" spans="1:37" s="684" customFormat="1">
      <c r="A92" s="682"/>
      <c r="B92" s="682"/>
      <c r="C92" s="682"/>
      <c r="D92" s="682"/>
      <c r="E92" s="682"/>
      <c r="F92" s="682"/>
      <c r="G92" s="682"/>
      <c r="H92" s="682"/>
      <c r="I92" s="682"/>
      <c r="J92" s="682"/>
      <c r="K92" s="682"/>
      <c r="L92" s="682"/>
      <c r="M92" s="682"/>
      <c r="N92" s="682"/>
      <c r="O92" s="683"/>
      <c r="P92" s="683"/>
      <c r="Q92" s="683"/>
      <c r="R92" s="683"/>
      <c r="S92" s="683"/>
      <c r="T92" s="683"/>
      <c r="U92" s="683"/>
      <c r="V92" s="683"/>
      <c r="W92" s="683"/>
      <c r="X92" s="683"/>
      <c r="Y92" s="683"/>
      <c r="Z92" s="683"/>
      <c r="AA92" s="683"/>
      <c r="AB92" s="683"/>
      <c r="AC92" s="683"/>
      <c r="AD92" s="683"/>
      <c r="AE92" s="683"/>
      <c r="AF92" s="683"/>
      <c r="AG92" s="683"/>
      <c r="AH92" s="683"/>
      <c r="AI92" s="683"/>
      <c r="AJ92" s="683"/>
      <c r="AK92" s="683"/>
    </row>
    <row r="93" spans="1:37" s="684" customFormat="1">
      <c r="A93" s="682"/>
      <c r="B93" s="682"/>
      <c r="C93" s="682"/>
      <c r="D93" s="682"/>
      <c r="E93" s="682"/>
      <c r="F93" s="682"/>
      <c r="G93" s="682"/>
      <c r="H93" s="682"/>
      <c r="I93" s="682"/>
      <c r="J93" s="682"/>
      <c r="K93" s="682"/>
      <c r="L93" s="682"/>
      <c r="M93" s="682"/>
      <c r="N93" s="682"/>
      <c r="O93" s="683"/>
      <c r="P93" s="683"/>
      <c r="Q93" s="683"/>
      <c r="R93" s="683"/>
      <c r="S93" s="683"/>
      <c r="T93" s="683"/>
      <c r="U93" s="683"/>
      <c r="V93" s="683"/>
      <c r="W93" s="683"/>
      <c r="X93" s="683"/>
      <c r="Y93" s="683"/>
      <c r="Z93" s="683"/>
      <c r="AA93" s="683"/>
      <c r="AB93" s="683"/>
      <c r="AC93" s="683"/>
      <c r="AD93" s="683"/>
      <c r="AE93" s="683"/>
      <c r="AF93" s="683"/>
      <c r="AG93" s="683"/>
      <c r="AH93" s="683"/>
      <c r="AI93" s="683"/>
      <c r="AJ93" s="683"/>
      <c r="AK93" s="683"/>
    </row>
    <row r="94" spans="1:37" s="684" customFormat="1">
      <c r="A94" s="682"/>
      <c r="B94" s="682"/>
      <c r="C94" s="682"/>
      <c r="D94" s="682"/>
      <c r="E94" s="682"/>
      <c r="F94" s="682"/>
      <c r="G94" s="682"/>
      <c r="H94" s="682"/>
      <c r="I94" s="682"/>
      <c r="J94" s="682"/>
      <c r="K94" s="682"/>
      <c r="L94" s="682"/>
      <c r="M94" s="682"/>
      <c r="N94" s="682"/>
      <c r="O94" s="683"/>
      <c r="P94" s="683"/>
      <c r="Q94" s="683"/>
      <c r="R94" s="683"/>
      <c r="S94" s="683"/>
      <c r="T94" s="683"/>
      <c r="U94" s="683"/>
      <c r="V94" s="683"/>
      <c r="W94" s="683"/>
      <c r="X94" s="683"/>
      <c r="Y94" s="683"/>
      <c r="Z94" s="683"/>
      <c r="AA94" s="683"/>
      <c r="AB94" s="683"/>
      <c r="AC94" s="683"/>
      <c r="AD94" s="683"/>
      <c r="AE94" s="683"/>
      <c r="AF94" s="683"/>
      <c r="AG94" s="683"/>
      <c r="AH94" s="683"/>
      <c r="AI94" s="683"/>
      <c r="AJ94" s="683"/>
      <c r="AK94" s="683"/>
    </row>
    <row r="95" spans="1:37" s="684" customFormat="1">
      <c r="A95" s="682"/>
      <c r="B95" s="682"/>
      <c r="C95" s="682"/>
      <c r="D95" s="682"/>
      <c r="E95" s="682"/>
      <c r="F95" s="682"/>
      <c r="G95" s="682"/>
      <c r="H95" s="682"/>
      <c r="I95" s="682"/>
      <c r="J95" s="682"/>
      <c r="K95" s="682"/>
      <c r="L95" s="682"/>
      <c r="M95" s="682"/>
      <c r="N95" s="682"/>
      <c r="O95" s="683"/>
      <c r="P95" s="683"/>
      <c r="Q95" s="683"/>
      <c r="R95" s="683"/>
      <c r="S95" s="683"/>
      <c r="T95" s="683"/>
      <c r="U95" s="683"/>
      <c r="V95" s="683"/>
      <c r="W95" s="683"/>
      <c r="X95" s="683"/>
      <c r="Y95" s="683"/>
      <c r="Z95" s="683"/>
      <c r="AA95" s="683"/>
      <c r="AB95" s="683"/>
      <c r="AC95" s="683"/>
      <c r="AD95" s="683"/>
      <c r="AE95" s="683"/>
      <c r="AF95" s="683"/>
      <c r="AG95" s="683"/>
      <c r="AH95" s="683"/>
      <c r="AI95" s="683"/>
      <c r="AJ95" s="683"/>
      <c r="AK95" s="683"/>
    </row>
    <row r="96" spans="1:37" s="684" customFormat="1">
      <c r="A96" s="682"/>
      <c r="B96" s="682"/>
      <c r="C96" s="682"/>
      <c r="D96" s="682"/>
      <c r="E96" s="682"/>
      <c r="F96" s="682"/>
      <c r="G96" s="682"/>
      <c r="H96" s="682"/>
      <c r="I96" s="682"/>
      <c r="J96" s="682"/>
      <c r="K96" s="682"/>
      <c r="L96" s="682"/>
      <c r="M96" s="682"/>
      <c r="N96" s="682"/>
      <c r="O96" s="683"/>
      <c r="P96" s="683"/>
      <c r="Q96" s="683"/>
      <c r="R96" s="683"/>
      <c r="S96" s="683"/>
      <c r="T96" s="683"/>
      <c r="U96" s="683"/>
      <c r="V96" s="683"/>
      <c r="W96" s="683"/>
      <c r="X96" s="683"/>
      <c r="Y96" s="683"/>
      <c r="Z96" s="683"/>
      <c r="AA96" s="683"/>
      <c r="AB96" s="683"/>
      <c r="AC96" s="683"/>
      <c r="AD96" s="683"/>
      <c r="AE96" s="683"/>
      <c r="AF96" s="683"/>
      <c r="AG96" s="683"/>
      <c r="AH96" s="683"/>
      <c r="AI96" s="683"/>
      <c r="AJ96" s="683"/>
      <c r="AK96" s="683"/>
    </row>
    <row r="97" spans="1:37" s="684" customFormat="1">
      <c r="A97" s="682"/>
      <c r="B97" s="682"/>
      <c r="C97" s="682"/>
      <c r="D97" s="682"/>
      <c r="E97" s="682"/>
      <c r="F97" s="682"/>
      <c r="G97" s="682"/>
      <c r="H97" s="682"/>
      <c r="I97" s="682"/>
      <c r="J97" s="682"/>
      <c r="K97" s="682"/>
      <c r="L97" s="682"/>
      <c r="M97" s="682"/>
      <c r="N97" s="682"/>
      <c r="O97" s="683"/>
      <c r="P97" s="683"/>
      <c r="Q97" s="683"/>
      <c r="R97" s="683"/>
      <c r="S97" s="683"/>
      <c r="T97" s="683"/>
      <c r="U97" s="683"/>
      <c r="V97" s="683"/>
      <c r="W97" s="683"/>
      <c r="X97" s="683"/>
      <c r="Y97" s="683"/>
      <c r="Z97" s="683"/>
      <c r="AA97" s="683"/>
      <c r="AB97" s="683"/>
      <c r="AC97" s="683"/>
      <c r="AD97" s="683"/>
      <c r="AE97" s="683"/>
      <c r="AF97" s="683"/>
      <c r="AG97" s="683"/>
      <c r="AH97" s="683"/>
      <c r="AI97" s="683"/>
      <c r="AJ97" s="683"/>
      <c r="AK97" s="683"/>
    </row>
    <row r="98" spans="1:37" s="684" customFormat="1">
      <c r="A98" s="682"/>
      <c r="B98" s="682"/>
      <c r="C98" s="682"/>
      <c r="D98" s="682"/>
      <c r="E98" s="682"/>
      <c r="F98" s="682"/>
      <c r="G98" s="682"/>
      <c r="H98" s="682"/>
      <c r="I98" s="682"/>
      <c r="J98" s="682"/>
      <c r="K98" s="682"/>
      <c r="L98" s="682"/>
      <c r="M98" s="682"/>
      <c r="N98" s="682"/>
      <c r="O98" s="683"/>
      <c r="P98" s="683"/>
      <c r="Q98" s="683"/>
      <c r="R98" s="683"/>
      <c r="S98" s="683"/>
      <c r="T98" s="683"/>
      <c r="U98" s="683"/>
      <c r="V98" s="683"/>
      <c r="W98" s="683"/>
      <c r="X98" s="683"/>
      <c r="Y98" s="683"/>
      <c r="Z98" s="683"/>
      <c r="AA98" s="683"/>
      <c r="AB98" s="683"/>
      <c r="AC98" s="683"/>
      <c r="AD98" s="683"/>
      <c r="AE98" s="683"/>
      <c r="AF98" s="683"/>
      <c r="AG98" s="683"/>
      <c r="AH98" s="683"/>
      <c r="AI98" s="683"/>
      <c r="AJ98" s="683"/>
      <c r="AK98" s="683"/>
    </row>
    <row r="99" spans="1:37" s="684" customFormat="1">
      <c r="A99" s="682"/>
      <c r="B99" s="682"/>
      <c r="C99" s="682"/>
      <c r="D99" s="682"/>
      <c r="E99" s="682"/>
      <c r="F99" s="682"/>
      <c r="G99" s="682"/>
      <c r="H99" s="682"/>
      <c r="I99" s="682"/>
      <c r="J99" s="682"/>
      <c r="K99" s="682"/>
      <c r="L99" s="682"/>
      <c r="M99" s="682"/>
      <c r="N99" s="682"/>
      <c r="O99" s="683"/>
      <c r="P99" s="683"/>
      <c r="Q99" s="683"/>
      <c r="R99" s="683"/>
      <c r="S99" s="683"/>
      <c r="T99" s="683"/>
      <c r="U99" s="683"/>
      <c r="V99" s="683"/>
      <c r="W99" s="683"/>
      <c r="X99" s="683"/>
      <c r="Y99" s="683"/>
      <c r="Z99" s="683"/>
      <c r="AA99" s="683"/>
      <c r="AB99" s="683"/>
      <c r="AC99" s="683"/>
      <c r="AD99" s="683"/>
      <c r="AE99" s="683"/>
      <c r="AF99" s="683"/>
      <c r="AG99" s="683"/>
      <c r="AH99" s="683"/>
      <c r="AI99" s="683"/>
      <c r="AJ99" s="683"/>
      <c r="AK99" s="683"/>
    </row>
    <row r="100" spans="1:37" s="684" customFormat="1">
      <c r="A100" s="682"/>
      <c r="B100" s="682"/>
      <c r="C100" s="682"/>
      <c r="D100" s="682"/>
      <c r="E100" s="682"/>
      <c r="F100" s="682"/>
      <c r="G100" s="682"/>
      <c r="H100" s="682"/>
      <c r="I100" s="682"/>
      <c r="J100" s="682"/>
      <c r="K100" s="682"/>
      <c r="L100" s="682"/>
      <c r="M100" s="682"/>
      <c r="N100" s="682"/>
      <c r="O100" s="683"/>
      <c r="P100" s="683"/>
      <c r="Q100" s="683"/>
      <c r="R100" s="683"/>
      <c r="S100" s="683"/>
      <c r="T100" s="683"/>
      <c r="U100" s="683"/>
      <c r="V100" s="683"/>
      <c r="W100" s="683"/>
      <c r="X100" s="683"/>
      <c r="Y100" s="683"/>
      <c r="Z100" s="683"/>
      <c r="AA100" s="683"/>
      <c r="AB100" s="683"/>
      <c r="AC100" s="683"/>
      <c r="AD100" s="683"/>
      <c r="AE100" s="683"/>
      <c r="AF100" s="683"/>
      <c r="AG100" s="683"/>
      <c r="AH100" s="683"/>
      <c r="AI100" s="683"/>
      <c r="AJ100" s="683"/>
      <c r="AK100" s="683"/>
    </row>
    <row r="101" spans="1:37" s="684" customFormat="1">
      <c r="A101" s="682"/>
      <c r="B101" s="682"/>
      <c r="C101" s="682"/>
      <c r="D101" s="682"/>
      <c r="E101" s="682"/>
      <c r="F101" s="682"/>
      <c r="G101" s="682"/>
      <c r="H101" s="682"/>
      <c r="I101" s="682"/>
      <c r="J101" s="682"/>
      <c r="K101" s="682"/>
      <c r="L101" s="682"/>
      <c r="M101" s="682"/>
      <c r="N101" s="682"/>
      <c r="O101" s="683"/>
      <c r="P101" s="683"/>
      <c r="Q101" s="683"/>
      <c r="R101" s="683"/>
      <c r="S101" s="683"/>
      <c r="T101" s="683"/>
      <c r="U101" s="683"/>
      <c r="V101" s="683"/>
      <c r="W101" s="683"/>
      <c r="X101" s="683"/>
      <c r="Y101" s="683"/>
      <c r="Z101" s="683"/>
      <c r="AA101" s="683"/>
      <c r="AB101" s="683"/>
      <c r="AC101" s="683"/>
      <c r="AD101" s="683"/>
      <c r="AE101" s="683"/>
      <c r="AF101" s="683"/>
      <c r="AG101" s="683"/>
      <c r="AH101" s="683"/>
      <c r="AI101" s="683"/>
      <c r="AJ101" s="683"/>
      <c r="AK101" s="683"/>
    </row>
    <row r="102" spans="1:37" s="684" customFormat="1">
      <c r="A102" s="682"/>
      <c r="B102" s="682"/>
      <c r="C102" s="682"/>
      <c r="D102" s="682"/>
      <c r="E102" s="682"/>
      <c r="F102" s="682"/>
      <c r="G102" s="682"/>
      <c r="H102" s="682"/>
      <c r="I102" s="682"/>
      <c r="J102" s="682"/>
      <c r="K102" s="682"/>
      <c r="L102" s="682"/>
      <c r="M102" s="682"/>
      <c r="N102" s="682"/>
      <c r="O102" s="683"/>
      <c r="P102" s="683"/>
      <c r="Q102" s="683"/>
      <c r="R102" s="683"/>
      <c r="S102" s="683"/>
      <c r="T102" s="683"/>
      <c r="U102" s="683"/>
      <c r="V102" s="683"/>
      <c r="W102" s="683"/>
      <c r="X102" s="683"/>
      <c r="Y102" s="683"/>
      <c r="Z102" s="683"/>
      <c r="AA102" s="683"/>
      <c r="AB102" s="683"/>
      <c r="AC102" s="683"/>
      <c r="AD102" s="683"/>
      <c r="AE102" s="683"/>
      <c r="AF102" s="683"/>
      <c r="AG102" s="683"/>
      <c r="AH102" s="683"/>
      <c r="AI102" s="683"/>
      <c r="AJ102" s="683"/>
      <c r="AK102" s="683"/>
    </row>
    <row r="103" spans="1:37" s="684" customFormat="1">
      <c r="A103" s="682"/>
      <c r="B103" s="682"/>
      <c r="C103" s="682"/>
      <c r="D103" s="682"/>
      <c r="E103" s="682"/>
      <c r="F103" s="682"/>
      <c r="G103" s="682"/>
      <c r="H103" s="682"/>
      <c r="I103" s="682"/>
      <c r="J103" s="682"/>
      <c r="K103" s="682"/>
      <c r="L103" s="682"/>
      <c r="M103" s="682"/>
      <c r="N103" s="682"/>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row>
    <row r="104" spans="1:37" s="684" customFormat="1">
      <c r="A104" s="682"/>
      <c r="B104" s="682"/>
      <c r="C104" s="682"/>
      <c r="D104" s="682"/>
      <c r="E104" s="682"/>
      <c r="F104" s="682"/>
      <c r="G104" s="682"/>
      <c r="H104" s="682"/>
      <c r="I104" s="682"/>
      <c r="J104" s="682"/>
      <c r="K104" s="682"/>
      <c r="L104" s="682"/>
      <c r="M104" s="682"/>
      <c r="N104" s="682"/>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row>
    <row r="105" spans="1:37" s="684" customFormat="1">
      <c r="A105" s="682"/>
      <c r="B105" s="682"/>
      <c r="C105" s="682"/>
      <c r="D105" s="682"/>
      <c r="E105" s="682"/>
      <c r="F105" s="682"/>
      <c r="G105" s="682"/>
      <c r="H105" s="682"/>
      <c r="I105" s="682"/>
      <c r="J105" s="682"/>
      <c r="K105" s="682"/>
      <c r="L105" s="682"/>
      <c r="M105" s="682"/>
      <c r="N105" s="682"/>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row>
    <row r="106" spans="1:37" s="684" customFormat="1">
      <c r="A106" s="682"/>
      <c r="B106" s="682"/>
      <c r="C106" s="682"/>
      <c r="D106" s="682"/>
      <c r="E106" s="682"/>
      <c r="F106" s="682"/>
      <c r="G106" s="682"/>
      <c r="H106" s="682"/>
      <c r="I106" s="682"/>
      <c r="J106" s="682"/>
      <c r="K106" s="682"/>
      <c r="L106" s="682"/>
      <c r="M106" s="682"/>
      <c r="N106" s="682"/>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row>
    <row r="107" spans="1:37" s="684" customFormat="1">
      <c r="B107" s="682"/>
      <c r="C107" s="682"/>
      <c r="D107" s="682"/>
      <c r="E107" s="682"/>
      <c r="F107" s="682"/>
      <c r="G107" s="682"/>
      <c r="I107" s="682"/>
      <c r="J107" s="682"/>
      <c r="K107" s="682"/>
      <c r="L107" s="682"/>
      <c r="M107" s="682"/>
      <c r="O107" s="683"/>
      <c r="P107" s="683"/>
      <c r="Q107" s="683"/>
      <c r="R107" s="683"/>
      <c r="S107" s="683"/>
      <c r="T107" s="683"/>
      <c r="U107" s="683"/>
      <c r="V107" s="683"/>
      <c r="W107" s="683"/>
      <c r="X107" s="683"/>
      <c r="Y107" s="683"/>
      <c r="Z107" s="683"/>
      <c r="AA107" s="683"/>
      <c r="AB107" s="683"/>
      <c r="AC107" s="683"/>
      <c r="AD107" s="683"/>
      <c r="AE107" s="683"/>
      <c r="AF107" s="683"/>
      <c r="AG107" s="683"/>
      <c r="AH107" s="683"/>
      <c r="AI107" s="683"/>
      <c r="AJ107" s="683"/>
      <c r="AK107" s="683"/>
    </row>
    <row r="108" spans="1:37" s="684" customFormat="1">
      <c r="B108" s="682"/>
      <c r="C108" s="682"/>
      <c r="D108" s="682"/>
      <c r="E108" s="682"/>
      <c r="F108" s="682"/>
      <c r="G108" s="682"/>
      <c r="I108" s="682"/>
      <c r="J108" s="682"/>
      <c r="K108" s="682"/>
      <c r="L108" s="682"/>
      <c r="M108" s="682"/>
      <c r="O108" s="683"/>
      <c r="P108" s="683"/>
      <c r="Q108" s="683"/>
      <c r="R108" s="683"/>
      <c r="S108" s="683"/>
      <c r="T108" s="683"/>
      <c r="U108" s="683"/>
      <c r="V108" s="683"/>
      <c r="W108" s="683"/>
      <c r="X108" s="683"/>
      <c r="Y108" s="683"/>
      <c r="Z108" s="683"/>
      <c r="AA108" s="683"/>
      <c r="AB108" s="683"/>
      <c r="AC108" s="683"/>
      <c r="AD108" s="683"/>
      <c r="AE108" s="683"/>
      <c r="AF108" s="683"/>
      <c r="AG108" s="683"/>
      <c r="AH108" s="683"/>
      <c r="AI108" s="683"/>
      <c r="AJ108" s="683"/>
      <c r="AK108" s="683"/>
    </row>
    <row r="109" spans="1:37" s="684" customFormat="1">
      <c r="I109" s="682"/>
      <c r="J109" s="682"/>
      <c r="K109" s="682"/>
      <c r="L109" s="682"/>
      <c r="M109" s="682"/>
      <c r="O109" s="683"/>
      <c r="P109" s="683"/>
      <c r="Q109" s="683"/>
      <c r="R109" s="683"/>
      <c r="S109" s="683"/>
      <c r="T109" s="683"/>
      <c r="U109" s="683"/>
      <c r="V109" s="683"/>
      <c r="W109" s="683"/>
      <c r="X109" s="683"/>
      <c r="Y109" s="683"/>
      <c r="Z109" s="683"/>
      <c r="AA109" s="683"/>
      <c r="AB109" s="683"/>
      <c r="AC109" s="683"/>
      <c r="AD109" s="683"/>
      <c r="AE109" s="683"/>
      <c r="AF109" s="683"/>
      <c r="AG109" s="683"/>
      <c r="AH109" s="683"/>
      <c r="AI109" s="683"/>
      <c r="AJ109" s="683"/>
      <c r="AK109" s="683"/>
    </row>
    <row r="110" spans="1:37" s="684" customFormat="1">
      <c r="I110" s="682"/>
      <c r="J110" s="682"/>
      <c r="K110" s="682"/>
      <c r="L110" s="682"/>
      <c r="M110" s="682"/>
      <c r="O110" s="683"/>
      <c r="P110" s="683"/>
      <c r="Q110" s="683"/>
      <c r="R110" s="683"/>
      <c r="S110" s="683"/>
      <c r="T110" s="683"/>
      <c r="U110" s="683"/>
      <c r="V110" s="683"/>
      <c r="W110" s="683"/>
      <c r="X110" s="683"/>
      <c r="Y110" s="683"/>
      <c r="Z110" s="683"/>
      <c r="AA110" s="683"/>
      <c r="AB110" s="683"/>
      <c r="AC110" s="683"/>
      <c r="AD110" s="683"/>
      <c r="AE110" s="683"/>
      <c r="AF110" s="683"/>
      <c r="AG110" s="683"/>
      <c r="AH110" s="683"/>
      <c r="AI110" s="683"/>
      <c r="AJ110" s="683"/>
      <c r="AK110" s="683"/>
    </row>
    <row r="111" spans="1:37" s="684" customFormat="1">
      <c r="O111" s="683"/>
      <c r="P111" s="683"/>
      <c r="Q111" s="683"/>
      <c r="R111" s="683"/>
      <c r="S111" s="683"/>
      <c r="T111" s="683"/>
      <c r="U111" s="683"/>
      <c r="V111" s="683"/>
      <c r="W111" s="683"/>
      <c r="X111" s="683"/>
      <c r="Y111" s="683"/>
      <c r="Z111" s="683"/>
      <c r="AA111" s="683"/>
      <c r="AB111" s="683"/>
      <c r="AC111" s="683"/>
      <c r="AD111" s="683"/>
      <c r="AE111" s="683"/>
      <c r="AF111" s="683"/>
      <c r="AG111" s="683"/>
      <c r="AH111" s="683"/>
      <c r="AI111" s="683"/>
      <c r="AJ111" s="683"/>
      <c r="AK111" s="683"/>
    </row>
    <row r="112" spans="1:37" s="684" customFormat="1">
      <c r="O112" s="683"/>
      <c r="P112" s="683"/>
      <c r="Q112" s="683"/>
      <c r="R112" s="683"/>
      <c r="S112" s="683"/>
      <c r="T112" s="683"/>
      <c r="U112" s="683"/>
      <c r="V112" s="683"/>
      <c r="W112" s="683"/>
      <c r="X112" s="683"/>
      <c r="Y112" s="683"/>
      <c r="Z112" s="683"/>
      <c r="AA112" s="683"/>
      <c r="AB112" s="683"/>
      <c r="AC112" s="683"/>
      <c r="AD112" s="683"/>
      <c r="AE112" s="683"/>
      <c r="AF112" s="683"/>
      <c r="AG112" s="683"/>
      <c r="AH112" s="683"/>
      <c r="AI112" s="683"/>
      <c r="AJ112" s="683"/>
      <c r="AK112" s="683"/>
    </row>
    <row r="113" spans="15:37" s="684" customFormat="1">
      <c r="O113" s="683"/>
      <c r="P113" s="683"/>
      <c r="Q113" s="683"/>
      <c r="R113" s="683"/>
      <c r="S113" s="683"/>
      <c r="T113" s="683"/>
      <c r="U113" s="683"/>
      <c r="V113" s="683"/>
      <c r="W113" s="683"/>
      <c r="X113" s="683"/>
      <c r="Y113" s="683"/>
      <c r="Z113" s="683"/>
      <c r="AA113" s="683"/>
      <c r="AB113" s="683"/>
      <c r="AC113" s="683"/>
      <c r="AD113" s="683"/>
      <c r="AE113" s="683"/>
      <c r="AF113" s="683"/>
      <c r="AG113" s="683"/>
      <c r="AH113" s="683"/>
      <c r="AI113" s="683"/>
      <c r="AJ113" s="683"/>
      <c r="AK113" s="683"/>
    </row>
    <row r="114" spans="15:37" s="684" customFormat="1">
      <c r="O114" s="683"/>
      <c r="P114" s="683"/>
      <c r="Q114" s="683"/>
      <c r="R114" s="683"/>
      <c r="S114" s="683"/>
      <c r="T114" s="683"/>
      <c r="U114" s="683"/>
      <c r="V114" s="683"/>
      <c r="W114" s="683"/>
      <c r="X114" s="683"/>
      <c r="Y114" s="683"/>
      <c r="Z114" s="683"/>
      <c r="AA114" s="683"/>
      <c r="AB114" s="683"/>
      <c r="AC114" s="683"/>
      <c r="AD114" s="683"/>
      <c r="AE114" s="683"/>
      <c r="AF114" s="683"/>
      <c r="AG114" s="683"/>
      <c r="AH114" s="683"/>
      <c r="AI114" s="683"/>
      <c r="AJ114" s="683"/>
      <c r="AK114" s="683"/>
    </row>
    <row r="115" spans="15:37" s="684" customFormat="1">
      <c r="O115" s="683"/>
      <c r="P115" s="683"/>
      <c r="Q115" s="683"/>
      <c r="R115" s="683"/>
      <c r="S115" s="683"/>
      <c r="T115" s="683"/>
      <c r="U115" s="683"/>
      <c r="V115" s="683"/>
      <c r="W115" s="683"/>
      <c r="X115" s="683"/>
      <c r="Y115" s="683"/>
      <c r="Z115" s="683"/>
      <c r="AA115" s="683"/>
      <c r="AB115" s="683"/>
      <c r="AC115" s="683"/>
      <c r="AD115" s="683"/>
      <c r="AE115" s="683"/>
      <c r="AF115" s="683"/>
      <c r="AG115" s="683"/>
      <c r="AH115" s="683"/>
      <c r="AI115" s="683"/>
      <c r="AJ115" s="683"/>
      <c r="AK115" s="683"/>
    </row>
    <row r="116" spans="15:37" s="684" customFormat="1">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3"/>
    </row>
    <row r="117" spans="15:37" s="684" customFormat="1">
      <c r="O117" s="683"/>
      <c r="P117" s="683"/>
      <c r="Q117" s="683"/>
      <c r="R117" s="683"/>
      <c r="S117" s="683"/>
      <c r="T117" s="683"/>
      <c r="U117" s="683"/>
      <c r="V117" s="683"/>
      <c r="W117" s="683"/>
      <c r="X117" s="683"/>
      <c r="Y117" s="683"/>
      <c r="Z117" s="683"/>
      <c r="AA117" s="683"/>
      <c r="AB117" s="683"/>
      <c r="AC117" s="683"/>
      <c r="AD117" s="683"/>
      <c r="AE117" s="683"/>
      <c r="AF117" s="683"/>
      <c r="AG117" s="683"/>
      <c r="AH117" s="683"/>
      <c r="AI117" s="683"/>
      <c r="AJ117" s="683"/>
      <c r="AK117" s="683"/>
    </row>
    <row r="118" spans="15:37" s="684" customFormat="1">
      <c r="O118" s="683"/>
      <c r="P118" s="683"/>
      <c r="Q118" s="683"/>
      <c r="R118" s="683"/>
      <c r="S118" s="683"/>
      <c r="T118" s="683"/>
      <c r="U118" s="683"/>
      <c r="V118" s="683"/>
      <c r="W118" s="683"/>
      <c r="X118" s="683"/>
      <c r="Y118" s="683"/>
      <c r="Z118" s="683"/>
      <c r="AA118" s="683"/>
      <c r="AB118" s="683"/>
      <c r="AC118" s="683"/>
      <c r="AD118" s="683"/>
      <c r="AE118" s="683"/>
      <c r="AF118" s="683"/>
      <c r="AG118" s="683"/>
      <c r="AH118" s="683"/>
      <c r="AI118" s="683"/>
      <c r="AJ118" s="683"/>
      <c r="AK118" s="683"/>
    </row>
    <row r="119" spans="15:37" s="684" customFormat="1">
      <c r="O119" s="683"/>
      <c r="P119" s="683"/>
      <c r="Q119" s="683"/>
      <c r="R119" s="683"/>
      <c r="S119" s="683"/>
      <c r="T119" s="683"/>
      <c r="U119" s="683"/>
      <c r="V119" s="683"/>
      <c r="W119" s="683"/>
      <c r="X119" s="683"/>
      <c r="Y119" s="683"/>
      <c r="Z119" s="683"/>
      <c r="AA119" s="683"/>
      <c r="AB119" s="683"/>
      <c r="AC119" s="683"/>
      <c r="AD119" s="683"/>
      <c r="AE119" s="683"/>
      <c r="AF119" s="683"/>
      <c r="AG119" s="683"/>
      <c r="AH119" s="683"/>
      <c r="AI119" s="683"/>
      <c r="AJ119" s="683"/>
      <c r="AK119" s="683"/>
    </row>
    <row r="120" spans="15:37" s="684" customFormat="1">
      <c r="O120" s="683"/>
      <c r="P120" s="683"/>
      <c r="Q120" s="683"/>
      <c r="R120" s="683"/>
      <c r="S120" s="683"/>
      <c r="T120" s="683"/>
      <c r="U120" s="683"/>
      <c r="V120" s="683"/>
      <c r="W120" s="683"/>
      <c r="X120" s="683"/>
      <c r="Y120" s="683"/>
      <c r="Z120" s="683"/>
      <c r="AA120" s="683"/>
      <c r="AB120" s="683"/>
      <c r="AC120" s="683"/>
      <c r="AD120" s="683"/>
      <c r="AE120" s="683"/>
      <c r="AF120" s="683"/>
      <c r="AG120" s="683"/>
      <c r="AH120" s="683"/>
      <c r="AI120" s="683"/>
      <c r="AJ120" s="683"/>
      <c r="AK120" s="683"/>
    </row>
    <row r="121" spans="15:37" s="684" customFormat="1">
      <c r="O121" s="683"/>
      <c r="P121" s="683"/>
      <c r="Q121" s="683"/>
      <c r="R121" s="683"/>
      <c r="S121" s="683"/>
      <c r="T121" s="683"/>
      <c r="U121" s="683"/>
      <c r="V121" s="683"/>
      <c r="W121" s="683"/>
      <c r="X121" s="683"/>
      <c r="Y121" s="683"/>
      <c r="Z121" s="683"/>
      <c r="AA121" s="683"/>
      <c r="AB121" s="683"/>
      <c r="AC121" s="683"/>
      <c r="AD121" s="683"/>
      <c r="AE121" s="683"/>
      <c r="AF121" s="683"/>
      <c r="AG121" s="683"/>
      <c r="AH121" s="683"/>
      <c r="AI121" s="683"/>
      <c r="AJ121" s="683"/>
      <c r="AK121" s="683"/>
    </row>
    <row r="122" spans="15:37" s="684" customFormat="1">
      <c r="O122" s="683"/>
      <c r="P122" s="683"/>
      <c r="Q122" s="683"/>
      <c r="R122" s="683"/>
      <c r="S122" s="683"/>
      <c r="T122" s="683"/>
      <c r="U122" s="683"/>
      <c r="V122" s="683"/>
      <c r="W122" s="683"/>
      <c r="X122" s="683"/>
      <c r="Y122" s="683"/>
      <c r="Z122" s="683"/>
      <c r="AA122" s="683"/>
      <c r="AB122" s="683"/>
      <c r="AC122" s="683"/>
      <c r="AD122" s="683"/>
      <c r="AE122" s="683"/>
      <c r="AF122" s="683"/>
      <c r="AG122" s="683"/>
      <c r="AH122" s="683"/>
      <c r="AI122" s="683"/>
      <c r="AJ122" s="683"/>
      <c r="AK122" s="683"/>
    </row>
    <row r="123" spans="15:37" s="684" customFormat="1">
      <c r="O123" s="683"/>
      <c r="P123" s="683"/>
      <c r="Q123" s="683"/>
      <c r="R123" s="683"/>
      <c r="S123" s="683"/>
      <c r="T123" s="683"/>
      <c r="U123" s="683"/>
      <c r="V123" s="683"/>
      <c r="W123" s="683"/>
      <c r="X123" s="683"/>
      <c r="Y123" s="683"/>
      <c r="Z123" s="683"/>
      <c r="AA123" s="683"/>
      <c r="AB123" s="683"/>
      <c r="AC123" s="683"/>
      <c r="AD123" s="683"/>
      <c r="AE123" s="683"/>
      <c r="AF123" s="683"/>
      <c r="AG123" s="683"/>
      <c r="AH123" s="683"/>
      <c r="AI123" s="683"/>
      <c r="AJ123" s="683"/>
      <c r="AK123" s="683"/>
    </row>
    <row r="124" spans="15:37" s="684" customFormat="1">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3"/>
    </row>
    <row r="125" spans="15:37" s="684" customFormat="1">
      <c r="O125" s="683"/>
      <c r="P125" s="683"/>
      <c r="Q125" s="683"/>
      <c r="R125" s="683"/>
      <c r="S125" s="683"/>
      <c r="T125" s="683"/>
      <c r="U125" s="683"/>
      <c r="V125" s="683"/>
      <c r="W125" s="683"/>
      <c r="X125" s="683"/>
      <c r="Y125" s="683"/>
      <c r="Z125" s="683"/>
      <c r="AA125" s="683"/>
      <c r="AB125" s="683"/>
      <c r="AC125" s="683"/>
      <c r="AD125" s="683"/>
      <c r="AE125" s="683"/>
      <c r="AF125" s="683"/>
      <c r="AG125" s="683"/>
      <c r="AH125" s="683"/>
      <c r="AI125" s="683"/>
      <c r="AJ125" s="683"/>
      <c r="AK125" s="683"/>
    </row>
    <row r="126" spans="15:37" s="684" customFormat="1">
      <c r="O126" s="683"/>
      <c r="P126" s="683"/>
      <c r="Q126" s="683"/>
      <c r="R126" s="683"/>
      <c r="S126" s="683"/>
      <c r="T126" s="683"/>
      <c r="U126" s="683"/>
      <c r="V126" s="683"/>
      <c r="W126" s="683"/>
      <c r="X126" s="683"/>
      <c r="Y126" s="683"/>
      <c r="Z126" s="683"/>
      <c r="AA126" s="683"/>
      <c r="AB126" s="683"/>
      <c r="AC126" s="683"/>
      <c r="AD126" s="683"/>
      <c r="AE126" s="683"/>
      <c r="AF126" s="683"/>
      <c r="AG126" s="683"/>
      <c r="AH126" s="683"/>
      <c r="AI126" s="683"/>
      <c r="AJ126" s="683"/>
      <c r="AK126" s="683"/>
    </row>
    <row r="127" spans="15:37" s="684" customFormat="1">
      <c r="O127" s="683"/>
      <c r="P127" s="683"/>
      <c r="Q127" s="683"/>
      <c r="R127" s="683"/>
      <c r="S127" s="683"/>
      <c r="T127" s="683"/>
      <c r="U127" s="683"/>
      <c r="V127" s="683"/>
      <c r="W127" s="683"/>
      <c r="X127" s="683"/>
      <c r="Y127" s="683"/>
      <c r="Z127" s="683"/>
      <c r="AA127" s="683"/>
      <c r="AB127" s="683"/>
      <c r="AC127" s="683"/>
      <c r="AD127" s="683"/>
      <c r="AE127" s="683"/>
      <c r="AF127" s="683"/>
      <c r="AG127" s="683"/>
      <c r="AH127" s="683"/>
      <c r="AI127" s="683"/>
      <c r="AJ127" s="683"/>
      <c r="AK127" s="683"/>
    </row>
    <row r="128" spans="15:37" s="684" customFormat="1">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3"/>
    </row>
    <row r="129" spans="15:37" s="684" customFormat="1">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683"/>
      <c r="AK129" s="683"/>
    </row>
    <row r="130" spans="15:37" s="684" customFormat="1">
      <c r="O130" s="683"/>
      <c r="P130" s="683"/>
      <c r="Q130" s="683"/>
      <c r="R130" s="683"/>
      <c r="S130" s="683"/>
      <c r="T130" s="683"/>
      <c r="U130" s="683"/>
      <c r="V130" s="683"/>
      <c r="W130" s="683"/>
      <c r="X130" s="683"/>
      <c r="Y130" s="683"/>
      <c r="Z130" s="683"/>
      <c r="AA130" s="683"/>
      <c r="AB130" s="683"/>
      <c r="AC130" s="683"/>
      <c r="AD130" s="683"/>
      <c r="AE130" s="683"/>
      <c r="AF130" s="683"/>
      <c r="AG130" s="683"/>
      <c r="AH130" s="683"/>
      <c r="AI130" s="683"/>
      <c r="AJ130" s="683"/>
      <c r="AK130" s="683"/>
    </row>
    <row r="131" spans="15:37" s="684" customFormat="1">
      <c r="O131" s="683"/>
      <c r="P131" s="683"/>
      <c r="Q131" s="683"/>
      <c r="R131" s="683"/>
      <c r="S131" s="683"/>
      <c r="T131" s="683"/>
      <c r="U131" s="683"/>
      <c r="V131" s="683"/>
      <c r="W131" s="683"/>
      <c r="X131" s="683"/>
      <c r="Y131" s="683"/>
      <c r="Z131" s="683"/>
      <c r="AA131" s="683"/>
      <c r="AB131" s="683"/>
      <c r="AC131" s="683"/>
      <c r="AD131" s="683"/>
      <c r="AE131" s="683"/>
      <c r="AF131" s="683"/>
      <c r="AG131" s="683"/>
      <c r="AH131" s="683"/>
      <c r="AI131" s="683"/>
      <c r="AJ131" s="683"/>
      <c r="AK131" s="683"/>
    </row>
    <row r="132" spans="15:37" s="684" customFormat="1">
      <c r="O132" s="683"/>
      <c r="P132" s="683"/>
      <c r="Q132" s="683"/>
      <c r="R132" s="683"/>
      <c r="S132" s="683"/>
      <c r="T132" s="683"/>
      <c r="U132" s="683"/>
      <c r="V132" s="683"/>
      <c r="W132" s="683"/>
      <c r="X132" s="683"/>
      <c r="Y132" s="683"/>
      <c r="Z132" s="683"/>
      <c r="AA132" s="683"/>
      <c r="AB132" s="683"/>
      <c r="AC132" s="683"/>
      <c r="AD132" s="683"/>
      <c r="AE132" s="683"/>
      <c r="AF132" s="683"/>
      <c r="AG132" s="683"/>
      <c r="AH132" s="683"/>
      <c r="AI132" s="683"/>
      <c r="AJ132" s="683"/>
      <c r="AK132" s="683"/>
    </row>
    <row r="133" spans="15:37" s="684" customFormat="1">
      <c r="O133" s="683"/>
      <c r="P133" s="683"/>
      <c r="Q133" s="683"/>
      <c r="R133" s="683"/>
      <c r="S133" s="683"/>
      <c r="T133" s="683"/>
      <c r="U133" s="683"/>
      <c r="V133" s="683"/>
      <c r="W133" s="683"/>
      <c r="X133" s="683"/>
      <c r="Y133" s="683"/>
      <c r="Z133" s="683"/>
      <c r="AA133" s="683"/>
      <c r="AB133" s="683"/>
      <c r="AC133" s="683"/>
      <c r="AD133" s="683"/>
      <c r="AE133" s="683"/>
      <c r="AF133" s="683"/>
      <c r="AG133" s="683"/>
      <c r="AH133" s="683"/>
      <c r="AI133" s="683"/>
      <c r="AJ133" s="683"/>
      <c r="AK133" s="683"/>
    </row>
    <row r="134" spans="15:37" s="684" customFormat="1">
      <c r="O134" s="683"/>
      <c r="P134" s="683"/>
      <c r="Q134" s="683"/>
      <c r="R134" s="683"/>
      <c r="S134" s="683"/>
      <c r="T134" s="683"/>
      <c r="U134" s="683"/>
      <c r="V134" s="683"/>
      <c r="W134" s="683"/>
      <c r="X134" s="683"/>
      <c r="Y134" s="683"/>
      <c r="Z134" s="683"/>
      <c r="AA134" s="683"/>
      <c r="AB134" s="683"/>
      <c r="AC134" s="683"/>
      <c r="AD134" s="683"/>
      <c r="AE134" s="683"/>
      <c r="AF134" s="683"/>
      <c r="AG134" s="683"/>
      <c r="AH134" s="683"/>
      <c r="AI134" s="683"/>
      <c r="AJ134" s="683"/>
      <c r="AK134" s="683"/>
    </row>
    <row r="135" spans="15:37" s="684" customFormat="1">
      <c r="O135" s="683"/>
      <c r="P135" s="683"/>
      <c r="Q135" s="683"/>
      <c r="R135" s="683"/>
      <c r="S135" s="683"/>
      <c r="T135" s="683"/>
      <c r="U135" s="683"/>
      <c r="V135" s="683"/>
      <c r="W135" s="683"/>
      <c r="X135" s="683"/>
      <c r="Y135" s="683"/>
      <c r="Z135" s="683"/>
      <c r="AA135" s="683"/>
      <c r="AB135" s="683"/>
      <c r="AC135" s="683"/>
      <c r="AD135" s="683"/>
      <c r="AE135" s="683"/>
      <c r="AF135" s="683"/>
      <c r="AG135" s="683"/>
      <c r="AH135" s="683"/>
      <c r="AI135" s="683"/>
      <c r="AJ135" s="683"/>
      <c r="AK135" s="683"/>
    </row>
    <row r="136" spans="15:37" s="684" customFormat="1">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3"/>
    </row>
    <row r="137" spans="15:37" s="684" customFormat="1">
      <c r="O137" s="683"/>
      <c r="P137" s="683"/>
      <c r="Q137" s="683"/>
      <c r="R137" s="683"/>
      <c r="S137" s="683"/>
      <c r="T137" s="683"/>
      <c r="U137" s="683"/>
      <c r="V137" s="683"/>
      <c r="W137" s="683"/>
      <c r="X137" s="683"/>
      <c r="Y137" s="683"/>
      <c r="Z137" s="683"/>
      <c r="AA137" s="683"/>
      <c r="AB137" s="683"/>
      <c r="AC137" s="683"/>
      <c r="AD137" s="683"/>
      <c r="AE137" s="683"/>
      <c r="AF137" s="683"/>
      <c r="AG137" s="683"/>
      <c r="AH137" s="683"/>
      <c r="AI137" s="683"/>
      <c r="AJ137" s="683"/>
      <c r="AK137" s="683"/>
    </row>
    <row r="138" spans="15:37" s="684" customFormat="1">
      <c r="O138" s="683"/>
      <c r="P138" s="683"/>
      <c r="Q138" s="683"/>
      <c r="R138" s="683"/>
      <c r="S138" s="683"/>
      <c r="T138" s="683"/>
      <c r="U138" s="683"/>
      <c r="V138" s="683"/>
      <c r="W138" s="683"/>
      <c r="X138" s="683"/>
      <c r="Y138" s="683"/>
      <c r="Z138" s="683"/>
      <c r="AA138" s="683"/>
      <c r="AB138" s="683"/>
      <c r="AC138" s="683"/>
      <c r="AD138" s="683"/>
      <c r="AE138" s="683"/>
      <c r="AF138" s="683"/>
      <c r="AG138" s="683"/>
      <c r="AH138" s="683"/>
      <c r="AI138" s="683"/>
      <c r="AJ138" s="683"/>
      <c r="AK138" s="683"/>
    </row>
    <row r="139" spans="15:37" s="684" customFormat="1">
      <c r="O139" s="683"/>
      <c r="P139" s="683"/>
      <c r="Q139" s="683"/>
      <c r="R139" s="683"/>
      <c r="S139" s="683"/>
      <c r="T139" s="683"/>
      <c r="U139" s="683"/>
      <c r="V139" s="683"/>
      <c r="W139" s="683"/>
      <c r="X139" s="683"/>
      <c r="Y139" s="683"/>
      <c r="Z139" s="683"/>
      <c r="AA139" s="683"/>
      <c r="AB139" s="683"/>
      <c r="AC139" s="683"/>
      <c r="AD139" s="683"/>
      <c r="AE139" s="683"/>
      <c r="AF139" s="683"/>
      <c r="AG139" s="683"/>
      <c r="AH139" s="683"/>
      <c r="AI139" s="683"/>
      <c r="AJ139" s="683"/>
      <c r="AK139" s="683"/>
    </row>
    <row r="140" spans="15:37" s="684" customFormat="1">
      <c r="O140" s="683"/>
      <c r="P140" s="683"/>
      <c r="Q140" s="683"/>
      <c r="R140" s="683"/>
      <c r="S140" s="683"/>
      <c r="T140" s="683"/>
      <c r="U140" s="683"/>
      <c r="V140" s="683"/>
      <c r="W140" s="683"/>
      <c r="X140" s="683"/>
      <c r="Y140" s="683"/>
      <c r="Z140" s="683"/>
      <c r="AA140" s="683"/>
      <c r="AB140" s="683"/>
      <c r="AC140" s="683"/>
      <c r="AD140" s="683"/>
      <c r="AE140" s="683"/>
      <c r="AF140" s="683"/>
      <c r="AG140" s="683"/>
      <c r="AH140" s="683"/>
      <c r="AI140" s="683"/>
      <c r="AJ140" s="683"/>
      <c r="AK140" s="683"/>
    </row>
    <row r="141" spans="15:37" s="684" customFormat="1">
      <c r="O141" s="683"/>
      <c r="P141" s="683"/>
      <c r="Q141" s="683"/>
      <c r="R141" s="683"/>
      <c r="S141" s="683"/>
      <c r="T141" s="683"/>
      <c r="U141" s="683"/>
      <c r="V141" s="683"/>
      <c r="W141" s="683"/>
      <c r="X141" s="683"/>
      <c r="Y141" s="683"/>
      <c r="Z141" s="683"/>
      <c r="AA141" s="683"/>
      <c r="AB141" s="683"/>
      <c r="AC141" s="683"/>
      <c r="AD141" s="683"/>
      <c r="AE141" s="683"/>
      <c r="AF141" s="683"/>
      <c r="AG141" s="683"/>
      <c r="AH141" s="683"/>
      <c r="AI141" s="683"/>
      <c r="AJ141" s="683"/>
      <c r="AK141" s="683"/>
    </row>
    <row r="142" spans="15:37" s="684" customFormat="1">
      <c r="O142" s="683"/>
      <c r="P142" s="683"/>
      <c r="Q142" s="683"/>
      <c r="R142" s="683"/>
      <c r="S142" s="683"/>
      <c r="T142" s="683"/>
      <c r="U142" s="683"/>
      <c r="V142" s="683"/>
      <c r="W142" s="683"/>
      <c r="X142" s="683"/>
      <c r="Y142" s="683"/>
      <c r="Z142" s="683"/>
      <c r="AA142" s="683"/>
      <c r="AB142" s="683"/>
      <c r="AC142" s="683"/>
      <c r="AD142" s="683"/>
      <c r="AE142" s="683"/>
      <c r="AF142" s="683"/>
      <c r="AG142" s="683"/>
      <c r="AH142" s="683"/>
      <c r="AI142" s="683"/>
      <c r="AJ142" s="683"/>
      <c r="AK142" s="683"/>
    </row>
    <row r="143" spans="15:37" s="684" customFormat="1">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c r="AJ143" s="683"/>
      <c r="AK143" s="683"/>
    </row>
    <row r="144" spans="15:37" s="684" customFormat="1">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c r="AJ144" s="683"/>
      <c r="AK144" s="683"/>
    </row>
    <row r="145" spans="15:37" s="684" customFormat="1">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c r="AJ145" s="683"/>
      <c r="AK145" s="683"/>
    </row>
    <row r="146" spans="15:37" s="684" customFormat="1">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683"/>
    </row>
    <row r="147" spans="15:37" s="684" customFormat="1">
      <c r="O147" s="683"/>
      <c r="P147" s="683"/>
      <c r="Q147" s="683"/>
      <c r="R147" s="683"/>
      <c r="S147" s="683"/>
      <c r="T147" s="683"/>
      <c r="U147" s="683"/>
      <c r="V147" s="683"/>
      <c r="W147" s="683"/>
      <c r="X147" s="683"/>
      <c r="Y147" s="683"/>
      <c r="Z147" s="683"/>
      <c r="AA147" s="683"/>
      <c r="AB147" s="683"/>
      <c r="AC147" s="683"/>
      <c r="AD147" s="683"/>
      <c r="AE147" s="683"/>
      <c r="AF147" s="683"/>
      <c r="AG147" s="683"/>
      <c r="AH147" s="683"/>
      <c r="AI147" s="683"/>
      <c r="AJ147" s="683"/>
      <c r="AK147" s="683"/>
    </row>
    <row r="148" spans="15:37" s="684" customFormat="1">
      <c r="O148" s="683"/>
      <c r="P148" s="683"/>
      <c r="Q148" s="683"/>
      <c r="R148" s="683"/>
      <c r="S148" s="683"/>
      <c r="T148" s="683"/>
      <c r="U148" s="683"/>
      <c r="V148" s="683"/>
      <c r="W148" s="683"/>
      <c r="X148" s="683"/>
      <c r="Y148" s="683"/>
      <c r="Z148" s="683"/>
      <c r="AA148" s="683"/>
      <c r="AB148" s="683"/>
      <c r="AC148" s="683"/>
      <c r="AD148" s="683"/>
      <c r="AE148" s="683"/>
      <c r="AF148" s="683"/>
      <c r="AG148" s="683"/>
      <c r="AH148" s="683"/>
      <c r="AI148" s="683"/>
      <c r="AJ148" s="683"/>
      <c r="AK148" s="683"/>
    </row>
    <row r="149" spans="15:37" s="684" customFormat="1">
      <c r="O149" s="683"/>
      <c r="P149" s="683"/>
      <c r="Q149" s="683"/>
      <c r="R149" s="683"/>
      <c r="S149" s="683"/>
      <c r="T149" s="683"/>
      <c r="U149" s="683"/>
      <c r="V149" s="683"/>
      <c r="W149" s="683"/>
      <c r="X149" s="683"/>
      <c r="Y149" s="683"/>
      <c r="Z149" s="683"/>
      <c r="AA149" s="683"/>
      <c r="AB149" s="683"/>
      <c r="AC149" s="683"/>
      <c r="AD149" s="683"/>
      <c r="AE149" s="683"/>
      <c r="AF149" s="683"/>
      <c r="AG149" s="683"/>
      <c r="AH149" s="683"/>
      <c r="AI149" s="683"/>
      <c r="AJ149" s="683"/>
      <c r="AK149" s="683"/>
    </row>
    <row r="150" spans="15:37" s="684" customFormat="1">
      <c r="O150" s="683"/>
      <c r="P150" s="683"/>
      <c r="Q150" s="683"/>
      <c r="R150" s="683"/>
      <c r="S150" s="683"/>
      <c r="T150" s="683"/>
      <c r="U150" s="683"/>
      <c r="V150" s="683"/>
      <c r="W150" s="683"/>
      <c r="X150" s="683"/>
      <c r="Y150" s="683"/>
      <c r="Z150" s="683"/>
      <c r="AA150" s="683"/>
      <c r="AB150" s="683"/>
      <c r="AC150" s="683"/>
      <c r="AD150" s="683"/>
      <c r="AE150" s="683"/>
      <c r="AF150" s="683"/>
      <c r="AG150" s="683"/>
      <c r="AH150" s="683"/>
      <c r="AI150" s="683"/>
      <c r="AJ150" s="683"/>
      <c r="AK150" s="683"/>
    </row>
    <row r="151" spans="15:37" s="684" customFormat="1">
      <c r="O151" s="683"/>
      <c r="P151" s="683"/>
      <c r="Q151" s="683"/>
      <c r="R151" s="683"/>
      <c r="S151" s="683"/>
      <c r="T151" s="683"/>
      <c r="U151" s="683"/>
      <c r="V151" s="683"/>
      <c r="W151" s="683"/>
      <c r="X151" s="683"/>
      <c r="Y151" s="683"/>
      <c r="Z151" s="683"/>
      <c r="AA151" s="683"/>
      <c r="AB151" s="683"/>
      <c r="AC151" s="683"/>
      <c r="AD151" s="683"/>
      <c r="AE151" s="683"/>
      <c r="AF151" s="683"/>
      <c r="AG151" s="683"/>
      <c r="AH151" s="683"/>
      <c r="AI151" s="683"/>
      <c r="AJ151" s="683"/>
      <c r="AK151" s="683"/>
    </row>
    <row r="152" spans="15:37" s="684" customFormat="1">
      <c r="O152" s="683"/>
      <c r="P152" s="683"/>
      <c r="Q152" s="683"/>
      <c r="R152" s="683"/>
      <c r="S152" s="683"/>
      <c r="T152" s="683"/>
      <c r="U152" s="683"/>
      <c r="V152" s="683"/>
      <c r="W152" s="683"/>
      <c r="X152" s="683"/>
      <c r="Y152" s="683"/>
      <c r="Z152" s="683"/>
      <c r="AA152" s="683"/>
      <c r="AB152" s="683"/>
      <c r="AC152" s="683"/>
      <c r="AD152" s="683"/>
      <c r="AE152" s="683"/>
      <c r="AF152" s="683"/>
      <c r="AG152" s="683"/>
      <c r="AH152" s="683"/>
      <c r="AI152" s="683"/>
      <c r="AJ152" s="683"/>
      <c r="AK152" s="683"/>
    </row>
    <row r="153" spans="15:37" s="684" customFormat="1">
      <c r="O153" s="683"/>
      <c r="P153" s="683"/>
      <c r="Q153" s="683"/>
      <c r="R153" s="683"/>
      <c r="S153" s="683"/>
      <c r="T153" s="683"/>
      <c r="U153" s="683"/>
      <c r="V153" s="683"/>
      <c r="W153" s="683"/>
      <c r="X153" s="683"/>
      <c r="Y153" s="683"/>
      <c r="Z153" s="683"/>
      <c r="AA153" s="683"/>
      <c r="AB153" s="683"/>
      <c r="AC153" s="683"/>
      <c r="AD153" s="683"/>
      <c r="AE153" s="683"/>
      <c r="AF153" s="683"/>
      <c r="AG153" s="683"/>
      <c r="AH153" s="683"/>
      <c r="AI153" s="683"/>
      <c r="AJ153" s="683"/>
      <c r="AK153" s="683"/>
    </row>
    <row r="154" spans="15:37" s="684" customFormat="1">
      <c r="O154" s="683"/>
      <c r="P154" s="683"/>
      <c r="Q154" s="683"/>
      <c r="R154" s="683"/>
      <c r="S154" s="683"/>
      <c r="T154" s="683"/>
      <c r="U154" s="683"/>
      <c r="V154" s="683"/>
      <c r="W154" s="683"/>
      <c r="X154" s="683"/>
      <c r="Y154" s="683"/>
      <c r="Z154" s="683"/>
      <c r="AA154" s="683"/>
      <c r="AB154" s="683"/>
      <c r="AC154" s="683"/>
      <c r="AD154" s="683"/>
      <c r="AE154" s="683"/>
      <c r="AF154" s="683"/>
      <c r="AG154" s="683"/>
      <c r="AH154" s="683"/>
      <c r="AI154" s="683"/>
      <c r="AJ154" s="683"/>
      <c r="AK154" s="683"/>
    </row>
    <row r="155" spans="15:37" s="684" customFormat="1">
      <c r="O155" s="683"/>
      <c r="P155" s="683"/>
      <c r="Q155" s="683"/>
      <c r="R155" s="683"/>
      <c r="S155" s="683"/>
      <c r="T155" s="683"/>
      <c r="U155" s="683"/>
      <c r="V155" s="683"/>
      <c r="W155" s="683"/>
      <c r="X155" s="683"/>
      <c r="Y155" s="683"/>
      <c r="Z155" s="683"/>
      <c r="AA155" s="683"/>
      <c r="AB155" s="683"/>
      <c r="AC155" s="683"/>
      <c r="AD155" s="683"/>
      <c r="AE155" s="683"/>
      <c r="AF155" s="683"/>
      <c r="AG155" s="683"/>
      <c r="AH155" s="683"/>
      <c r="AI155" s="683"/>
      <c r="AJ155" s="683"/>
      <c r="AK155" s="683"/>
    </row>
    <row r="156" spans="15:37" s="684" customFormat="1">
      <c r="O156" s="683"/>
      <c r="P156" s="683"/>
      <c r="Q156" s="683"/>
      <c r="R156" s="683"/>
      <c r="S156" s="683"/>
      <c r="T156" s="683"/>
      <c r="U156" s="683"/>
      <c r="V156" s="683"/>
      <c r="W156" s="683"/>
      <c r="X156" s="683"/>
      <c r="Y156" s="683"/>
      <c r="Z156" s="683"/>
      <c r="AA156" s="683"/>
      <c r="AB156" s="683"/>
      <c r="AC156" s="683"/>
      <c r="AD156" s="683"/>
      <c r="AE156" s="683"/>
      <c r="AF156" s="683"/>
      <c r="AG156" s="683"/>
      <c r="AH156" s="683"/>
      <c r="AI156" s="683"/>
      <c r="AJ156" s="683"/>
      <c r="AK156" s="683"/>
    </row>
    <row r="157" spans="15:37" s="684" customFormat="1">
      <c r="O157" s="683"/>
      <c r="P157" s="683"/>
      <c r="Q157" s="683"/>
      <c r="R157" s="683"/>
      <c r="S157" s="683"/>
      <c r="T157" s="683"/>
      <c r="U157" s="683"/>
      <c r="V157" s="683"/>
      <c r="W157" s="683"/>
      <c r="X157" s="683"/>
      <c r="Y157" s="683"/>
      <c r="Z157" s="683"/>
      <c r="AA157" s="683"/>
      <c r="AB157" s="683"/>
      <c r="AC157" s="683"/>
      <c r="AD157" s="683"/>
      <c r="AE157" s="683"/>
      <c r="AF157" s="683"/>
      <c r="AG157" s="683"/>
      <c r="AH157" s="683"/>
      <c r="AI157" s="683"/>
      <c r="AJ157" s="683"/>
      <c r="AK157" s="683"/>
    </row>
    <row r="158" spans="15:37" s="684" customFormat="1">
      <c r="O158" s="683"/>
      <c r="P158" s="683"/>
      <c r="Q158" s="683"/>
      <c r="R158" s="683"/>
      <c r="S158" s="683"/>
      <c r="T158" s="683"/>
      <c r="U158" s="683"/>
      <c r="V158" s="683"/>
      <c r="W158" s="683"/>
      <c r="X158" s="683"/>
      <c r="Y158" s="683"/>
      <c r="Z158" s="683"/>
      <c r="AA158" s="683"/>
      <c r="AB158" s="683"/>
      <c r="AC158" s="683"/>
      <c r="AD158" s="683"/>
      <c r="AE158" s="683"/>
      <c r="AF158" s="683"/>
      <c r="AG158" s="683"/>
      <c r="AH158" s="683"/>
      <c r="AI158" s="683"/>
      <c r="AJ158" s="683"/>
      <c r="AK158" s="683"/>
    </row>
    <row r="159" spans="15:37" s="684" customFormat="1">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3"/>
      <c r="AK159" s="683"/>
    </row>
    <row r="160" spans="15:37" s="684" customFormat="1">
      <c r="O160" s="683"/>
      <c r="P160" s="683"/>
      <c r="Q160" s="683"/>
      <c r="R160" s="683"/>
      <c r="S160" s="683"/>
      <c r="T160" s="683"/>
      <c r="U160" s="683"/>
      <c r="V160" s="683"/>
      <c r="W160" s="683"/>
      <c r="X160" s="683"/>
      <c r="Y160" s="683"/>
      <c r="Z160" s="683"/>
      <c r="AA160" s="683"/>
      <c r="AB160" s="683"/>
      <c r="AC160" s="683"/>
      <c r="AD160" s="683"/>
      <c r="AE160" s="683"/>
      <c r="AF160" s="683"/>
      <c r="AG160" s="683"/>
      <c r="AH160" s="683"/>
      <c r="AI160" s="683"/>
      <c r="AJ160" s="683"/>
      <c r="AK160" s="683"/>
    </row>
    <row r="161" spans="15:37" s="684" customFormat="1">
      <c r="O161" s="683"/>
      <c r="P161" s="683"/>
      <c r="Q161" s="683"/>
      <c r="R161" s="683"/>
      <c r="S161" s="683"/>
      <c r="T161" s="683"/>
      <c r="U161" s="683"/>
      <c r="V161" s="683"/>
      <c r="W161" s="683"/>
      <c r="X161" s="683"/>
      <c r="Y161" s="683"/>
      <c r="Z161" s="683"/>
      <c r="AA161" s="683"/>
      <c r="AB161" s="683"/>
      <c r="AC161" s="683"/>
      <c r="AD161" s="683"/>
      <c r="AE161" s="683"/>
      <c r="AF161" s="683"/>
      <c r="AG161" s="683"/>
      <c r="AH161" s="683"/>
      <c r="AI161" s="683"/>
      <c r="AJ161" s="683"/>
      <c r="AK161" s="683"/>
    </row>
    <row r="162" spans="15:37" s="684" customFormat="1">
      <c r="O162" s="683"/>
      <c r="P162" s="683"/>
      <c r="Q162" s="683"/>
      <c r="R162" s="683"/>
      <c r="S162" s="683"/>
      <c r="T162" s="683"/>
      <c r="U162" s="683"/>
      <c r="V162" s="683"/>
      <c r="W162" s="683"/>
      <c r="X162" s="683"/>
      <c r="Y162" s="683"/>
      <c r="Z162" s="683"/>
      <c r="AA162" s="683"/>
      <c r="AB162" s="683"/>
      <c r="AC162" s="683"/>
      <c r="AD162" s="683"/>
      <c r="AE162" s="683"/>
      <c r="AF162" s="683"/>
      <c r="AG162" s="683"/>
      <c r="AH162" s="683"/>
      <c r="AI162" s="683"/>
      <c r="AJ162" s="683"/>
      <c r="AK162" s="683"/>
    </row>
    <row r="163" spans="15:37" s="684" customFormat="1">
      <c r="O163" s="683"/>
      <c r="P163" s="683"/>
      <c r="Q163" s="683"/>
      <c r="R163" s="683"/>
      <c r="S163" s="683"/>
      <c r="T163" s="683"/>
      <c r="U163" s="683"/>
      <c r="V163" s="683"/>
      <c r="W163" s="683"/>
      <c r="X163" s="683"/>
      <c r="Y163" s="683"/>
      <c r="Z163" s="683"/>
      <c r="AA163" s="683"/>
      <c r="AB163" s="683"/>
      <c r="AC163" s="683"/>
      <c r="AD163" s="683"/>
      <c r="AE163" s="683"/>
      <c r="AF163" s="683"/>
      <c r="AG163" s="683"/>
      <c r="AH163" s="683"/>
      <c r="AI163" s="683"/>
      <c r="AJ163" s="683"/>
      <c r="AK163" s="683"/>
    </row>
    <row r="164" spans="15:37" s="684" customFormat="1">
      <c r="O164" s="683"/>
      <c r="P164" s="683"/>
      <c r="Q164" s="683"/>
      <c r="R164" s="683"/>
      <c r="S164" s="683"/>
      <c r="T164" s="683"/>
      <c r="U164" s="683"/>
      <c r="V164" s="683"/>
      <c r="W164" s="683"/>
      <c r="X164" s="683"/>
      <c r="Y164" s="683"/>
      <c r="Z164" s="683"/>
      <c r="AA164" s="683"/>
      <c r="AB164" s="683"/>
      <c r="AC164" s="683"/>
      <c r="AD164" s="683"/>
      <c r="AE164" s="683"/>
      <c r="AF164" s="683"/>
      <c r="AG164" s="683"/>
      <c r="AH164" s="683"/>
      <c r="AI164" s="683"/>
      <c r="AJ164" s="683"/>
      <c r="AK164" s="683"/>
    </row>
    <row r="165" spans="15:37" s="684" customFormat="1">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row>
    <row r="166" spans="15:37" s="684" customFormat="1">
      <c r="O166" s="683"/>
      <c r="P166" s="683"/>
      <c r="Q166" s="683"/>
      <c r="R166" s="683"/>
      <c r="S166" s="683"/>
      <c r="T166" s="683"/>
      <c r="U166" s="683"/>
      <c r="V166" s="683"/>
      <c r="W166" s="683"/>
      <c r="X166" s="683"/>
      <c r="Y166" s="683"/>
      <c r="Z166" s="683"/>
      <c r="AA166" s="683"/>
      <c r="AB166" s="683"/>
      <c r="AC166" s="683"/>
      <c r="AD166" s="683"/>
      <c r="AE166" s="683"/>
      <c r="AF166" s="683"/>
      <c r="AG166" s="683"/>
      <c r="AH166" s="683"/>
      <c r="AI166" s="683"/>
      <c r="AJ166" s="683"/>
      <c r="AK166" s="683"/>
    </row>
    <row r="167" spans="15:37" s="684" customFormat="1">
      <c r="O167" s="683"/>
      <c r="P167" s="683"/>
      <c r="Q167" s="683"/>
      <c r="R167" s="683"/>
      <c r="S167" s="683"/>
      <c r="T167" s="683"/>
      <c r="U167" s="683"/>
      <c r="V167" s="683"/>
      <c r="W167" s="683"/>
      <c r="X167" s="683"/>
      <c r="Y167" s="683"/>
      <c r="Z167" s="683"/>
      <c r="AA167" s="683"/>
      <c r="AB167" s="683"/>
      <c r="AC167" s="683"/>
      <c r="AD167" s="683"/>
      <c r="AE167" s="683"/>
      <c r="AF167" s="683"/>
      <c r="AG167" s="683"/>
      <c r="AH167" s="683"/>
      <c r="AI167" s="683"/>
      <c r="AJ167" s="683"/>
      <c r="AK167" s="683"/>
    </row>
    <row r="168" spans="15:37" s="684" customFormat="1">
      <c r="O168" s="683"/>
      <c r="P168" s="683"/>
      <c r="Q168" s="683"/>
      <c r="R168" s="683"/>
      <c r="S168" s="683"/>
      <c r="T168" s="683"/>
      <c r="U168" s="683"/>
      <c r="V168" s="683"/>
      <c r="W168" s="683"/>
      <c r="X168" s="683"/>
      <c r="Y168" s="683"/>
      <c r="Z168" s="683"/>
      <c r="AA168" s="683"/>
      <c r="AB168" s="683"/>
      <c r="AC168" s="683"/>
      <c r="AD168" s="683"/>
      <c r="AE168" s="683"/>
      <c r="AF168" s="683"/>
      <c r="AG168" s="683"/>
      <c r="AH168" s="683"/>
      <c r="AI168" s="683"/>
      <c r="AJ168" s="683"/>
      <c r="AK168" s="683"/>
    </row>
    <row r="169" spans="15:37" s="684" customFormat="1">
      <c r="O169" s="683"/>
      <c r="P169" s="683"/>
      <c r="Q169" s="683"/>
      <c r="R169" s="683"/>
      <c r="S169" s="683"/>
      <c r="T169" s="683"/>
      <c r="U169" s="683"/>
      <c r="V169" s="683"/>
      <c r="W169" s="683"/>
      <c r="X169" s="683"/>
      <c r="Y169" s="683"/>
      <c r="Z169" s="683"/>
      <c r="AA169" s="683"/>
      <c r="AB169" s="683"/>
      <c r="AC169" s="683"/>
      <c r="AD169" s="683"/>
      <c r="AE169" s="683"/>
      <c r="AF169" s="683"/>
      <c r="AG169" s="683"/>
      <c r="AH169" s="683"/>
      <c r="AI169" s="683"/>
      <c r="AJ169" s="683"/>
      <c r="AK169" s="683"/>
    </row>
    <row r="170" spans="15:37" s="684" customFormat="1">
      <c r="O170" s="683"/>
      <c r="P170" s="683"/>
      <c r="Q170" s="683"/>
      <c r="R170" s="683"/>
      <c r="S170" s="683"/>
      <c r="T170" s="683"/>
      <c r="U170" s="683"/>
      <c r="V170" s="683"/>
      <c r="W170" s="683"/>
      <c r="X170" s="683"/>
      <c r="Y170" s="683"/>
      <c r="Z170" s="683"/>
      <c r="AA170" s="683"/>
      <c r="AB170" s="683"/>
      <c r="AC170" s="683"/>
      <c r="AD170" s="683"/>
      <c r="AE170" s="683"/>
      <c r="AF170" s="683"/>
      <c r="AG170" s="683"/>
      <c r="AH170" s="683"/>
      <c r="AI170" s="683"/>
      <c r="AJ170" s="683"/>
      <c r="AK170" s="683"/>
    </row>
    <row r="171" spans="15:37" s="684" customFormat="1">
      <c r="O171" s="683"/>
      <c r="P171" s="683"/>
      <c r="Q171" s="683"/>
      <c r="R171" s="683"/>
      <c r="S171" s="683"/>
      <c r="T171" s="683"/>
      <c r="U171" s="683"/>
      <c r="V171" s="683"/>
      <c r="W171" s="683"/>
      <c r="X171" s="683"/>
      <c r="Y171" s="683"/>
      <c r="Z171" s="683"/>
      <c r="AA171" s="683"/>
      <c r="AB171" s="683"/>
      <c r="AC171" s="683"/>
      <c r="AD171" s="683"/>
      <c r="AE171" s="683"/>
      <c r="AF171" s="683"/>
      <c r="AG171" s="683"/>
      <c r="AH171" s="683"/>
      <c r="AI171" s="683"/>
      <c r="AJ171" s="683"/>
      <c r="AK171" s="683"/>
    </row>
    <row r="172" spans="15:37" s="684" customFormat="1">
      <c r="O172" s="683"/>
      <c r="P172" s="683"/>
      <c r="Q172" s="683"/>
      <c r="R172" s="683"/>
      <c r="S172" s="683"/>
      <c r="T172" s="683"/>
      <c r="U172" s="683"/>
      <c r="V172" s="683"/>
      <c r="W172" s="683"/>
      <c r="X172" s="683"/>
      <c r="Y172" s="683"/>
      <c r="Z172" s="683"/>
      <c r="AA172" s="683"/>
      <c r="AB172" s="683"/>
      <c r="AC172" s="683"/>
      <c r="AD172" s="683"/>
      <c r="AE172" s="683"/>
      <c r="AF172" s="683"/>
      <c r="AG172" s="683"/>
      <c r="AH172" s="683"/>
      <c r="AI172" s="683"/>
      <c r="AJ172" s="683"/>
      <c r="AK172" s="683"/>
    </row>
    <row r="173" spans="15:37" s="684" customFormat="1">
      <c r="O173" s="683"/>
      <c r="P173" s="683"/>
      <c r="Q173" s="683"/>
      <c r="R173" s="683"/>
      <c r="S173" s="683"/>
      <c r="T173" s="683"/>
      <c r="U173" s="683"/>
      <c r="V173" s="683"/>
      <c r="W173" s="683"/>
      <c r="X173" s="683"/>
      <c r="Y173" s="683"/>
      <c r="Z173" s="683"/>
      <c r="AA173" s="683"/>
      <c r="AB173" s="683"/>
      <c r="AC173" s="683"/>
      <c r="AD173" s="683"/>
      <c r="AE173" s="683"/>
      <c r="AF173" s="683"/>
      <c r="AG173" s="683"/>
      <c r="AH173" s="683"/>
      <c r="AI173" s="683"/>
      <c r="AJ173" s="683"/>
      <c r="AK173" s="683"/>
    </row>
    <row r="174" spans="15:37" s="684" customFormat="1">
      <c r="O174" s="683"/>
      <c r="P174" s="683"/>
      <c r="Q174" s="683"/>
      <c r="R174" s="683"/>
      <c r="S174" s="683"/>
      <c r="T174" s="683"/>
      <c r="U174" s="683"/>
      <c r="V174" s="683"/>
      <c r="W174" s="683"/>
      <c r="X174" s="683"/>
      <c r="Y174" s="683"/>
      <c r="Z174" s="683"/>
      <c r="AA174" s="683"/>
      <c r="AB174" s="683"/>
      <c r="AC174" s="683"/>
      <c r="AD174" s="683"/>
      <c r="AE174" s="683"/>
      <c r="AF174" s="683"/>
      <c r="AG174" s="683"/>
      <c r="AH174" s="683"/>
      <c r="AI174" s="683"/>
      <c r="AJ174" s="683"/>
      <c r="AK174" s="683"/>
    </row>
    <row r="175" spans="15:37" s="684" customFormat="1">
      <c r="O175" s="683"/>
      <c r="P175" s="683"/>
      <c r="Q175" s="683"/>
      <c r="R175" s="683"/>
      <c r="S175" s="683"/>
      <c r="T175" s="683"/>
      <c r="U175" s="683"/>
      <c r="V175" s="683"/>
      <c r="W175" s="683"/>
      <c r="X175" s="683"/>
      <c r="Y175" s="683"/>
      <c r="Z175" s="683"/>
      <c r="AA175" s="683"/>
      <c r="AB175" s="683"/>
      <c r="AC175" s="683"/>
      <c r="AD175" s="683"/>
      <c r="AE175" s="683"/>
      <c r="AF175" s="683"/>
      <c r="AG175" s="683"/>
      <c r="AH175" s="683"/>
      <c r="AI175" s="683"/>
      <c r="AJ175" s="683"/>
      <c r="AK175" s="683"/>
    </row>
    <row r="176" spans="15:37" s="684" customFormat="1">
      <c r="O176" s="683"/>
      <c r="P176" s="683"/>
      <c r="Q176" s="683"/>
      <c r="R176" s="683"/>
      <c r="S176" s="683"/>
      <c r="T176" s="683"/>
      <c r="U176" s="683"/>
      <c r="V176" s="683"/>
      <c r="W176" s="683"/>
      <c r="X176" s="683"/>
      <c r="Y176" s="683"/>
      <c r="Z176" s="683"/>
      <c r="AA176" s="683"/>
      <c r="AB176" s="683"/>
      <c r="AC176" s="683"/>
      <c r="AD176" s="683"/>
      <c r="AE176" s="683"/>
      <c r="AF176" s="683"/>
      <c r="AG176" s="683"/>
      <c r="AH176" s="683"/>
      <c r="AI176" s="683"/>
      <c r="AJ176" s="683"/>
      <c r="AK176" s="683"/>
    </row>
    <row r="177" spans="15:37" s="684" customFormat="1">
      <c r="O177" s="683"/>
      <c r="P177" s="683"/>
      <c r="Q177" s="683"/>
      <c r="R177" s="683"/>
      <c r="S177" s="683"/>
      <c r="T177" s="683"/>
      <c r="U177" s="683"/>
      <c r="V177" s="683"/>
      <c r="W177" s="683"/>
      <c r="X177" s="683"/>
      <c r="Y177" s="683"/>
      <c r="Z177" s="683"/>
      <c r="AA177" s="683"/>
      <c r="AB177" s="683"/>
      <c r="AC177" s="683"/>
      <c r="AD177" s="683"/>
      <c r="AE177" s="683"/>
      <c r="AF177" s="683"/>
      <c r="AG177" s="683"/>
      <c r="AH177" s="683"/>
      <c r="AI177" s="683"/>
      <c r="AJ177" s="683"/>
      <c r="AK177" s="683"/>
    </row>
    <row r="178" spans="15:37" s="684" customFormat="1">
      <c r="O178" s="683"/>
      <c r="P178" s="683"/>
      <c r="Q178" s="683"/>
      <c r="R178" s="683"/>
      <c r="S178" s="683"/>
      <c r="T178" s="683"/>
      <c r="U178" s="683"/>
      <c r="V178" s="683"/>
      <c r="W178" s="683"/>
      <c r="X178" s="683"/>
      <c r="Y178" s="683"/>
      <c r="Z178" s="683"/>
      <c r="AA178" s="683"/>
      <c r="AB178" s="683"/>
      <c r="AC178" s="683"/>
      <c r="AD178" s="683"/>
      <c r="AE178" s="683"/>
      <c r="AF178" s="683"/>
      <c r="AG178" s="683"/>
      <c r="AH178" s="683"/>
      <c r="AI178" s="683"/>
      <c r="AJ178" s="683"/>
      <c r="AK178" s="683"/>
    </row>
    <row r="179" spans="15:37" s="684" customFormat="1">
      <c r="O179" s="683"/>
      <c r="P179" s="683"/>
      <c r="Q179" s="683"/>
      <c r="R179" s="683"/>
      <c r="S179" s="683"/>
      <c r="T179" s="683"/>
      <c r="U179" s="683"/>
      <c r="V179" s="683"/>
      <c r="W179" s="683"/>
      <c r="X179" s="683"/>
      <c r="Y179" s="683"/>
      <c r="Z179" s="683"/>
      <c r="AA179" s="683"/>
      <c r="AB179" s="683"/>
      <c r="AC179" s="683"/>
      <c r="AD179" s="683"/>
      <c r="AE179" s="683"/>
      <c r="AF179" s="683"/>
      <c r="AG179" s="683"/>
      <c r="AH179" s="683"/>
      <c r="AI179" s="683"/>
      <c r="AJ179" s="683"/>
      <c r="AK179" s="683"/>
    </row>
    <row r="180" spans="15:37" s="684" customFormat="1">
      <c r="O180" s="683"/>
      <c r="P180" s="683"/>
      <c r="Q180" s="683"/>
      <c r="R180" s="683"/>
      <c r="S180" s="683"/>
      <c r="T180" s="683"/>
      <c r="U180" s="683"/>
      <c r="V180" s="683"/>
      <c r="W180" s="683"/>
      <c r="X180" s="683"/>
      <c r="Y180" s="683"/>
      <c r="Z180" s="683"/>
      <c r="AA180" s="683"/>
      <c r="AB180" s="683"/>
      <c r="AC180" s="683"/>
      <c r="AD180" s="683"/>
      <c r="AE180" s="683"/>
      <c r="AF180" s="683"/>
      <c r="AG180" s="683"/>
      <c r="AH180" s="683"/>
      <c r="AI180" s="683"/>
      <c r="AJ180" s="683"/>
      <c r="AK180" s="683"/>
    </row>
    <row r="181" spans="15:37" s="684" customFormat="1">
      <c r="O181" s="683"/>
      <c r="P181" s="683"/>
      <c r="Q181" s="683"/>
      <c r="R181" s="683"/>
      <c r="S181" s="683"/>
      <c r="T181" s="683"/>
      <c r="U181" s="683"/>
      <c r="V181" s="683"/>
      <c r="W181" s="683"/>
      <c r="X181" s="683"/>
      <c r="Y181" s="683"/>
      <c r="Z181" s="683"/>
      <c r="AA181" s="683"/>
      <c r="AB181" s="683"/>
      <c r="AC181" s="683"/>
      <c r="AD181" s="683"/>
      <c r="AE181" s="683"/>
      <c r="AF181" s="683"/>
      <c r="AG181" s="683"/>
      <c r="AH181" s="683"/>
      <c r="AI181" s="683"/>
      <c r="AJ181" s="683"/>
      <c r="AK181" s="683"/>
    </row>
    <row r="182" spans="15:37" s="684" customFormat="1">
      <c r="O182" s="683"/>
      <c r="P182" s="683"/>
      <c r="Q182" s="683"/>
      <c r="R182" s="683"/>
      <c r="S182" s="683"/>
      <c r="T182" s="683"/>
      <c r="U182" s="683"/>
      <c r="V182" s="683"/>
      <c r="W182" s="683"/>
      <c r="X182" s="683"/>
      <c r="Y182" s="683"/>
      <c r="Z182" s="683"/>
      <c r="AA182" s="683"/>
      <c r="AB182" s="683"/>
      <c r="AC182" s="683"/>
      <c r="AD182" s="683"/>
      <c r="AE182" s="683"/>
      <c r="AF182" s="683"/>
      <c r="AG182" s="683"/>
      <c r="AH182" s="683"/>
      <c r="AI182" s="683"/>
      <c r="AJ182" s="683"/>
      <c r="AK182" s="683"/>
    </row>
    <row r="183" spans="15:37" s="684" customFormat="1">
      <c r="O183" s="683"/>
      <c r="P183" s="683"/>
      <c r="Q183" s="683"/>
      <c r="R183" s="683"/>
      <c r="S183" s="683"/>
      <c r="T183" s="683"/>
      <c r="U183" s="683"/>
      <c r="V183" s="683"/>
      <c r="W183" s="683"/>
      <c r="X183" s="683"/>
      <c r="Y183" s="683"/>
      <c r="Z183" s="683"/>
      <c r="AA183" s="683"/>
      <c r="AB183" s="683"/>
      <c r="AC183" s="683"/>
      <c r="AD183" s="683"/>
      <c r="AE183" s="683"/>
      <c r="AF183" s="683"/>
      <c r="AG183" s="683"/>
      <c r="AH183" s="683"/>
      <c r="AI183" s="683"/>
      <c r="AJ183" s="683"/>
      <c r="AK183" s="683"/>
    </row>
    <row r="184" spans="15:37" s="684" customFormat="1">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3"/>
      <c r="AK184" s="683"/>
    </row>
    <row r="185" spans="15:37" s="684" customFormat="1">
      <c r="O185" s="683"/>
      <c r="P185" s="683"/>
      <c r="Q185" s="683"/>
      <c r="R185" s="683"/>
      <c r="S185" s="683"/>
      <c r="T185" s="683"/>
      <c r="U185" s="683"/>
      <c r="V185" s="683"/>
      <c r="W185" s="683"/>
      <c r="X185" s="683"/>
      <c r="Y185" s="683"/>
      <c r="Z185" s="683"/>
      <c r="AA185" s="683"/>
      <c r="AB185" s="683"/>
      <c r="AC185" s="683"/>
      <c r="AD185" s="683"/>
      <c r="AE185" s="683"/>
      <c r="AF185" s="683"/>
      <c r="AG185" s="683"/>
      <c r="AH185" s="683"/>
      <c r="AI185" s="683"/>
      <c r="AJ185" s="683"/>
      <c r="AK185" s="683"/>
    </row>
    <row r="186" spans="15:37" s="684" customFormat="1">
      <c r="O186" s="683"/>
      <c r="P186" s="683"/>
      <c r="Q186" s="683"/>
      <c r="R186" s="683"/>
      <c r="S186" s="683"/>
      <c r="T186" s="683"/>
      <c r="U186" s="683"/>
      <c r="V186" s="683"/>
      <c r="W186" s="683"/>
      <c r="X186" s="683"/>
      <c r="Y186" s="683"/>
      <c r="Z186" s="683"/>
      <c r="AA186" s="683"/>
      <c r="AB186" s="683"/>
      <c r="AC186" s="683"/>
      <c r="AD186" s="683"/>
      <c r="AE186" s="683"/>
      <c r="AF186" s="683"/>
      <c r="AG186" s="683"/>
      <c r="AH186" s="683"/>
      <c r="AI186" s="683"/>
      <c r="AJ186" s="683"/>
      <c r="AK186" s="683"/>
    </row>
    <row r="187" spans="15:37" s="684" customFormat="1">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3"/>
      <c r="AK187" s="683"/>
    </row>
    <row r="188" spans="15:37" s="684" customFormat="1">
      <c r="O188" s="683"/>
      <c r="P188" s="683"/>
      <c r="Q188" s="683"/>
      <c r="R188" s="683"/>
      <c r="S188" s="683"/>
      <c r="T188" s="683"/>
      <c r="U188" s="683"/>
      <c r="V188" s="683"/>
      <c r="W188" s="683"/>
      <c r="X188" s="683"/>
      <c r="Y188" s="683"/>
      <c r="Z188" s="683"/>
      <c r="AA188" s="683"/>
      <c r="AB188" s="683"/>
      <c r="AC188" s="683"/>
      <c r="AD188" s="683"/>
      <c r="AE188" s="683"/>
      <c r="AF188" s="683"/>
      <c r="AG188" s="683"/>
      <c r="AH188" s="683"/>
      <c r="AI188" s="683"/>
      <c r="AJ188" s="683"/>
      <c r="AK188" s="683"/>
    </row>
    <row r="189" spans="15:37" s="684" customFormat="1">
      <c r="O189" s="683"/>
      <c r="P189" s="683"/>
      <c r="Q189" s="683"/>
      <c r="R189" s="683"/>
      <c r="S189" s="683"/>
      <c r="T189" s="683"/>
      <c r="U189" s="683"/>
      <c r="V189" s="683"/>
      <c r="W189" s="683"/>
      <c r="X189" s="683"/>
      <c r="Y189" s="683"/>
      <c r="Z189" s="683"/>
      <c r="AA189" s="683"/>
      <c r="AB189" s="683"/>
      <c r="AC189" s="683"/>
      <c r="AD189" s="683"/>
      <c r="AE189" s="683"/>
      <c r="AF189" s="683"/>
      <c r="AG189" s="683"/>
      <c r="AH189" s="683"/>
      <c r="AI189" s="683"/>
      <c r="AJ189" s="683"/>
      <c r="AK189" s="683"/>
    </row>
    <row r="190" spans="15:37" s="684" customFormat="1">
      <c r="O190" s="683"/>
      <c r="P190" s="683"/>
      <c r="Q190" s="683"/>
      <c r="R190" s="683"/>
      <c r="S190" s="683"/>
      <c r="T190" s="683"/>
      <c r="U190" s="683"/>
      <c r="V190" s="683"/>
      <c r="W190" s="683"/>
      <c r="X190" s="683"/>
      <c r="Y190" s="683"/>
      <c r="Z190" s="683"/>
      <c r="AA190" s="683"/>
      <c r="AB190" s="683"/>
      <c r="AC190" s="683"/>
      <c r="AD190" s="683"/>
      <c r="AE190" s="683"/>
      <c r="AF190" s="683"/>
      <c r="AG190" s="683"/>
      <c r="AH190" s="683"/>
      <c r="AI190" s="683"/>
      <c r="AJ190" s="683"/>
      <c r="AK190" s="683"/>
    </row>
    <row r="191" spans="15:37" s="684" customFormat="1">
      <c r="O191" s="683"/>
      <c r="P191" s="683"/>
      <c r="Q191" s="683"/>
      <c r="R191" s="683"/>
      <c r="S191" s="683"/>
      <c r="T191" s="683"/>
      <c r="U191" s="683"/>
      <c r="V191" s="683"/>
      <c r="W191" s="683"/>
      <c r="X191" s="683"/>
      <c r="Y191" s="683"/>
      <c r="Z191" s="683"/>
      <c r="AA191" s="683"/>
      <c r="AB191" s="683"/>
      <c r="AC191" s="683"/>
      <c r="AD191" s="683"/>
      <c r="AE191" s="683"/>
      <c r="AF191" s="683"/>
      <c r="AG191" s="683"/>
      <c r="AH191" s="683"/>
      <c r="AI191" s="683"/>
      <c r="AJ191" s="683"/>
      <c r="AK191" s="683"/>
    </row>
    <row r="192" spans="15:37" s="684" customFormat="1">
      <c r="O192" s="683"/>
      <c r="P192" s="683"/>
      <c r="Q192" s="683"/>
      <c r="R192" s="683"/>
      <c r="S192" s="683"/>
      <c r="T192" s="683"/>
      <c r="U192" s="683"/>
      <c r="V192" s="683"/>
      <c r="W192" s="683"/>
      <c r="X192" s="683"/>
      <c r="Y192" s="683"/>
      <c r="Z192" s="683"/>
      <c r="AA192" s="683"/>
      <c r="AB192" s="683"/>
      <c r="AC192" s="683"/>
      <c r="AD192" s="683"/>
      <c r="AE192" s="683"/>
      <c r="AF192" s="683"/>
      <c r="AG192" s="683"/>
      <c r="AH192" s="683"/>
      <c r="AI192" s="683"/>
      <c r="AJ192" s="683"/>
      <c r="AK192" s="683"/>
    </row>
    <row r="193" spans="15:37" s="684" customFormat="1">
      <c r="O193" s="683"/>
      <c r="P193" s="683"/>
      <c r="Q193" s="683"/>
      <c r="R193" s="683"/>
      <c r="S193" s="683"/>
      <c r="T193" s="683"/>
      <c r="U193" s="683"/>
      <c r="V193" s="683"/>
      <c r="W193" s="683"/>
      <c r="X193" s="683"/>
      <c r="Y193" s="683"/>
      <c r="Z193" s="683"/>
      <c r="AA193" s="683"/>
      <c r="AB193" s="683"/>
      <c r="AC193" s="683"/>
      <c r="AD193" s="683"/>
      <c r="AE193" s="683"/>
      <c r="AF193" s="683"/>
      <c r="AG193" s="683"/>
      <c r="AH193" s="683"/>
      <c r="AI193" s="683"/>
      <c r="AJ193" s="683"/>
      <c r="AK193" s="683"/>
    </row>
    <row r="194" spans="15:37" s="684" customFormat="1">
      <c r="O194" s="683"/>
      <c r="P194" s="683"/>
      <c r="Q194" s="683"/>
      <c r="R194" s="683"/>
      <c r="S194" s="683"/>
      <c r="T194" s="683"/>
      <c r="U194" s="683"/>
      <c r="V194" s="683"/>
      <c r="W194" s="683"/>
      <c r="X194" s="683"/>
      <c r="Y194" s="683"/>
      <c r="Z194" s="683"/>
      <c r="AA194" s="683"/>
      <c r="AB194" s="683"/>
      <c r="AC194" s="683"/>
      <c r="AD194" s="683"/>
      <c r="AE194" s="683"/>
      <c r="AF194" s="683"/>
      <c r="AG194" s="683"/>
      <c r="AH194" s="683"/>
      <c r="AI194" s="683"/>
      <c r="AJ194" s="683"/>
      <c r="AK194" s="683"/>
    </row>
    <row r="195" spans="15:37" s="684" customFormat="1">
      <c r="O195" s="683"/>
      <c r="P195" s="683"/>
      <c r="Q195" s="683"/>
      <c r="R195" s="683"/>
      <c r="S195" s="683"/>
      <c r="T195" s="683"/>
      <c r="U195" s="683"/>
      <c r="V195" s="683"/>
      <c r="W195" s="683"/>
      <c r="X195" s="683"/>
      <c r="Y195" s="683"/>
      <c r="Z195" s="683"/>
      <c r="AA195" s="683"/>
      <c r="AB195" s="683"/>
      <c r="AC195" s="683"/>
      <c r="AD195" s="683"/>
      <c r="AE195" s="683"/>
      <c r="AF195" s="683"/>
      <c r="AG195" s="683"/>
      <c r="AH195" s="683"/>
      <c r="AI195" s="683"/>
      <c r="AJ195" s="683"/>
      <c r="AK195" s="683"/>
    </row>
    <row r="196" spans="15:37" s="684" customFormat="1">
      <c r="O196" s="683"/>
      <c r="P196" s="683"/>
      <c r="Q196" s="683"/>
      <c r="R196" s="683"/>
      <c r="S196" s="683"/>
      <c r="T196" s="683"/>
      <c r="U196" s="683"/>
      <c r="V196" s="683"/>
      <c r="W196" s="683"/>
      <c r="X196" s="683"/>
      <c r="Y196" s="683"/>
      <c r="Z196" s="683"/>
      <c r="AA196" s="683"/>
      <c r="AB196" s="683"/>
      <c r="AC196" s="683"/>
      <c r="AD196" s="683"/>
      <c r="AE196" s="683"/>
      <c r="AF196" s="683"/>
      <c r="AG196" s="683"/>
      <c r="AH196" s="683"/>
      <c r="AI196" s="683"/>
      <c r="AJ196" s="683"/>
      <c r="AK196" s="683"/>
    </row>
    <row r="197" spans="15:37" s="684" customFormat="1">
      <c r="O197" s="683"/>
      <c r="P197" s="683"/>
      <c r="Q197" s="683"/>
      <c r="R197" s="683"/>
      <c r="S197" s="683"/>
      <c r="T197" s="683"/>
      <c r="U197" s="683"/>
      <c r="V197" s="683"/>
      <c r="W197" s="683"/>
      <c r="X197" s="683"/>
      <c r="Y197" s="683"/>
      <c r="Z197" s="683"/>
      <c r="AA197" s="683"/>
      <c r="AB197" s="683"/>
      <c r="AC197" s="683"/>
      <c r="AD197" s="683"/>
      <c r="AE197" s="683"/>
      <c r="AF197" s="683"/>
      <c r="AG197" s="683"/>
      <c r="AH197" s="683"/>
      <c r="AI197" s="683"/>
      <c r="AJ197" s="683"/>
      <c r="AK197" s="683"/>
    </row>
    <row r="198" spans="15:37" s="684" customFormat="1">
      <c r="O198" s="683"/>
      <c r="P198" s="683"/>
      <c r="Q198" s="683"/>
      <c r="R198" s="683"/>
      <c r="S198" s="683"/>
      <c r="T198" s="683"/>
      <c r="U198" s="683"/>
      <c r="V198" s="683"/>
      <c r="W198" s="683"/>
      <c r="X198" s="683"/>
      <c r="Y198" s="683"/>
      <c r="Z198" s="683"/>
      <c r="AA198" s="683"/>
      <c r="AB198" s="683"/>
      <c r="AC198" s="683"/>
      <c r="AD198" s="683"/>
      <c r="AE198" s="683"/>
      <c r="AF198" s="683"/>
      <c r="AG198" s="683"/>
      <c r="AH198" s="683"/>
      <c r="AI198" s="683"/>
      <c r="AJ198" s="683"/>
      <c r="AK198" s="683"/>
    </row>
    <row r="199" spans="15:37" s="684" customFormat="1">
      <c r="O199" s="683"/>
      <c r="P199" s="683"/>
      <c r="Q199" s="683"/>
      <c r="R199" s="683"/>
      <c r="S199" s="683"/>
      <c r="T199" s="683"/>
      <c r="U199" s="683"/>
      <c r="V199" s="683"/>
      <c r="W199" s="683"/>
      <c r="X199" s="683"/>
      <c r="Y199" s="683"/>
      <c r="Z199" s="683"/>
      <c r="AA199" s="683"/>
      <c r="AB199" s="683"/>
      <c r="AC199" s="683"/>
      <c r="AD199" s="683"/>
      <c r="AE199" s="683"/>
      <c r="AF199" s="683"/>
      <c r="AG199" s="683"/>
      <c r="AH199" s="683"/>
      <c r="AI199" s="683"/>
      <c r="AJ199" s="683"/>
      <c r="AK199" s="683"/>
    </row>
    <row r="200" spans="15:37" s="684" customFormat="1">
      <c r="O200" s="683"/>
      <c r="P200" s="683"/>
      <c r="Q200" s="683"/>
      <c r="R200" s="683"/>
      <c r="S200" s="683"/>
      <c r="T200" s="683"/>
      <c r="U200" s="683"/>
      <c r="V200" s="683"/>
      <c r="W200" s="683"/>
      <c r="X200" s="683"/>
      <c r="Y200" s="683"/>
      <c r="Z200" s="683"/>
      <c r="AA200" s="683"/>
      <c r="AB200" s="683"/>
      <c r="AC200" s="683"/>
      <c r="AD200" s="683"/>
      <c r="AE200" s="683"/>
      <c r="AF200" s="683"/>
      <c r="AG200" s="683"/>
      <c r="AH200" s="683"/>
      <c r="AI200" s="683"/>
      <c r="AJ200" s="683"/>
      <c r="AK200" s="683"/>
    </row>
    <row r="201" spans="15:37" s="684" customFormat="1">
      <c r="O201" s="683"/>
      <c r="P201" s="683"/>
      <c r="Q201" s="683"/>
      <c r="R201" s="683"/>
      <c r="S201" s="683"/>
      <c r="T201" s="683"/>
      <c r="U201" s="683"/>
      <c r="V201" s="683"/>
      <c r="W201" s="683"/>
      <c r="X201" s="683"/>
      <c r="Y201" s="683"/>
      <c r="Z201" s="683"/>
      <c r="AA201" s="683"/>
      <c r="AB201" s="683"/>
      <c r="AC201" s="683"/>
      <c r="AD201" s="683"/>
      <c r="AE201" s="683"/>
      <c r="AF201" s="683"/>
      <c r="AG201" s="683"/>
      <c r="AH201" s="683"/>
      <c r="AI201" s="683"/>
      <c r="AJ201" s="683"/>
      <c r="AK201" s="683"/>
    </row>
    <row r="202" spans="15:37" s="684" customFormat="1">
      <c r="O202" s="683"/>
      <c r="P202" s="683"/>
      <c r="Q202" s="683"/>
      <c r="R202" s="683"/>
      <c r="S202" s="683"/>
      <c r="T202" s="683"/>
      <c r="U202" s="683"/>
      <c r="V202" s="683"/>
      <c r="W202" s="683"/>
      <c r="X202" s="683"/>
      <c r="Y202" s="683"/>
      <c r="Z202" s="683"/>
      <c r="AA202" s="683"/>
      <c r="AB202" s="683"/>
      <c r="AC202" s="683"/>
      <c r="AD202" s="683"/>
      <c r="AE202" s="683"/>
      <c r="AF202" s="683"/>
      <c r="AG202" s="683"/>
      <c r="AH202" s="683"/>
      <c r="AI202" s="683"/>
      <c r="AJ202" s="683"/>
      <c r="AK202" s="683"/>
    </row>
    <row r="203" spans="15:37" s="684" customFormat="1">
      <c r="O203" s="683"/>
      <c r="P203" s="683"/>
      <c r="Q203" s="683"/>
      <c r="R203" s="683"/>
      <c r="S203" s="683"/>
      <c r="T203" s="683"/>
      <c r="U203" s="683"/>
      <c r="V203" s="683"/>
      <c r="W203" s="683"/>
      <c r="X203" s="683"/>
      <c r="Y203" s="683"/>
      <c r="Z203" s="683"/>
      <c r="AA203" s="683"/>
      <c r="AB203" s="683"/>
      <c r="AC203" s="683"/>
      <c r="AD203" s="683"/>
      <c r="AE203" s="683"/>
      <c r="AF203" s="683"/>
      <c r="AG203" s="683"/>
      <c r="AH203" s="683"/>
      <c r="AI203" s="683"/>
      <c r="AJ203" s="683"/>
      <c r="AK203" s="683"/>
    </row>
    <row r="204" spans="15:37" s="684" customFormat="1">
      <c r="O204" s="683"/>
      <c r="P204" s="683"/>
      <c r="Q204" s="683"/>
      <c r="R204" s="683"/>
      <c r="S204" s="683"/>
      <c r="T204" s="683"/>
      <c r="U204" s="683"/>
      <c r="V204" s="683"/>
      <c r="W204" s="683"/>
      <c r="X204" s="683"/>
      <c r="Y204" s="683"/>
      <c r="Z204" s="683"/>
      <c r="AA204" s="683"/>
      <c r="AB204" s="683"/>
      <c r="AC204" s="683"/>
      <c r="AD204" s="683"/>
      <c r="AE204" s="683"/>
      <c r="AF204" s="683"/>
      <c r="AG204" s="683"/>
      <c r="AH204" s="683"/>
      <c r="AI204" s="683"/>
      <c r="AJ204" s="683"/>
      <c r="AK204" s="683"/>
    </row>
    <row r="205" spans="15:37" s="684" customFormat="1">
      <c r="O205" s="683"/>
      <c r="P205" s="683"/>
      <c r="Q205" s="683"/>
      <c r="R205" s="683"/>
      <c r="S205" s="683"/>
      <c r="T205" s="683"/>
      <c r="U205" s="683"/>
      <c r="V205" s="683"/>
      <c r="W205" s="683"/>
      <c r="X205" s="683"/>
      <c r="Y205" s="683"/>
      <c r="Z205" s="683"/>
      <c r="AA205" s="683"/>
      <c r="AB205" s="683"/>
      <c r="AC205" s="683"/>
      <c r="AD205" s="683"/>
      <c r="AE205" s="683"/>
      <c r="AF205" s="683"/>
      <c r="AG205" s="683"/>
      <c r="AH205" s="683"/>
      <c r="AI205" s="683"/>
      <c r="AJ205" s="683"/>
      <c r="AK205" s="683"/>
    </row>
    <row r="206" spans="15:37" s="684" customFormat="1">
      <c r="O206" s="683"/>
      <c r="P206" s="683"/>
      <c r="Q206" s="683"/>
      <c r="R206" s="683"/>
      <c r="S206" s="683"/>
      <c r="T206" s="683"/>
      <c r="U206" s="683"/>
      <c r="V206" s="683"/>
      <c r="W206" s="683"/>
      <c r="X206" s="683"/>
      <c r="Y206" s="683"/>
      <c r="Z206" s="683"/>
      <c r="AA206" s="683"/>
      <c r="AB206" s="683"/>
      <c r="AC206" s="683"/>
      <c r="AD206" s="683"/>
      <c r="AE206" s="683"/>
      <c r="AF206" s="683"/>
      <c r="AG206" s="683"/>
      <c r="AH206" s="683"/>
      <c r="AI206" s="683"/>
      <c r="AJ206" s="683"/>
      <c r="AK206" s="683"/>
    </row>
    <row r="207" spans="15:37" s="684" customFormat="1">
      <c r="O207" s="683"/>
      <c r="P207" s="683"/>
      <c r="Q207" s="683"/>
      <c r="R207" s="683"/>
      <c r="S207" s="683"/>
      <c r="T207" s="683"/>
      <c r="U207" s="683"/>
      <c r="V207" s="683"/>
      <c r="W207" s="683"/>
      <c r="X207" s="683"/>
      <c r="Y207" s="683"/>
      <c r="Z207" s="683"/>
      <c r="AA207" s="683"/>
      <c r="AB207" s="683"/>
      <c r="AC207" s="683"/>
      <c r="AD207" s="683"/>
      <c r="AE207" s="683"/>
      <c r="AF207" s="683"/>
      <c r="AG207" s="683"/>
      <c r="AH207" s="683"/>
      <c r="AI207" s="683"/>
      <c r="AJ207" s="683"/>
      <c r="AK207" s="683"/>
    </row>
    <row r="208" spans="15:37" s="684" customFormat="1">
      <c r="O208" s="683"/>
      <c r="P208" s="683"/>
      <c r="Q208" s="683"/>
      <c r="R208" s="683"/>
      <c r="S208" s="683"/>
      <c r="T208" s="683"/>
      <c r="U208" s="683"/>
      <c r="V208" s="683"/>
      <c r="W208" s="683"/>
      <c r="X208" s="683"/>
      <c r="Y208" s="683"/>
      <c r="Z208" s="683"/>
      <c r="AA208" s="683"/>
      <c r="AB208" s="683"/>
      <c r="AC208" s="683"/>
      <c r="AD208" s="683"/>
      <c r="AE208" s="683"/>
      <c r="AF208" s="683"/>
      <c r="AG208" s="683"/>
      <c r="AH208" s="683"/>
      <c r="AI208" s="683"/>
      <c r="AJ208" s="683"/>
      <c r="AK208" s="683"/>
    </row>
    <row r="209" spans="15:37" s="684" customFormat="1">
      <c r="O209" s="683"/>
      <c r="P209" s="683"/>
      <c r="Q209" s="683"/>
      <c r="R209" s="683"/>
      <c r="S209" s="683"/>
      <c r="T209" s="683"/>
      <c r="U209" s="683"/>
      <c r="V209" s="683"/>
      <c r="W209" s="683"/>
      <c r="X209" s="683"/>
      <c r="Y209" s="683"/>
      <c r="Z209" s="683"/>
      <c r="AA209" s="683"/>
      <c r="AB209" s="683"/>
      <c r="AC209" s="683"/>
      <c r="AD209" s="683"/>
      <c r="AE209" s="683"/>
      <c r="AF209" s="683"/>
      <c r="AG209" s="683"/>
      <c r="AH209" s="683"/>
      <c r="AI209" s="683"/>
      <c r="AJ209" s="683"/>
      <c r="AK209" s="683"/>
    </row>
    <row r="210" spans="15:37" s="684" customFormat="1">
      <c r="O210" s="683"/>
      <c r="P210" s="683"/>
      <c r="Q210" s="683"/>
      <c r="R210" s="683"/>
      <c r="S210" s="683"/>
      <c r="T210" s="683"/>
      <c r="U210" s="683"/>
      <c r="V210" s="683"/>
      <c r="W210" s="683"/>
      <c r="X210" s="683"/>
      <c r="Y210" s="683"/>
      <c r="Z210" s="683"/>
      <c r="AA210" s="683"/>
      <c r="AB210" s="683"/>
      <c r="AC210" s="683"/>
      <c r="AD210" s="683"/>
      <c r="AE210" s="683"/>
      <c r="AF210" s="683"/>
      <c r="AG210" s="683"/>
      <c r="AH210" s="683"/>
      <c r="AI210" s="683"/>
      <c r="AJ210" s="683"/>
      <c r="AK210" s="683"/>
    </row>
    <row r="211" spans="15:37" s="684" customFormat="1">
      <c r="O211" s="683"/>
      <c r="P211" s="683"/>
      <c r="Q211" s="683"/>
      <c r="R211" s="683"/>
      <c r="S211" s="683"/>
      <c r="T211" s="683"/>
      <c r="U211" s="683"/>
      <c r="V211" s="683"/>
      <c r="W211" s="683"/>
      <c r="X211" s="683"/>
      <c r="Y211" s="683"/>
      <c r="Z211" s="683"/>
      <c r="AA211" s="683"/>
      <c r="AB211" s="683"/>
      <c r="AC211" s="683"/>
      <c r="AD211" s="683"/>
      <c r="AE211" s="683"/>
      <c r="AF211" s="683"/>
      <c r="AG211" s="683"/>
      <c r="AH211" s="683"/>
      <c r="AI211" s="683"/>
      <c r="AJ211" s="683"/>
      <c r="AK211" s="683"/>
    </row>
    <row r="212" spans="15:37" s="684" customFormat="1">
      <c r="O212" s="683"/>
      <c r="P212" s="683"/>
      <c r="Q212" s="683"/>
      <c r="R212" s="683"/>
      <c r="S212" s="683"/>
      <c r="T212" s="683"/>
      <c r="U212" s="683"/>
      <c r="V212" s="683"/>
      <c r="W212" s="683"/>
      <c r="X212" s="683"/>
      <c r="Y212" s="683"/>
      <c r="Z212" s="683"/>
      <c r="AA212" s="683"/>
      <c r="AB212" s="683"/>
      <c r="AC212" s="683"/>
      <c r="AD212" s="683"/>
      <c r="AE212" s="683"/>
      <c r="AF212" s="683"/>
      <c r="AG212" s="683"/>
      <c r="AH212" s="683"/>
      <c r="AI212" s="683"/>
      <c r="AJ212" s="683"/>
      <c r="AK212" s="683"/>
    </row>
    <row r="213" spans="15:37" s="684" customFormat="1">
      <c r="O213" s="683"/>
      <c r="P213" s="683"/>
      <c r="Q213" s="683"/>
      <c r="R213" s="683"/>
      <c r="S213" s="683"/>
      <c r="T213" s="683"/>
      <c r="U213" s="683"/>
      <c r="V213" s="683"/>
      <c r="W213" s="683"/>
      <c r="X213" s="683"/>
      <c r="Y213" s="683"/>
      <c r="Z213" s="683"/>
      <c r="AA213" s="683"/>
      <c r="AB213" s="683"/>
      <c r="AC213" s="683"/>
      <c r="AD213" s="683"/>
      <c r="AE213" s="683"/>
      <c r="AF213" s="683"/>
      <c r="AG213" s="683"/>
      <c r="AH213" s="683"/>
      <c r="AI213" s="683"/>
      <c r="AJ213" s="683"/>
      <c r="AK213" s="683"/>
    </row>
    <row r="214" spans="15:37" s="684" customFormat="1">
      <c r="O214" s="683"/>
      <c r="P214" s="683"/>
      <c r="Q214" s="683"/>
      <c r="R214" s="683"/>
      <c r="S214" s="683"/>
      <c r="T214" s="683"/>
      <c r="U214" s="683"/>
      <c r="V214" s="683"/>
      <c r="W214" s="683"/>
      <c r="X214" s="683"/>
      <c r="Y214" s="683"/>
      <c r="Z214" s="683"/>
      <c r="AA214" s="683"/>
      <c r="AB214" s="683"/>
      <c r="AC214" s="683"/>
      <c r="AD214" s="683"/>
      <c r="AE214" s="683"/>
      <c r="AF214" s="683"/>
      <c r="AG214" s="683"/>
      <c r="AH214" s="683"/>
      <c r="AI214" s="683"/>
      <c r="AJ214" s="683"/>
      <c r="AK214" s="683"/>
    </row>
    <row r="215" spans="15:37" s="684" customFormat="1">
      <c r="O215" s="683"/>
      <c r="P215" s="683"/>
      <c r="Q215" s="683"/>
      <c r="R215" s="683"/>
      <c r="S215" s="683"/>
      <c r="T215" s="683"/>
      <c r="U215" s="683"/>
      <c r="V215" s="683"/>
      <c r="W215" s="683"/>
      <c r="X215" s="683"/>
      <c r="Y215" s="683"/>
      <c r="Z215" s="683"/>
      <c r="AA215" s="683"/>
      <c r="AB215" s="683"/>
      <c r="AC215" s="683"/>
      <c r="AD215" s="683"/>
      <c r="AE215" s="683"/>
      <c r="AF215" s="683"/>
      <c r="AG215" s="683"/>
      <c r="AH215" s="683"/>
      <c r="AI215" s="683"/>
      <c r="AJ215" s="683"/>
      <c r="AK215" s="683"/>
    </row>
    <row r="216" spans="15:37" s="684" customFormat="1">
      <c r="O216" s="683"/>
      <c r="P216" s="683"/>
      <c r="Q216" s="683"/>
      <c r="R216" s="683"/>
      <c r="S216" s="683"/>
      <c r="T216" s="683"/>
      <c r="U216" s="683"/>
      <c r="V216" s="683"/>
      <c r="W216" s="683"/>
      <c r="X216" s="683"/>
      <c r="Y216" s="683"/>
      <c r="Z216" s="683"/>
      <c r="AA216" s="683"/>
      <c r="AB216" s="683"/>
      <c r="AC216" s="683"/>
      <c r="AD216" s="683"/>
      <c r="AE216" s="683"/>
      <c r="AF216" s="683"/>
      <c r="AG216" s="683"/>
      <c r="AH216" s="683"/>
      <c r="AI216" s="683"/>
      <c r="AJ216" s="683"/>
      <c r="AK216" s="683"/>
    </row>
    <row r="217" spans="15:37" s="684" customFormat="1">
      <c r="O217" s="683"/>
      <c r="P217" s="683"/>
      <c r="Q217" s="683"/>
      <c r="R217" s="683"/>
      <c r="S217" s="683"/>
      <c r="T217" s="683"/>
      <c r="U217" s="683"/>
      <c r="V217" s="683"/>
      <c r="W217" s="683"/>
      <c r="X217" s="683"/>
      <c r="Y217" s="683"/>
      <c r="Z217" s="683"/>
      <c r="AA217" s="683"/>
      <c r="AB217" s="683"/>
      <c r="AC217" s="683"/>
      <c r="AD217" s="683"/>
      <c r="AE217" s="683"/>
      <c r="AF217" s="683"/>
      <c r="AG217" s="683"/>
      <c r="AH217" s="683"/>
      <c r="AI217" s="683"/>
      <c r="AJ217" s="683"/>
      <c r="AK217" s="683"/>
    </row>
    <row r="218" spans="15:37" s="684" customFormat="1">
      <c r="O218" s="683"/>
      <c r="P218" s="683"/>
      <c r="Q218" s="683"/>
      <c r="R218" s="683"/>
      <c r="S218" s="683"/>
      <c r="T218" s="683"/>
      <c r="U218" s="683"/>
      <c r="V218" s="683"/>
      <c r="W218" s="683"/>
      <c r="X218" s="683"/>
      <c r="Y218" s="683"/>
      <c r="Z218" s="683"/>
      <c r="AA218" s="683"/>
      <c r="AB218" s="683"/>
      <c r="AC218" s="683"/>
      <c r="AD218" s="683"/>
      <c r="AE218" s="683"/>
      <c r="AF218" s="683"/>
      <c r="AG218" s="683"/>
      <c r="AH218" s="683"/>
      <c r="AI218" s="683"/>
      <c r="AJ218" s="683"/>
      <c r="AK218" s="683"/>
    </row>
    <row r="219" spans="15:37" s="684" customFormat="1">
      <c r="O219" s="683"/>
      <c r="P219" s="683"/>
      <c r="Q219" s="683"/>
      <c r="R219" s="683"/>
      <c r="S219" s="683"/>
      <c r="T219" s="683"/>
      <c r="U219" s="683"/>
      <c r="V219" s="683"/>
      <c r="W219" s="683"/>
      <c r="X219" s="683"/>
      <c r="Y219" s="683"/>
      <c r="Z219" s="683"/>
      <c r="AA219" s="683"/>
      <c r="AB219" s="683"/>
      <c r="AC219" s="683"/>
      <c r="AD219" s="683"/>
      <c r="AE219" s="683"/>
      <c r="AF219" s="683"/>
      <c r="AG219" s="683"/>
      <c r="AH219" s="683"/>
      <c r="AI219" s="683"/>
      <c r="AJ219" s="683"/>
      <c r="AK219" s="683"/>
    </row>
    <row r="220" spans="15:37" s="684" customFormat="1">
      <c r="O220" s="683"/>
      <c r="P220" s="683"/>
      <c r="Q220" s="683"/>
      <c r="R220" s="683"/>
      <c r="S220" s="683"/>
      <c r="T220" s="683"/>
      <c r="U220" s="683"/>
      <c r="V220" s="683"/>
      <c r="W220" s="683"/>
      <c r="X220" s="683"/>
      <c r="Y220" s="683"/>
      <c r="Z220" s="683"/>
      <c r="AA220" s="683"/>
      <c r="AB220" s="683"/>
      <c r="AC220" s="683"/>
      <c r="AD220" s="683"/>
      <c r="AE220" s="683"/>
      <c r="AF220" s="683"/>
      <c r="AG220" s="683"/>
      <c r="AH220" s="683"/>
      <c r="AI220" s="683"/>
      <c r="AJ220" s="683"/>
      <c r="AK220" s="683"/>
    </row>
    <row r="221" spans="15:37" s="684" customFormat="1">
      <c r="O221" s="683"/>
      <c r="P221" s="683"/>
      <c r="Q221" s="683"/>
      <c r="R221" s="683"/>
      <c r="S221" s="683"/>
      <c r="T221" s="683"/>
      <c r="U221" s="683"/>
      <c r="V221" s="683"/>
      <c r="W221" s="683"/>
      <c r="X221" s="683"/>
      <c r="Y221" s="683"/>
      <c r="Z221" s="683"/>
      <c r="AA221" s="683"/>
      <c r="AB221" s="683"/>
      <c r="AC221" s="683"/>
      <c r="AD221" s="683"/>
      <c r="AE221" s="683"/>
      <c r="AF221" s="683"/>
      <c r="AG221" s="683"/>
      <c r="AH221" s="683"/>
      <c r="AI221" s="683"/>
      <c r="AJ221" s="683"/>
      <c r="AK221" s="683"/>
    </row>
    <row r="222" spans="15:37" s="684" customFormat="1">
      <c r="O222" s="683"/>
      <c r="P222" s="683"/>
      <c r="Q222" s="683"/>
      <c r="R222" s="683"/>
      <c r="S222" s="683"/>
      <c r="T222" s="683"/>
      <c r="U222" s="683"/>
      <c r="V222" s="683"/>
      <c r="W222" s="683"/>
      <c r="X222" s="683"/>
      <c r="Y222" s="683"/>
      <c r="Z222" s="683"/>
      <c r="AA222" s="683"/>
      <c r="AB222" s="683"/>
      <c r="AC222" s="683"/>
      <c r="AD222" s="683"/>
      <c r="AE222" s="683"/>
      <c r="AF222" s="683"/>
      <c r="AG222" s="683"/>
      <c r="AH222" s="683"/>
      <c r="AI222" s="683"/>
      <c r="AJ222" s="683"/>
      <c r="AK222" s="683"/>
    </row>
    <row r="223" spans="15:37" s="684" customFormat="1">
      <c r="O223" s="683"/>
      <c r="P223" s="683"/>
      <c r="Q223" s="683"/>
      <c r="R223" s="683"/>
      <c r="S223" s="683"/>
      <c r="T223" s="683"/>
      <c r="U223" s="683"/>
      <c r="V223" s="683"/>
      <c r="W223" s="683"/>
      <c r="X223" s="683"/>
      <c r="Y223" s="683"/>
      <c r="Z223" s="683"/>
      <c r="AA223" s="683"/>
      <c r="AB223" s="683"/>
      <c r="AC223" s="683"/>
      <c r="AD223" s="683"/>
      <c r="AE223" s="683"/>
      <c r="AF223" s="683"/>
      <c r="AG223" s="683"/>
      <c r="AH223" s="683"/>
      <c r="AI223" s="683"/>
      <c r="AJ223" s="683"/>
      <c r="AK223" s="683"/>
    </row>
    <row r="224" spans="15:37" s="684" customFormat="1">
      <c r="O224" s="683"/>
      <c r="P224" s="683"/>
      <c r="Q224" s="683"/>
      <c r="R224" s="683"/>
      <c r="S224" s="683"/>
      <c r="T224" s="683"/>
      <c r="U224" s="683"/>
      <c r="V224" s="683"/>
      <c r="W224" s="683"/>
      <c r="X224" s="683"/>
      <c r="Y224" s="683"/>
      <c r="Z224" s="683"/>
      <c r="AA224" s="683"/>
      <c r="AB224" s="683"/>
      <c r="AC224" s="683"/>
      <c r="AD224" s="683"/>
      <c r="AE224" s="683"/>
      <c r="AF224" s="683"/>
      <c r="AG224" s="683"/>
      <c r="AH224" s="683"/>
      <c r="AI224" s="683"/>
      <c r="AJ224" s="683"/>
      <c r="AK224" s="683"/>
    </row>
    <row r="225" spans="15:37" s="684" customFormat="1">
      <c r="O225" s="683"/>
      <c r="P225" s="683"/>
      <c r="Q225" s="683"/>
      <c r="R225" s="683"/>
      <c r="S225" s="683"/>
      <c r="T225" s="683"/>
      <c r="U225" s="683"/>
      <c r="V225" s="683"/>
      <c r="W225" s="683"/>
      <c r="X225" s="683"/>
      <c r="Y225" s="683"/>
      <c r="Z225" s="683"/>
      <c r="AA225" s="683"/>
      <c r="AB225" s="683"/>
      <c r="AC225" s="683"/>
      <c r="AD225" s="683"/>
      <c r="AE225" s="683"/>
      <c r="AF225" s="683"/>
      <c r="AG225" s="683"/>
      <c r="AH225" s="683"/>
      <c r="AI225" s="683"/>
      <c r="AJ225" s="683"/>
      <c r="AK225" s="683"/>
    </row>
    <row r="226" spans="15:37" s="684" customFormat="1">
      <c r="O226" s="683"/>
      <c r="P226" s="683"/>
      <c r="Q226" s="683"/>
      <c r="R226" s="683"/>
      <c r="S226" s="683"/>
      <c r="T226" s="683"/>
      <c r="U226" s="683"/>
      <c r="V226" s="683"/>
      <c r="W226" s="683"/>
      <c r="X226" s="683"/>
      <c r="Y226" s="683"/>
      <c r="Z226" s="683"/>
      <c r="AA226" s="683"/>
      <c r="AB226" s="683"/>
      <c r="AC226" s="683"/>
      <c r="AD226" s="683"/>
      <c r="AE226" s="683"/>
      <c r="AF226" s="683"/>
      <c r="AG226" s="683"/>
      <c r="AH226" s="683"/>
      <c r="AI226" s="683"/>
      <c r="AJ226" s="683"/>
      <c r="AK226" s="683"/>
    </row>
    <row r="227" spans="15:37" s="684" customFormat="1">
      <c r="O227" s="683"/>
      <c r="P227" s="683"/>
      <c r="Q227" s="683"/>
      <c r="R227" s="683"/>
      <c r="S227" s="683"/>
      <c r="T227" s="683"/>
      <c r="U227" s="683"/>
      <c r="V227" s="683"/>
      <c r="W227" s="683"/>
      <c r="X227" s="683"/>
      <c r="Y227" s="683"/>
      <c r="Z227" s="683"/>
      <c r="AA227" s="683"/>
      <c r="AB227" s="683"/>
      <c r="AC227" s="683"/>
      <c r="AD227" s="683"/>
      <c r="AE227" s="683"/>
      <c r="AF227" s="683"/>
      <c r="AG227" s="683"/>
      <c r="AH227" s="683"/>
      <c r="AI227" s="683"/>
      <c r="AJ227" s="683"/>
      <c r="AK227" s="683"/>
    </row>
    <row r="228" spans="15:37" s="684" customFormat="1">
      <c r="O228" s="683"/>
      <c r="P228" s="683"/>
      <c r="Q228" s="683"/>
      <c r="R228" s="683"/>
      <c r="S228" s="683"/>
      <c r="T228" s="683"/>
      <c r="U228" s="683"/>
      <c r="V228" s="683"/>
      <c r="W228" s="683"/>
      <c r="X228" s="683"/>
      <c r="Y228" s="683"/>
      <c r="Z228" s="683"/>
      <c r="AA228" s="683"/>
      <c r="AB228" s="683"/>
      <c r="AC228" s="683"/>
      <c r="AD228" s="683"/>
      <c r="AE228" s="683"/>
      <c r="AF228" s="683"/>
      <c r="AG228" s="683"/>
      <c r="AH228" s="683"/>
      <c r="AI228" s="683"/>
      <c r="AJ228" s="683"/>
      <c r="AK228" s="683"/>
    </row>
    <row r="229" spans="15:37" s="684" customFormat="1">
      <c r="O229" s="683"/>
      <c r="P229" s="683"/>
      <c r="Q229" s="683"/>
      <c r="R229" s="683"/>
      <c r="S229" s="683"/>
      <c r="T229" s="683"/>
      <c r="U229" s="683"/>
      <c r="V229" s="683"/>
      <c r="W229" s="683"/>
      <c r="X229" s="683"/>
      <c r="Y229" s="683"/>
      <c r="Z229" s="683"/>
      <c r="AA229" s="683"/>
      <c r="AB229" s="683"/>
      <c r="AC229" s="683"/>
      <c r="AD229" s="683"/>
      <c r="AE229" s="683"/>
      <c r="AF229" s="683"/>
      <c r="AG229" s="683"/>
      <c r="AH229" s="683"/>
      <c r="AI229" s="683"/>
      <c r="AJ229" s="683"/>
      <c r="AK229" s="683"/>
    </row>
    <row r="230" spans="15:37" s="684" customFormat="1">
      <c r="O230" s="683"/>
      <c r="P230" s="683"/>
      <c r="Q230" s="683"/>
      <c r="R230" s="683"/>
      <c r="S230" s="683"/>
      <c r="T230" s="683"/>
      <c r="U230" s="683"/>
      <c r="V230" s="683"/>
      <c r="W230" s="683"/>
      <c r="X230" s="683"/>
      <c r="Y230" s="683"/>
      <c r="Z230" s="683"/>
      <c r="AA230" s="683"/>
      <c r="AB230" s="683"/>
      <c r="AC230" s="683"/>
      <c r="AD230" s="683"/>
      <c r="AE230" s="683"/>
      <c r="AF230" s="683"/>
      <c r="AG230" s="683"/>
      <c r="AH230" s="683"/>
      <c r="AI230" s="683"/>
      <c r="AJ230" s="683"/>
      <c r="AK230" s="683"/>
    </row>
    <row r="231" spans="15:37" s="684" customFormat="1">
      <c r="O231" s="683"/>
      <c r="P231" s="683"/>
      <c r="Q231" s="683"/>
      <c r="R231" s="683"/>
      <c r="S231" s="683"/>
      <c r="T231" s="683"/>
      <c r="U231" s="683"/>
      <c r="V231" s="683"/>
      <c r="W231" s="683"/>
      <c r="X231" s="683"/>
      <c r="Y231" s="683"/>
      <c r="Z231" s="683"/>
      <c r="AA231" s="683"/>
      <c r="AB231" s="683"/>
      <c r="AC231" s="683"/>
      <c r="AD231" s="683"/>
      <c r="AE231" s="683"/>
      <c r="AF231" s="683"/>
      <c r="AG231" s="683"/>
      <c r="AH231" s="683"/>
      <c r="AI231" s="683"/>
      <c r="AJ231" s="683"/>
      <c r="AK231" s="683"/>
    </row>
    <row r="232" spans="15:37" s="684" customFormat="1">
      <c r="O232" s="683"/>
      <c r="P232" s="683"/>
      <c r="Q232" s="683"/>
      <c r="R232" s="683"/>
      <c r="S232" s="683"/>
      <c r="T232" s="683"/>
      <c r="U232" s="683"/>
      <c r="V232" s="683"/>
      <c r="W232" s="683"/>
      <c r="X232" s="683"/>
      <c r="Y232" s="683"/>
      <c r="Z232" s="683"/>
      <c r="AA232" s="683"/>
      <c r="AB232" s="683"/>
      <c r="AC232" s="683"/>
      <c r="AD232" s="683"/>
      <c r="AE232" s="683"/>
      <c r="AF232" s="683"/>
      <c r="AG232" s="683"/>
      <c r="AH232" s="683"/>
      <c r="AI232" s="683"/>
      <c r="AJ232" s="683"/>
      <c r="AK232" s="683"/>
    </row>
    <row r="233" spans="15:37" s="684" customFormat="1">
      <c r="O233" s="683"/>
      <c r="P233" s="683"/>
      <c r="Q233" s="683"/>
      <c r="R233" s="683"/>
      <c r="S233" s="683"/>
      <c r="T233" s="683"/>
      <c r="U233" s="683"/>
      <c r="V233" s="683"/>
      <c r="W233" s="683"/>
      <c r="X233" s="683"/>
      <c r="Y233" s="683"/>
      <c r="Z233" s="683"/>
      <c r="AA233" s="683"/>
      <c r="AB233" s="683"/>
      <c r="AC233" s="683"/>
      <c r="AD233" s="683"/>
      <c r="AE233" s="683"/>
      <c r="AF233" s="683"/>
      <c r="AG233" s="683"/>
      <c r="AH233" s="683"/>
      <c r="AI233" s="683"/>
      <c r="AJ233" s="683"/>
      <c r="AK233" s="683"/>
    </row>
    <row r="234" spans="15:37" s="684" customFormat="1">
      <c r="O234" s="683"/>
      <c r="P234" s="683"/>
      <c r="Q234" s="683"/>
      <c r="R234" s="683"/>
      <c r="S234" s="683"/>
      <c r="T234" s="683"/>
      <c r="U234" s="683"/>
      <c r="V234" s="683"/>
      <c r="W234" s="683"/>
      <c r="X234" s="683"/>
      <c r="Y234" s="683"/>
      <c r="Z234" s="683"/>
      <c r="AA234" s="683"/>
      <c r="AB234" s="683"/>
      <c r="AC234" s="683"/>
      <c r="AD234" s="683"/>
      <c r="AE234" s="683"/>
      <c r="AF234" s="683"/>
      <c r="AG234" s="683"/>
      <c r="AH234" s="683"/>
      <c r="AI234" s="683"/>
      <c r="AJ234" s="683"/>
      <c r="AK234" s="683"/>
    </row>
    <row r="235" spans="15:37" s="684" customFormat="1">
      <c r="O235" s="683"/>
      <c r="P235" s="683"/>
      <c r="Q235" s="683"/>
      <c r="R235" s="683"/>
      <c r="S235" s="683"/>
      <c r="T235" s="683"/>
      <c r="U235" s="683"/>
      <c r="V235" s="683"/>
      <c r="W235" s="683"/>
      <c r="X235" s="683"/>
      <c r="Y235" s="683"/>
      <c r="Z235" s="683"/>
      <c r="AA235" s="683"/>
      <c r="AB235" s="683"/>
      <c r="AC235" s="683"/>
      <c r="AD235" s="683"/>
      <c r="AE235" s="683"/>
      <c r="AF235" s="683"/>
      <c r="AG235" s="683"/>
      <c r="AH235" s="683"/>
      <c r="AI235" s="683"/>
      <c r="AJ235" s="683"/>
      <c r="AK235" s="683"/>
    </row>
    <row r="236" spans="15:37" s="684" customFormat="1">
      <c r="O236" s="683"/>
      <c r="P236" s="683"/>
      <c r="Q236" s="683"/>
      <c r="R236" s="683"/>
      <c r="S236" s="683"/>
      <c r="T236" s="683"/>
      <c r="U236" s="683"/>
      <c r="V236" s="683"/>
      <c r="W236" s="683"/>
      <c r="X236" s="683"/>
      <c r="Y236" s="683"/>
      <c r="Z236" s="683"/>
      <c r="AA236" s="683"/>
      <c r="AB236" s="683"/>
      <c r="AC236" s="683"/>
      <c r="AD236" s="683"/>
      <c r="AE236" s="683"/>
      <c r="AF236" s="683"/>
      <c r="AG236" s="683"/>
      <c r="AH236" s="683"/>
      <c r="AI236" s="683"/>
      <c r="AJ236" s="683"/>
      <c r="AK236" s="683"/>
    </row>
    <row r="237" spans="15:37" s="684" customFormat="1">
      <c r="O237" s="683"/>
      <c r="P237" s="683"/>
      <c r="Q237" s="683"/>
      <c r="R237" s="683"/>
      <c r="S237" s="683"/>
      <c r="T237" s="683"/>
      <c r="U237" s="683"/>
      <c r="V237" s="683"/>
      <c r="W237" s="683"/>
      <c r="X237" s="683"/>
      <c r="Y237" s="683"/>
      <c r="Z237" s="683"/>
      <c r="AA237" s="683"/>
      <c r="AB237" s="683"/>
      <c r="AC237" s="683"/>
      <c r="AD237" s="683"/>
      <c r="AE237" s="683"/>
      <c r="AF237" s="683"/>
      <c r="AG237" s="683"/>
      <c r="AH237" s="683"/>
      <c r="AI237" s="683"/>
      <c r="AJ237" s="683"/>
      <c r="AK237" s="683"/>
    </row>
    <row r="238" spans="15:37" s="684" customFormat="1">
      <c r="O238" s="683"/>
      <c r="P238" s="683"/>
      <c r="Q238" s="683"/>
      <c r="R238" s="683"/>
      <c r="S238" s="683"/>
      <c r="T238" s="683"/>
      <c r="U238" s="683"/>
      <c r="V238" s="683"/>
      <c r="W238" s="683"/>
      <c r="X238" s="683"/>
      <c r="Y238" s="683"/>
      <c r="Z238" s="683"/>
      <c r="AA238" s="683"/>
      <c r="AB238" s="683"/>
      <c r="AC238" s="683"/>
      <c r="AD238" s="683"/>
      <c r="AE238" s="683"/>
      <c r="AF238" s="683"/>
      <c r="AG238" s="683"/>
      <c r="AH238" s="683"/>
      <c r="AI238" s="683"/>
      <c r="AJ238" s="683"/>
      <c r="AK238" s="683"/>
    </row>
    <row r="239" spans="15:37" s="684" customFormat="1">
      <c r="O239" s="683"/>
      <c r="P239" s="683"/>
      <c r="Q239" s="683"/>
      <c r="R239" s="683"/>
      <c r="S239" s="683"/>
      <c r="T239" s="683"/>
      <c r="U239" s="683"/>
      <c r="V239" s="683"/>
      <c r="W239" s="683"/>
      <c r="X239" s="683"/>
      <c r="Y239" s="683"/>
      <c r="Z239" s="683"/>
      <c r="AA239" s="683"/>
      <c r="AB239" s="683"/>
      <c r="AC239" s="683"/>
      <c r="AD239" s="683"/>
      <c r="AE239" s="683"/>
      <c r="AF239" s="683"/>
      <c r="AG239" s="683"/>
      <c r="AH239" s="683"/>
      <c r="AI239" s="683"/>
      <c r="AJ239" s="683"/>
      <c r="AK239" s="683"/>
    </row>
    <row r="240" spans="15:37" s="684" customFormat="1">
      <c r="O240" s="683"/>
      <c r="P240" s="683"/>
      <c r="Q240" s="683"/>
      <c r="R240" s="683"/>
      <c r="S240" s="683"/>
      <c r="T240" s="683"/>
      <c r="U240" s="683"/>
      <c r="V240" s="683"/>
      <c r="W240" s="683"/>
      <c r="X240" s="683"/>
      <c r="Y240" s="683"/>
      <c r="Z240" s="683"/>
      <c r="AA240" s="683"/>
      <c r="AB240" s="683"/>
      <c r="AC240" s="683"/>
      <c r="AD240" s="683"/>
      <c r="AE240" s="683"/>
      <c r="AF240" s="683"/>
      <c r="AG240" s="683"/>
      <c r="AH240" s="683"/>
      <c r="AI240" s="683"/>
      <c r="AJ240" s="683"/>
      <c r="AK240" s="683"/>
    </row>
    <row r="241" spans="15:37" s="684" customFormat="1">
      <c r="O241" s="683"/>
      <c r="P241" s="683"/>
      <c r="Q241" s="683"/>
      <c r="R241" s="683"/>
      <c r="S241" s="683"/>
      <c r="T241" s="683"/>
      <c r="U241" s="683"/>
      <c r="V241" s="683"/>
      <c r="W241" s="683"/>
      <c r="X241" s="683"/>
      <c r="Y241" s="683"/>
      <c r="Z241" s="683"/>
      <c r="AA241" s="683"/>
      <c r="AB241" s="683"/>
      <c r="AC241" s="683"/>
      <c r="AD241" s="683"/>
      <c r="AE241" s="683"/>
      <c r="AF241" s="683"/>
      <c r="AG241" s="683"/>
      <c r="AH241" s="683"/>
      <c r="AI241" s="683"/>
      <c r="AJ241" s="683"/>
      <c r="AK241" s="683"/>
    </row>
    <row r="242" spans="15:37" s="684" customFormat="1">
      <c r="O242" s="683"/>
      <c r="P242" s="683"/>
      <c r="Q242" s="683"/>
      <c r="R242" s="683"/>
      <c r="S242" s="683"/>
      <c r="T242" s="683"/>
      <c r="U242" s="683"/>
      <c r="V242" s="683"/>
      <c r="W242" s="683"/>
      <c r="X242" s="683"/>
      <c r="Y242" s="683"/>
      <c r="Z242" s="683"/>
      <c r="AA242" s="683"/>
      <c r="AB242" s="683"/>
      <c r="AC242" s="683"/>
      <c r="AD242" s="683"/>
      <c r="AE242" s="683"/>
      <c r="AF242" s="683"/>
      <c r="AG242" s="683"/>
      <c r="AH242" s="683"/>
      <c r="AI242" s="683"/>
      <c r="AJ242" s="683"/>
      <c r="AK242" s="683"/>
    </row>
    <row r="243" spans="15:37" s="684" customFormat="1">
      <c r="O243" s="683"/>
      <c r="P243" s="683"/>
      <c r="Q243" s="683"/>
      <c r="R243" s="683"/>
      <c r="S243" s="683"/>
      <c r="T243" s="683"/>
      <c r="U243" s="683"/>
      <c r="V243" s="683"/>
      <c r="W243" s="683"/>
      <c r="X243" s="683"/>
      <c r="Y243" s="683"/>
      <c r="Z243" s="683"/>
      <c r="AA243" s="683"/>
      <c r="AB243" s="683"/>
      <c r="AC243" s="683"/>
      <c r="AD243" s="683"/>
      <c r="AE243" s="683"/>
      <c r="AF243" s="683"/>
      <c r="AG243" s="683"/>
      <c r="AH243" s="683"/>
      <c r="AI243" s="683"/>
      <c r="AJ243" s="683"/>
      <c r="AK243" s="683"/>
    </row>
    <row r="244" spans="15:37" s="684" customFormat="1">
      <c r="O244" s="683"/>
      <c r="P244" s="683"/>
      <c r="Q244" s="683"/>
      <c r="R244" s="683"/>
      <c r="S244" s="683"/>
      <c r="T244" s="683"/>
      <c r="U244" s="683"/>
      <c r="V244" s="683"/>
      <c r="W244" s="683"/>
      <c r="X244" s="683"/>
      <c r="Y244" s="683"/>
      <c r="Z244" s="683"/>
      <c r="AA244" s="683"/>
      <c r="AB244" s="683"/>
      <c r="AC244" s="683"/>
      <c r="AD244" s="683"/>
      <c r="AE244" s="683"/>
      <c r="AF244" s="683"/>
      <c r="AG244" s="683"/>
      <c r="AH244" s="683"/>
      <c r="AI244" s="683"/>
      <c r="AJ244" s="683"/>
      <c r="AK244" s="683"/>
    </row>
    <row r="245" spans="15:37" s="684" customFormat="1">
      <c r="O245" s="683"/>
      <c r="P245" s="683"/>
      <c r="Q245" s="683"/>
      <c r="R245" s="683"/>
      <c r="S245" s="683"/>
      <c r="T245" s="683"/>
      <c r="U245" s="683"/>
      <c r="V245" s="683"/>
      <c r="W245" s="683"/>
      <c r="X245" s="683"/>
      <c r="Y245" s="683"/>
      <c r="Z245" s="683"/>
      <c r="AA245" s="683"/>
      <c r="AB245" s="683"/>
      <c r="AC245" s="683"/>
      <c r="AD245" s="683"/>
      <c r="AE245" s="683"/>
      <c r="AF245" s="683"/>
      <c r="AG245" s="683"/>
      <c r="AH245" s="683"/>
      <c r="AI245" s="683"/>
      <c r="AJ245" s="683"/>
      <c r="AK245" s="683"/>
    </row>
    <row r="246" spans="15:37" s="684" customFormat="1">
      <c r="O246" s="683"/>
      <c r="P246" s="683"/>
      <c r="Q246" s="683"/>
      <c r="R246" s="683"/>
      <c r="S246" s="683"/>
      <c r="T246" s="683"/>
      <c r="U246" s="683"/>
      <c r="V246" s="683"/>
      <c r="W246" s="683"/>
      <c r="X246" s="683"/>
      <c r="Y246" s="683"/>
      <c r="Z246" s="683"/>
      <c r="AA246" s="683"/>
      <c r="AB246" s="683"/>
      <c r="AC246" s="683"/>
      <c r="AD246" s="683"/>
      <c r="AE246" s="683"/>
      <c r="AF246" s="683"/>
      <c r="AG246" s="683"/>
      <c r="AH246" s="683"/>
      <c r="AI246" s="683"/>
      <c r="AJ246" s="683"/>
      <c r="AK246" s="683"/>
    </row>
    <row r="247" spans="15:37" s="684" customFormat="1">
      <c r="O247" s="683"/>
      <c r="P247" s="683"/>
      <c r="Q247" s="683"/>
      <c r="R247" s="683"/>
      <c r="S247" s="683"/>
      <c r="T247" s="683"/>
      <c r="U247" s="683"/>
      <c r="V247" s="683"/>
      <c r="W247" s="683"/>
      <c r="X247" s="683"/>
      <c r="Y247" s="683"/>
      <c r="Z247" s="683"/>
      <c r="AA247" s="683"/>
      <c r="AB247" s="683"/>
      <c r="AC247" s="683"/>
      <c r="AD247" s="683"/>
      <c r="AE247" s="683"/>
      <c r="AF247" s="683"/>
      <c r="AG247" s="683"/>
      <c r="AH247" s="683"/>
      <c r="AI247" s="683"/>
      <c r="AJ247" s="683"/>
      <c r="AK247" s="683"/>
    </row>
    <row r="248" spans="15:37" s="684" customFormat="1">
      <c r="O248" s="683"/>
      <c r="P248" s="683"/>
      <c r="Q248" s="683"/>
      <c r="R248" s="683"/>
      <c r="S248" s="683"/>
      <c r="T248" s="683"/>
      <c r="U248" s="683"/>
      <c r="V248" s="683"/>
      <c r="W248" s="683"/>
      <c r="X248" s="683"/>
      <c r="Y248" s="683"/>
      <c r="Z248" s="683"/>
      <c r="AA248" s="683"/>
      <c r="AB248" s="683"/>
      <c r="AC248" s="683"/>
      <c r="AD248" s="683"/>
      <c r="AE248" s="683"/>
      <c r="AF248" s="683"/>
      <c r="AG248" s="683"/>
      <c r="AH248" s="683"/>
      <c r="AI248" s="683"/>
      <c r="AJ248" s="683"/>
      <c r="AK248" s="683"/>
    </row>
    <row r="249" spans="15:37" s="684" customFormat="1">
      <c r="O249" s="683"/>
      <c r="P249" s="683"/>
      <c r="Q249" s="683"/>
      <c r="R249" s="683"/>
      <c r="S249" s="683"/>
      <c r="T249" s="683"/>
      <c r="U249" s="683"/>
      <c r="V249" s="683"/>
      <c r="W249" s="683"/>
      <c r="X249" s="683"/>
      <c r="Y249" s="683"/>
      <c r="Z249" s="683"/>
      <c r="AA249" s="683"/>
      <c r="AB249" s="683"/>
      <c r="AC249" s="683"/>
      <c r="AD249" s="683"/>
      <c r="AE249" s="683"/>
      <c r="AF249" s="683"/>
      <c r="AG249" s="683"/>
      <c r="AH249" s="683"/>
      <c r="AI249" s="683"/>
      <c r="AJ249" s="683"/>
      <c r="AK249" s="683"/>
    </row>
    <row r="250" spans="15:37" s="684" customFormat="1">
      <c r="O250" s="683"/>
      <c r="P250" s="683"/>
      <c r="Q250" s="683"/>
      <c r="R250" s="683"/>
      <c r="S250" s="683"/>
      <c r="T250" s="683"/>
      <c r="U250" s="683"/>
      <c r="V250" s="683"/>
      <c r="W250" s="683"/>
      <c r="X250" s="683"/>
      <c r="Y250" s="683"/>
      <c r="Z250" s="683"/>
      <c r="AA250" s="683"/>
      <c r="AB250" s="683"/>
      <c r="AC250" s="683"/>
      <c r="AD250" s="683"/>
      <c r="AE250" s="683"/>
      <c r="AF250" s="683"/>
      <c r="AG250" s="683"/>
      <c r="AH250" s="683"/>
      <c r="AI250" s="683"/>
      <c r="AJ250" s="683"/>
      <c r="AK250" s="683"/>
    </row>
    <row r="251" spans="15:37" s="684" customFormat="1">
      <c r="O251" s="683"/>
      <c r="P251" s="683"/>
      <c r="Q251" s="683"/>
      <c r="R251" s="683"/>
      <c r="S251" s="683"/>
      <c r="T251" s="683"/>
      <c r="U251" s="683"/>
      <c r="V251" s="683"/>
      <c r="W251" s="683"/>
      <c r="X251" s="683"/>
      <c r="Y251" s="683"/>
      <c r="Z251" s="683"/>
      <c r="AA251" s="683"/>
      <c r="AB251" s="683"/>
      <c r="AC251" s="683"/>
      <c r="AD251" s="683"/>
      <c r="AE251" s="683"/>
      <c r="AF251" s="683"/>
      <c r="AG251" s="683"/>
      <c r="AH251" s="683"/>
      <c r="AI251" s="683"/>
      <c r="AJ251" s="683"/>
      <c r="AK251" s="683"/>
    </row>
    <row r="252" spans="15:37" s="684" customFormat="1">
      <c r="O252" s="683"/>
      <c r="P252" s="683"/>
      <c r="Q252" s="683"/>
      <c r="R252" s="683"/>
      <c r="S252" s="683"/>
      <c r="T252" s="683"/>
      <c r="U252" s="683"/>
      <c r="V252" s="683"/>
      <c r="W252" s="683"/>
      <c r="X252" s="683"/>
      <c r="Y252" s="683"/>
      <c r="Z252" s="683"/>
      <c r="AA252" s="683"/>
      <c r="AB252" s="683"/>
      <c r="AC252" s="683"/>
      <c r="AD252" s="683"/>
      <c r="AE252" s="683"/>
      <c r="AF252" s="683"/>
      <c r="AG252" s="683"/>
      <c r="AH252" s="683"/>
      <c r="AI252" s="683"/>
      <c r="AJ252" s="683"/>
      <c r="AK252" s="683"/>
    </row>
    <row r="253" spans="15:37" s="684" customFormat="1">
      <c r="O253" s="683"/>
      <c r="P253" s="683"/>
      <c r="Q253" s="683"/>
      <c r="R253" s="683"/>
      <c r="S253" s="683"/>
      <c r="T253" s="683"/>
      <c r="U253" s="683"/>
      <c r="V253" s="683"/>
      <c r="W253" s="683"/>
      <c r="X253" s="683"/>
      <c r="Y253" s="683"/>
      <c r="Z253" s="683"/>
      <c r="AA253" s="683"/>
      <c r="AB253" s="683"/>
      <c r="AC253" s="683"/>
      <c r="AD253" s="683"/>
      <c r="AE253" s="683"/>
      <c r="AF253" s="683"/>
      <c r="AG253" s="683"/>
      <c r="AH253" s="683"/>
      <c r="AI253" s="683"/>
      <c r="AJ253" s="683"/>
      <c r="AK253" s="683"/>
    </row>
    <row r="254" spans="15:37" s="684" customFormat="1">
      <c r="O254" s="683"/>
      <c r="P254" s="683"/>
      <c r="Q254" s="683"/>
      <c r="R254" s="683"/>
      <c r="S254" s="683"/>
      <c r="T254" s="683"/>
      <c r="U254" s="683"/>
      <c r="V254" s="683"/>
      <c r="W254" s="683"/>
      <c r="X254" s="683"/>
      <c r="Y254" s="683"/>
      <c r="Z254" s="683"/>
      <c r="AA254" s="683"/>
      <c r="AB254" s="683"/>
      <c r="AC254" s="683"/>
      <c r="AD254" s="683"/>
      <c r="AE254" s="683"/>
      <c r="AF254" s="683"/>
      <c r="AG254" s="683"/>
      <c r="AH254" s="683"/>
      <c r="AI254" s="683"/>
      <c r="AJ254" s="683"/>
      <c r="AK254" s="683"/>
    </row>
    <row r="255" spans="15:37" s="684" customFormat="1">
      <c r="O255" s="683"/>
      <c r="P255" s="683"/>
      <c r="Q255" s="683"/>
      <c r="R255" s="683"/>
      <c r="S255" s="683"/>
      <c r="T255" s="683"/>
      <c r="U255" s="683"/>
      <c r="V255" s="683"/>
      <c r="W255" s="683"/>
      <c r="X255" s="683"/>
      <c r="Y255" s="683"/>
      <c r="Z255" s="683"/>
      <c r="AA255" s="683"/>
      <c r="AB255" s="683"/>
      <c r="AC255" s="683"/>
      <c r="AD255" s="683"/>
      <c r="AE255" s="683"/>
      <c r="AF255" s="683"/>
      <c r="AG255" s="683"/>
      <c r="AH255" s="683"/>
      <c r="AI255" s="683"/>
      <c r="AJ255" s="683"/>
      <c r="AK255" s="683"/>
    </row>
    <row r="256" spans="15:37" s="684" customFormat="1">
      <c r="O256" s="683"/>
      <c r="P256" s="683"/>
      <c r="Q256" s="683"/>
      <c r="R256" s="683"/>
      <c r="S256" s="683"/>
      <c r="T256" s="683"/>
      <c r="U256" s="683"/>
      <c r="V256" s="683"/>
      <c r="W256" s="683"/>
      <c r="X256" s="683"/>
      <c r="Y256" s="683"/>
      <c r="Z256" s="683"/>
      <c r="AA256" s="683"/>
      <c r="AB256" s="683"/>
      <c r="AC256" s="683"/>
      <c r="AD256" s="683"/>
      <c r="AE256" s="683"/>
      <c r="AF256" s="683"/>
      <c r="AG256" s="683"/>
      <c r="AH256" s="683"/>
      <c r="AI256" s="683"/>
      <c r="AJ256" s="683"/>
      <c r="AK256" s="683"/>
    </row>
    <row r="257" spans="15:37" s="684" customFormat="1">
      <c r="O257" s="683"/>
      <c r="P257" s="683"/>
      <c r="Q257" s="683"/>
      <c r="R257" s="683"/>
      <c r="S257" s="683"/>
      <c r="T257" s="683"/>
      <c r="U257" s="683"/>
      <c r="V257" s="683"/>
      <c r="W257" s="683"/>
      <c r="X257" s="683"/>
      <c r="Y257" s="683"/>
      <c r="Z257" s="683"/>
      <c r="AA257" s="683"/>
      <c r="AB257" s="683"/>
      <c r="AC257" s="683"/>
      <c r="AD257" s="683"/>
      <c r="AE257" s="683"/>
      <c r="AF257" s="683"/>
      <c r="AG257" s="683"/>
      <c r="AH257" s="683"/>
      <c r="AI257" s="683"/>
      <c r="AJ257" s="683"/>
      <c r="AK257" s="683"/>
    </row>
    <row r="258" spans="15:37" s="684" customFormat="1">
      <c r="O258" s="683"/>
      <c r="P258" s="683"/>
      <c r="Q258" s="683"/>
      <c r="R258" s="683"/>
      <c r="S258" s="683"/>
      <c r="T258" s="683"/>
      <c r="U258" s="683"/>
      <c r="V258" s="683"/>
      <c r="W258" s="683"/>
      <c r="X258" s="683"/>
      <c r="Y258" s="683"/>
      <c r="Z258" s="683"/>
      <c r="AA258" s="683"/>
      <c r="AB258" s="683"/>
      <c r="AC258" s="683"/>
      <c r="AD258" s="683"/>
      <c r="AE258" s="683"/>
      <c r="AF258" s="683"/>
      <c r="AG258" s="683"/>
      <c r="AH258" s="683"/>
      <c r="AI258" s="683"/>
      <c r="AJ258" s="683"/>
      <c r="AK258" s="683"/>
    </row>
    <row r="259" spans="15:37" s="684" customFormat="1">
      <c r="O259" s="683"/>
      <c r="P259" s="683"/>
      <c r="Q259" s="683"/>
      <c r="R259" s="683"/>
      <c r="S259" s="683"/>
      <c r="T259" s="683"/>
      <c r="U259" s="683"/>
      <c r="V259" s="683"/>
      <c r="W259" s="683"/>
      <c r="X259" s="683"/>
      <c r="Y259" s="683"/>
      <c r="Z259" s="683"/>
      <c r="AA259" s="683"/>
      <c r="AB259" s="683"/>
      <c r="AC259" s="683"/>
      <c r="AD259" s="683"/>
      <c r="AE259" s="683"/>
      <c r="AF259" s="683"/>
      <c r="AG259" s="683"/>
      <c r="AH259" s="683"/>
      <c r="AI259" s="683"/>
      <c r="AJ259" s="683"/>
      <c r="AK259" s="683"/>
    </row>
    <row r="260" spans="15:37" s="684" customFormat="1">
      <c r="O260" s="683"/>
      <c r="P260" s="683"/>
      <c r="Q260" s="683"/>
      <c r="R260" s="683"/>
      <c r="S260" s="683"/>
      <c r="T260" s="683"/>
      <c r="U260" s="683"/>
      <c r="V260" s="683"/>
      <c r="W260" s="683"/>
      <c r="X260" s="683"/>
      <c r="Y260" s="683"/>
      <c r="Z260" s="683"/>
      <c r="AA260" s="683"/>
      <c r="AB260" s="683"/>
      <c r="AC260" s="683"/>
      <c r="AD260" s="683"/>
      <c r="AE260" s="683"/>
      <c r="AF260" s="683"/>
      <c r="AG260" s="683"/>
      <c r="AH260" s="683"/>
      <c r="AI260" s="683"/>
      <c r="AJ260" s="683"/>
      <c r="AK260" s="683"/>
    </row>
    <row r="261" spans="15:37" s="684" customFormat="1">
      <c r="O261" s="683"/>
      <c r="P261" s="683"/>
      <c r="Q261" s="683"/>
      <c r="R261" s="683"/>
      <c r="S261" s="683"/>
      <c r="T261" s="683"/>
      <c r="U261" s="683"/>
      <c r="V261" s="683"/>
      <c r="W261" s="683"/>
      <c r="X261" s="683"/>
      <c r="Y261" s="683"/>
      <c r="Z261" s="683"/>
      <c r="AA261" s="683"/>
      <c r="AB261" s="683"/>
      <c r="AC261" s="683"/>
      <c r="AD261" s="683"/>
      <c r="AE261" s="683"/>
      <c r="AF261" s="683"/>
      <c r="AG261" s="683"/>
      <c r="AH261" s="683"/>
      <c r="AI261" s="683"/>
      <c r="AJ261" s="683"/>
      <c r="AK261" s="683"/>
    </row>
    <row r="262" spans="15:37" s="684" customFormat="1">
      <c r="O262" s="683"/>
      <c r="P262" s="683"/>
      <c r="Q262" s="683"/>
      <c r="R262" s="683"/>
      <c r="S262" s="683"/>
      <c r="T262" s="683"/>
      <c r="U262" s="683"/>
      <c r="V262" s="683"/>
      <c r="W262" s="683"/>
      <c r="X262" s="683"/>
      <c r="Y262" s="683"/>
      <c r="Z262" s="683"/>
      <c r="AA262" s="683"/>
      <c r="AB262" s="683"/>
      <c r="AC262" s="683"/>
      <c r="AD262" s="683"/>
      <c r="AE262" s="683"/>
      <c r="AF262" s="683"/>
      <c r="AG262" s="683"/>
      <c r="AH262" s="683"/>
      <c r="AI262" s="683"/>
      <c r="AJ262" s="683"/>
      <c r="AK262" s="683"/>
    </row>
    <row r="263" spans="15:37" s="684" customFormat="1">
      <c r="O263" s="683"/>
      <c r="P263" s="683"/>
      <c r="Q263" s="683"/>
      <c r="R263" s="683"/>
      <c r="S263" s="683"/>
      <c r="T263" s="683"/>
      <c r="U263" s="683"/>
      <c r="V263" s="683"/>
      <c r="W263" s="683"/>
      <c r="X263" s="683"/>
      <c r="Y263" s="683"/>
      <c r="Z263" s="683"/>
      <c r="AA263" s="683"/>
      <c r="AB263" s="683"/>
      <c r="AC263" s="683"/>
      <c r="AD263" s="683"/>
      <c r="AE263" s="683"/>
      <c r="AF263" s="683"/>
      <c r="AG263" s="683"/>
      <c r="AH263" s="683"/>
      <c r="AI263" s="683"/>
      <c r="AJ263" s="683"/>
      <c r="AK263" s="683"/>
    </row>
    <row r="264" spans="15:37" s="684" customFormat="1">
      <c r="O264" s="683"/>
      <c r="P264" s="683"/>
      <c r="Q264" s="683"/>
      <c r="R264" s="683"/>
      <c r="S264" s="683"/>
      <c r="T264" s="683"/>
      <c r="U264" s="683"/>
      <c r="V264" s="683"/>
      <c r="W264" s="683"/>
      <c r="X264" s="683"/>
      <c r="Y264" s="683"/>
      <c r="Z264" s="683"/>
      <c r="AA264" s="683"/>
      <c r="AB264" s="683"/>
      <c r="AC264" s="683"/>
      <c r="AD264" s="683"/>
      <c r="AE264" s="683"/>
      <c r="AF264" s="683"/>
      <c r="AG264" s="683"/>
      <c r="AH264" s="683"/>
      <c r="AI264" s="683"/>
      <c r="AJ264" s="683"/>
      <c r="AK264" s="683"/>
    </row>
    <row r="265" spans="15:37" s="684" customFormat="1">
      <c r="O265" s="683"/>
      <c r="P265" s="683"/>
      <c r="Q265" s="683"/>
      <c r="R265" s="683"/>
      <c r="S265" s="683"/>
      <c r="T265" s="683"/>
      <c r="U265" s="683"/>
      <c r="V265" s="683"/>
      <c r="W265" s="683"/>
      <c r="X265" s="683"/>
      <c r="Y265" s="683"/>
      <c r="Z265" s="683"/>
      <c r="AA265" s="683"/>
      <c r="AB265" s="683"/>
      <c r="AC265" s="683"/>
      <c r="AD265" s="683"/>
      <c r="AE265" s="683"/>
      <c r="AF265" s="683"/>
      <c r="AG265" s="683"/>
      <c r="AH265" s="683"/>
      <c r="AI265" s="683"/>
      <c r="AJ265" s="683"/>
      <c r="AK265" s="683"/>
    </row>
    <row r="266" spans="15:37" s="684" customFormat="1">
      <c r="O266" s="683"/>
      <c r="P266" s="683"/>
      <c r="Q266" s="683"/>
      <c r="R266" s="683"/>
      <c r="S266" s="683"/>
      <c r="T266" s="683"/>
      <c r="U266" s="683"/>
      <c r="V266" s="683"/>
      <c r="W266" s="683"/>
      <c r="X266" s="683"/>
      <c r="Y266" s="683"/>
      <c r="Z266" s="683"/>
      <c r="AA266" s="683"/>
      <c r="AB266" s="683"/>
      <c r="AC266" s="683"/>
      <c r="AD266" s="683"/>
      <c r="AE266" s="683"/>
      <c r="AF266" s="683"/>
      <c r="AG266" s="683"/>
      <c r="AH266" s="683"/>
      <c r="AI266" s="683"/>
      <c r="AJ266" s="683"/>
      <c r="AK266" s="683"/>
    </row>
    <row r="267" spans="15:37" s="684" customFormat="1">
      <c r="O267" s="683"/>
      <c r="P267" s="683"/>
      <c r="Q267" s="683"/>
      <c r="R267" s="683"/>
      <c r="S267" s="683"/>
      <c r="T267" s="683"/>
      <c r="U267" s="683"/>
      <c r="V267" s="683"/>
      <c r="W267" s="683"/>
      <c r="X267" s="683"/>
      <c r="Y267" s="683"/>
      <c r="Z267" s="683"/>
      <c r="AA267" s="683"/>
      <c r="AB267" s="683"/>
      <c r="AC267" s="683"/>
      <c r="AD267" s="683"/>
      <c r="AE267" s="683"/>
      <c r="AF267" s="683"/>
      <c r="AG267" s="683"/>
      <c r="AH267" s="683"/>
      <c r="AI267" s="683"/>
      <c r="AJ267" s="683"/>
      <c r="AK267" s="683"/>
    </row>
    <row r="268" spans="15:37" s="684" customFormat="1">
      <c r="O268" s="683"/>
      <c r="P268" s="683"/>
      <c r="Q268" s="683"/>
      <c r="R268" s="683"/>
      <c r="S268" s="683"/>
      <c r="T268" s="683"/>
      <c r="U268" s="683"/>
      <c r="V268" s="683"/>
      <c r="W268" s="683"/>
      <c r="X268" s="683"/>
      <c r="Y268" s="683"/>
      <c r="Z268" s="683"/>
      <c r="AA268" s="683"/>
      <c r="AB268" s="683"/>
      <c r="AC268" s="683"/>
      <c r="AD268" s="683"/>
      <c r="AE268" s="683"/>
      <c r="AF268" s="683"/>
      <c r="AG268" s="683"/>
      <c r="AH268" s="683"/>
      <c r="AI268" s="683"/>
      <c r="AJ268" s="683"/>
      <c r="AK268" s="683"/>
    </row>
    <row r="269" spans="15:37" s="684" customFormat="1">
      <c r="O269" s="683"/>
      <c r="P269" s="683"/>
      <c r="Q269" s="683"/>
      <c r="R269" s="683"/>
      <c r="S269" s="683"/>
      <c r="T269" s="683"/>
      <c r="U269" s="683"/>
      <c r="V269" s="683"/>
      <c r="W269" s="683"/>
      <c r="X269" s="683"/>
      <c r="Y269" s="683"/>
      <c r="Z269" s="683"/>
      <c r="AA269" s="683"/>
      <c r="AB269" s="683"/>
      <c r="AC269" s="683"/>
      <c r="AD269" s="683"/>
      <c r="AE269" s="683"/>
      <c r="AF269" s="683"/>
      <c r="AG269" s="683"/>
      <c r="AH269" s="683"/>
      <c r="AI269" s="683"/>
      <c r="AJ269" s="683"/>
      <c r="AK269" s="683"/>
    </row>
    <row r="270" spans="15:37" s="684" customFormat="1">
      <c r="O270" s="683"/>
      <c r="P270" s="683"/>
      <c r="Q270" s="683"/>
      <c r="R270" s="683"/>
      <c r="S270" s="683"/>
      <c r="T270" s="683"/>
      <c r="U270" s="683"/>
      <c r="V270" s="683"/>
      <c r="W270" s="683"/>
      <c r="X270" s="683"/>
      <c r="Y270" s="683"/>
      <c r="Z270" s="683"/>
      <c r="AA270" s="683"/>
      <c r="AB270" s="683"/>
      <c r="AC270" s="683"/>
      <c r="AD270" s="683"/>
      <c r="AE270" s="683"/>
      <c r="AF270" s="683"/>
      <c r="AG270" s="683"/>
      <c r="AH270" s="683"/>
      <c r="AI270" s="683"/>
      <c r="AJ270" s="683"/>
      <c r="AK270" s="683"/>
    </row>
    <row r="271" spans="15:37" s="684" customFormat="1">
      <c r="O271" s="683"/>
      <c r="P271" s="683"/>
      <c r="Q271" s="683"/>
      <c r="R271" s="683"/>
      <c r="S271" s="683"/>
      <c r="T271" s="683"/>
      <c r="U271" s="683"/>
      <c r="V271" s="683"/>
      <c r="W271" s="683"/>
      <c r="X271" s="683"/>
      <c r="Y271" s="683"/>
      <c r="Z271" s="683"/>
      <c r="AA271" s="683"/>
      <c r="AB271" s="683"/>
      <c r="AC271" s="683"/>
      <c r="AD271" s="683"/>
      <c r="AE271" s="683"/>
      <c r="AF271" s="683"/>
      <c r="AG271" s="683"/>
      <c r="AH271" s="683"/>
      <c r="AI271" s="683"/>
      <c r="AJ271" s="683"/>
      <c r="AK271" s="683"/>
    </row>
    <row r="272" spans="15:37" s="684" customFormat="1">
      <c r="O272" s="683"/>
      <c r="P272" s="683"/>
      <c r="Q272" s="683"/>
      <c r="R272" s="683"/>
      <c r="S272" s="683"/>
      <c r="T272" s="683"/>
      <c r="U272" s="683"/>
      <c r="V272" s="683"/>
      <c r="W272" s="683"/>
      <c r="X272" s="683"/>
      <c r="Y272" s="683"/>
      <c r="Z272" s="683"/>
      <c r="AA272" s="683"/>
      <c r="AB272" s="683"/>
      <c r="AC272" s="683"/>
      <c r="AD272" s="683"/>
      <c r="AE272" s="683"/>
      <c r="AF272" s="683"/>
      <c r="AG272" s="683"/>
      <c r="AH272" s="683"/>
      <c r="AI272" s="683"/>
      <c r="AJ272" s="683"/>
      <c r="AK272" s="683"/>
    </row>
    <row r="273" spans="15:37" s="684" customFormat="1">
      <c r="O273" s="683"/>
      <c r="P273" s="683"/>
      <c r="Q273" s="683"/>
      <c r="R273" s="683"/>
      <c r="S273" s="683"/>
      <c r="T273" s="683"/>
      <c r="U273" s="683"/>
      <c r="V273" s="683"/>
      <c r="W273" s="683"/>
      <c r="X273" s="683"/>
      <c r="Y273" s="683"/>
      <c r="Z273" s="683"/>
      <c r="AA273" s="683"/>
      <c r="AB273" s="683"/>
      <c r="AC273" s="683"/>
      <c r="AD273" s="683"/>
      <c r="AE273" s="683"/>
      <c r="AF273" s="683"/>
      <c r="AG273" s="683"/>
      <c r="AH273" s="683"/>
      <c r="AI273" s="683"/>
      <c r="AJ273" s="683"/>
      <c r="AK273" s="683"/>
    </row>
    <row r="274" spans="15:37" s="684" customFormat="1">
      <c r="O274" s="683"/>
      <c r="P274" s="683"/>
      <c r="Q274" s="683"/>
      <c r="R274" s="683"/>
      <c r="S274" s="683"/>
      <c r="T274" s="683"/>
      <c r="U274" s="683"/>
      <c r="V274" s="683"/>
      <c r="W274" s="683"/>
      <c r="X274" s="683"/>
      <c r="Y274" s="683"/>
      <c r="Z274" s="683"/>
      <c r="AA274" s="683"/>
      <c r="AB274" s="683"/>
      <c r="AC274" s="683"/>
      <c r="AD274" s="683"/>
      <c r="AE274" s="683"/>
      <c r="AF274" s="683"/>
      <c r="AG274" s="683"/>
      <c r="AH274" s="683"/>
      <c r="AI274" s="683"/>
      <c r="AJ274" s="683"/>
      <c r="AK274" s="683"/>
    </row>
    <row r="275" spans="15:37" s="684" customFormat="1">
      <c r="O275" s="683"/>
      <c r="P275" s="683"/>
      <c r="Q275" s="683"/>
      <c r="R275" s="683"/>
      <c r="S275" s="683"/>
      <c r="T275" s="683"/>
      <c r="U275" s="683"/>
      <c r="V275" s="683"/>
      <c r="W275" s="683"/>
      <c r="X275" s="683"/>
      <c r="Y275" s="683"/>
      <c r="Z275" s="683"/>
      <c r="AA275" s="683"/>
      <c r="AB275" s="683"/>
      <c r="AC275" s="683"/>
      <c r="AD275" s="683"/>
      <c r="AE275" s="683"/>
      <c r="AF275" s="683"/>
      <c r="AG275" s="683"/>
      <c r="AH275" s="683"/>
      <c r="AI275" s="683"/>
      <c r="AJ275" s="683"/>
      <c r="AK275" s="683"/>
    </row>
    <row r="276" spans="15:37" s="684" customFormat="1">
      <c r="O276" s="683"/>
      <c r="P276" s="683"/>
      <c r="Q276" s="683"/>
      <c r="R276" s="683"/>
      <c r="S276" s="683"/>
      <c r="T276" s="683"/>
      <c r="U276" s="683"/>
      <c r="V276" s="683"/>
      <c r="W276" s="683"/>
      <c r="X276" s="683"/>
      <c r="Y276" s="683"/>
      <c r="Z276" s="683"/>
      <c r="AA276" s="683"/>
      <c r="AB276" s="683"/>
      <c r="AC276" s="683"/>
      <c r="AD276" s="683"/>
      <c r="AE276" s="683"/>
      <c r="AF276" s="683"/>
      <c r="AG276" s="683"/>
      <c r="AH276" s="683"/>
      <c r="AI276" s="683"/>
      <c r="AJ276" s="683"/>
      <c r="AK276" s="683"/>
    </row>
    <row r="277" spans="15:37" s="684" customFormat="1">
      <c r="O277" s="683"/>
      <c r="P277" s="683"/>
      <c r="Q277" s="683"/>
      <c r="R277" s="683"/>
      <c r="S277" s="683"/>
      <c r="T277" s="683"/>
      <c r="U277" s="683"/>
      <c r="V277" s="683"/>
      <c r="W277" s="683"/>
      <c r="X277" s="683"/>
      <c r="Y277" s="683"/>
      <c r="Z277" s="683"/>
      <c r="AA277" s="683"/>
      <c r="AB277" s="683"/>
      <c r="AC277" s="683"/>
      <c r="AD277" s="683"/>
      <c r="AE277" s="683"/>
      <c r="AF277" s="683"/>
      <c r="AG277" s="683"/>
      <c r="AH277" s="683"/>
      <c r="AI277" s="683"/>
      <c r="AJ277" s="683"/>
      <c r="AK277" s="683"/>
    </row>
    <row r="278" spans="15:37" s="684" customFormat="1">
      <c r="O278" s="683"/>
      <c r="P278" s="683"/>
      <c r="Q278" s="683"/>
      <c r="R278" s="683"/>
      <c r="S278" s="683"/>
      <c r="T278" s="683"/>
      <c r="U278" s="683"/>
      <c r="V278" s="683"/>
      <c r="W278" s="683"/>
      <c r="X278" s="683"/>
      <c r="Y278" s="683"/>
      <c r="Z278" s="683"/>
      <c r="AA278" s="683"/>
      <c r="AB278" s="683"/>
      <c r="AC278" s="683"/>
      <c r="AD278" s="683"/>
      <c r="AE278" s="683"/>
      <c r="AF278" s="683"/>
      <c r="AG278" s="683"/>
      <c r="AH278" s="683"/>
      <c r="AI278" s="683"/>
      <c r="AJ278" s="683"/>
      <c r="AK278" s="683"/>
    </row>
    <row r="279" spans="15:37" s="684" customFormat="1">
      <c r="O279" s="683"/>
      <c r="P279" s="683"/>
      <c r="Q279" s="683"/>
      <c r="R279" s="683"/>
      <c r="S279" s="683"/>
      <c r="T279" s="683"/>
      <c r="U279" s="683"/>
      <c r="V279" s="683"/>
      <c r="W279" s="683"/>
      <c r="X279" s="683"/>
      <c r="Y279" s="683"/>
      <c r="Z279" s="683"/>
      <c r="AA279" s="683"/>
      <c r="AB279" s="683"/>
      <c r="AC279" s="683"/>
      <c r="AD279" s="683"/>
      <c r="AE279" s="683"/>
      <c r="AF279" s="683"/>
      <c r="AG279" s="683"/>
      <c r="AH279" s="683"/>
      <c r="AI279" s="683"/>
      <c r="AJ279" s="683"/>
      <c r="AK279" s="683"/>
    </row>
    <row r="280" spans="15:37" s="684" customFormat="1">
      <c r="O280" s="683"/>
      <c r="P280" s="683"/>
      <c r="Q280" s="683"/>
      <c r="R280" s="683"/>
      <c r="S280" s="683"/>
      <c r="T280" s="683"/>
      <c r="U280" s="683"/>
      <c r="V280" s="683"/>
      <c r="W280" s="683"/>
      <c r="X280" s="683"/>
      <c r="Y280" s="683"/>
      <c r="Z280" s="683"/>
      <c r="AA280" s="683"/>
      <c r="AB280" s="683"/>
      <c r="AC280" s="683"/>
      <c r="AD280" s="683"/>
      <c r="AE280" s="683"/>
      <c r="AF280" s="683"/>
      <c r="AG280" s="683"/>
      <c r="AH280" s="683"/>
      <c r="AI280" s="683"/>
      <c r="AJ280" s="683"/>
      <c r="AK280" s="683"/>
    </row>
    <row r="281" spans="15:37" s="684" customFormat="1">
      <c r="O281" s="683"/>
      <c r="P281" s="683"/>
      <c r="Q281" s="683"/>
      <c r="R281" s="683"/>
      <c r="S281" s="683"/>
      <c r="T281" s="683"/>
      <c r="U281" s="683"/>
      <c r="V281" s="683"/>
      <c r="W281" s="683"/>
      <c r="X281" s="683"/>
      <c r="Y281" s="683"/>
      <c r="Z281" s="683"/>
      <c r="AA281" s="683"/>
      <c r="AB281" s="683"/>
      <c r="AC281" s="683"/>
      <c r="AD281" s="683"/>
      <c r="AE281" s="683"/>
      <c r="AF281" s="683"/>
      <c r="AG281" s="683"/>
      <c r="AH281" s="683"/>
      <c r="AI281" s="683"/>
      <c r="AJ281" s="683"/>
      <c r="AK281" s="683"/>
    </row>
    <row r="282" spans="15:37" s="684" customFormat="1">
      <c r="O282" s="683"/>
      <c r="P282" s="683"/>
      <c r="Q282" s="683"/>
      <c r="R282" s="683"/>
      <c r="S282" s="683"/>
      <c r="T282" s="683"/>
      <c r="U282" s="683"/>
      <c r="V282" s="683"/>
      <c r="W282" s="683"/>
      <c r="X282" s="683"/>
      <c r="Y282" s="683"/>
      <c r="Z282" s="683"/>
      <c r="AA282" s="683"/>
      <c r="AB282" s="683"/>
      <c r="AC282" s="683"/>
      <c r="AD282" s="683"/>
      <c r="AE282" s="683"/>
      <c r="AF282" s="683"/>
      <c r="AG282" s="683"/>
      <c r="AH282" s="683"/>
      <c r="AI282" s="683"/>
      <c r="AJ282" s="683"/>
      <c r="AK282" s="683"/>
    </row>
    <row r="283" spans="15:37" s="684" customFormat="1">
      <c r="O283" s="683"/>
      <c r="P283" s="683"/>
      <c r="Q283" s="683"/>
      <c r="R283" s="683"/>
      <c r="S283" s="683"/>
      <c r="T283" s="683"/>
      <c r="U283" s="683"/>
      <c r="V283" s="683"/>
      <c r="W283" s="683"/>
      <c r="X283" s="683"/>
      <c r="Y283" s="683"/>
      <c r="Z283" s="683"/>
      <c r="AA283" s="683"/>
      <c r="AB283" s="683"/>
      <c r="AC283" s="683"/>
      <c r="AD283" s="683"/>
      <c r="AE283" s="683"/>
      <c r="AF283" s="683"/>
      <c r="AG283" s="683"/>
      <c r="AH283" s="683"/>
      <c r="AI283" s="683"/>
      <c r="AJ283" s="683"/>
      <c r="AK283" s="683"/>
    </row>
    <row r="284" spans="15:37" s="684" customFormat="1">
      <c r="O284" s="683"/>
      <c r="P284" s="683"/>
      <c r="Q284" s="683"/>
      <c r="R284" s="683"/>
      <c r="S284" s="683"/>
      <c r="T284" s="683"/>
      <c r="U284" s="683"/>
      <c r="V284" s="683"/>
      <c r="W284" s="683"/>
      <c r="X284" s="683"/>
      <c r="Y284" s="683"/>
      <c r="Z284" s="683"/>
      <c r="AA284" s="683"/>
      <c r="AB284" s="683"/>
      <c r="AC284" s="683"/>
      <c r="AD284" s="683"/>
      <c r="AE284" s="683"/>
      <c r="AF284" s="683"/>
      <c r="AG284" s="683"/>
      <c r="AH284" s="683"/>
      <c r="AI284" s="683"/>
      <c r="AJ284" s="683"/>
      <c r="AK284" s="683"/>
    </row>
    <row r="285" spans="15:37" s="684" customFormat="1">
      <c r="O285" s="683"/>
      <c r="P285" s="683"/>
      <c r="Q285" s="683"/>
      <c r="R285" s="683"/>
      <c r="S285" s="683"/>
      <c r="T285" s="683"/>
      <c r="U285" s="683"/>
      <c r="V285" s="683"/>
      <c r="W285" s="683"/>
      <c r="X285" s="683"/>
      <c r="Y285" s="683"/>
      <c r="Z285" s="683"/>
      <c r="AA285" s="683"/>
      <c r="AB285" s="683"/>
      <c r="AC285" s="683"/>
      <c r="AD285" s="683"/>
      <c r="AE285" s="683"/>
      <c r="AF285" s="683"/>
      <c r="AG285" s="683"/>
      <c r="AH285" s="683"/>
      <c r="AI285" s="683"/>
      <c r="AJ285" s="683"/>
      <c r="AK285" s="683"/>
    </row>
    <row r="286" spans="15:37" s="684" customFormat="1">
      <c r="O286" s="683"/>
      <c r="P286" s="683"/>
      <c r="Q286" s="683"/>
      <c r="R286" s="683"/>
      <c r="S286" s="683"/>
      <c r="T286" s="683"/>
      <c r="U286" s="683"/>
      <c r="V286" s="683"/>
      <c r="W286" s="683"/>
      <c r="X286" s="683"/>
      <c r="Y286" s="683"/>
      <c r="Z286" s="683"/>
      <c r="AA286" s="683"/>
      <c r="AB286" s="683"/>
      <c r="AC286" s="683"/>
      <c r="AD286" s="683"/>
      <c r="AE286" s="683"/>
      <c r="AF286" s="683"/>
      <c r="AG286" s="683"/>
      <c r="AH286" s="683"/>
      <c r="AI286" s="683"/>
      <c r="AJ286" s="683"/>
      <c r="AK286" s="683"/>
    </row>
    <row r="287" spans="15:37" s="684" customFormat="1">
      <c r="O287" s="683"/>
      <c r="P287" s="683"/>
      <c r="Q287" s="683"/>
      <c r="R287" s="683"/>
      <c r="S287" s="683"/>
      <c r="T287" s="683"/>
      <c r="U287" s="683"/>
      <c r="V287" s="683"/>
      <c r="W287" s="683"/>
      <c r="X287" s="683"/>
      <c r="Y287" s="683"/>
      <c r="Z287" s="683"/>
      <c r="AA287" s="683"/>
      <c r="AB287" s="683"/>
      <c r="AC287" s="683"/>
      <c r="AD287" s="683"/>
      <c r="AE287" s="683"/>
      <c r="AF287" s="683"/>
      <c r="AG287" s="683"/>
      <c r="AH287" s="683"/>
      <c r="AI287" s="683"/>
      <c r="AJ287" s="683"/>
      <c r="AK287" s="683"/>
    </row>
    <row r="288" spans="15:37" s="684" customFormat="1">
      <c r="O288" s="683"/>
      <c r="P288" s="683"/>
      <c r="Q288" s="683"/>
      <c r="R288" s="683"/>
      <c r="S288" s="683"/>
      <c r="T288" s="683"/>
      <c r="U288" s="683"/>
      <c r="V288" s="683"/>
      <c r="W288" s="683"/>
      <c r="X288" s="683"/>
      <c r="Y288" s="683"/>
      <c r="Z288" s="683"/>
      <c r="AA288" s="683"/>
      <c r="AB288" s="683"/>
      <c r="AC288" s="683"/>
      <c r="AD288" s="683"/>
      <c r="AE288" s="683"/>
      <c r="AF288" s="683"/>
      <c r="AG288" s="683"/>
      <c r="AH288" s="683"/>
      <c r="AI288" s="683"/>
      <c r="AJ288" s="683"/>
      <c r="AK288" s="683"/>
    </row>
    <row r="289" spans="15:37" s="684" customFormat="1">
      <c r="O289" s="683"/>
      <c r="P289" s="683"/>
      <c r="Q289" s="683"/>
      <c r="R289" s="683"/>
      <c r="S289" s="683"/>
      <c r="T289" s="683"/>
      <c r="U289" s="683"/>
      <c r="V289" s="683"/>
      <c r="W289" s="683"/>
      <c r="X289" s="683"/>
      <c r="Y289" s="683"/>
      <c r="Z289" s="683"/>
      <c r="AA289" s="683"/>
      <c r="AB289" s="683"/>
      <c r="AC289" s="683"/>
      <c r="AD289" s="683"/>
      <c r="AE289" s="683"/>
      <c r="AF289" s="683"/>
      <c r="AG289" s="683"/>
      <c r="AH289" s="683"/>
      <c r="AI289" s="683"/>
      <c r="AJ289" s="683"/>
      <c r="AK289" s="683"/>
    </row>
    <row r="290" spans="15:37" s="684" customFormat="1">
      <c r="O290" s="683"/>
      <c r="P290" s="683"/>
      <c r="Q290" s="683"/>
      <c r="R290" s="683"/>
      <c r="S290" s="683"/>
      <c r="T290" s="683"/>
      <c r="U290" s="683"/>
      <c r="V290" s="683"/>
      <c r="W290" s="683"/>
      <c r="X290" s="683"/>
      <c r="Y290" s="683"/>
      <c r="Z290" s="683"/>
      <c r="AA290" s="683"/>
      <c r="AB290" s="683"/>
      <c r="AC290" s="683"/>
      <c r="AD290" s="683"/>
      <c r="AE290" s="683"/>
      <c r="AF290" s="683"/>
      <c r="AG290" s="683"/>
      <c r="AH290" s="683"/>
      <c r="AI290" s="683"/>
      <c r="AJ290" s="683"/>
      <c r="AK290" s="683"/>
    </row>
    <row r="291" spans="15:37" s="684" customFormat="1">
      <c r="O291" s="683"/>
      <c r="P291" s="683"/>
      <c r="Q291" s="683"/>
      <c r="R291" s="683"/>
      <c r="S291" s="683"/>
      <c r="T291" s="683"/>
      <c r="U291" s="683"/>
      <c r="V291" s="683"/>
      <c r="W291" s="683"/>
      <c r="X291" s="683"/>
      <c r="Y291" s="683"/>
      <c r="Z291" s="683"/>
      <c r="AA291" s="683"/>
      <c r="AB291" s="683"/>
      <c r="AC291" s="683"/>
      <c r="AD291" s="683"/>
      <c r="AE291" s="683"/>
      <c r="AF291" s="683"/>
      <c r="AG291" s="683"/>
      <c r="AH291" s="683"/>
      <c r="AI291" s="683"/>
      <c r="AJ291" s="683"/>
      <c r="AK291" s="683"/>
    </row>
    <row r="292" spans="15:37" s="684" customFormat="1">
      <c r="O292" s="683"/>
      <c r="P292" s="683"/>
      <c r="Q292" s="683"/>
      <c r="R292" s="683"/>
      <c r="S292" s="683"/>
      <c r="T292" s="683"/>
      <c r="U292" s="683"/>
      <c r="V292" s="683"/>
      <c r="W292" s="683"/>
      <c r="X292" s="683"/>
      <c r="Y292" s="683"/>
      <c r="Z292" s="683"/>
      <c r="AA292" s="683"/>
      <c r="AB292" s="683"/>
      <c r="AC292" s="683"/>
      <c r="AD292" s="683"/>
      <c r="AE292" s="683"/>
      <c r="AF292" s="683"/>
      <c r="AG292" s="683"/>
      <c r="AH292" s="683"/>
      <c r="AI292" s="683"/>
      <c r="AJ292" s="683"/>
      <c r="AK292" s="683"/>
    </row>
    <row r="293" spans="15:37" s="684" customFormat="1">
      <c r="O293" s="683"/>
      <c r="P293" s="683"/>
      <c r="Q293" s="683"/>
      <c r="R293" s="683"/>
      <c r="S293" s="683"/>
      <c r="T293" s="683"/>
      <c r="U293" s="683"/>
      <c r="V293" s="683"/>
      <c r="W293" s="683"/>
      <c r="X293" s="683"/>
      <c r="Y293" s="683"/>
      <c r="Z293" s="683"/>
      <c r="AA293" s="683"/>
      <c r="AB293" s="683"/>
      <c r="AC293" s="683"/>
      <c r="AD293" s="683"/>
      <c r="AE293" s="683"/>
      <c r="AF293" s="683"/>
      <c r="AG293" s="683"/>
      <c r="AH293" s="683"/>
      <c r="AI293" s="683"/>
      <c r="AJ293" s="683"/>
      <c r="AK293" s="683"/>
    </row>
    <row r="294" spans="15:37" s="684" customFormat="1">
      <c r="O294" s="683"/>
      <c r="P294" s="683"/>
      <c r="Q294" s="683"/>
      <c r="R294" s="683"/>
      <c r="S294" s="683"/>
      <c r="T294" s="683"/>
      <c r="U294" s="683"/>
      <c r="V294" s="683"/>
      <c r="W294" s="683"/>
      <c r="X294" s="683"/>
      <c r="Y294" s="683"/>
      <c r="Z294" s="683"/>
      <c r="AA294" s="683"/>
      <c r="AB294" s="683"/>
      <c r="AC294" s="683"/>
      <c r="AD294" s="683"/>
      <c r="AE294" s="683"/>
      <c r="AF294" s="683"/>
      <c r="AG294" s="683"/>
      <c r="AH294" s="683"/>
      <c r="AI294" s="683"/>
      <c r="AJ294" s="683"/>
      <c r="AK294" s="683"/>
    </row>
    <row r="295" spans="15:37" s="684" customFormat="1">
      <c r="O295" s="683"/>
      <c r="P295" s="683"/>
      <c r="Q295" s="683"/>
      <c r="R295" s="683"/>
      <c r="S295" s="683"/>
      <c r="T295" s="683"/>
      <c r="U295" s="683"/>
      <c r="V295" s="683"/>
      <c r="W295" s="683"/>
      <c r="X295" s="683"/>
      <c r="Y295" s="683"/>
      <c r="Z295" s="683"/>
      <c r="AA295" s="683"/>
      <c r="AB295" s="683"/>
      <c r="AC295" s="683"/>
      <c r="AD295" s="683"/>
      <c r="AE295" s="683"/>
      <c r="AF295" s="683"/>
      <c r="AG295" s="683"/>
      <c r="AH295" s="683"/>
      <c r="AI295" s="683"/>
      <c r="AJ295" s="683"/>
      <c r="AK295" s="683"/>
    </row>
    <row r="296" spans="15:37" s="684" customFormat="1">
      <c r="O296" s="683"/>
      <c r="P296" s="683"/>
      <c r="Q296" s="683"/>
      <c r="R296" s="683"/>
      <c r="S296" s="683"/>
      <c r="T296" s="683"/>
      <c r="U296" s="683"/>
      <c r="V296" s="683"/>
      <c r="W296" s="683"/>
      <c r="X296" s="683"/>
      <c r="Y296" s="683"/>
      <c r="Z296" s="683"/>
      <c r="AA296" s="683"/>
      <c r="AB296" s="683"/>
      <c r="AC296" s="683"/>
      <c r="AD296" s="683"/>
      <c r="AE296" s="683"/>
      <c r="AF296" s="683"/>
      <c r="AG296" s="683"/>
      <c r="AH296" s="683"/>
      <c r="AI296" s="683"/>
      <c r="AJ296" s="683"/>
      <c r="AK296" s="683"/>
    </row>
    <row r="297" spans="15:37" s="684" customFormat="1">
      <c r="O297" s="683"/>
      <c r="P297" s="683"/>
      <c r="Q297" s="683"/>
      <c r="R297" s="683"/>
      <c r="S297" s="683"/>
      <c r="T297" s="683"/>
      <c r="U297" s="683"/>
      <c r="V297" s="683"/>
      <c r="W297" s="683"/>
      <c r="X297" s="683"/>
      <c r="Y297" s="683"/>
      <c r="Z297" s="683"/>
      <c r="AA297" s="683"/>
      <c r="AB297" s="683"/>
      <c r="AC297" s="683"/>
      <c r="AD297" s="683"/>
      <c r="AE297" s="683"/>
      <c r="AF297" s="683"/>
      <c r="AG297" s="683"/>
      <c r="AH297" s="683"/>
      <c r="AI297" s="683"/>
      <c r="AJ297" s="683"/>
      <c r="AK297" s="683"/>
    </row>
    <row r="298" spans="15:37" s="684" customFormat="1">
      <c r="O298" s="683"/>
      <c r="P298" s="683"/>
      <c r="Q298" s="683"/>
      <c r="R298" s="683"/>
      <c r="S298" s="683"/>
      <c r="T298" s="683"/>
      <c r="U298" s="683"/>
      <c r="V298" s="683"/>
      <c r="W298" s="683"/>
      <c r="X298" s="683"/>
      <c r="Y298" s="683"/>
      <c r="Z298" s="683"/>
      <c r="AA298" s="683"/>
      <c r="AB298" s="683"/>
      <c r="AC298" s="683"/>
      <c r="AD298" s="683"/>
      <c r="AE298" s="683"/>
      <c r="AF298" s="683"/>
      <c r="AG298" s="683"/>
      <c r="AH298" s="683"/>
      <c r="AI298" s="683"/>
      <c r="AJ298" s="683"/>
      <c r="AK298" s="683"/>
    </row>
    <row r="299" spans="15:37" s="684" customFormat="1">
      <c r="O299" s="683"/>
      <c r="P299" s="683"/>
      <c r="Q299" s="683"/>
      <c r="R299" s="683"/>
      <c r="S299" s="683"/>
      <c r="T299" s="683"/>
      <c r="U299" s="683"/>
      <c r="V299" s="683"/>
      <c r="W299" s="683"/>
      <c r="X299" s="683"/>
      <c r="Y299" s="683"/>
      <c r="Z299" s="683"/>
      <c r="AA299" s="683"/>
      <c r="AB299" s="683"/>
      <c r="AC299" s="683"/>
      <c r="AD299" s="683"/>
      <c r="AE299" s="683"/>
      <c r="AF299" s="683"/>
      <c r="AG299" s="683"/>
      <c r="AH299" s="683"/>
      <c r="AI299" s="683"/>
      <c r="AJ299" s="683"/>
      <c r="AK299" s="683"/>
    </row>
    <row r="300" spans="15:37" s="684" customFormat="1">
      <c r="O300" s="683"/>
      <c r="P300" s="683"/>
      <c r="Q300" s="683"/>
      <c r="R300" s="683"/>
      <c r="S300" s="683"/>
      <c r="T300" s="683"/>
      <c r="U300" s="683"/>
      <c r="V300" s="683"/>
      <c r="W300" s="683"/>
      <c r="X300" s="683"/>
      <c r="Y300" s="683"/>
      <c r="Z300" s="683"/>
      <c r="AA300" s="683"/>
      <c r="AB300" s="683"/>
      <c r="AC300" s="683"/>
      <c r="AD300" s="683"/>
      <c r="AE300" s="683"/>
      <c r="AF300" s="683"/>
      <c r="AG300" s="683"/>
      <c r="AH300" s="683"/>
      <c r="AI300" s="683"/>
      <c r="AJ300" s="683"/>
      <c r="AK300" s="683"/>
    </row>
    <row r="301" spans="15:37" s="684" customFormat="1">
      <c r="O301" s="683"/>
      <c r="P301" s="683"/>
      <c r="Q301" s="683"/>
      <c r="R301" s="683"/>
      <c r="S301" s="683"/>
      <c r="T301" s="683"/>
      <c r="U301" s="683"/>
      <c r="V301" s="683"/>
      <c r="W301" s="683"/>
      <c r="X301" s="683"/>
      <c r="Y301" s="683"/>
      <c r="Z301" s="683"/>
      <c r="AA301" s="683"/>
      <c r="AB301" s="683"/>
      <c r="AC301" s="683"/>
      <c r="AD301" s="683"/>
      <c r="AE301" s="683"/>
      <c r="AF301" s="683"/>
      <c r="AG301" s="683"/>
      <c r="AH301" s="683"/>
      <c r="AI301" s="683"/>
      <c r="AJ301" s="683"/>
      <c r="AK301" s="683"/>
    </row>
    <row r="302" spans="15:37" s="684" customFormat="1">
      <c r="O302" s="683"/>
      <c r="P302" s="683"/>
      <c r="Q302" s="683"/>
      <c r="R302" s="683"/>
      <c r="S302" s="683"/>
      <c r="T302" s="683"/>
      <c r="U302" s="683"/>
      <c r="V302" s="683"/>
      <c r="W302" s="683"/>
      <c r="X302" s="683"/>
      <c r="Y302" s="683"/>
      <c r="Z302" s="683"/>
      <c r="AA302" s="683"/>
      <c r="AB302" s="683"/>
      <c r="AC302" s="683"/>
      <c r="AD302" s="683"/>
      <c r="AE302" s="683"/>
      <c r="AF302" s="683"/>
      <c r="AG302" s="683"/>
      <c r="AH302" s="683"/>
      <c r="AI302" s="683"/>
      <c r="AJ302" s="683"/>
      <c r="AK302" s="683"/>
    </row>
    <row r="303" spans="15:37" s="684" customFormat="1">
      <c r="O303" s="683"/>
      <c r="P303" s="683"/>
      <c r="Q303" s="683"/>
      <c r="R303" s="683"/>
      <c r="S303" s="683"/>
      <c r="T303" s="683"/>
      <c r="U303" s="683"/>
      <c r="V303" s="683"/>
      <c r="W303" s="683"/>
      <c r="X303" s="683"/>
      <c r="Y303" s="683"/>
      <c r="Z303" s="683"/>
      <c r="AA303" s="683"/>
      <c r="AB303" s="683"/>
      <c r="AC303" s="683"/>
      <c r="AD303" s="683"/>
      <c r="AE303" s="683"/>
      <c r="AF303" s="683"/>
      <c r="AG303" s="683"/>
      <c r="AH303" s="683"/>
      <c r="AI303" s="683"/>
      <c r="AJ303" s="683"/>
      <c r="AK303" s="683"/>
    </row>
    <row r="304" spans="15:37" s="684" customFormat="1">
      <c r="O304" s="683"/>
      <c r="P304" s="683"/>
      <c r="Q304" s="683"/>
      <c r="R304" s="683"/>
      <c r="S304" s="683"/>
      <c r="T304" s="683"/>
      <c r="U304" s="683"/>
      <c r="V304" s="683"/>
      <c r="W304" s="683"/>
      <c r="X304" s="683"/>
      <c r="Y304" s="683"/>
      <c r="Z304" s="683"/>
      <c r="AA304" s="683"/>
      <c r="AB304" s="683"/>
      <c r="AC304" s="683"/>
      <c r="AD304" s="683"/>
      <c r="AE304" s="683"/>
      <c r="AF304" s="683"/>
      <c r="AG304" s="683"/>
      <c r="AH304" s="683"/>
      <c r="AI304" s="683"/>
      <c r="AJ304" s="683"/>
      <c r="AK304" s="683"/>
    </row>
    <row r="305" spans="15:37" s="684" customFormat="1">
      <c r="O305" s="683"/>
      <c r="P305" s="683"/>
      <c r="Q305" s="683"/>
      <c r="R305" s="683"/>
      <c r="S305" s="683"/>
      <c r="T305" s="683"/>
      <c r="U305" s="683"/>
      <c r="V305" s="683"/>
      <c r="W305" s="683"/>
      <c r="X305" s="683"/>
      <c r="Y305" s="683"/>
      <c r="Z305" s="683"/>
      <c r="AA305" s="683"/>
      <c r="AB305" s="683"/>
      <c r="AC305" s="683"/>
      <c r="AD305" s="683"/>
      <c r="AE305" s="683"/>
      <c r="AF305" s="683"/>
      <c r="AG305" s="683"/>
      <c r="AH305" s="683"/>
      <c r="AI305" s="683"/>
      <c r="AJ305" s="683"/>
      <c r="AK305" s="683"/>
    </row>
    <row r="306" spans="15:37" s="684" customFormat="1">
      <c r="O306" s="683"/>
      <c r="P306" s="683"/>
      <c r="Q306" s="683"/>
      <c r="R306" s="683"/>
      <c r="S306" s="683"/>
      <c r="T306" s="683"/>
      <c r="U306" s="683"/>
      <c r="V306" s="683"/>
      <c r="W306" s="683"/>
      <c r="X306" s="683"/>
      <c r="Y306" s="683"/>
      <c r="Z306" s="683"/>
      <c r="AA306" s="683"/>
      <c r="AB306" s="683"/>
      <c r="AC306" s="683"/>
      <c r="AD306" s="683"/>
      <c r="AE306" s="683"/>
      <c r="AF306" s="683"/>
      <c r="AG306" s="683"/>
      <c r="AH306" s="683"/>
      <c r="AI306" s="683"/>
      <c r="AJ306" s="683"/>
      <c r="AK306" s="683"/>
    </row>
    <row r="307" spans="15:37" s="684" customFormat="1">
      <c r="O307" s="683"/>
      <c r="P307" s="683"/>
      <c r="Q307" s="683"/>
      <c r="R307" s="683"/>
      <c r="S307" s="683"/>
      <c r="T307" s="683"/>
      <c r="U307" s="683"/>
      <c r="V307" s="683"/>
      <c r="W307" s="683"/>
      <c r="X307" s="683"/>
      <c r="Y307" s="683"/>
      <c r="Z307" s="683"/>
      <c r="AA307" s="683"/>
      <c r="AB307" s="683"/>
      <c r="AC307" s="683"/>
      <c r="AD307" s="683"/>
      <c r="AE307" s="683"/>
      <c r="AF307" s="683"/>
      <c r="AG307" s="683"/>
      <c r="AH307" s="683"/>
      <c r="AI307" s="683"/>
      <c r="AJ307" s="683"/>
      <c r="AK307" s="683"/>
    </row>
    <row r="308" spans="15:37" s="684" customFormat="1">
      <c r="O308" s="683"/>
      <c r="P308" s="683"/>
      <c r="Q308" s="683"/>
      <c r="R308" s="683"/>
      <c r="S308" s="683"/>
      <c r="T308" s="683"/>
      <c r="U308" s="683"/>
      <c r="V308" s="683"/>
      <c r="W308" s="683"/>
      <c r="X308" s="683"/>
      <c r="Y308" s="683"/>
      <c r="Z308" s="683"/>
      <c r="AA308" s="683"/>
      <c r="AB308" s="683"/>
      <c r="AC308" s="683"/>
      <c r="AD308" s="683"/>
      <c r="AE308" s="683"/>
      <c r="AF308" s="683"/>
      <c r="AG308" s="683"/>
      <c r="AH308" s="683"/>
      <c r="AI308" s="683"/>
      <c r="AJ308" s="683"/>
      <c r="AK308" s="683"/>
    </row>
    <row r="309" spans="15:37" s="684" customFormat="1">
      <c r="O309" s="683"/>
      <c r="P309" s="683"/>
      <c r="Q309" s="683"/>
      <c r="R309" s="683"/>
      <c r="S309" s="683"/>
      <c r="T309" s="683"/>
      <c r="U309" s="683"/>
      <c r="V309" s="683"/>
      <c r="W309" s="683"/>
      <c r="X309" s="683"/>
      <c r="Y309" s="683"/>
      <c r="Z309" s="683"/>
      <c r="AA309" s="683"/>
      <c r="AB309" s="683"/>
      <c r="AC309" s="683"/>
      <c r="AD309" s="683"/>
      <c r="AE309" s="683"/>
      <c r="AF309" s="683"/>
      <c r="AG309" s="683"/>
      <c r="AH309" s="683"/>
      <c r="AI309" s="683"/>
      <c r="AJ309" s="683"/>
      <c r="AK309" s="683"/>
    </row>
    <row r="310" spans="15:37" s="684" customFormat="1">
      <c r="O310" s="683"/>
      <c r="P310" s="683"/>
      <c r="Q310" s="683"/>
      <c r="R310" s="683"/>
      <c r="S310" s="683"/>
      <c r="T310" s="683"/>
      <c r="U310" s="683"/>
      <c r="V310" s="683"/>
      <c r="W310" s="683"/>
      <c r="X310" s="683"/>
      <c r="Y310" s="683"/>
      <c r="Z310" s="683"/>
      <c r="AA310" s="683"/>
      <c r="AB310" s="683"/>
      <c r="AC310" s="683"/>
      <c r="AD310" s="683"/>
      <c r="AE310" s="683"/>
      <c r="AF310" s="683"/>
      <c r="AG310" s="683"/>
      <c r="AH310" s="683"/>
      <c r="AI310" s="683"/>
      <c r="AJ310" s="683"/>
      <c r="AK310" s="683"/>
    </row>
    <row r="311" spans="15:37" s="684" customFormat="1">
      <c r="O311" s="683"/>
      <c r="P311" s="683"/>
      <c r="Q311" s="683"/>
      <c r="R311" s="683"/>
      <c r="S311" s="683"/>
      <c r="T311" s="683"/>
      <c r="U311" s="683"/>
      <c r="V311" s="683"/>
      <c r="W311" s="683"/>
      <c r="X311" s="683"/>
      <c r="Y311" s="683"/>
      <c r="Z311" s="683"/>
      <c r="AA311" s="683"/>
      <c r="AB311" s="683"/>
      <c r="AC311" s="683"/>
      <c r="AD311" s="683"/>
      <c r="AE311" s="683"/>
      <c r="AF311" s="683"/>
      <c r="AG311" s="683"/>
      <c r="AH311" s="683"/>
      <c r="AI311" s="683"/>
      <c r="AJ311" s="683"/>
      <c r="AK311" s="683"/>
    </row>
    <row r="312" spans="15:37" s="684" customFormat="1">
      <c r="O312" s="683"/>
      <c r="P312" s="683"/>
      <c r="Q312" s="683"/>
      <c r="R312" s="683"/>
      <c r="S312" s="683"/>
      <c r="T312" s="683"/>
      <c r="U312" s="683"/>
      <c r="V312" s="683"/>
      <c r="W312" s="683"/>
      <c r="X312" s="683"/>
      <c r="Y312" s="683"/>
      <c r="Z312" s="683"/>
      <c r="AA312" s="683"/>
      <c r="AB312" s="683"/>
      <c r="AC312" s="683"/>
      <c r="AD312" s="683"/>
      <c r="AE312" s="683"/>
      <c r="AF312" s="683"/>
      <c r="AG312" s="683"/>
      <c r="AH312" s="683"/>
      <c r="AI312" s="683"/>
      <c r="AJ312" s="683"/>
      <c r="AK312" s="683"/>
    </row>
    <row r="313" spans="15:37" s="684" customFormat="1">
      <c r="O313" s="683"/>
      <c r="P313" s="683"/>
      <c r="Q313" s="683"/>
      <c r="R313" s="683"/>
      <c r="S313" s="683"/>
      <c r="T313" s="683"/>
      <c r="U313" s="683"/>
      <c r="V313" s="683"/>
      <c r="W313" s="683"/>
      <c r="X313" s="683"/>
      <c r="Y313" s="683"/>
      <c r="Z313" s="683"/>
      <c r="AA313" s="683"/>
      <c r="AB313" s="683"/>
      <c r="AC313" s="683"/>
      <c r="AD313" s="683"/>
      <c r="AE313" s="683"/>
      <c r="AF313" s="683"/>
      <c r="AG313" s="683"/>
      <c r="AH313" s="683"/>
      <c r="AI313" s="683"/>
      <c r="AJ313" s="683"/>
      <c r="AK313" s="683"/>
    </row>
    <row r="314" spans="15:37" s="684" customFormat="1">
      <c r="O314" s="683"/>
      <c r="P314" s="683"/>
      <c r="Q314" s="683"/>
      <c r="R314" s="683"/>
      <c r="S314" s="683"/>
      <c r="T314" s="683"/>
      <c r="U314" s="683"/>
      <c r="V314" s="683"/>
      <c r="W314" s="683"/>
      <c r="X314" s="683"/>
      <c r="Y314" s="683"/>
      <c r="Z314" s="683"/>
      <c r="AA314" s="683"/>
      <c r="AB314" s="683"/>
      <c r="AC314" s="683"/>
      <c r="AD314" s="683"/>
      <c r="AE314" s="683"/>
      <c r="AF314" s="683"/>
      <c r="AG314" s="683"/>
      <c r="AH314" s="683"/>
      <c r="AI314" s="683"/>
      <c r="AJ314" s="683"/>
      <c r="AK314" s="683"/>
    </row>
    <row r="315" spans="15:37" s="684" customFormat="1">
      <c r="O315" s="683"/>
      <c r="P315" s="683"/>
      <c r="Q315" s="683"/>
      <c r="R315" s="683"/>
      <c r="S315" s="683"/>
      <c r="T315" s="683"/>
      <c r="U315" s="683"/>
      <c r="V315" s="683"/>
      <c r="W315" s="683"/>
      <c r="X315" s="683"/>
      <c r="Y315" s="683"/>
      <c r="Z315" s="683"/>
      <c r="AA315" s="683"/>
      <c r="AB315" s="683"/>
      <c r="AC315" s="683"/>
      <c r="AD315" s="683"/>
      <c r="AE315" s="683"/>
      <c r="AF315" s="683"/>
      <c r="AG315" s="683"/>
      <c r="AH315" s="683"/>
      <c r="AI315" s="683"/>
      <c r="AJ315" s="683"/>
      <c r="AK315" s="683"/>
    </row>
    <row r="316" spans="15:37" s="684" customFormat="1">
      <c r="O316" s="683"/>
      <c r="P316" s="683"/>
      <c r="Q316" s="683"/>
      <c r="R316" s="683"/>
      <c r="S316" s="683"/>
      <c r="T316" s="683"/>
      <c r="U316" s="683"/>
      <c r="V316" s="683"/>
      <c r="W316" s="683"/>
      <c r="X316" s="683"/>
      <c r="Y316" s="683"/>
      <c r="Z316" s="683"/>
      <c r="AA316" s="683"/>
      <c r="AB316" s="683"/>
      <c r="AC316" s="683"/>
      <c r="AD316" s="683"/>
      <c r="AE316" s="683"/>
      <c r="AF316" s="683"/>
      <c r="AG316" s="683"/>
      <c r="AH316" s="683"/>
      <c r="AI316" s="683"/>
      <c r="AJ316" s="683"/>
      <c r="AK316" s="683"/>
    </row>
    <row r="317" spans="15:37" s="684" customFormat="1">
      <c r="O317" s="683"/>
      <c r="P317" s="683"/>
      <c r="Q317" s="683"/>
      <c r="R317" s="683"/>
      <c r="S317" s="683"/>
      <c r="T317" s="683"/>
      <c r="U317" s="683"/>
      <c r="V317" s="683"/>
      <c r="W317" s="683"/>
      <c r="X317" s="683"/>
      <c r="Y317" s="683"/>
      <c r="Z317" s="683"/>
      <c r="AA317" s="683"/>
      <c r="AB317" s="683"/>
      <c r="AC317" s="683"/>
      <c r="AD317" s="683"/>
      <c r="AE317" s="683"/>
      <c r="AF317" s="683"/>
      <c r="AG317" s="683"/>
      <c r="AH317" s="683"/>
      <c r="AI317" s="683"/>
      <c r="AJ317" s="683"/>
      <c r="AK317" s="683"/>
    </row>
    <row r="318" spans="15:37" s="684" customFormat="1">
      <c r="O318" s="683"/>
      <c r="P318" s="683"/>
      <c r="Q318" s="683"/>
      <c r="R318" s="683"/>
      <c r="S318" s="683"/>
      <c r="T318" s="683"/>
      <c r="U318" s="683"/>
      <c r="V318" s="683"/>
      <c r="W318" s="683"/>
      <c r="X318" s="683"/>
      <c r="Y318" s="683"/>
      <c r="Z318" s="683"/>
      <c r="AA318" s="683"/>
      <c r="AB318" s="683"/>
      <c r="AC318" s="683"/>
      <c r="AD318" s="683"/>
      <c r="AE318" s="683"/>
      <c r="AF318" s="683"/>
      <c r="AG318" s="683"/>
      <c r="AH318" s="683"/>
      <c r="AI318" s="683"/>
      <c r="AJ318" s="683"/>
      <c r="AK318" s="683"/>
    </row>
    <row r="319" spans="15:37" s="684" customFormat="1">
      <c r="O319" s="683"/>
      <c r="P319" s="683"/>
      <c r="Q319" s="683"/>
      <c r="R319" s="683"/>
      <c r="S319" s="683"/>
      <c r="T319" s="683"/>
      <c r="U319" s="683"/>
      <c r="V319" s="683"/>
      <c r="W319" s="683"/>
      <c r="X319" s="683"/>
      <c r="Y319" s="683"/>
      <c r="Z319" s="683"/>
      <c r="AA319" s="683"/>
      <c r="AB319" s="683"/>
      <c r="AC319" s="683"/>
      <c r="AD319" s="683"/>
      <c r="AE319" s="683"/>
      <c r="AF319" s="683"/>
      <c r="AG319" s="683"/>
      <c r="AH319" s="683"/>
      <c r="AI319" s="683"/>
      <c r="AJ319" s="683"/>
      <c r="AK319" s="683"/>
    </row>
    <row r="320" spans="15:37" s="684" customFormat="1">
      <c r="O320" s="683"/>
      <c r="P320" s="683"/>
      <c r="Q320" s="683"/>
      <c r="R320" s="683"/>
      <c r="S320" s="683"/>
      <c r="T320" s="683"/>
      <c r="U320" s="683"/>
      <c r="V320" s="683"/>
      <c r="W320" s="683"/>
      <c r="X320" s="683"/>
      <c r="Y320" s="683"/>
      <c r="Z320" s="683"/>
      <c r="AA320" s="683"/>
      <c r="AB320" s="683"/>
      <c r="AC320" s="683"/>
      <c r="AD320" s="683"/>
      <c r="AE320" s="683"/>
      <c r="AF320" s="683"/>
      <c r="AG320" s="683"/>
      <c r="AH320" s="683"/>
      <c r="AI320" s="683"/>
      <c r="AJ320" s="683"/>
      <c r="AK320" s="683"/>
    </row>
    <row r="321" spans="15:37" s="684" customFormat="1">
      <c r="O321" s="683"/>
      <c r="P321" s="683"/>
      <c r="Q321" s="683"/>
      <c r="R321" s="683"/>
      <c r="S321" s="683"/>
      <c r="T321" s="683"/>
      <c r="U321" s="683"/>
      <c r="V321" s="683"/>
      <c r="W321" s="683"/>
      <c r="X321" s="683"/>
      <c r="Y321" s="683"/>
      <c r="Z321" s="683"/>
      <c r="AA321" s="683"/>
      <c r="AB321" s="683"/>
      <c r="AC321" s="683"/>
      <c r="AD321" s="683"/>
      <c r="AE321" s="683"/>
      <c r="AF321" s="683"/>
      <c r="AG321" s="683"/>
      <c r="AH321" s="683"/>
      <c r="AI321" s="683"/>
      <c r="AJ321" s="683"/>
      <c r="AK321" s="683"/>
    </row>
    <row r="322" spans="15:37" s="684" customFormat="1">
      <c r="O322" s="683"/>
      <c r="P322" s="683"/>
      <c r="Q322" s="683"/>
      <c r="R322" s="683"/>
      <c r="S322" s="683"/>
      <c r="T322" s="683"/>
      <c r="U322" s="683"/>
      <c r="V322" s="683"/>
      <c r="W322" s="683"/>
      <c r="X322" s="683"/>
      <c r="Y322" s="683"/>
      <c r="Z322" s="683"/>
      <c r="AA322" s="683"/>
      <c r="AB322" s="683"/>
      <c r="AC322" s="683"/>
      <c r="AD322" s="683"/>
      <c r="AE322" s="683"/>
      <c r="AF322" s="683"/>
      <c r="AG322" s="683"/>
      <c r="AH322" s="683"/>
      <c r="AI322" s="683"/>
      <c r="AJ322" s="683"/>
      <c r="AK322" s="683"/>
    </row>
    <row r="323" spans="15:37" s="684" customFormat="1">
      <c r="O323" s="683"/>
      <c r="P323" s="683"/>
      <c r="Q323" s="683"/>
      <c r="R323" s="683"/>
      <c r="S323" s="683"/>
      <c r="T323" s="683"/>
      <c r="U323" s="683"/>
      <c r="V323" s="683"/>
      <c r="W323" s="683"/>
      <c r="X323" s="683"/>
      <c r="Y323" s="683"/>
      <c r="Z323" s="683"/>
      <c r="AA323" s="683"/>
      <c r="AB323" s="683"/>
      <c r="AC323" s="683"/>
      <c r="AD323" s="683"/>
      <c r="AE323" s="683"/>
      <c r="AF323" s="683"/>
      <c r="AG323" s="683"/>
      <c r="AH323" s="683"/>
      <c r="AI323" s="683"/>
      <c r="AJ323" s="683"/>
      <c r="AK323" s="683"/>
    </row>
    <row r="324" spans="15:37" s="684" customFormat="1">
      <c r="O324" s="683"/>
      <c r="P324" s="683"/>
      <c r="Q324" s="683"/>
      <c r="R324" s="683"/>
      <c r="S324" s="683"/>
      <c r="T324" s="683"/>
      <c r="U324" s="683"/>
      <c r="V324" s="683"/>
      <c r="W324" s="683"/>
      <c r="X324" s="683"/>
      <c r="Y324" s="683"/>
      <c r="Z324" s="683"/>
      <c r="AA324" s="683"/>
      <c r="AB324" s="683"/>
      <c r="AC324" s="683"/>
      <c r="AD324" s="683"/>
      <c r="AE324" s="683"/>
      <c r="AF324" s="683"/>
      <c r="AG324" s="683"/>
      <c r="AH324" s="683"/>
      <c r="AI324" s="683"/>
      <c r="AJ324" s="683"/>
      <c r="AK324" s="683"/>
    </row>
    <row r="325" spans="15:37" s="684" customFormat="1">
      <c r="O325" s="683"/>
      <c r="P325" s="683"/>
      <c r="Q325" s="683"/>
      <c r="R325" s="683"/>
      <c r="S325" s="683"/>
      <c r="T325" s="683"/>
      <c r="U325" s="683"/>
      <c r="V325" s="683"/>
      <c r="W325" s="683"/>
      <c r="X325" s="683"/>
      <c r="Y325" s="683"/>
      <c r="Z325" s="683"/>
      <c r="AA325" s="683"/>
      <c r="AB325" s="683"/>
      <c r="AC325" s="683"/>
      <c r="AD325" s="683"/>
      <c r="AE325" s="683"/>
      <c r="AF325" s="683"/>
      <c r="AG325" s="683"/>
      <c r="AH325" s="683"/>
      <c r="AI325" s="683"/>
      <c r="AJ325" s="683"/>
      <c r="AK325" s="683"/>
    </row>
    <row r="326" spans="15:37" s="684" customFormat="1">
      <c r="O326" s="683"/>
      <c r="P326" s="683"/>
      <c r="Q326" s="683"/>
      <c r="R326" s="683"/>
      <c r="S326" s="683"/>
      <c r="T326" s="683"/>
      <c r="U326" s="683"/>
      <c r="V326" s="683"/>
      <c r="W326" s="683"/>
      <c r="X326" s="683"/>
      <c r="Y326" s="683"/>
      <c r="Z326" s="683"/>
      <c r="AA326" s="683"/>
      <c r="AB326" s="683"/>
      <c r="AC326" s="683"/>
      <c r="AD326" s="683"/>
      <c r="AE326" s="683"/>
      <c r="AF326" s="683"/>
      <c r="AG326" s="683"/>
      <c r="AH326" s="683"/>
      <c r="AI326" s="683"/>
      <c r="AJ326" s="683"/>
      <c r="AK326" s="683"/>
    </row>
    <row r="327" spans="15:37" s="684" customFormat="1">
      <c r="O327" s="683"/>
      <c r="P327" s="683"/>
      <c r="Q327" s="683"/>
      <c r="R327" s="683"/>
      <c r="S327" s="683"/>
      <c r="T327" s="683"/>
      <c r="U327" s="683"/>
      <c r="V327" s="683"/>
      <c r="W327" s="683"/>
      <c r="X327" s="683"/>
      <c r="Y327" s="683"/>
      <c r="Z327" s="683"/>
      <c r="AA327" s="683"/>
      <c r="AB327" s="683"/>
      <c r="AC327" s="683"/>
      <c r="AD327" s="683"/>
      <c r="AE327" s="683"/>
      <c r="AF327" s="683"/>
      <c r="AG327" s="683"/>
      <c r="AH327" s="683"/>
      <c r="AI327" s="683"/>
      <c r="AJ327" s="683"/>
      <c r="AK327" s="683"/>
    </row>
    <row r="328" spans="15:37" s="684" customFormat="1">
      <c r="O328" s="683"/>
      <c r="P328" s="683"/>
      <c r="Q328" s="683"/>
      <c r="R328" s="683"/>
      <c r="S328" s="683"/>
      <c r="T328" s="683"/>
      <c r="U328" s="683"/>
      <c r="V328" s="683"/>
      <c r="W328" s="683"/>
      <c r="X328" s="683"/>
      <c r="Y328" s="683"/>
      <c r="Z328" s="683"/>
      <c r="AA328" s="683"/>
      <c r="AB328" s="683"/>
      <c r="AC328" s="683"/>
      <c r="AD328" s="683"/>
      <c r="AE328" s="683"/>
      <c r="AF328" s="683"/>
      <c r="AG328" s="683"/>
      <c r="AH328" s="683"/>
      <c r="AI328" s="683"/>
      <c r="AJ328" s="683"/>
      <c r="AK328" s="683"/>
    </row>
    <row r="329" spans="15:37" s="684" customFormat="1">
      <c r="O329" s="683"/>
      <c r="P329" s="683"/>
      <c r="Q329" s="683"/>
      <c r="R329" s="683"/>
      <c r="S329" s="683"/>
      <c r="T329" s="683"/>
      <c r="U329" s="683"/>
      <c r="V329" s="683"/>
      <c r="W329" s="683"/>
      <c r="X329" s="683"/>
      <c r="Y329" s="683"/>
      <c r="Z329" s="683"/>
      <c r="AA329" s="683"/>
      <c r="AB329" s="683"/>
      <c r="AC329" s="683"/>
      <c r="AD329" s="683"/>
      <c r="AE329" s="683"/>
      <c r="AF329" s="683"/>
      <c r="AG329" s="683"/>
      <c r="AH329" s="683"/>
      <c r="AI329" s="683"/>
      <c r="AJ329" s="683"/>
      <c r="AK329" s="683"/>
    </row>
    <row r="330" spans="15:37" s="684" customFormat="1">
      <c r="O330" s="683"/>
      <c r="P330" s="683"/>
      <c r="Q330" s="683"/>
      <c r="R330" s="683"/>
      <c r="S330" s="683"/>
      <c r="T330" s="683"/>
      <c r="U330" s="683"/>
      <c r="V330" s="683"/>
      <c r="W330" s="683"/>
      <c r="X330" s="683"/>
      <c r="Y330" s="683"/>
      <c r="Z330" s="683"/>
      <c r="AA330" s="683"/>
      <c r="AB330" s="683"/>
      <c r="AC330" s="683"/>
      <c r="AD330" s="683"/>
      <c r="AE330" s="683"/>
      <c r="AF330" s="683"/>
      <c r="AG330" s="683"/>
      <c r="AH330" s="683"/>
      <c r="AI330" s="683"/>
      <c r="AJ330" s="683"/>
      <c r="AK330" s="683"/>
    </row>
    <row r="331" spans="15:37" s="684" customFormat="1">
      <c r="O331" s="683"/>
      <c r="P331" s="683"/>
      <c r="Q331" s="683"/>
      <c r="R331" s="683"/>
      <c r="S331" s="683"/>
      <c r="T331" s="683"/>
      <c r="U331" s="683"/>
      <c r="V331" s="683"/>
      <c r="W331" s="683"/>
      <c r="X331" s="683"/>
      <c r="Y331" s="683"/>
      <c r="Z331" s="683"/>
      <c r="AA331" s="683"/>
      <c r="AB331" s="683"/>
      <c r="AC331" s="683"/>
      <c r="AD331" s="683"/>
      <c r="AE331" s="683"/>
      <c r="AF331" s="683"/>
      <c r="AG331" s="683"/>
      <c r="AH331" s="683"/>
      <c r="AI331" s="683"/>
      <c r="AJ331" s="683"/>
      <c r="AK331" s="683"/>
    </row>
    <row r="332" spans="15:37" s="684" customFormat="1">
      <c r="O332" s="683"/>
      <c r="P332" s="683"/>
      <c r="Q332" s="683"/>
      <c r="R332" s="683"/>
      <c r="S332" s="683"/>
      <c r="T332" s="683"/>
      <c r="U332" s="683"/>
      <c r="V332" s="683"/>
      <c r="W332" s="683"/>
      <c r="X332" s="683"/>
      <c r="Y332" s="683"/>
      <c r="Z332" s="683"/>
      <c r="AA332" s="683"/>
      <c r="AB332" s="683"/>
      <c r="AC332" s="683"/>
      <c r="AD332" s="683"/>
      <c r="AE332" s="683"/>
      <c r="AF332" s="683"/>
      <c r="AG332" s="683"/>
      <c r="AH332" s="683"/>
      <c r="AI332" s="683"/>
      <c r="AJ332" s="683"/>
      <c r="AK332" s="683"/>
    </row>
    <row r="333" spans="15:37" s="684" customFormat="1">
      <c r="O333" s="683"/>
      <c r="P333" s="683"/>
      <c r="Q333" s="683"/>
      <c r="R333" s="683"/>
      <c r="S333" s="683"/>
      <c r="T333" s="683"/>
      <c r="U333" s="683"/>
      <c r="V333" s="683"/>
      <c r="W333" s="683"/>
      <c r="X333" s="683"/>
      <c r="Y333" s="683"/>
      <c r="Z333" s="683"/>
      <c r="AA333" s="683"/>
      <c r="AB333" s="683"/>
      <c r="AC333" s="683"/>
      <c r="AD333" s="683"/>
      <c r="AE333" s="683"/>
      <c r="AF333" s="683"/>
      <c r="AG333" s="683"/>
      <c r="AH333" s="683"/>
      <c r="AI333" s="683"/>
      <c r="AJ333" s="683"/>
      <c r="AK333" s="683"/>
    </row>
    <row r="334" spans="15:37" s="684" customFormat="1">
      <c r="O334" s="683"/>
      <c r="P334" s="683"/>
      <c r="Q334" s="683"/>
      <c r="R334" s="683"/>
      <c r="S334" s="683"/>
      <c r="T334" s="683"/>
      <c r="U334" s="683"/>
      <c r="V334" s="683"/>
      <c r="W334" s="683"/>
      <c r="X334" s="683"/>
      <c r="Y334" s="683"/>
      <c r="Z334" s="683"/>
      <c r="AA334" s="683"/>
      <c r="AB334" s="683"/>
      <c r="AC334" s="683"/>
      <c r="AD334" s="683"/>
      <c r="AE334" s="683"/>
      <c r="AF334" s="683"/>
      <c r="AG334" s="683"/>
      <c r="AH334" s="683"/>
      <c r="AI334" s="683"/>
      <c r="AJ334" s="683"/>
      <c r="AK334" s="683"/>
    </row>
    <row r="335" spans="15:37" s="684" customFormat="1">
      <c r="O335" s="683"/>
      <c r="P335" s="683"/>
      <c r="Q335" s="683"/>
      <c r="R335" s="683"/>
      <c r="S335" s="683"/>
      <c r="T335" s="683"/>
      <c r="U335" s="683"/>
      <c r="V335" s="683"/>
      <c r="W335" s="683"/>
      <c r="X335" s="683"/>
      <c r="Y335" s="683"/>
      <c r="Z335" s="683"/>
      <c r="AA335" s="683"/>
      <c r="AB335" s="683"/>
      <c r="AC335" s="683"/>
      <c r="AD335" s="683"/>
      <c r="AE335" s="683"/>
      <c r="AF335" s="683"/>
      <c r="AG335" s="683"/>
      <c r="AH335" s="683"/>
      <c r="AI335" s="683"/>
      <c r="AJ335" s="683"/>
      <c r="AK335" s="683"/>
    </row>
    <row r="336" spans="15:37" s="684" customFormat="1">
      <c r="O336" s="683"/>
      <c r="P336" s="683"/>
      <c r="Q336" s="683"/>
      <c r="R336" s="683"/>
      <c r="S336" s="683"/>
      <c r="T336" s="683"/>
      <c r="U336" s="683"/>
      <c r="V336" s="683"/>
      <c r="W336" s="683"/>
      <c r="X336" s="683"/>
      <c r="Y336" s="683"/>
      <c r="Z336" s="683"/>
      <c r="AA336" s="683"/>
      <c r="AB336" s="683"/>
      <c r="AC336" s="683"/>
      <c r="AD336" s="683"/>
      <c r="AE336" s="683"/>
      <c r="AF336" s="683"/>
      <c r="AG336" s="683"/>
      <c r="AH336" s="683"/>
      <c r="AI336" s="683"/>
      <c r="AJ336" s="683"/>
      <c r="AK336" s="683"/>
    </row>
    <row r="337" spans="15:37" s="684" customFormat="1">
      <c r="O337" s="683"/>
      <c r="P337" s="683"/>
      <c r="Q337" s="683"/>
      <c r="R337" s="683"/>
      <c r="S337" s="683"/>
      <c r="T337" s="683"/>
      <c r="U337" s="683"/>
      <c r="V337" s="683"/>
      <c r="W337" s="683"/>
      <c r="X337" s="683"/>
      <c r="Y337" s="683"/>
      <c r="Z337" s="683"/>
      <c r="AA337" s="683"/>
      <c r="AB337" s="683"/>
      <c r="AC337" s="683"/>
      <c r="AD337" s="683"/>
      <c r="AE337" s="683"/>
      <c r="AF337" s="683"/>
      <c r="AG337" s="683"/>
      <c r="AH337" s="683"/>
      <c r="AI337" s="683"/>
      <c r="AJ337" s="683"/>
      <c r="AK337" s="683"/>
    </row>
    <row r="338" spans="15:37" s="684" customFormat="1">
      <c r="O338" s="683"/>
      <c r="P338" s="683"/>
      <c r="Q338" s="683"/>
      <c r="R338" s="683"/>
      <c r="S338" s="683"/>
      <c r="T338" s="683"/>
      <c r="U338" s="683"/>
      <c r="V338" s="683"/>
      <c r="W338" s="683"/>
      <c r="X338" s="683"/>
      <c r="Y338" s="683"/>
      <c r="Z338" s="683"/>
      <c r="AA338" s="683"/>
      <c r="AB338" s="683"/>
      <c r="AC338" s="683"/>
      <c r="AD338" s="683"/>
      <c r="AE338" s="683"/>
      <c r="AF338" s="683"/>
      <c r="AG338" s="683"/>
      <c r="AH338" s="683"/>
      <c r="AI338" s="683"/>
      <c r="AJ338" s="683"/>
      <c r="AK338" s="683"/>
    </row>
    <row r="339" spans="15:37" s="684" customFormat="1">
      <c r="O339" s="683"/>
      <c r="P339" s="683"/>
      <c r="Q339" s="683"/>
      <c r="R339" s="683"/>
      <c r="S339" s="683"/>
      <c r="T339" s="683"/>
      <c r="U339" s="683"/>
      <c r="V339" s="683"/>
      <c r="W339" s="683"/>
      <c r="X339" s="683"/>
      <c r="Y339" s="683"/>
      <c r="Z339" s="683"/>
      <c r="AA339" s="683"/>
      <c r="AB339" s="683"/>
      <c r="AC339" s="683"/>
      <c r="AD339" s="683"/>
      <c r="AE339" s="683"/>
      <c r="AF339" s="683"/>
      <c r="AG339" s="683"/>
      <c r="AH339" s="683"/>
      <c r="AI339" s="683"/>
      <c r="AJ339" s="683"/>
      <c r="AK339" s="683"/>
    </row>
    <row r="340" spans="15:37" s="684" customFormat="1">
      <c r="O340" s="683"/>
      <c r="P340" s="683"/>
      <c r="Q340" s="683"/>
      <c r="R340" s="683"/>
      <c r="S340" s="683"/>
      <c r="T340" s="683"/>
      <c r="U340" s="683"/>
      <c r="V340" s="683"/>
      <c r="W340" s="683"/>
      <c r="X340" s="683"/>
      <c r="Y340" s="683"/>
      <c r="Z340" s="683"/>
      <c r="AA340" s="683"/>
      <c r="AB340" s="683"/>
      <c r="AC340" s="683"/>
      <c r="AD340" s="683"/>
      <c r="AE340" s="683"/>
      <c r="AF340" s="683"/>
      <c r="AG340" s="683"/>
      <c r="AH340" s="683"/>
      <c r="AI340" s="683"/>
      <c r="AJ340" s="683"/>
      <c r="AK340" s="683"/>
    </row>
    <row r="341" spans="15:37" s="684" customFormat="1">
      <c r="O341" s="683"/>
      <c r="P341" s="683"/>
      <c r="Q341" s="683"/>
      <c r="R341" s="683"/>
      <c r="S341" s="683"/>
      <c r="T341" s="683"/>
      <c r="U341" s="683"/>
      <c r="V341" s="683"/>
      <c r="W341" s="683"/>
      <c r="X341" s="683"/>
      <c r="Y341" s="683"/>
      <c r="Z341" s="683"/>
      <c r="AA341" s="683"/>
      <c r="AB341" s="683"/>
      <c r="AC341" s="683"/>
      <c r="AD341" s="683"/>
      <c r="AE341" s="683"/>
      <c r="AF341" s="683"/>
      <c r="AG341" s="683"/>
      <c r="AH341" s="683"/>
      <c r="AI341" s="683"/>
      <c r="AJ341" s="683"/>
      <c r="AK341" s="683"/>
    </row>
    <row r="342" spans="15:37" s="684" customFormat="1">
      <c r="O342" s="683"/>
      <c r="P342" s="683"/>
      <c r="Q342" s="683"/>
      <c r="R342" s="683"/>
      <c r="S342" s="683"/>
      <c r="T342" s="683"/>
      <c r="U342" s="683"/>
      <c r="V342" s="683"/>
      <c r="W342" s="683"/>
      <c r="X342" s="683"/>
      <c r="Y342" s="683"/>
      <c r="Z342" s="683"/>
      <c r="AA342" s="683"/>
      <c r="AB342" s="683"/>
      <c r="AC342" s="683"/>
      <c r="AD342" s="683"/>
      <c r="AE342" s="683"/>
      <c r="AF342" s="683"/>
      <c r="AG342" s="683"/>
      <c r="AH342" s="683"/>
      <c r="AI342" s="683"/>
      <c r="AJ342" s="683"/>
      <c r="AK342" s="683"/>
    </row>
    <row r="343" spans="15:37" s="684" customFormat="1">
      <c r="O343" s="683"/>
      <c r="P343" s="683"/>
      <c r="Q343" s="683"/>
      <c r="R343" s="683"/>
      <c r="S343" s="683"/>
      <c r="T343" s="683"/>
      <c r="U343" s="683"/>
      <c r="V343" s="683"/>
      <c r="W343" s="683"/>
      <c r="X343" s="683"/>
      <c r="Y343" s="683"/>
      <c r="Z343" s="683"/>
      <c r="AA343" s="683"/>
      <c r="AB343" s="683"/>
      <c r="AC343" s="683"/>
      <c r="AD343" s="683"/>
      <c r="AE343" s="683"/>
      <c r="AF343" s="683"/>
      <c r="AG343" s="683"/>
      <c r="AH343" s="683"/>
      <c r="AI343" s="683"/>
      <c r="AJ343" s="683"/>
      <c r="AK343" s="683"/>
    </row>
    <row r="344" spans="15:37" s="684" customFormat="1">
      <c r="O344" s="683"/>
      <c r="P344" s="683"/>
      <c r="Q344" s="683"/>
      <c r="R344" s="683"/>
      <c r="S344" s="683"/>
      <c r="T344" s="683"/>
      <c r="U344" s="683"/>
      <c r="V344" s="683"/>
      <c r="W344" s="683"/>
      <c r="X344" s="683"/>
      <c r="Y344" s="683"/>
      <c r="Z344" s="683"/>
      <c r="AA344" s="683"/>
      <c r="AB344" s="683"/>
      <c r="AC344" s="683"/>
      <c r="AD344" s="683"/>
      <c r="AE344" s="683"/>
      <c r="AF344" s="683"/>
      <c r="AG344" s="683"/>
      <c r="AH344" s="683"/>
      <c r="AI344" s="683"/>
      <c r="AJ344" s="683"/>
      <c r="AK344" s="683"/>
    </row>
    <row r="345" spans="15:37" s="684" customFormat="1">
      <c r="O345" s="683"/>
      <c r="P345" s="683"/>
      <c r="Q345" s="683"/>
      <c r="R345" s="683"/>
      <c r="S345" s="683"/>
      <c r="T345" s="683"/>
      <c r="U345" s="683"/>
      <c r="V345" s="683"/>
      <c r="W345" s="683"/>
      <c r="X345" s="683"/>
      <c r="Y345" s="683"/>
      <c r="Z345" s="683"/>
      <c r="AA345" s="683"/>
      <c r="AB345" s="683"/>
      <c r="AC345" s="683"/>
      <c r="AD345" s="683"/>
      <c r="AE345" s="683"/>
      <c r="AF345" s="683"/>
      <c r="AG345" s="683"/>
      <c r="AH345" s="683"/>
      <c r="AI345" s="683"/>
      <c r="AJ345" s="683"/>
      <c r="AK345" s="683"/>
    </row>
    <row r="346" spans="15:37" s="684" customFormat="1">
      <c r="O346" s="683"/>
      <c r="P346" s="683"/>
      <c r="Q346" s="683"/>
      <c r="R346" s="683"/>
      <c r="S346" s="683"/>
      <c r="T346" s="683"/>
      <c r="U346" s="683"/>
      <c r="V346" s="683"/>
      <c r="W346" s="683"/>
      <c r="X346" s="683"/>
      <c r="Y346" s="683"/>
      <c r="Z346" s="683"/>
      <c r="AA346" s="683"/>
      <c r="AB346" s="683"/>
      <c r="AC346" s="683"/>
      <c r="AD346" s="683"/>
      <c r="AE346" s="683"/>
      <c r="AF346" s="683"/>
      <c r="AG346" s="683"/>
      <c r="AH346" s="683"/>
      <c r="AI346" s="683"/>
      <c r="AJ346" s="683"/>
      <c r="AK346" s="683"/>
    </row>
    <row r="347" spans="15:37" s="684" customFormat="1">
      <c r="O347" s="683"/>
      <c r="P347" s="683"/>
      <c r="Q347" s="683"/>
      <c r="R347" s="683"/>
      <c r="S347" s="683"/>
      <c r="T347" s="683"/>
      <c r="U347" s="683"/>
      <c r="V347" s="683"/>
      <c r="W347" s="683"/>
      <c r="X347" s="683"/>
      <c r="Y347" s="683"/>
      <c r="Z347" s="683"/>
      <c r="AA347" s="683"/>
      <c r="AB347" s="683"/>
      <c r="AC347" s="683"/>
      <c r="AD347" s="683"/>
      <c r="AE347" s="683"/>
      <c r="AF347" s="683"/>
      <c r="AG347" s="683"/>
      <c r="AH347" s="683"/>
      <c r="AI347" s="683"/>
      <c r="AJ347" s="683"/>
      <c r="AK347" s="683"/>
    </row>
    <row r="348" spans="15:37" s="684" customFormat="1">
      <c r="O348" s="683"/>
      <c r="P348" s="683"/>
      <c r="Q348" s="683"/>
      <c r="R348" s="683"/>
      <c r="S348" s="683"/>
      <c r="T348" s="683"/>
      <c r="U348" s="683"/>
      <c r="V348" s="683"/>
      <c r="W348" s="683"/>
      <c r="X348" s="683"/>
      <c r="Y348" s="683"/>
      <c r="Z348" s="683"/>
      <c r="AA348" s="683"/>
      <c r="AB348" s="683"/>
      <c r="AC348" s="683"/>
      <c r="AD348" s="683"/>
      <c r="AE348" s="683"/>
      <c r="AF348" s="683"/>
      <c r="AG348" s="683"/>
      <c r="AH348" s="683"/>
      <c r="AI348" s="683"/>
      <c r="AJ348" s="683"/>
      <c r="AK348" s="683"/>
    </row>
    <row r="349" spans="15:37" s="684" customFormat="1">
      <c r="O349" s="683"/>
      <c r="P349" s="683"/>
      <c r="Q349" s="683"/>
      <c r="R349" s="683"/>
      <c r="S349" s="683"/>
      <c r="T349" s="683"/>
      <c r="U349" s="683"/>
      <c r="V349" s="683"/>
      <c r="W349" s="683"/>
      <c r="X349" s="683"/>
      <c r="Y349" s="683"/>
      <c r="Z349" s="683"/>
      <c r="AA349" s="683"/>
      <c r="AB349" s="683"/>
      <c r="AC349" s="683"/>
      <c r="AD349" s="683"/>
      <c r="AE349" s="683"/>
      <c r="AF349" s="683"/>
      <c r="AG349" s="683"/>
      <c r="AH349" s="683"/>
      <c r="AI349" s="683"/>
      <c r="AJ349" s="683"/>
      <c r="AK349" s="683"/>
    </row>
    <row r="350" spans="15:37" s="684" customFormat="1">
      <c r="O350" s="683"/>
      <c r="P350" s="683"/>
      <c r="Q350" s="683"/>
      <c r="R350" s="683"/>
      <c r="S350" s="683"/>
      <c r="T350" s="683"/>
      <c r="U350" s="683"/>
      <c r="V350" s="683"/>
      <c r="W350" s="683"/>
      <c r="X350" s="683"/>
      <c r="Y350" s="683"/>
      <c r="Z350" s="683"/>
      <c r="AA350" s="683"/>
      <c r="AB350" s="683"/>
      <c r="AC350" s="683"/>
      <c r="AD350" s="683"/>
      <c r="AE350" s="683"/>
      <c r="AF350" s="683"/>
      <c r="AG350" s="683"/>
      <c r="AH350" s="683"/>
      <c r="AI350" s="683"/>
      <c r="AJ350" s="683"/>
      <c r="AK350" s="683"/>
    </row>
    <row r="351" spans="15:37" s="684" customFormat="1">
      <c r="O351" s="683"/>
      <c r="P351" s="683"/>
      <c r="Q351" s="683"/>
      <c r="R351" s="683"/>
      <c r="S351" s="683"/>
      <c r="T351" s="683"/>
      <c r="U351" s="683"/>
      <c r="V351" s="683"/>
      <c r="W351" s="683"/>
      <c r="X351" s="683"/>
      <c r="Y351" s="683"/>
      <c r="Z351" s="683"/>
      <c r="AA351" s="683"/>
      <c r="AB351" s="683"/>
      <c r="AC351" s="683"/>
      <c r="AD351" s="683"/>
      <c r="AE351" s="683"/>
      <c r="AF351" s="683"/>
      <c r="AG351" s="683"/>
      <c r="AH351" s="683"/>
      <c r="AI351" s="683"/>
      <c r="AJ351" s="683"/>
      <c r="AK351" s="683"/>
    </row>
    <row r="352" spans="15:37" s="684" customFormat="1">
      <c r="O352" s="683"/>
      <c r="P352" s="683"/>
      <c r="Q352" s="683"/>
      <c r="R352" s="683"/>
      <c r="S352" s="683"/>
      <c r="T352" s="683"/>
      <c r="U352" s="683"/>
      <c r="V352" s="683"/>
      <c r="W352" s="683"/>
      <c r="X352" s="683"/>
      <c r="Y352" s="683"/>
      <c r="Z352" s="683"/>
      <c r="AA352" s="683"/>
      <c r="AB352" s="683"/>
      <c r="AC352" s="683"/>
      <c r="AD352" s="683"/>
      <c r="AE352" s="683"/>
      <c r="AF352" s="683"/>
      <c r="AG352" s="683"/>
      <c r="AH352" s="683"/>
      <c r="AI352" s="683"/>
      <c r="AJ352" s="683"/>
      <c r="AK352" s="683"/>
    </row>
    <row r="353" spans="15:37" s="684" customFormat="1">
      <c r="O353" s="683"/>
      <c r="P353" s="683"/>
      <c r="Q353" s="683"/>
      <c r="R353" s="683"/>
      <c r="S353" s="683"/>
      <c r="T353" s="683"/>
      <c r="U353" s="683"/>
      <c r="V353" s="683"/>
      <c r="W353" s="683"/>
      <c r="X353" s="683"/>
      <c r="Y353" s="683"/>
      <c r="Z353" s="683"/>
      <c r="AA353" s="683"/>
      <c r="AB353" s="683"/>
      <c r="AC353" s="683"/>
      <c r="AD353" s="683"/>
      <c r="AE353" s="683"/>
      <c r="AF353" s="683"/>
      <c r="AG353" s="683"/>
      <c r="AH353" s="683"/>
      <c r="AI353" s="683"/>
      <c r="AJ353" s="683"/>
      <c r="AK353" s="683"/>
    </row>
    <row r="354" spans="15:37" s="684" customFormat="1">
      <c r="O354" s="683"/>
      <c r="P354" s="683"/>
      <c r="Q354" s="683"/>
      <c r="R354" s="683"/>
      <c r="S354" s="683"/>
      <c r="T354" s="683"/>
      <c r="U354" s="683"/>
      <c r="V354" s="683"/>
      <c r="W354" s="683"/>
      <c r="X354" s="683"/>
      <c r="Y354" s="683"/>
      <c r="Z354" s="683"/>
      <c r="AA354" s="683"/>
      <c r="AB354" s="683"/>
      <c r="AC354" s="683"/>
      <c r="AD354" s="683"/>
      <c r="AE354" s="683"/>
      <c r="AF354" s="683"/>
      <c r="AG354" s="683"/>
      <c r="AH354" s="683"/>
      <c r="AI354" s="683"/>
      <c r="AJ354" s="683"/>
      <c r="AK354" s="683"/>
    </row>
    <row r="355" spans="15:37" s="684" customFormat="1">
      <c r="O355" s="683"/>
      <c r="P355" s="683"/>
      <c r="Q355" s="683"/>
      <c r="R355" s="683"/>
      <c r="S355" s="683"/>
      <c r="T355" s="683"/>
      <c r="U355" s="683"/>
      <c r="V355" s="683"/>
      <c r="W355" s="683"/>
      <c r="X355" s="683"/>
      <c r="Y355" s="683"/>
      <c r="Z355" s="683"/>
      <c r="AA355" s="683"/>
      <c r="AB355" s="683"/>
      <c r="AC355" s="683"/>
      <c r="AD355" s="683"/>
      <c r="AE355" s="683"/>
      <c r="AF355" s="683"/>
      <c r="AG355" s="683"/>
      <c r="AH355" s="683"/>
      <c r="AI355" s="683"/>
      <c r="AJ355" s="683"/>
      <c r="AK355" s="683"/>
    </row>
    <row r="356" spans="15:37" s="684" customFormat="1">
      <c r="O356" s="683"/>
      <c r="P356" s="683"/>
      <c r="Q356" s="683"/>
      <c r="R356" s="683"/>
      <c r="S356" s="683"/>
      <c r="T356" s="683"/>
      <c r="U356" s="683"/>
      <c r="V356" s="683"/>
      <c r="W356" s="683"/>
      <c r="X356" s="683"/>
      <c r="Y356" s="683"/>
      <c r="Z356" s="683"/>
      <c r="AA356" s="683"/>
      <c r="AB356" s="683"/>
      <c r="AC356" s="683"/>
      <c r="AD356" s="683"/>
      <c r="AE356" s="683"/>
      <c r="AF356" s="683"/>
      <c r="AG356" s="683"/>
      <c r="AH356" s="683"/>
      <c r="AI356" s="683"/>
      <c r="AJ356" s="683"/>
      <c r="AK356" s="683"/>
    </row>
    <row r="357" spans="15:37" s="684" customFormat="1">
      <c r="O357" s="683"/>
      <c r="P357" s="683"/>
      <c r="Q357" s="683"/>
      <c r="R357" s="683"/>
      <c r="S357" s="683"/>
      <c r="T357" s="683"/>
      <c r="U357" s="683"/>
      <c r="V357" s="683"/>
      <c r="W357" s="683"/>
      <c r="X357" s="683"/>
      <c r="Y357" s="683"/>
      <c r="Z357" s="683"/>
      <c r="AA357" s="683"/>
      <c r="AB357" s="683"/>
      <c r="AC357" s="683"/>
      <c r="AD357" s="683"/>
      <c r="AE357" s="683"/>
      <c r="AF357" s="683"/>
      <c r="AG357" s="683"/>
      <c r="AH357" s="683"/>
      <c r="AI357" s="683"/>
      <c r="AJ357" s="683"/>
      <c r="AK357" s="683"/>
    </row>
    <row r="358" spans="15:37" s="684" customFormat="1">
      <c r="O358" s="683"/>
      <c r="P358" s="683"/>
      <c r="Q358" s="683"/>
      <c r="R358" s="683"/>
      <c r="S358" s="683"/>
      <c r="T358" s="683"/>
      <c r="U358" s="683"/>
      <c r="V358" s="683"/>
      <c r="W358" s="683"/>
      <c r="X358" s="683"/>
      <c r="Y358" s="683"/>
      <c r="Z358" s="683"/>
      <c r="AA358" s="683"/>
      <c r="AB358" s="683"/>
      <c r="AC358" s="683"/>
      <c r="AD358" s="683"/>
      <c r="AE358" s="683"/>
      <c r="AF358" s="683"/>
      <c r="AG358" s="683"/>
      <c r="AH358" s="683"/>
      <c r="AI358" s="683"/>
      <c r="AJ358" s="683"/>
      <c r="AK358" s="683"/>
    </row>
    <row r="359" spans="15:37" s="684" customFormat="1">
      <c r="O359" s="683"/>
      <c r="P359" s="683"/>
      <c r="Q359" s="683"/>
      <c r="R359" s="683"/>
      <c r="S359" s="683"/>
      <c r="T359" s="683"/>
      <c r="U359" s="683"/>
      <c r="V359" s="683"/>
      <c r="W359" s="683"/>
      <c r="X359" s="683"/>
      <c r="Y359" s="683"/>
      <c r="Z359" s="683"/>
      <c r="AA359" s="683"/>
      <c r="AB359" s="683"/>
      <c r="AC359" s="683"/>
      <c r="AD359" s="683"/>
      <c r="AE359" s="683"/>
      <c r="AF359" s="683"/>
      <c r="AG359" s="683"/>
      <c r="AH359" s="683"/>
      <c r="AI359" s="683"/>
      <c r="AJ359" s="683"/>
      <c r="AK359" s="683"/>
    </row>
    <row r="360" spans="15:37" s="684" customFormat="1">
      <c r="O360" s="683"/>
      <c r="P360" s="683"/>
      <c r="Q360" s="683"/>
      <c r="R360" s="683"/>
      <c r="S360" s="683"/>
      <c r="T360" s="683"/>
      <c r="U360" s="683"/>
      <c r="V360" s="683"/>
      <c r="W360" s="683"/>
      <c r="X360" s="683"/>
      <c r="Y360" s="683"/>
      <c r="Z360" s="683"/>
      <c r="AA360" s="683"/>
      <c r="AB360" s="683"/>
      <c r="AC360" s="683"/>
      <c r="AD360" s="683"/>
      <c r="AE360" s="683"/>
      <c r="AF360" s="683"/>
      <c r="AG360" s="683"/>
      <c r="AH360" s="683"/>
      <c r="AI360" s="683"/>
      <c r="AJ360" s="683"/>
      <c r="AK360" s="683"/>
    </row>
    <row r="361" spans="15:37" s="684" customFormat="1">
      <c r="O361" s="683"/>
      <c r="P361" s="683"/>
      <c r="Q361" s="683"/>
      <c r="R361" s="683"/>
      <c r="S361" s="683"/>
      <c r="T361" s="683"/>
      <c r="U361" s="683"/>
      <c r="V361" s="683"/>
      <c r="W361" s="683"/>
      <c r="X361" s="683"/>
      <c r="Y361" s="683"/>
      <c r="Z361" s="683"/>
      <c r="AA361" s="683"/>
      <c r="AB361" s="683"/>
      <c r="AC361" s="683"/>
      <c r="AD361" s="683"/>
      <c r="AE361" s="683"/>
      <c r="AF361" s="683"/>
      <c r="AG361" s="683"/>
      <c r="AH361" s="683"/>
      <c r="AI361" s="683"/>
      <c r="AJ361" s="683"/>
      <c r="AK361" s="683"/>
    </row>
    <row r="362" spans="15:37" s="684" customFormat="1">
      <c r="O362" s="683"/>
      <c r="P362" s="683"/>
      <c r="Q362" s="683"/>
      <c r="R362" s="683"/>
      <c r="S362" s="683"/>
      <c r="T362" s="683"/>
      <c r="U362" s="683"/>
      <c r="V362" s="683"/>
      <c r="W362" s="683"/>
      <c r="X362" s="683"/>
      <c r="Y362" s="683"/>
      <c r="Z362" s="683"/>
      <c r="AA362" s="683"/>
      <c r="AB362" s="683"/>
      <c r="AC362" s="683"/>
      <c r="AD362" s="683"/>
      <c r="AE362" s="683"/>
      <c r="AF362" s="683"/>
      <c r="AG362" s="683"/>
      <c r="AH362" s="683"/>
      <c r="AI362" s="683"/>
      <c r="AJ362" s="683"/>
      <c r="AK362" s="683"/>
    </row>
    <row r="363" spans="15:37" s="684" customFormat="1">
      <c r="O363" s="683"/>
      <c r="P363" s="683"/>
      <c r="Q363" s="683"/>
      <c r="R363" s="683"/>
      <c r="S363" s="683"/>
      <c r="T363" s="683"/>
      <c r="U363" s="683"/>
      <c r="V363" s="683"/>
      <c r="W363" s="683"/>
      <c r="X363" s="683"/>
      <c r="Y363" s="683"/>
      <c r="Z363" s="683"/>
      <c r="AA363" s="683"/>
      <c r="AB363" s="683"/>
      <c r="AC363" s="683"/>
      <c r="AD363" s="683"/>
      <c r="AE363" s="683"/>
      <c r="AF363" s="683"/>
      <c r="AG363" s="683"/>
      <c r="AH363" s="683"/>
      <c r="AI363" s="683"/>
      <c r="AJ363" s="683"/>
      <c r="AK363" s="683"/>
    </row>
    <row r="364" spans="15:37" s="684" customFormat="1">
      <c r="O364" s="683"/>
      <c r="P364" s="683"/>
      <c r="Q364" s="683"/>
      <c r="R364" s="683"/>
      <c r="S364" s="683"/>
      <c r="T364" s="683"/>
      <c r="U364" s="683"/>
      <c r="V364" s="683"/>
      <c r="W364" s="683"/>
      <c r="X364" s="683"/>
      <c r="Y364" s="683"/>
      <c r="Z364" s="683"/>
      <c r="AA364" s="683"/>
      <c r="AB364" s="683"/>
      <c r="AC364" s="683"/>
      <c r="AD364" s="683"/>
      <c r="AE364" s="683"/>
      <c r="AF364" s="683"/>
      <c r="AG364" s="683"/>
      <c r="AH364" s="683"/>
      <c r="AI364" s="683"/>
      <c r="AJ364" s="683"/>
      <c r="AK364" s="683"/>
    </row>
    <row r="365" spans="15:37" s="684" customFormat="1">
      <c r="O365" s="683"/>
      <c r="P365" s="683"/>
      <c r="Q365" s="683"/>
      <c r="R365" s="683"/>
      <c r="S365" s="683"/>
      <c r="T365" s="683"/>
      <c r="U365" s="683"/>
      <c r="V365" s="683"/>
      <c r="W365" s="683"/>
      <c r="X365" s="683"/>
      <c r="Y365" s="683"/>
      <c r="Z365" s="683"/>
      <c r="AA365" s="683"/>
      <c r="AB365" s="683"/>
      <c r="AC365" s="683"/>
      <c r="AD365" s="683"/>
      <c r="AE365" s="683"/>
      <c r="AF365" s="683"/>
      <c r="AG365" s="683"/>
      <c r="AH365" s="683"/>
      <c r="AI365" s="683"/>
      <c r="AJ365" s="683"/>
      <c r="AK365" s="683"/>
    </row>
    <row r="366" spans="15:37" s="684" customFormat="1">
      <c r="O366" s="683"/>
      <c r="P366" s="683"/>
      <c r="Q366" s="683"/>
      <c r="R366" s="683"/>
      <c r="S366" s="683"/>
      <c r="T366" s="683"/>
      <c r="U366" s="683"/>
      <c r="V366" s="683"/>
      <c r="W366" s="683"/>
      <c r="X366" s="683"/>
      <c r="Y366" s="683"/>
      <c r="Z366" s="683"/>
      <c r="AA366" s="683"/>
      <c r="AB366" s="683"/>
      <c r="AC366" s="683"/>
      <c r="AD366" s="683"/>
      <c r="AE366" s="683"/>
      <c r="AF366" s="683"/>
      <c r="AG366" s="683"/>
      <c r="AH366" s="683"/>
      <c r="AI366" s="683"/>
      <c r="AJ366" s="683"/>
      <c r="AK366" s="683"/>
    </row>
    <row r="367" spans="15:37" s="684" customFormat="1">
      <c r="O367" s="683"/>
      <c r="P367" s="683"/>
      <c r="Q367" s="683"/>
      <c r="R367" s="683"/>
      <c r="S367" s="683"/>
      <c r="T367" s="683"/>
      <c r="U367" s="683"/>
      <c r="V367" s="683"/>
      <c r="W367" s="683"/>
      <c r="X367" s="683"/>
      <c r="Y367" s="683"/>
      <c r="Z367" s="683"/>
      <c r="AA367" s="683"/>
      <c r="AB367" s="683"/>
      <c r="AC367" s="683"/>
      <c r="AD367" s="683"/>
      <c r="AE367" s="683"/>
      <c r="AF367" s="683"/>
      <c r="AG367" s="683"/>
      <c r="AH367" s="683"/>
      <c r="AI367" s="683"/>
      <c r="AJ367" s="683"/>
      <c r="AK367" s="683"/>
    </row>
    <row r="368" spans="15:37" s="684" customFormat="1">
      <c r="O368" s="683"/>
      <c r="P368" s="683"/>
      <c r="Q368" s="683"/>
      <c r="R368" s="683"/>
      <c r="S368" s="683"/>
      <c r="T368" s="683"/>
      <c r="U368" s="683"/>
      <c r="V368" s="683"/>
      <c r="W368" s="683"/>
      <c r="X368" s="683"/>
      <c r="Y368" s="683"/>
      <c r="Z368" s="683"/>
      <c r="AA368" s="683"/>
      <c r="AB368" s="683"/>
      <c r="AC368" s="683"/>
      <c r="AD368" s="683"/>
      <c r="AE368" s="683"/>
      <c r="AF368" s="683"/>
      <c r="AG368" s="683"/>
      <c r="AH368" s="683"/>
      <c r="AI368" s="683"/>
      <c r="AJ368" s="683"/>
      <c r="AK368" s="683"/>
    </row>
    <row r="369" spans="1:299" s="684" customFormat="1">
      <c r="O369" s="683"/>
      <c r="P369" s="683"/>
      <c r="Q369" s="683"/>
      <c r="R369" s="683"/>
      <c r="S369" s="683"/>
      <c r="T369" s="683"/>
      <c r="U369" s="683"/>
      <c r="V369" s="683"/>
      <c r="W369" s="683"/>
      <c r="X369" s="683"/>
      <c r="Y369" s="683"/>
      <c r="Z369" s="683"/>
      <c r="AA369" s="683"/>
      <c r="AB369" s="683"/>
      <c r="AC369" s="683"/>
      <c r="AD369" s="683"/>
      <c r="AE369" s="683"/>
      <c r="AF369" s="683"/>
      <c r="AG369" s="683"/>
      <c r="AH369" s="683"/>
      <c r="AI369" s="683"/>
      <c r="AJ369" s="683"/>
      <c r="AK369" s="683"/>
    </row>
    <row r="370" spans="1:299" s="684" customFormat="1">
      <c r="O370" s="683"/>
      <c r="P370" s="683"/>
      <c r="Q370" s="683"/>
      <c r="R370" s="683"/>
      <c r="S370" s="683"/>
      <c r="T370" s="683"/>
      <c r="U370" s="683"/>
      <c r="V370" s="683"/>
      <c r="W370" s="683"/>
      <c r="X370" s="683"/>
      <c r="Y370" s="683"/>
      <c r="Z370" s="683"/>
      <c r="AA370" s="683"/>
      <c r="AB370" s="683"/>
      <c r="AC370" s="683"/>
      <c r="AD370" s="683"/>
      <c r="AE370" s="683"/>
      <c r="AF370" s="683"/>
      <c r="AG370" s="683"/>
      <c r="AH370" s="683"/>
      <c r="AI370" s="683"/>
      <c r="AJ370" s="683"/>
      <c r="AK370" s="683"/>
    </row>
    <row r="371" spans="1:299" s="684" customFormat="1">
      <c r="O371" s="683"/>
      <c r="P371" s="683"/>
      <c r="Q371" s="683"/>
      <c r="R371" s="683"/>
      <c r="S371" s="683"/>
      <c r="T371" s="683"/>
      <c r="U371" s="683"/>
      <c r="V371" s="683"/>
      <c r="W371" s="683"/>
      <c r="X371" s="683"/>
      <c r="Y371" s="683"/>
      <c r="Z371" s="683"/>
      <c r="AA371" s="683"/>
      <c r="AB371" s="683"/>
      <c r="AC371" s="683"/>
      <c r="AD371" s="683"/>
      <c r="AE371" s="683"/>
      <c r="AF371" s="683"/>
      <c r="AG371" s="683"/>
      <c r="AH371" s="683"/>
      <c r="AI371" s="683"/>
      <c r="AJ371" s="683"/>
      <c r="AK371" s="683"/>
    </row>
    <row r="372" spans="1:299" s="684" customFormat="1">
      <c r="O372" s="683"/>
      <c r="P372" s="683"/>
      <c r="Q372" s="683"/>
      <c r="R372" s="683"/>
      <c r="S372" s="683"/>
      <c r="T372" s="683"/>
      <c r="U372" s="683"/>
      <c r="V372" s="683"/>
      <c r="W372" s="683"/>
      <c r="X372" s="683"/>
      <c r="Y372" s="683"/>
      <c r="Z372" s="683"/>
      <c r="AA372" s="683"/>
      <c r="AB372" s="683"/>
      <c r="AC372" s="683"/>
      <c r="AD372" s="683"/>
      <c r="AE372" s="683"/>
      <c r="AF372" s="683"/>
      <c r="AG372" s="683"/>
      <c r="AH372" s="683"/>
      <c r="AI372" s="683"/>
      <c r="AJ372" s="683"/>
      <c r="AK372" s="683"/>
    </row>
    <row r="373" spans="1:299" s="684" customFormat="1">
      <c r="O373" s="683"/>
      <c r="P373" s="683"/>
      <c r="Q373" s="683"/>
      <c r="R373" s="683"/>
      <c r="S373" s="683"/>
      <c r="T373" s="683"/>
      <c r="U373" s="683"/>
      <c r="V373" s="683"/>
      <c r="W373" s="683"/>
      <c r="X373" s="683"/>
      <c r="Y373" s="683"/>
      <c r="Z373" s="683"/>
      <c r="AA373" s="683"/>
      <c r="AB373" s="683"/>
      <c r="AC373" s="683"/>
      <c r="AD373" s="683"/>
      <c r="AE373" s="683"/>
      <c r="AF373" s="683"/>
      <c r="AG373" s="683"/>
      <c r="AH373" s="683"/>
      <c r="AI373" s="683"/>
      <c r="AJ373" s="683"/>
      <c r="AK373" s="683"/>
    </row>
    <row r="374" spans="1:299" s="684" customFormat="1">
      <c r="O374" s="683"/>
      <c r="P374" s="683"/>
      <c r="Q374" s="683"/>
      <c r="R374" s="683"/>
      <c r="S374" s="683"/>
      <c r="T374" s="683"/>
      <c r="U374" s="683"/>
      <c r="V374" s="683"/>
      <c r="W374" s="683"/>
      <c r="X374" s="683"/>
      <c r="Y374" s="683"/>
      <c r="Z374" s="683"/>
      <c r="AA374" s="683"/>
      <c r="AB374" s="683"/>
      <c r="AC374" s="683"/>
      <c r="AD374" s="683"/>
      <c r="AE374" s="683"/>
      <c r="AF374" s="683"/>
      <c r="AG374" s="683"/>
      <c r="AH374" s="683"/>
      <c r="AI374" s="683"/>
      <c r="AJ374" s="683"/>
      <c r="AK374" s="683"/>
    </row>
    <row r="375" spans="1:299" s="684" customFormat="1">
      <c r="O375" s="683"/>
      <c r="P375" s="683"/>
      <c r="Q375" s="683"/>
      <c r="R375" s="683"/>
      <c r="S375" s="683"/>
      <c r="T375" s="683"/>
      <c r="U375" s="683"/>
      <c r="V375" s="683"/>
      <c r="W375" s="683"/>
      <c r="X375" s="683"/>
      <c r="Y375" s="683"/>
      <c r="Z375" s="683"/>
      <c r="AA375" s="683"/>
      <c r="AB375" s="683"/>
      <c r="AC375" s="683"/>
      <c r="AD375" s="683"/>
      <c r="AE375" s="683"/>
      <c r="AF375" s="683"/>
      <c r="AG375" s="683"/>
      <c r="AH375" s="683"/>
      <c r="AI375" s="683"/>
      <c r="AJ375" s="683"/>
      <c r="AK375" s="683"/>
    </row>
    <row r="376" spans="1:299" s="684" customFormat="1">
      <c r="O376" s="683"/>
      <c r="P376" s="683"/>
      <c r="Q376" s="683"/>
      <c r="R376" s="683"/>
      <c r="S376" s="683"/>
      <c r="T376" s="683"/>
      <c r="U376" s="683"/>
      <c r="V376" s="683"/>
      <c r="W376" s="683"/>
      <c r="X376" s="683"/>
      <c r="Y376" s="683"/>
      <c r="Z376" s="683"/>
      <c r="AA376" s="683"/>
      <c r="AB376" s="683"/>
      <c r="AC376" s="683"/>
      <c r="AD376" s="683"/>
      <c r="AE376" s="683"/>
      <c r="AF376" s="683"/>
      <c r="AG376" s="683"/>
      <c r="AH376" s="683"/>
      <c r="AI376" s="683"/>
      <c r="AJ376" s="683"/>
      <c r="AK376" s="683"/>
    </row>
    <row r="377" spans="1:299" s="684" customFormat="1">
      <c r="O377" s="683"/>
      <c r="P377" s="683"/>
      <c r="Q377" s="683"/>
      <c r="R377" s="683"/>
      <c r="S377" s="683"/>
      <c r="T377" s="683"/>
      <c r="U377" s="683"/>
      <c r="V377" s="683"/>
      <c r="W377" s="683"/>
      <c r="X377" s="683"/>
      <c r="Y377" s="683"/>
      <c r="Z377" s="683"/>
      <c r="AA377" s="683"/>
      <c r="AB377" s="683"/>
      <c r="AC377" s="683"/>
      <c r="AD377" s="683"/>
      <c r="AE377" s="683"/>
      <c r="AF377" s="683"/>
      <c r="AG377" s="683"/>
      <c r="AH377" s="683"/>
      <c r="AI377" s="683"/>
      <c r="AJ377" s="683"/>
      <c r="AK377" s="683"/>
    </row>
    <row r="378" spans="1:299" s="684" customFormat="1">
      <c r="O378" s="683"/>
      <c r="P378" s="683"/>
      <c r="Q378" s="683"/>
      <c r="R378" s="683"/>
      <c r="S378" s="683"/>
      <c r="T378" s="683"/>
      <c r="U378" s="683"/>
      <c r="V378" s="683"/>
      <c r="W378" s="683"/>
      <c r="X378" s="683"/>
      <c r="Y378" s="683"/>
      <c r="Z378" s="683"/>
      <c r="AA378" s="683"/>
      <c r="AB378" s="683"/>
      <c r="AC378" s="683"/>
      <c r="AD378" s="683"/>
      <c r="AE378" s="683"/>
      <c r="AF378" s="683"/>
      <c r="AG378" s="683"/>
      <c r="AH378" s="683"/>
      <c r="AI378" s="683"/>
      <c r="AJ378" s="683"/>
      <c r="AK378" s="683"/>
    </row>
    <row r="379" spans="1:299" s="684" customFormat="1">
      <c r="O379" s="683"/>
      <c r="P379" s="683"/>
      <c r="Q379" s="683"/>
      <c r="R379" s="683"/>
      <c r="S379" s="683"/>
      <c r="T379" s="683"/>
      <c r="U379" s="683"/>
      <c r="V379" s="683"/>
      <c r="W379" s="683"/>
      <c r="X379" s="683"/>
      <c r="Y379" s="683"/>
      <c r="Z379" s="683"/>
      <c r="AA379" s="683"/>
      <c r="AB379" s="683"/>
      <c r="AC379" s="683"/>
      <c r="AD379" s="683"/>
      <c r="AE379" s="683"/>
      <c r="AF379" s="683"/>
      <c r="AG379" s="683"/>
      <c r="AH379" s="683"/>
      <c r="AI379" s="683"/>
      <c r="AJ379" s="683"/>
      <c r="AK379" s="683"/>
    </row>
    <row r="380" spans="1:299" s="684" customFormat="1">
      <c r="O380" s="683"/>
      <c r="P380" s="683"/>
      <c r="Q380" s="683"/>
      <c r="R380" s="683"/>
      <c r="S380" s="683"/>
      <c r="T380" s="683"/>
      <c r="U380" s="683"/>
      <c r="V380" s="683"/>
      <c r="W380" s="683"/>
      <c r="X380" s="683"/>
      <c r="Y380" s="683"/>
      <c r="Z380" s="683"/>
      <c r="AA380" s="683"/>
      <c r="AB380" s="683"/>
      <c r="AC380" s="683"/>
      <c r="AD380" s="683"/>
      <c r="AE380" s="683"/>
      <c r="AF380" s="683"/>
      <c r="AG380" s="683"/>
      <c r="AH380" s="683"/>
      <c r="AI380" s="683"/>
      <c r="AJ380" s="683"/>
      <c r="AK380" s="683"/>
    </row>
    <row r="381" spans="1:299" s="684" customFormat="1">
      <c r="O381" s="683"/>
      <c r="P381" s="683"/>
      <c r="Q381" s="683"/>
      <c r="R381" s="683"/>
      <c r="S381" s="683"/>
      <c r="T381" s="683"/>
      <c r="U381" s="683"/>
      <c r="V381" s="683"/>
      <c r="W381" s="683"/>
      <c r="X381" s="683"/>
      <c r="Y381" s="683"/>
      <c r="Z381" s="683"/>
      <c r="AA381" s="683"/>
      <c r="AB381" s="683"/>
      <c r="AC381" s="683"/>
      <c r="AD381" s="683"/>
      <c r="AE381" s="683"/>
      <c r="AF381" s="683"/>
      <c r="AG381" s="683"/>
      <c r="AH381" s="683"/>
      <c r="AI381" s="683"/>
      <c r="AJ381" s="683"/>
      <c r="AK381" s="683"/>
    </row>
    <row r="382" spans="1:299" s="684" customFormat="1">
      <c r="O382" s="683"/>
      <c r="P382" s="683"/>
      <c r="Q382" s="683"/>
      <c r="R382" s="683"/>
      <c r="S382" s="683"/>
      <c r="T382" s="683"/>
      <c r="U382" s="683"/>
      <c r="V382" s="683"/>
      <c r="W382" s="683"/>
      <c r="X382" s="683"/>
      <c r="Y382" s="683"/>
      <c r="Z382" s="683"/>
      <c r="AA382" s="683"/>
      <c r="AB382" s="683"/>
      <c r="AC382" s="683"/>
      <c r="AD382" s="683"/>
      <c r="AE382" s="683"/>
      <c r="AF382" s="683"/>
      <c r="AG382" s="683"/>
      <c r="AH382" s="683"/>
      <c r="AI382" s="683"/>
      <c r="AJ382" s="683"/>
      <c r="AK382" s="683"/>
    </row>
    <row r="383" spans="1:299" s="684" customFormat="1">
      <c r="A383" s="682"/>
      <c r="H383" s="749"/>
      <c r="N383" s="682"/>
      <c r="O383" s="683"/>
      <c r="P383" s="683"/>
      <c r="Q383" s="683"/>
      <c r="R383" s="683"/>
      <c r="S383" s="683"/>
      <c r="T383" s="683"/>
      <c r="U383" s="683"/>
      <c r="V383" s="683"/>
      <c r="W383" s="683"/>
      <c r="X383" s="683"/>
      <c r="Y383" s="683"/>
      <c r="Z383" s="683"/>
      <c r="AA383" s="683"/>
      <c r="AB383" s="683"/>
      <c r="AC383" s="683"/>
      <c r="AD383" s="683"/>
      <c r="AE383" s="683"/>
      <c r="AF383" s="683"/>
      <c r="AG383" s="683"/>
      <c r="AH383" s="683"/>
      <c r="AI383" s="683"/>
      <c r="AJ383" s="683"/>
      <c r="AK383" s="683"/>
    </row>
    <row r="384" spans="1:299" s="682" customFormat="1">
      <c r="B384" s="749"/>
      <c r="C384" s="749"/>
      <c r="D384" s="749"/>
      <c r="E384" s="749"/>
      <c r="F384" s="749"/>
      <c r="G384" s="749"/>
      <c r="H384" s="749"/>
      <c r="I384" s="684"/>
      <c r="J384" s="684"/>
      <c r="K384" s="684"/>
      <c r="L384" s="684"/>
      <c r="M384" s="684"/>
      <c r="O384" s="683"/>
      <c r="P384" s="683"/>
      <c r="Q384" s="683"/>
      <c r="R384" s="683"/>
      <c r="S384" s="683"/>
      <c r="T384" s="683"/>
      <c r="U384" s="683"/>
      <c r="V384" s="683"/>
      <c r="W384" s="683"/>
      <c r="X384" s="683"/>
      <c r="Y384" s="683"/>
      <c r="Z384" s="683"/>
      <c r="AA384" s="683"/>
      <c r="AB384" s="683"/>
      <c r="AC384" s="683"/>
      <c r="AD384" s="683"/>
      <c r="AE384" s="683"/>
      <c r="AF384" s="683"/>
      <c r="AG384" s="683"/>
      <c r="AH384" s="683"/>
      <c r="AI384" s="683"/>
      <c r="AJ384" s="683"/>
      <c r="AK384" s="683"/>
      <c r="AL384" s="684"/>
      <c r="AM384" s="684"/>
      <c r="AN384" s="684"/>
      <c r="AO384" s="684"/>
      <c r="AP384" s="684"/>
      <c r="AQ384" s="684"/>
      <c r="AR384" s="684"/>
      <c r="AS384" s="684"/>
      <c r="AT384" s="684"/>
      <c r="AU384" s="684"/>
      <c r="AV384" s="684"/>
      <c r="AW384" s="684"/>
      <c r="AX384" s="684"/>
      <c r="AY384" s="684"/>
      <c r="AZ384" s="684"/>
      <c r="BA384" s="684"/>
      <c r="BB384" s="684"/>
      <c r="BC384" s="684"/>
      <c r="BD384" s="684"/>
      <c r="BE384" s="684"/>
      <c r="BF384" s="684"/>
      <c r="BG384" s="684"/>
      <c r="BH384" s="684"/>
      <c r="BI384" s="684"/>
      <c r="BJ384" s="684"/>
      <c r="BK384" s="684"/>
      <c r="BL384" s="684"/>
      <c r="BM384" s="684"/>
      <c r="BN384" s="684"/>
      <c r="BO384" s="684"/>
      <c r="BP384" s="684"/>
      <c r="BQ384" s="684"/>
      <c r="BR384" s="684"/>
      <c r="BS384" s="684"/>
      <c r="BT384" s="684"/>
      <c r="BU384" s="684"/>
      <c r="BV384" s="684"/>
      <c r="BW384" s="684"/>
      <c r="BX384" s="684"/>
      <c r="BY384" s="684"/>
      <c r="BZ384" s="684"/>
      <c r="CA384" s="684"/>
      <c r="CB384" s="684"/>
      <c r="CC384" s="684"/>
      <c r="CD384" s="684"/>
      <c r="CE384" s="684"/>
      <c r="CF384" s="684"/>
      <c r="CG384" s="684"/>
      <c r="CH384" s="684"/>
      <c r="CI384" s="684"/>
      <c r="CJ384" s="684"/>
      <c r="CK384" s="684"/>
      <c r="CL384" s="684"/>
      <c r="CM384" s="684"/>
      <c r="CN384" s="684"/>
      <c r="CO384" s="684"/>
      <c r="CP384" s="684"/>
      <c r="CQ384" s="684"/>
      <c r="CR384" s="684"/>
      <c r="CS384" s="684"/>
      <c r="CT384" s="684"/>
      <c r="CU384" s="684"/>
      <c r="CV384" s="684"/>
      <c r="CW384" s="684"/>
      <c r="CX384" s="684"/>
      <c r="CY384" s="684"/>
      <c r="CZ384" s="684"/>
      <c r="DA384" s="684"/>
      <c r="DB384" s="684"/>
      <c r="DC384" s="684"/>
      <c r="DD384" s="684"/>
      <c r="DE384" s="684"/>
      <c r="DF384" s="684"/>
      <c r="DG384" s="684"/>
      <c r="DH384" s="684"/>
      <c r="DI384" s="684"/>
      <c r="DJ384" s="684"/>
      <c r="DK384" s="684"/>
      <c r="DL384" s="684"/>
      <c r="DM384" s="684"/>
      <c r="DN384" s="684"/>
      <c r="DO384" s="684"/>
      <c r="DP384" s="684"/>
      <c r="DQ384" s="684"/>
      <c r="DR384" s="684"/>
      <c r="DS384" s="684"/>
      <c r="DT384" s="684"/>
      <c r="DU384" s="684"/>
      <c r="DV384" s="684"/>
      <c r="DW384" s="684"/>
      <c r="DX384" s="684"/>
      <c r="DY384" s="684"/>
      <c r="DZ384" s="684"/>
      <c r="EA384" s="684"/>
      <c r="EB384" s="684"/>
      <c r="EC384" s="684"/>
      <c r="ED384" s="684"/>
      <c r="EE384" s="684"/>
      <c r="EF384" s="684"/>
      <c r="EG384" s="684"/>
      <c r="EH384" s="684"/>
      <c r="EI384" s="684"/>
      <c r="EJ384" s="684"/>
      <c r="EK384" s="684"/>
      <c r="EL384" s="684"/>
      <c r="EM384" s="684"/>
      <c r="EN384" s="684"/>
      <c r="EO384" s="684"/>
      <c r="EP384" s="684"/>
      <c r="EQ384" s="684"/>
      <c r="ER384" s="684"/>
      <c r="ES384" s="684"/>
      <c r="ET384" s="684"/>
      <c r="EU384" s="684"/>
      <c r="EV384" s="684"/>
      <c r="EW384" s="684"/>
      <c r="EX384" s="684"/>
      <c r="EY384" s="684"/>
      <c r="EZ384" s="684"/>
      <c r="FA384" s="684"/>
      <c r="FB384" s="684"/>
      <c r="FC384" s="684"/>
      <c r="FD384" s="684"/>
      <c r="FE384" s="684"/>
      <c r="FF384" s="684"/>
      <c r="FG384" s="684"/>
      <c r="FH384" s="684"/>
      <c r="FI384" s="684"/>
      <c r="FJ384" s="684"/>
      <c r="FK384" s="684"/>
      <c r="FL384" s="684"/>
      <c r="FM384" s="684"/>
      <c r="FN384" s="684"/>
      <c r="FO384" s="684"/>
      <c r="FP384" s="684"/>
      <c r="FQ384" s="684"/>
      <c r="FR384" s="684"/>
      <c r="FS384" s="684"/>
      <c r="FT384" s="684"/>
      <c r="FU384" s="684"/>
      <c r="FV384" s="684"/>
      <c r="FW384" s="684"/>
      <c r="FX384" s="684"/>
      <c r="FY384" s="684"/>
      <c r="FZ384" s="684"/>
      <c r="GA384" s="684"/>
      <c r="GB384" s="684"/>
      <c r="GC384" s="684"/>
      <c r="GD384" s="684"/>
      <c r="GE384" s="684"/>
      <c r="GF384" s="684"/>
      <c r="GG384" s="684"/>
      <c r="GH384" s="684"/>
      <c r="GI384" s="684"/>
      <c r="GJ384" s="684"/>
      <c r="GK384" s="684"/>
      <c r="GL384" s="684"/>
      <c r="GM384" s="684"/>
      <c r="GN384" s="684"/>
      <c r="GO384" s="684"/>
      <c r="GP384" s="684"/>
      <c r="GQ384" s="684"/>
      <c r="GR384" s="684"/>
      <c r="GS384" s="684"/>
      <c r="GT384" s="684"/>
      <c r="GU384" s="684"/>
      <c r="GV384" s="684"/>
      <c r="GW384" s="684"/>
      <c r="GX384" s="684"/>
      <c r="GY384" s="684"/>
      <c r="GZ384" s="684"/>
      <c r="HA384" s="684"/>
      <c r="HB384" s="684"/>
      <c r="HC384" s="684"/>
      <c r="HD384" s="684"/>
      <c r="HE384" s="684"/>
      <c r="HF384" s="684"/>
      <c r="HG384" s="684"/>
      <c r="HH384" s="684"/>
      <c r="HI384" s="684"/>
      <c r="HJ384" s="684"/>
      <c r="HK384" s="684"/>
      <c r="HL384" s="684"/>
      <c r="HM384" s="684"/>
      <c r="HN384" s="684"/>
      <c r="HO384" s="684"/>
      <c r="HP384" s="684"/>
      <c r="HQ384" s="684"/>
      <c r="HR384" s="684"/>
      <c r="HS384" s="684"/>
      <c r="HT384" s="684"/>
      <c r="HU384" s="684"/>
      <c r="HV384" s="684"/>
      <c r="HW384" s="684"/>
      <c r="HX384" s="684"/>
      <c r="HY384" s="684"/>
      <c r="HZ384" s="684"/>
      <c r="IA384" s="684"/>
      <c r="IB384" s="684"/>
      <c r="IC384" s="684"/>
      <c r="ID384" s="684"/>
      <c r="IE384" s="684"/>
      <c r="IF384" s="684"/>
      <c r="IG384" s="684"/>
      <c r="IH384" s="684"/>
      <c r="II384" s="684"/>
      <c r="IJ384" s="684"/>
      <c r="IK384" s="684"/>
      <c r="IL384" s="684"/>
      <c r="IM384" s="684"/>
      <c r="IN384" s="684"/>
      <c r="IO384" s="684"/>
      <c r="IP384" s="684"/>
      <c r="IQ384" s="684"/>
      <c r="IR384" s="684"/>
      <c r="IS384" s="684"/>
      <c r="IT384" s="684"/>
      <c r="IU384" s="684"/>
      <c r="IV384" s="684"/>
      <c r="IW384" s="684"/>
      <c r="IX384" s="684"/>
      <c r="IY384" s="684"/>
      <c r="IZ384" s="684"/>
      <c r="JA384" s="684"/>
      <c r="JB384" s="684"/>
      <c r="JC384" s="684"/>
      <c r="JD384" s="684"/>
      <c r="JE384" s="684"/>
      <c r="JF384" s="684"/>
      <c r="JG384" s="684"/>
      <c r="JH384" s="684"/>
      <c r="JI384" s="684"/>
      <c r="JJ384" s="684"/>
      <c r="JK384" s="684"/>
      <c r="JL384" s="684"/>
      <c r="JM384" s="684"/>
      <c r="JN384" s="684"/>
      <c r="JO384" s="684"/>
      <c r="JP384" s="684"/>
      <c r="JQ384" s="684"/>
      <c r="JR384" s="684"/>
      <c r="JS384" s="684"/>
      <c r="JT384" s="684"/>
      <c r="JU384" s="684"/>
      <c r="JV384" s="684"/>
      <c r="JW384" s="684"/>
      <c r="JX384" s="684"/>
      <c r="JY384" s="684"/>
      <c r="JZ384" s="684"/>
      <c r="KA384" s="684"/>
      <c r="KB384" s="684"/>
      <c r="KC384" s="684"/>
      <c r="KD384" s="684"/>
      <c r="KE384" s="684"/>
      <c r="KF384" s="684"/>
      <c r="KG384" s="684"/>
      <c r="KH384" s="684"/>
      <c r="KI384" s="684"/>
      <c r="KJ384" s="684"/>
      <c r="KK384" s="684"/>
      <c r="KL384" s="684"/>
      <c r="KM384" s="684"/>
    </row>
    <row r="385" spans="2:299" s="682" customFormat="1">
      <c r="B385" s="749"/>
      <c r="C385" s="749"/>
      <c r="D385" s="749"/>
      <c r="E385" s="749"/>
      <c r="F385" s="749"/>
      <c r="G385" s="749"/>
      <c r="H385" s="749"/>
      <c r="I385" s="684"/>
      <c r="J385" s="684"/>
      <c r="K385" s="684"/>
      <c r="L385" s="684"/>
      <c r="M385" s="684"/>
      <c r="O385" s="683"/>
      <c r="P385" s="683"/>
      <c r="Q385" s="683"/>
      <c r="R385" s="683"/>
      <c r="S385" s="683"/>
      <c r="T385" s="683"/>
      <c r="U385" s="683"/>
      <c r="V385" s="683"/>
      <c r="W385" s="683"/>
      <c r="X385" s="683"/>
      <c r="Y385" s="683"/>
      <c r="Z385" s="683"/>
      <c r="AA385" s="683"/>
      <c r="AB385" s="683"/>
      <c r="AC385" s="683"/>
      <c r="AD385" s="683"/>
      <c r="AE385" s="683"/>
      <c r="AF385" s="683"/>
      <c r="AG385" s="683"/>
      <c r="AH385" s="683"/>
      <c r="AI385" s="683"/>
      <c r="AJ385" s="683"/>
      <c r="AK385" s="683"/>
      <c r="AL385" s="684"/>
      <c r="AM385" s="684"/>
      <c r="AN385" s="684"/>
      <c r="AO385" s="684"/>
      <c r="AP385" s="684"/>
      <c r="AQ385" s="684"/>
      <c r="AR385" s="684"/>
      <c r="AS385" s="684"/>
      <c r="AT385" s="684"/>
      <c r="AU385" s="684"/>
      <c r="AV385" s="684"/>
      <c r="AW385" s="684"/>
      <c r="AX385" s="684"/>
      <c r="AY385" s="684"/>
      <c r="AZ385" s="684"/>
      <c r="BA385" s="684"/>
      <c r="BB385" s="684"/>
      <c r="BC385" s="684"/>
      <c r="BD385" s="684"/>
      <c r="BE385" s="684"/>
      <c r="BF385" s="684"/>
      <c r="BG385" s="684"/>
      <c r="BH385" s="684"/>
      <c r="BI385" s="684"/>
      <c r="BJ385" s="684"/>
      <c r="BK385" s="684"/>
      <c r="BL385" s="684"/>
      <c r="BM385" s="684"/>
      <c r="BN385" s="684"/>
      <c r="BO385" s="684"/>
      <c r="BP385" s="684"/>
      <c r="BQ385" s="684"/>
      <c r="BR385" s="684"/>
      <c r="BS385" s="684"/>
      <c r="BT385" s="684"/>
      <c r="BU385" s="684"/>
      <c r="BV385" s="684"/>
      <c r="BW385" s="684"/>
      <c r="BX385" s="684"/>
      <c r="BY385" s="684"/>
      <c r="BZ385" s="684"/>
      <c r="CA385" s="684"/>
      <c r="CB385" s="684"/>
      <c r="CC385" s="684"/>
      <c r="CD385" s="684"/>
      <c r="CE385" s="684"/>
      <c r="CF385" s="684"/>
      <c r="CG385" s="684"/>
      <c r="CH385" s="684"/>
      <c r="CI385" s="684"/>
      <c r="CJ385" s="684"/>
      <c r="CK385" s="684"/>
      <c r="CL385" s="684"/>
      <c r="CM385" s="684"/>
      <c r="CN385" s="684"/>
      <c r="CO385" s="684"/>
      <c r="CP385" s="684"/>
      <c r="CQ385" s="684"/>
      <c r="CR385" s="684"/>
      <c r="CS385" s="684"/>
      <c r="CT385" s="684"/>
      <c r="CU385" s="684"/>
      <c r="CV385" s="684"/>
      <c r="CW385" s="684"/>
      <c r="CX385" s="684"/>
      <c r="CY385" s="684"/>
      <c r="CZ385" s="684"/>
      <c r="DA385" s="684"/>
      <c r="DB385" s="684"/>
      <c r="DC385" s="684"/>
      <c r="DD385" s="684"/>
      <c r="DE385" s="684"/>
      <c r="DF385" s="684"/>
      <c r="DG385" s="684"/>
      <c r="DH385" s="684"/>
      <c r="DI385" s="684"/>
      <c r="DJ385" s="684"/>
      <c r="DK385" s="684"/>
      <c r="DL385" s="684"/>
      <c r="DM385" s="684"/>
      <c r="DN385" s="684"/>
      <c r="DO385" s="684"/>
      <c r="DP385" s="684"/>
      <c r="DQ385" s="684"/>
      <c r="DR385" s="684"/>
      <c r="DS385" s="684"/>
      <c r="DT385" s="684"/>
      <c r="DU385" s="684"/>
      <c r="DV385" s="684"/>
      <c r="DW385" s="684"/>
      <c r="DX385" s="684"/>
      <c r="DY385" s="684"/>
      <c r="DZ385" s="684"/>
      <c r="EA385" s="684"/>
      <c r="EB385" s="684"/>
      <c r="EC385" s="684"/>
      <c r="ED385" s="684"/>
      <c r="EE385" s="684"/>
      <c r="EF385" s="684"/>
      <c r="EG385" s="684"/>
      <c r="EH385" s="684"/>
      <c r="EI385" s="684"/>
      <c r="EJ385" s="684"/>
      <c r="EK385" s="684"/>
      <c r="EL385" s="684"/>
      <c r="EM385" s="684"/>
      <c r="EN385" s="684"/>
      <c r="EO385" s="684"/>
      <c r="EP385" s="684"/>
      <c r="EQ385" s="684"/>
      <c r="ER385" s="684"/>
      <c r="ES385" s="684"/>
      <c r="ET385" s="684"/>
      <c r="EU385" s="684"/>
      <c r="EV385" s="684"/>
      <c r="EW385" s="684"/>
      <c r="EX385" s="684"/>
      <c r="EY385" s="684"/>
      <c r="EZ385" s="684"/>
      <c r="FA385" s="684"/>
      <c r="FB385" s="684"/>
      <c r="FC385" s="684"/>
      <c r="FD385" s="684"/>
      <c r="FE385" s="684"/>
      <c r="FF385" s="684"/>
      <c r="FG385" s="684"/>
      <c r="FH385" s="684"/>
      <c r="FI385" s="684"/>
      <c r="FJ385" s="684"/>
      <c r="FK385" s="684"/>
      <c r="FL385" s="684"/>
      <c r="FM385" s="684"/>
      <c r="FN385" s="684"/>
      <c r="FO385" s="684"/>
      <c r="FP385" s="684"/>
      <c r="FQ385" s="684"/>
      <c r="FR385" s="684"/>
      <c r="FS385" s="684"/>
      <c r="FT385" s="684"/>
      <c r="FU385" s="684"/>
      <c r="FV385" s="684"/>
      <c r="FW385" s="684"/>
      <c r="FX385" s="684"/>
      <c r="FY385" s="684"/>
      <c r="FZ385" s="684"/>
      <c r="GA385" s="684"/>
      <c r="GB385" s="684"/>
      <c r="GC385" s="684"/>
      <c r="GD385" s="684"/>
      <c r="GE385" s="684"/>
      <c r="GF385" s="684"/>
      <c r="GG385" s="684"/>
      <c r="GH385" s="684"/>
      <c r="GI385" s="684"/>
      <c r="GJ385" s="684"/>
      <c r="GK385" s="684"/>
      <c r="GL385" s="684"/>
      <c r="GM385" s="684"/>
      <c r="GN385" s="684"/>
      <c r="GO385" s="684"/>
      <c r="GP385" s="684"/>
      <c r="GQ385" s="684"/>
      <c r="GR385" s="684"/>
      <c r="GS385" s="684"/>
      <c r="GT385" s="684"/>
      <c r="GU385" s="684"/>
      <c r="GV385" s="684"/>
      <c r="GW385" s="684"/>
      <c r="GX385" s="684"/>
      <c r="GY385" s="684"/>
      <c r="GZ385" s="684"/>
      <c r="HA385" s="684"/>
      <c r="HB385" s="684"/>
      <c r="HC385" s="684"/>
      <c r="HD385" s="684"/>
      <c r="HE385" s="684"/>
      <c r="HF385" s="684"/>
      <c r="HG385" s="684"/>
      <c r="HH385" s="684"/>
      <c r="HI385" s="684"/>
      <c r="HJ385" s="684"/>
      <c r="HK385" s="684"/>
      <c r="HL385" s="684"/>
      <c r="HM385" s="684"/>
      <c r="HN385" s="684"/>
      <c r="HO385" s="684"/>
      <c r="HP385" s="684"/>
      <c r="HQ385" s="684"/>
      <c r="HR385" s="684"/>
      <c r="HS385" s="684"/>
      <c r="HT385" s="684"/>
      <c r="HU385" s="684"/>
      <c r="HV385" s="684"/>
      <c r="HW385" s="684"/>
      <c r="HX385" s="684"/>
      <c r="HY385" s="684"/>
      <c r="HZ385" s="684"/>
      <c r="IA385" s="684"/>
      <c r="IB385" s="684"/>
      <c r="IC385" s="684"/>
      <c r="ID385" s="684"/>
      <c r="IE385" s="684"/>
      <c r="IF385" s="684"/>
      <c r="IG385" s="684"/>
      <c r="IH385" s="684"/>
      <c r="II385" s="684"/>
      <c r="IJ385" s="684"/>
      <c r="IK385" s="684"/>
      <c r="IL385" s="684"/>
      <c r="IM385" s="684"/>
      <c r="IN385" s="684"/>
      <c r="IO385" s="684"/>
      <c r="IP385" s="684"/>
      <c r="IQ385" s="684"/>
      <c r="IR385" s="684"/>
      <c r="IS385" s="684"/>
      <c r="IT385" s="684"/>
      <c r="IU385" s="684"/>
      <c r="IV385" s="684"/>
      <c r="IW385" s="684"/>
      <c r="IX385" s="684"/>
      <c r="IY385" s="684"/>
      <c r="IZ385" s="684"/>
      <c r="JA385" s="684"/>
      <c r="JB385" s="684"/>
      <c r="JC385" s="684"/>
      <c r="JD385" s="684"/>
      <c r="JE385" s="684"/>
      <c r="JF385" s="684"/>
      <c r="JG385" s="684"/>
      <c r="JH385" s="684"/>
      <c r="JI385" s="684"/>
      <c r="JJ385" s="684"/>
      <c r="JK385" s="684"/>
      <c r="JL385" s="684"/>
      <c r="JM385" s="684"/>
      <c r="JN385" s="684"/>
      <c r="JO385" s="684"/>
      <c r="JP385" s="684"/>
      <c r="JQ385" s="684"/>
      <c r="JR385" s="684"/>
      <c r="JS385" s="684"/>
      <c r="JT385" s="684"/>
      <c r="JU385" s="684"/>
      <c r="JV385" s="684"/>
      <c r="JW385" s="684"/>
      <c r="JX385" s="684"/>
      <c r="JY385" s="684"/>
      <c r="JZ385" s="684"/>
      <c r="KA385" s="684"/>
      <c r="KB385" s="684"/>
      <c r="KC385" s="684"/>
      <c r="KD385" s="684"/>
      <c r="KE385" s="684"/>
      <c r="KF385" s="684"/>
      <c r="KG385" s="684"/>
      <c r="KH385" s="684"/>
      <c r="KI385" s="684"/>
      <c r="KJ385" s="684"/>
      <c r="KK385" s="684"/>
      <c r="KL385" s="684"/>
      <c r="KM385" s="684"/>
    </row>
  </sheetData>
  <mergeCells count="4">
    <mergeCell ref="B1:G1"/>
    <mergeCell ref="I1:M1"/>
    <mergeCell ref="I8:M8"/>
    <mergeCell ref="B41:G45"/>
  </mergeCells>
  <pageMargins left="0.25" right="0.25" top="0.75" bottom="0.75" header="0.3" footer="0.3"/>
  <pageSetup scale="83" orientation="portrait" r:id="rId1"/>
  <headerFooter>
    <oddFooter>&amp;R&amp;P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EK484"/>
  <sheetViews>
    <sheetView topLeftCell="G37" zoomScale="80" zoomScaleNormal="80" workbookViewId="0">
      <selection activeCell="J114" sqref="J114"/>
    </sheetView>
  </sheetViews>
  <sheetFormatPr defaultColWidth="9.44140625" defaultRowHeight="14.4"/>
  <cols>
    <col min="1" max="1" width="2.44140625" style="784" customWidth="1"/>
    <col min="2" max="2" width="30.5546875" style="784" customWidth="1"/>
    <col min="3" max="3" width="24" style="784" customWidth="1"/>
    <col min="4" max="5" width="14.44140625" style="784" customWidth="1"/>
    <col min="6" max="6" width="14.44140625" style="784" hidden="1" customWidth="1"/>
    <col min="7" max="7" width="47.5546875" style="784" customWidth="1"/>
    <col min="8" max="8" width="9" style="784" customWidth="1"/>
    <col min="9" max="9" width="25.5546875" style="784" customWidth="1"/>
    <col min="10" max="10" width="19.44140625" style="784" customWidth="1"/>
    <col min="11" max="11" width="14.5546875" style="784" customWidth="1"/>
    <col min="12" max="12" width="13.5546875" style="784" customWidth="1"/>
    <col min="13" max="13" width="31.5546875" style="784" customWidth="1"/>
    <col min="14" max="14" width="8.5546875" style="784" customWidth="1"/>
    <col min="15" max="15" width="9.5546875" style="782" customWidth="1"/>
    <col min="16" max="141" width="9.44140625" style="783"/>
    <col min="142" max="16384" width="9.44140625" style="784"/>
  </cols>
  <sheetData>
    <row r="1" spans="1:141" ht="15" thickBot="1">
      <c r="A1" s="782"/>
      <c r="B1" s="1114" t="s">
        <v>253</v>
      </c>
      <c r="C1" s="1114"/>
      <c r="D1" s="1114"/>
      <c r="E1" s="1114"/>
      <c r="F1" s="1114"/>
      <c r="G1" s="1114"/>
      <c r="H1" s="682"/>
      <c r="I1" s="1138" t="s">
        <v>455</v>
      </c>
      <c r="J1" s="1138"/>
      <c r="K1" s="1138"/>
      <c r="L1" s="1138"/>
      <c r="M1" s="1138"/>
      <c r="N1" s="782"/>
      <c r="P1" s="782"/>
      <c r="Q1" s="782"/>
      <c r="R1" s="782"/>
      <c r="S1" s="782"/>
      <c r="T1" s="782"/>
      <c r="U1" s="782"/>
      <c r="V1" s="782"/>
      <c r="W1" s="782"/>
      <c r="X1" s="782"/>
      <c r="Y1" s="782"/>
      <c r="Z1" s="782"/>
      <c r="AA1" s="782"/>
      <c r="AB1" s="782"/>
      <c r="AC1" s="782"/>
      <c r="AD1" s="782"/>
      <c r="AE1" s="782"/>
      <c r="AF1" s="782"/>
      <c r="AG1" s="782"/>
      <c r="AH1" s="782"/>
      <c r="EK1" s="784"/>
    </row>
    <row r="2" spans="1:141" ht="16.2" thickBot="1">
      <c r="A2" s="782"/>
      <c r="B2" s="782"/>
      <c r="C2" s="782"/>
      <c r="D2" s="782"/>
      <c r="E2" s="782"/>
      <c r="F2" s="782"/>
      <c r="G2" s="782"/>
      <c r="H2" s="782"/>
      <c r="I2" s="785"/>
      <c r="J2" s="782"/>
      <c r="K2" s="782"/>
      <c r="L2" s="782"/>
      <c r="M2" s="782"/>
      <c r="N2" s="782"/>
      <c r="P2" s="782"/>
      <c r="Q2" s="782"/>
      <c r="R2" s="782"/>
      <c r="S2" s="782"/>
      <c r="T2" s="782"/>
      <c r="U2" s="782"/>
      <c r="V2" s="782"/>
      <c r="W2" s="782"/>
      <c r="X2" s="782"/>
      <c r="Y2" s="782"/>
      <c r="Z2" s="782"/>
      <c r="AA2" s="782"/>
      <c r="AB2" s="782"/>
      <c r="AC2" s="782"/>
      <c r="AD2" s="782"/>
      <c r="AE2" s="782"/>
      <c r="AF2" s="782"/>
      <c r="AG2" s="782"/>
      <c r="AH2" s="782"/>
      <c r="EK2" s="784"/>
    </row>
    <row r="3" spans="1:141">
      <c r="A3" s="782"/>
      <c r="B3" s="318" t="s">
        <v>255</v>
      </c>
      <c r="C3" s="319" t="s">
        <v>256</v>
      </c>
      <c r="D3" s="320" t="s">
        <v>257</v>
      </c>
      <c r="E3" s="327"/>
      <c r="F3" s="327"/>
      <c r="G3" s="327"/>
      <c r="H3" s="782"/>
      <c r="I3" s="782"/>
      <c r="J3" s="782"/>
      <c r="K3" s="782"/>
      <c r="L3" s="782"/>
      <c r="M3" s="782"/>
      <c r="N3" s="782"/>
      <c r="P3" s="782"/>
      <c r="Q3" s="782"/>
      <c r="R3" s="782"/>
      <c r="S3" s="782"/>
      <c r="T3" s="782"/>
      <c r="U3" s="782"/>
      <c r="V3" s="782"/>
      <c r="W3" s="782"/>
      <c r="X3" s="782"/>
      <c r="Y3" s="782"/>
      <c r="Z3" s="782"/>
      <c r="AA3" s="782"/>
      <c r="AB3" s="782"/>
      <c r="AC3" s="782"/>
      <c r="AD3" s="782"/>
      <c r="AE3" s="782"/>
      <c r="AF3" s="782"/>
      <c r="AG3" s="782"/>
      <c r="AH3" s="782"/>
      <c r="EK3" s="784"/>
    </row>
    <row r="4" spans="1:141">
      <c r="A4" s="782"/>
      <c r="B4" s="323" t="s">
        <v>259</v>
      </c>
      <c r="C4" s="686">
        <v>15</v>
      </c>
      <c r="D4" s="325">
        <f>C4*8</f>
        <v>120</v>
      </c>
      <c r="E4" s="327"/>
      <c r="F4" s="327"/>
      <c r="G4" s="327"/>
      <c r="H4" s="782"/>
      <c r="I4" s="782"/>
      <c r="J4" s="782"/>
      <c r="K4" s="782"/>
      <c r="L4" s="782"/>
      <c r="M4" s="782"/>
      <c r="N4" s="782"/>
      <c r="P4" s="782"/>
      <c r="Q4" s="782"/>
      <c r="R4" s="782"/>
      <c r="S4" s="782"/>
      <c r="T4" s="782"/>
      <c r="U4" s="782"/>
      <c r="V4" s="782"/>
      <c r="W4" s="782"/>
      <c r="X4" s="782"/>
      <c r="Y4" s="782"/>
      <c r="Z4" s="782"/>
      <c r="AA4" s="782"/>
      <c r="AB4" s="782"/>
      <c r="AC4" s="782"/>
      <c r="AD4" s="782"/>
      <c r="AE4" s="782"/>
      <c r="AF4" s="782"/>
      <c r="AG4" s="782"/>
      <c r="AH4" s="782"/>
      <c r="EK4" s="784"/>
    </row>
    <row r="5" spans="1:141">
      <c r="A5" s="782"/>
      <c r="B5" s="323" t="s">
        <v>358</v>
      </c>
      <c r="C5" s="686">
        <v>8</v>
      </c>
      <c r="D5" s="325">
        <f>C5*8</f>
        <v>64</v>
      </c>
      <c r="E5" s="327"/>
      <c r="F5" s="327"/>
      <c r="G5" s="327"/>
      <c r="H5" s="782"/>
      <c r="I5" s="782"/>
      <c r="J5" s="782"/>
      <c r="K5" s="782"/>
      <c r="L5" s="782"/>
      <c r="M5" s="782"/>
      <c r="N5" s="782"/>
      <c r="P5" s="782"/>
      <c r="Q5" s="782"/>
      <c r="R5" s="782"/>
      <c r="S5" s="782"/>
      <c r="T5" s="782"/>
      <c r="U5" s="782"/>
      <c r="V5" s="782"/>
      <c r="W5" s="782"/>
      <c r="X5" s="782"/>
      <c r="Y5" s="782"/>
      <c r="Z5" s="782"/>
      <c r="AA5" s="782"/>
      <c r="AB5" s="782"/>
      <c r="AC5" s="782"/>
      <c r="AD5" s="782"/>
      <c r="AE5" s="782"/>
      <c r="AF5" s="782"/>
      <c r="AG5" s="782"/>
      <c r="AH5" s="782"/>
      <c r="EK5" s="784"/>
    </row>
    <row r="6" spans="1:141">
      <c r="A6" s="782"/>
      <c r="B6" s="323" t="s">
        <v>263</v>
      </c>
      <c r="C6" s="686">
        <v>10</v>
      </c>
      <c r="D6" s="325">
        <f>C6*8</f>
        <v>80</v>
      </c>
      <c r="E6" s="327"/>
      <c r="F6" s="327"/>
      <c r="G6" s="327"/>
      <c r="H6" s="782"/>
      <c r="I6" s="782"/>
      <c r="J6" s="782"/>
      <c r="K6" s="782"/>
      <c r="L6" s="782"/>
      <c r="M6" s="782"/>
      <c r="N6" s="782"/>
      <c r="P6" s="782"/>
      <c r="Q6" s="782"/>
      <c r="R6" s="782"/>
      <c r="S6" s="782"/>
      <c r="T6" s="782"/>
      <c r="U6" s="782"/>
      <c r="V6" s="782"/>
      <c r="W6" s="782"/>
      <c r="X6" s="782"/>
      <c r="Y6" s="782"/>
      <c r="Z6" s="782"/>
      <c r="AA6" s="782"/>
      <c r="AB6" s="782"/>
      <c r="AC6" s="782"/>
      <c r="AD6" s="782"/>
      <c r="AE6" s="782"/>
      <c r="AF6" s="782"/>
      <c r="AG6" s="782"/>
      <c r="AH6" s="782"/>
      <c r="EK6" s="784"/>
    </row>
    <row r="7" spans="1:141">
      <c r="A7" s="782"/>
      <c r="B7" s="328" t="s">
        <v>267</v>
      </c>
      <c r="C7" s="686">
        <v>5</v>
      </c>
      <c r="D7" s="329">
        <f>C7*8</f>
        <v>40</v>
      </c>
      <c r="E7" s="327"/>
      <c r="F7" s="327"/>
      <c r="G7" s="327"/>
      <c r="H7" s="782"/>
      <c r="I7" s="782"/>
      <c r="J7" s="782"/>
      <c r="K7" s="782"/>
      <c r="L7" s="782"/>
      <c r="M7" s="782"/>
      <c r="N7" s="782"/>
      <c r="P7" s="782"/>
      <c r="Q7" s="782"/>
      <c r="R7" s="782"/>
      <c r="S7" s="782"/>
      <c r="T7" s="782"/>
      <c r="U7" s="782"/>
      <c r="V7" s="782"/>
      <c r="W7" s="782"/>
      <c r="X7" s="782"/>
      <c r="Y7" s="782"/>
      <c r="Z7" s="782"/>
      <c r="AA7" s="782"/>
      <c r="AB7" s="782"/>
      <c r="AC7" s="782"/>
      <c r="AD7" s="782"/>
      <c r="AE7" s="782"/>
      <c r="AF7" s="782"/>
      <c r="AG7" s="782"/>
      <c r="AH7" s="782"/>
      <c r="EK7" s="784"/>
    </row>
    <row r="8" spans="1:141" ht="15" thickBot="1">
      <c r="A8" s="782"/>
      <c r="B8" s="323"/>
      <c r="C8" s="331" t="s">
        <v>269</v>
      </c>
      <c r="D8" s="325">
        <f>SUM(D4:D7)</f>
        <v>304</v>
      </c>
      <c r="E8" s="327"/>
      <c r="F8" s="327"/>
      <c r="G8" s="327"/>
      <c r="H8" s="782"/>
      <c r="I8" s="782"/>
      <c r="J8" s="782"/>
      <c r="K8" s="782"/>
      <c r="L8" s="782"/>
      <c r="M8" s="782"/>
      <c r="N8" s="782"/>
      <c r="P8" s="782"/>
      <c r="Q8" s="782"/>
      <c r="R8" s="782"/>
      <c r="S8" s="782"/>
      <c r="T8" s="782"/>
      <c r="U8" s="782"/>
      <c r="V8" s="782"/>
      <c r="W8" s="782"/>
      <c r="X8" s="782"/>
      <c r="Y8" s="782"/>
      <c r="Z8" s="782"/>
      <c r="AA8" s="782"/>
      <c r="AB8" s="782"/>
      <c r="AC8" s="782"/>
      <c r="AD8" s="782"/>
      <c r="AE8" s="782"/>
      <c r="AF8" s="782"/>
      <c r="AG8" s="782"/>
      <c r="AH8" s="782"/>
      <c r="EK8" s="784"/>
    </row>
    <row r="9" spans="1:141" ht="15" thickBot="1">
      <c r="A9" s="782"/>
      <c r="B9" s="332"/>
      <c r="C9" s="333" t="s">
        <v>271</v>
      </c>
      <c r="D9" s="334">
        <f>D8/(52*40)</f>
        <v>0.14615384615384616</v>
      </c>
      <c r="E9" s="327"/>
      <c r="F9" s="327"/>
      <c r="G9" s="336"/>
      <c r="H9" s="782"/>
      <c r="I9" s="1144" t="s">
        <v>456</v>
      </c>
      <c r="J9" s="1145"/>
      <c r="K9" s="1145"/>
      <c r="L9" s="1145"/>
      <c r="M9" s="1146"/>
      <c r="N9" s="782"/>
      <c r="P9" s="782"/>
      <c r="Q9" s="782"/>
      <c r="R9" s="782"/>
      <c r="S9" s="782"/>
      <c r="T9" s="782"/>
      <c r="U9" s="782"/>
      <c r="V9" s="782"/>
      <c r="W9" s="782"/>
      <c r="X9" s="782"/>
      <c r="Y9" s="782"/>
      <c r="Z9" s="782"/>
      <c r="AA9" s="782"/>
      <c r="AB9" s="782"/>
      <c r="AC9" s="782"/>
      <c r="AD9" s="782"/>
      <c r="AE9" s="782"/>
      <c r="AF9" s="782"/>
      <c r="AG9" s="782"/>
      <c r="AH9" s="782"/>
      <c r="EK9" s="784"/>
    </row>
    <row r="10" spans="1:141" ht="15" thickBot="1">
      <c r="A10" s="782"/>
      <c r="B10" s="782"/>
      <c r="C10" s="782"/>
      <c r="D10" s="782"/>
      <c r="E10" s="782"/>
      <c r="F10" s="782"/>
      <c r="G10" s="782"/>
      <c r="H10" s="782"/>
      <c r="I10" s="687" t="s">
        <v>260</v>
      </c>
      <c r="J10" s="338">
        <v>5</v>
      </c>
      <c r="K10" s="688"/>
      <c r="L10" s="689" t="s">
        <v>262</v>
      </c>
      <c r="M10" s="690">
        <f>J10*365</f>
        <v>1825</v>
      </c>
      <c r="N10" s="782"/>
      <c r="P10" s="782"/>
      <c r="Q10" s="782"/>
      <c r="R10" s="782"/>
      <c r="S10" s="782"/>
      <c r="T10" s="782"/>
      <c r="U10" s="782"/>
      <c r="V10" s="782"/>
      <c r="W10" s="782"/>
      <c r="X10" s="782"/>
      <c r="Y10" s="782"/>
      <c r="Z10" s="782"/>
      <c r="AA10" s="782"/>
      <c r="AB10" s="782"/>
      <c r="AC10" s="782"/>
      <c r="AD10" s="782"/>
      <c r="AE10" s="782"/>
      <c r="AF10" s="782"/>
      <c r="AG10" s="782"/>
      <c r="AH10" s="782"/>
      <c r="EK10" s="784"/>
    </row>
    <row r="11" spans="1:141" ht="27">
      <c r="A11" s="782"/>
      <c r="B11" s="694"/>
      <c r="C11" s="695"/>
      <c r="D11" s="695" t="s">
        <v>275</v>
      </c>
      <c r="E11" s="786"/>
      <c r="F11" s="346" t="s">
        <v>366</v>
      </c>
      <c r="G11" s="787" t="s">
        <v>277</v>
      </c>
      <c r="H11" s="782"/>
      <c r="I11" s="698"/>
      <c r="J11" s="699"/>
      <c r="K11" s="700" t="s">
        <v>264</v>
      </c>
      <c r="L11" s="700" t="s">
        <v>265</v>
      </c>
      <c r="M11" s="701" t="s">
        <v>266</v>
      </c>
      <c r="N11" s="782"/>
      <c r="P11" s="782"/>
      <c r="Q11" s="782"/>
      <c r="R11" s="782"/>
      <c r="S11" s="782"/>
      <c r="T11" s="782"/>
      <c r="U11" s="782"/>
      <c r="V11" s="782"/>
      <c r="W11" s="782"/>
      <c r="X11" s="782"/>
      <c r="Y11" s="782"/>
      <c r="Z11" s="782"/>
      <c r="AA11" s="782"/>
      <c r="AB11" s="782"/>
      <c r="AC11" s="782"/>
      <c r="AD11" s="782"/>
      <c r="AE11" s="782"/>
      <c r="AF11" s="782"/>
      <c r="AG11" s="782"/>
      <c r="AH11" s="782"/>
      <c r="EK11" s="784"/>
    </row>
    <row r="12" spans="1:141">
      <c r="A12" s="782"/>
      <c r="B12" s="713" t="s">
        <v>268</v>
      </c>
      <c r="C12" s="703"/>
      <c r="D12" s="721"/>
      <c r="E12" s="703"/>
      <c r="F12" s="788"/>
      <c r="G12" s="789"/>
      <c r="H12" s="782"/>
      <c r="I12" s="707" t="str">
        <f t="shared" ref="I12:I20" si="0">B12</f>
        <v>Management</v>
      </c>
      <c r="J12" s="708"/>
      <c r="K12" s="709"/>
      <c r="L12" s="709"/>
      <c r="M12" s="710"/>
      <c r="N12" s="782"/>
      <c r="P12" s="782"/>
      <c r="Q12" s="782"/>
      <c r="R12" s="782"/>
      <c r="S12" s="782"/>
      <c r="T12" s="782"/>
      <c r="U12" s="782"/>
      <c r="V12" s="782"/>
      <c r="W12" s="782"/>
      <c r="X12" s="782"/>
      <c r="Y12" s="782"/>
      <c r="Z12" s="782"/>
      <c r="AA12" s="782"/>
      <c r="AB12" s="782"/>
      <c r="AC12" s="782"/>
      <c r="AD12" s="782"/>
      <c r="AE12" s="782"/>
      <c r="AF12" s="782"/>
      <c r="AG12" s="782"/>
      <c r="AH12" s="782"/>
      <c r="EK12" s="784"/>
    </row>
    <row r="13" spans="1:141">
      <c r="A13" s="782"/>
      <c r="B13" s="364" t="str">
        <f>'Int_Fire_Safety (FY23)'!B13</f>
        <v xml:space="preserve">Program Functional Oversight </v>
      </c>
      <c r="C13" s="790"/>
      <c r="D13" s="357">
        <f>'Integrated Team (FY23)'!E15</f>
        <v>74264</v>
      </c>
      <c r="E13" s="703"/>
      <c r="F13" s="365">
        <v>92496.84919424048</v>
      </c>
      <c r="G13" s="791" t="str">
        <f>'Integrated Team (FY23)'!H15</f>
        <v>FY20 UFR Average for Line 101 Prg Functional Mgr</v>
      </c>
      <c r="H13" s="782"/>
      <c r="I13" s="691" t="str">
        <f t="shared" si="0"/>
        <v xml:space="preserve">Program Functional Oversight </v>
      </c>
      <c r="J13" s="368"/>
      <c r="K13" s="792">
        <f>D13</f>
        <v>74264</v>
      </c>
      <c r="L13" s="370">
        <f>C45</f>
        <v>0.1</v>
      </c>
      <c r="M13" s="712">
        <f>K13*L13</f>
        <v>7426.4000000000005</v>
      </c>
      <c r="N13" s="782"/>
      <c r="P13" s="782"/>
      <c r="Q13" s="782"/>
      <c r="R13" s="782"/>
      <c r="S13" s="782"/>
      <c r="T13" s="782"/>
      <c r="U13" s="782"/>
      <c r="V13" s="782"/>
      <c r="W13" s="782"/>
      <c r="X13" s="782"/>
      <c r="Y13" s="782"/>
      <c r="Z13" s="782"/>
      <c r="AA13" s="782"/>
      <c r="AB13" s="782"/>
      <c r="AC13" s="782"/>
      <c r="AD13" s="782"/>
      <c r="AE13" s="782"/>
      <c r="AF13" s="782"/>
      <c r="AG13" s="782"/>
      <c r="AH13" s="782"/>
      <c r="EK13" s="784"/>
    </row>
    <row r="14" spans="1:141" ht="27">
      <c r="A14" s="782"/>
      <c r="B14" s="364" t="s">
        <v>418</v>
      </c>
      <c r="C14" s="790"/>
      <c r="D14" s="357">
        <f>'Integrated Team (FY23)'!E14</f>
        <v>63627.199999999997</v>
      </c>
      <c r="E14" s="703"/>
      <c r="F14" s="365">
        <v>60923</v>
      </c>
      <c r="G14" s="220" t="s">
        <v>419</v>
      </c>
      <c r="H14" s="782"/>
      <c r="I14" s="691" t="str">
        <f t="shared" si="0"/>
        <v xml:space="preserve">  Specialty Site Manager</v>
      </c>
      <c r="J14" s="368"/>
      <c r="K14" s="792">
        <f>D14</f>
        <v>63627.199999999997</v>
      </c>
      <c r="L14" s="370">
        <f>C46</f>
        <v>1</v>
      </c>
      <c r="M14" s="712">
        <f>K14*L14</f>
        <v>63627.199999999997</v>
      </c>
      <c r="N14" s="782"/>
      <c r="P14" s="782"/>
      <c r="Q14" s="782"/>
      <c r="R14" s="782"/>
      <c r="S14" s="782"/>
      <c r="T14" s="782"/>
      <c r="U14" s="782"/>
      <c r="V14" s="782"/>
      <c r="W14" s="782"/>
      <c r="X14" s="782"/>
      <c r="Y14" s="782"/>
      <c r="Z14" s="782"/>
      <c r="AA14" s="782"/>
      <c r="AB14" s="782"/>
      <c r="AC14" s="782"/>
      <c r="AD14" s="782"/>
      <c r="AE14" s="782"/>
      <c r="AF14" s="782"/>
      <c r="AG14" s="782"/>
      <c r="AH14" s="782"/>
      <c r="EK14" s="784"/>
    </row>
    <row r="15" spans="1:141">
      <c r="A15" s="782"/>
      <c r="B15" s="713" t="s">
        <v>278</v>
      </c>
      <c r="C15" s="790"/>
      <c r="D15" s="357"/>
      <c r="E15" s="703"/>
      <c r="F15" s="365"/>
      <c r="G15" s="793"/>
      <c r="H15" s="782"/>
      <c r="I15" s="707" t="str">
        <f t="shared" si="0"/>
        <v>Medical and Clinical</v>
      </c>
      <c r="J15" s="368"/>
      <c r="K15" s="369"/>
      <c r="L15" s="370"/>
      <c r="M15" s="712"/>
      <c r="N15" s="782"/>
      <c r="P15" s="782"/>
      <c r="Q15" s="782"/>
      <c r="R15" s="782"/>
      <c r="S15" s="782"/>
      <c r="T15" s="782"/>
      <c r="U15" s="782"/>
      <c r="V15" s="782"/>
      <c r="W15" s="782"/>
      <c r="X15" s="782"/>
      <c r="Y15" s="782"/>
      <c r="Z15" s="782"/>
      <c r="AA15" s="782"/>
      <c r="AB15" s="782"/>
      <c r="AC15" s="782"/>
      <c r="AD15" s="782"/>
      <c r="AE15" s="782"/>
      <c r="AF15" s="782"/>
      <c r="AG15" s="782"/>
      <c r="AH15" s="782"/>
      <c r="EK15" s="784"/>
    </row>
    <row r="16" spans="1:141">
      <c r="A16" s="782"/>
      <c r="B16" s="794" t="s">
        <v>457</v>
      </c>
      <c r="C16" s="795"/>
      <c r="D16" s="357">
        <f>'Integrated Team (FY23)'!E18</f>
        <v>63627.199999999997</v>
      </c>
      <c r="E16" s="703"/>
      <c r="F16" s="365">
        <v>60923.199999999997</v>
      </c>
      <c r="G16" s="532" t="s">
        <v>370</v>
      </c>
      <c r="H16" s="796"/>
      <c r="I16" s="797" t="str">
        <f t="shared" si="0"/>
        <v xml:space="preserve">   LPHA</v>
      </c>
      <c r="J16" s="798"/>
      <c r="K16" s="792">
        <f>D16</f>
        <v>63627.199999999997</v>
      </c>
      <c r="L16" s="718">
        <f>C48</f>
        <v>1</v>
      </c>
      <c r="M16" s="719">
        <f>K16*L16</f>
        <v>63627.199999999997</v>
      </c>
      <c r="N16" s="782"/>
      <c r="P16" s="782"/>
      <c r="Q16" s="782"/>
      <c r="R16" s="782"/>
      <c r="S16" s="782"/>
      <c r="T16" s="782"/>
      <c r="U16" s="782"/>
      <c r="V16" s="782"/>
      <c r="W16" s="782"/>
      <c r="X16" s="782"/>
      <c r="Y16" s="782"/>
      <c r="Z16" s="782"/>
      <c r="AA16" s="782"/>
      <c r="AB16" s="782"/>
      <c r="AC16" s="782"/>
      <c r="AD16" s="782"/>
      <c r="AE16" s="782"/>
      <c r="AF16" s="782"/>
      <c r="AG16" s="782"/>
      <c r="AH16" s="782"/>
      <c r="EK16" s="784"/>
    </row>
    <row r="17" spans="1:141">
      <c r="A17" s="782"/>
      <c r="B17" s="533" t="str">
        <f>[10]Med_Int_Spec!B18</f>
        <v xml:space="preserve">  Certified Nursing Assistant (CNA)</v>
      </c>
      <c r="C17" s="790"/>
      <c r="D17" s="357">
        <f>'Med_Int_Spec (FY23) '!D18</f>
        <v>34927.359999999993</v>
      </c>
      <c r="E17" s="703"/>
      <c r="F17" s="365">
        <v>32302.399999999998</v>
      </c>
      <c r="G17" s="532" t="s">
        <v>370</v>
      </c>
      <c r="H17" s="782"/>
      <c r="I17" s="691" t="str">
        <f t="shared" si="0"/>
        <v xml:space="preserve">  Certified Nursing Assistant (CNA)</v>
      </c>
      <c r="J17" s="368"/>
      <c r="K17" s="792">
        <f>D17</f>
        <v>34927.359999999993</v>
      </c>
      <c r="L17" s="370">
        <f>C49</f>
        <v>1.4</v>
      </c>
      <c r="M17" s="712">
        <f>K17*L17</f>
        <v>48898.303999999989</v>
      </c>
      <c r="N17" s="799"/>
      <c r="P17" s="782"/>
      <c r="Q17" s="782"/>
      <c r="R17" s="782"/>
      <c r="S17" s="782"/>
      <c r="T17" s="782"/>
      <c r="U17" s="782"/>
      <c r="V17" s="782"/>
      <c r="W17" s="782"/>
      <c r="X17" s="782"/>
      <c r="Y17" s="782"/>
      <c r="Z17" s="782"/>
      <c r="AA17" s="782"/>
      <c r="AB17" s="782"/>
      <c r="AC17" s="782"/>
      <c r="AD17" s="782"/>
      <c r="AE17" s="782"/>
      <c r="AF17" s="782"/>
      <c r="AG17" s="782"/>
      <c r="AH17" s="782"/>
      <c r="EK17" s="784"/>
    </row>
    <row r="18" spans="1:141">
      <c r="A18" s="782"/>
      <c r="B18" s="713" t="s">
        <v>285</v>
      </c>
      <c r="C18" s="790"/>
      <c r="D18" s="357"/>
      <c r="E18" s="703"/>
      <c r="F18" s="365"/>
      <c r="G18" s="800"/>
      <c r="H18" s="782"/>
      <c r="I18" s="707" t="str">
        <f t="shared" si="0"/>
        <v>Direct Care</v>
      </c>
      <c r="J18" s="368"/>
      <c r="K18" s="792"/>
      <c r="L18" s="370"/>
      <c r="M18" s="712"/>
      <c r="N18" s="799"/>
      <c r="P18" s="782"/>
      <c r="Q18" s="782"/>
      <c r="R18" s="782"/>
      <c r="S18" s="782"/>
      <c r="T18" s="782"/>
      <c r="U18" s="782"/>
      <c r="V18" s="782"/>
      <c r="W18" s="782"/>
      <c r="X18" s="782"/>
      <c r="Y18" s="782"/>
      <c r="Z18" s="782"/>
      <c r="AA18" s="782"/>
      <c r="AB18" s="782"/>
      <c r="AC18" s="782"/>
      <c r="AD18" s="782"/>
      <c r="AE18" s="782"/>
      <c r="AF18" s="782"/>
      <c r="AG18" s="782"/>
      <c r="AH18" s="782"/>
      <c r="EK18" s="784"/>
    </row>
    <row r="19" spans="1:141">
      <c r="A19" s="782"/>
      <c r="B19" s="364" t="s">
        <v>458</v>
      </c>
      <c r="C19" s="790"/>
      <c r="D19" s="357">
        <f>'Int_Fire_Safety (FY23)'!D22</f>
        <v>45210.880000000005</v>
      </c>
      <c r="E19" s="703"/>
      <c r="F19" s="365">
        <v>41517</v>
      </c>
      <c r="G19" s="532" t="s">
        <v>370</v>
      </c>
      <c r="H19" s="782"/>
      <c r="I19" s="691" t="str">
        <f t="shared" si="0"/>
        <v xml:space="preserve">    Direct Care III</v>
      </c>
      <c r="J19" s="368"/>
      <c r="K19" s="792">
        <f>D19</f>
        <v>45210.880000000005</v>
      </c>
      <c r="L19" s="370">
        <f>C51</f>
        <v>5.8</v>
      </c>
      <c r="M19" s="712">
        <f>K19*L19</f>
        <v>262223.10399999999</v>
      </c>
      <c r="N19" s="799"/>
      <c r="P19" s="782"/>
      <c r="Q19" s="782"/>
      <c r="R19" s="782"/>
      <c r="S19" s="782"/>
      <c r="T19" s="782"/>
      <c r="U19" s="782"/>
      <c r="V19" s="782"/>
      <c r="W19" s="782"/>
      <c r="X19" s="782"/>
      <c r="Y19" s="782"/>
      <c r="Z19" s="782"/>
      <c r="AA19" s="782"/>
      <c r="AB19" s="782"/>
      <c r="AC19" s="782"/>
      <c r="AD19" s="782"/>
      <c r="AE19" s="782"/>
      <c r="AF19" s="782"/>
      <c r="AG19" s="782"/>
      <c r="AH19" s="782"/>
      <c r="EK19" s="784"/>
    </row>
    <row r="20" spans="1:141">
      <c r="A20" s="782"/>
      <c r="B20" s="364" t="s">
        <v>459</v>
      </c>
      <c r="C20" s="790"/>
      <c r="D20" s="357">
        <f>'Int_Fire_Safety (FY23)'!D23</f>
        <v>34927.359999999993</v>
      </c>
      <c r="E20" s="703"/>
      <c r="F20" s="365">
        <v>32198</v>
      </c>
      <c r="G20" s="532" t="s">
        <v>370</v>
      </c>
      <c r="H20" s="782"/>
      <c r="I20" s="691" t="str">
        <f t="shared" si="0"/>
        <v xml:space="preserve">    Direct Care </v>
      </c>
      <c r="J20" s="368"/>
      <c r="K20" s="792">
        <f>D20</f>
        <v>34927.359999999993</v>
      </c>
      <c r="L20" s="164">
        <f>C52</f>
        <v>4</v>
      </c>
      <c r="M20" s="712">
        <f>K20*L20</f>
        <v>139709.43999999997</v>
      </c>
      <c r="N20" s="799"/>
      <c r="P20" s="782"/>
      <c r="Q20" s="782"/>
      <c r="R20" s="782"/>
      <c r="S20" s="782"/>
      <c r="T20" s="782"/>
      <c r="U20" s="782"/>
      <c r="V20" s="782"/>
      <c r="W20" s="782"/>
      <c r="X20" s="782"/>
      <c r="Y20" s="782"/>
      <c r="Z20" s="782"/>
      <c r="AA20" s="782"/>
      <c r="AB20" s="782"/>
      <c r="AC20" s="782"/>
      <c r="AD20" s="782"/>
      <c r="AE20" s="782"/>
      <c r="AF20" s="782"/>
      <c r="AG20" s="782"/>
      <c r="AH20" s="782"/>
      <c r="EK20" s="784"/>
    </row>
    <row r="21" spans="1:141">
      <c r="A21" s="782"/>
      <c r="B21" s="364" t="s">
        <v>288</v>
      </c>
      <c r="C21" s="790"/>
      <c r="D21" s="357">
        <f>'Int_Fire_Safety (FY23)'!D24</f>
        <v>34927.359999999993</v>
      </c>
      <c r="E21" s="703"/>
      <c r="F21" s="365">
        <v>32198</v>
      </c>
      <c r="G21" s="532" t="s">
        <v>370</v>
      </c>
      <c r="H21" s="782"/>
      <c r="I21" s="691" t="str">
        <f>B21</f>
        <v xml:space="preserve">    Relief</v>
      </c>
      <c r="J21" s="368"/>
      <c r="K21" s="163">
        <f>D21</f>
        <v>34927.359999999993</v>
      </c>
      <c r="L21" s="370">
        <f>C53</f>
        <v>0.84769230769230774</v>
      </c>
      <c r="M21" s="712">
        <f>K21*L21</f>
        <v>29607.654399999996</v>
      </c>
      <c r="N21" s="799"/>
      <c r="P21" s="782"/>
      <c r="Q21" s="782"/>
      <c r="R21" s="782"/>
      <c r="S21" s="782"/>
      <c r="T21" s="782"/>
      <c r="U21" s="782"/>
      <c r="V21" s="782"/>
      <c r="W21" s="782"/>
      <c r="X21" s="782"/>
      <c r="Y21" s="782"/>
      <c r="Z21" s="782"/>
      <c r="AA21" s="782"/>
      <c r="AB21" s="782"/>
      <c r="AC21" s="782"/>
      <c r="AD21" s="782"/>
      <c r="AE21" s="782"/>
      <c r="AF21" s="782"/>
      <c r="AG21" s="782"/>
      <c r="AH21" s="782"/>
      <c r="EK21" s="784"/>
    </row>
    <row r="22" spans="1:141">
      <c r="A22" s="782"/>
      <c r="B22" s="364"/>
      <c r="C22" s="703"/>
      <c r="D22" s="721"/>
      <c r="E22" s="703"/>
      <c r="F22" s="703"/>
      <c r="G22" s="793"/>
      <c r="H22" s="782"/>
      <c r="I22" s="722" t="s">
        <v>294</v>
      </c>
      <c r="J22" s="394"/>
      <c r="K22" s="394"/>
      <c r="L22" s="534">
        <f>SUM(L13:L21)</f>
        <v>14.147692307692308</v>
      </c>
      <c r="M22" s="725">
        <f>SUM(M13:M21)</f>
        <v>615119.30239999993</v>
      </c>
      <c r="N22" s="799"/>
      <c r="P22" s="782"/>
      <c r="Q22" s="782"/>
      <c r="R22" s="782"/>
      <c r="S22" s="782"/>
      <c r="T22" s="782"/>
      <c r="U22" s="782"/>
      <c r="V22" s="782"/>
      <c r="W22" s="782"/>
      <c r="X22" s="782"/>
      <c r="Y22" s="782"/>
      <c r="Z22" s="782"/>
      <c r="AA22" s="782"/>
      <c r="AB22" s="782"/>
      <c r="AC22" s="782"/>
      <c r="AD22" s="782"/>
      <c r="AE22" s="782"/>
      <c r="AF22" s="782"/>
      <c r="AG22" s="782"/>
      <c r="AH22" s="782"/>
      <c r="EK22" s="784"/>
    </row>
    <row r="23" spans="1:141">
      <c r="A23" s="782"/>
      <c r="B23" s="727"/>
      <c r="C23" s="703"/>
      <c r="D23" s="704" t="s">
        <v>303</v>
      </c>
      <c r="E23" s="703"/>
      <c r="F23" s="703"/>
      <c r="G23" s="801"/>
      <c r="H23" s="782"/>
      <c r="I23" s="707" t="s">
        <v>373</v>
      </c>
      <c r="J23" s="322"/>
      <c r="K23" s="322"/>
      <c r="L23" s="389" t="s">
        <v>297</v>
      </c>
      <c r="M23" s="693"/>
      <c r="N23" s="799"/>
      <c r="P23" s="782"/>
      <c r="Q23" s="782"/>
      <c r="R23" s="782"/>
      <c r="S23" s="782"/>
      <c r="T23" s="782"/>
      <c r="U23" s="782"/>
      <c r="V23" s="782"/>
      <c r="W23" s="782"/>
      <c r="X23" s="782"/>
      <c r="Y23" s="782"/>
      <c r="Z23" s="782"/>
      <c r="AA23" s="782"/>
      <c r="AB23" s="782"/>
      <c r="AC23" s="782"/>
      <c r="AD23" s="782"/>
      <c r="AE23" s="782"/>
      <c r="AF23" s="782"/>
      <c r="AG23" s="782"/>
      <c r="AH23" s="782"/>
      <c r="EK23" s="784"/>
    </row>
    <row r="24" spans="1:141" ht="27">
      <c r="A24" s="782"/>
      <c r="B24" s="727" t="s">
        <v>305</v>
      </c>
      <c r="C24" s="703"/>
      <c r="D24" s="280">
        <f>'Int_Fire_Safety (FY23)'!D28</f>
        <v>0.24220000000000003</v>
      </c>
      <c r="E24" s="703"/>
      <c r="F24" s="802"/>
      <c r="G24" s="532" t="s">
        <v>306</v>
      </c>
      <c r="H24" s="782"/>
      <c r="I24" s="691" t="str">
        <f>B24</f>
        <v xml:space="preserve">  Tax and Fringe</v>
      </c>
      <c r="J24" s="322"/>
      <c r="K24" s="803">
        <f>D24</f>
        <v>0.24220000000000003</v>
      </c>
      <c r="L24" s="322"/>
      <c r="M24" s="731">
        <f>K24*M22</f>
        <v>148981.89504127999</v>
      </c>
      <c r="N24" s="799"/>
      <c r="P24" s="782"/>
      <c r="Q24" s="782"/>
      <c r="R24" s="782"/>
      <c r="S24" s="782"/>
      <c r="T24" s="782"/>
      <c r="U24" s="782"/>
      <c r="V24" s="782"/>
      <c r="W24" s="782"/>
      <c r="X24" s="782"/>
      <c r="Y24" s="782"/>
      <c r="Z24" s="782"/>
      <c r="AA24" s="782"/>
      <c r="AB24" s="782"/>
      <c r="AC24" s="782"/>
      <c r="AD24" s="782"/>
      <c r="AE24" s="782"/>
      <c r="AF24" s="782"/>
      <c r="AG24" s="782"/>
      <c r="AH24" s="782"/>
      <c r="EK24" s="784"/>
    </row>
    <row r="25" spans="1:141">
      <c r="A25" s="782"/>
      <c r="B25" s="713"/>
      <c r="C25" s="804"/>
      <c r="D25" s="804"/>
      <c r="E25" s="703"/>
      <c r="F25" s="804"/>
      <c r="G25" s="793"/>
      <c r="H25" s="782"/>
      <c r="I25" s="722" t="s">
        <v>299</v>
      </c>
      <c r="J25" s="394"/>
      <c r="K25" s="394"/>
      <c r="L25" s="395"/>
      <c r="M25" s="733">
        <f>M22+M24</f>
        <v>764101.19744127989</v>
      </c>
      <c r="N25" s="799"/>
      <c r="P25" s="782"/>
      <c r="Q25" s="782"/>
      <c r="R25" s="782"/>
      <c r="S25" s="782"/>
      <c r="T25" s="782"/>
      <c r="U25" s="782"/>
      <c r="V25" s="782"/>
      <c r="W25" s="782"/>
      <c r="X25" s="782"/>
      <c r="Y25" s="782"/>
      <c r="Z25" s="782"/>
      <c r="AA25" s="782"/>
      <c r="AB25" s="782"/>
      <c r="AC25" s="782"/>
      <c r="AD25" s="782"/>
      <c r="AE25" s="782"/>
      <c r="AF25" s="782"/>
      <c r="AG25" s="782"/>
      <c r="AH25" s="782"/>
      <c r="EK25" s="784"/>
    </row>
    <row r="26" spans="1:141">
      <c r="A26" s="782"/>
      <c r="B26" s="364"/>
      <c r="C26" s="804"/>
      <c r="D26" s="802"/>
      <c r="E26" s="703"/>
      <c r="F26" s="804"/>
      <c r="G26" s="793"/>
      <c r="H26" s="782"/>
      <c r="I26" s="707"/>
      <c r="J26" s="389"/>
      <c r="K26" s="389"/>
      <c r="L26" s="401"/>
      <c r="M26" s="805"/>
      <c r="N26" s="799"/>
      <c r="P26" s="782"/>
      <c r="Q26" s="782"/>
      <c r="R26" s="782"/>
      <c r="S26" s="782"/>
      <c r="T26" s="782"/>
      <c r="U26" s="782"/>
      <c r="V26" s="782"/>
      <c r="W26" s="782"/>
      <c r="X26" s="782"/>
      <c r="Y26" s="782"/>
      <c r="Z26" s="782"/>
      <c r="AA26" s="782"/>
      <c r="AB26" s="782"/>
      <c r="AC26" s="782"/>
      <c r="AD26" s="782"/>
      <c r="AE26" s="782"/>
      <c r="AF26" s="782"/>
      <c r="AG26" s="782"/>
      <c r="AH26" s="782"/>
      <c r="EK26" s="784"/>
    </row>
    <row r="27" spans="1:141">
      <c r="A27" s="782"/>
      <c r="B27" s="364"/>
      <c r="C27" s="806"/>
      <c r="D27" s="807" t="s">
        <v>311</v>
      </c>
      <c r="E27" s="703"/>
      <c r="F27" s="806"/>
      <c r="G27" s="489"/>
      <c r="H27" s="782"/>
      <c r="I27" s="698" t="s">
        <v>311</v>
      </c>
      <c r="J27" s="381"/>
      <c r="K27" s="353" t="s">
        <v>301</v>
      </c>
      <c r="L27" s="542" t="s">
        <v>423</v>
      </c>
      <c r="M27" s="808" t="s">
        <v>266</v>
      </c>
      <c r="N27" s="799"/>
      <c r="P27" s="782"/>
      <c r="Q27" s="782"/>
      <c r="R27" s="782"/>
      <c r="S27" s="782"/>
      <c r="T27" s="782"/>
      <c r="U27" s="782"/>
      <c r="V27" s="782"/>
      <c r="W27" s="782"/>
      <c r="X27" s="782"/>
      <c r="Y27" s="782"/>
      <c r="Z27" s="782"/>
      <c r="AA27" s="782"/>
      <c r="AB27" s="782"/>
      <c r="AC27" s="782"/>
      <c r="AD27" s="782"/>
      <c r="AE27" s="782"/>
      <c r="AF27" s="782"/>
      <c r="AG27" s="782"/>
      <c r="AH27" s="782"/>
      <c r="EK27" s="784"/>
    </row>
    <row r="28" spans="1:141">
      <c r="A28" s="782"/>
      <c r="B28" s="364" t="str">
        <f>[10]Int_Beh!B26</f>
        <v xml:space="preserve">  Psychologist</v>
      </c>
      <c r="C28" s="790"/>
      <c r="D28" s="539">
        <f>'Integrated Team (FY23)'!E35</f>
        <v>136.75</v>
      </c>
      <c r="E28" s="703"/>
      <c r="F28" s="809">
        <v>135.32</v>
      </c>
      <c r="G28" s="810" t="str">
        <f>'Integrated Team (FY23)'!H35</f>
        <v>Benchmark to 101 CMR 413: Yits</v>
      </c>
      <c r="H28" s="782"/>
      <c r="I28" s="367" t="str">
        <f>B28</f>
        <v xml:space="preserve">  Psychologist</v>
      </c>
      <c r="J28" s="389"/>
      <c r="K28" s="545">
        <f>D28</f>
        <v>136.75</v>
      </c>
      <c r="L28" s="811">
        <f>C55*52</f>
        <v>32.5</v>
      </c>
      <c r="M28" s="731">
        <f>K28*L28</f>
        <v>4444.375</v>
      </c>
      <c r="N28" s="799"/>
      <c r="P28" s="782"/>
      <c r="Q28" s="782"/>
      <c r="R28" s="782"/>
      <c r="S28" s="782"/>
      <c r="T28" s="782"/>
      <c r="U28" s="782"/>
      <c r="V28" s="782"/>
      <c r="W28" s="782"/>
      <c r="X28" s="782"/>
      <c r="Y28" s="782"/>
      <c r="Z28" s="782"/>
      <c r="AA28" s="782"/>
      <c r="AB28" s="782"/>
      <c r="AC28" s="782"/>
      <c r="AD28" s="782"/>
      <c r="AE28" s="782"/>
      <c r="AF28" s="782"/>
      <c r="AG28" s="782"/>
      <c r="AH28" s="782"/>
      <c r="EK28" s="784"/>
    </row>
    <row r="29" spans="1:141">
      <c r="A29" s="782"/>
      <c r="B29" s="364"/>
      <c r="C29" s="812"/>
      <c r="D29" s="802"/>
      <c r="E29" s="703"/>
      <c r="F29" s="804"/>
      <c r="G29" s="793"/>
      <c r="H29" s="782"/>
      <c r="I29" s="722" t="s">
        <v>307</v>
      </c>
      <c r="J29" s="813"/>
      <c r="K29" s="813"/>
      <c r="L29" s="813"/>
      <c r="M29" s="733">
        <f>SUM(M28:M28)</f>
        <v>4444.375</v>
      </c>
      <c r="N29" s="799"/>
      <c r="P29" s="782"/>
      <c r="Q29" s="782"/>
      <c r="R29" s="782"/>
      <c r="S29" s="782"/>
      <c r="T29" s="782"/>
      <c r="U29" s="782"/>
      <c r="V29" s="782"/>
      <c r="W29" s="782"/>
      <c r="X29" s="782"/>
      <c r="Y29" s="782"/>
      <c r="Z29" s="782"/>
      <c r="AA29" s="782"/>
      <c r="AB29" s="782"/>
      <c r="AC29" s="782"/>
      <c r="AD29" s="782"/>
      <c r="AE29" s="782"/>
      <c r="AF29" s="782"/>
      <c r="AG29" s="782"/>
      <c r="AH29" s="782"/>
      <c r="EK29" s="784"/>
    </row>
    <row r="30" spans="1:141">
      <c r="A30" s="782"/>
      <c r="B30" s="814"/>
      <c r="C30" s="804"/>
      <c r="D30" s="804"/>
      <c r="E30" s="804"/>
      <c r="F30" s="802"/>
      <c r="G30" s="815"/>
      <c r="H30" s="782"/>
      <c r="I30" s="342"/>
      <c r="J30" s="322"/>
      <c r="K30" s="250"/>
      <c r="L30" s="322"/>
      <c r="M30" s="816"/>
      <c r="N30" s="799"/>
      <c r="P30" s="782"/>
      <c r="Q30" s="782"/>
      <c r="R30" s="782"/>
      <c r="S30" s="782"/>
      <c r="T30" s="782"/>
      <c r="U30" s="782"/>
      <c r="V30" s="782"/>
      <c r="W30" s="782"/>
      <c r="X30" s="782"/>
      <c r="Y30" s="782"/>
      <c r="Z30" s="782"/>
      <c r="AA30" s="782"/>
      <c r="AB30" s="782"/>
      <c r="AC30" s="782"/>
      <c r="AD30" s="782"/>
      <c r="AE30" s="782"/>
      <c r="AF30" s="782"/>
      <c r="AG30" s="782"/>
      <c r="AH30" s="782"/>
      <c r="EK30" s="784"/>
    </row>
    <row r="31" spans="1:141">
      <c r="A31" s="782"/>
      <c r="B31" s="713"/>
      <c r="C31" s="804"/>
      <c r="D31" s="807" t="s">
        <v>308</v>
      </c>
      <c r="E31" s="703"/>
      <c r="F31" s="804"/>
      <c r="G31" s="793"/>
      <c r="H31" s="782"/>
      <c r="I31" s="139" t="str">
        <f>B32</f>
        <v xml:space="preserve">  Staff Training</v>
      </c>
      <c r="J31" s="322"/>
      <c r="K31" s="322"/>
      <c r="L31" s="545">
        <f ca="1">D32</f>
        <v>192.10807561388694</v>
      </c>
      <c r="M31" s="207">
        <f ca="1">L31*L22</f>
        <v>2717.8859436081607</v>
      </c>
      <c r="N31" s="799"/>
      <c r="P31" s="782"/>
      <c r="Q31" s="782"/>
      <c r="R31" s="782"/>
      <c r="S31" s="782"/>
      <c r="T31" s="782"/>
      <c r="U31" s="782"/>
      <c r="V31" s="782"/>
      <c r="W31" s="782"/>
      <c r="X31" s="782"/>
      <c r="Y31" s="782"/>
      <c r="Z31" s="782"/>
      <c r="AA31" s="782"/>
      <c r="AB31" s="782"/>
      <c r="AC31" s="782"/>
      <c r="AD31" s="782"/>
      <c r="AE31" s="782"/>
      <c r="AF31" s="782"/>
      <c r="AG31" s="782"/>
      <c r="AH31" s="782"/>
      <c r="EK31" s="784"/>
    </row>
    <row r="32" spans="1:141" ht="15.6">
      <c r="A32" s="782"/>
      <c r="B32" s="817" t="str">
        <f>[10]Int_Fire_Safety!B30</f>
        <v xml:space="preserve">  Staff Training</v>
      </c>
      <c r="C32" s="742"/>
      <c r="D32" s="818">
        <f ca="1">'Med_Int_Spec (FY23) '!D33</f>
        <v>192.10807561388694</v>
      </c>
      <c r="E32" s="703"/>
      <c r="F32" s="742">
        <v>277.77999999999997</v>
      </c>
      <c r="G32" s="549" t="s">
        <v>426</v>
      </c>
      <c r="H32" s="782"/>
      <c r="I32" s="386" t="str">
        <f>B33</f>
        <v xml:space="preserve">  Transportation</v>
      </c>
      <c r="J32" s="322"/>
      <c r="K32" s="322"/>
      <c r="L32" s="545">
        <f>D33</f>
        <v>2.0190812303224459</v>
      </c>
      <c r="M32" s="404">
        <f>L32*M10</f>
        <v>3684.8232453384639</v>
      </c>
      <c r="N32" s="799"/>
      <c r="P32" s="782"/>
      <c r="Q32" s="782"/>
      <c r="R32" s="782"/>
      <c r="S32" s="782"/>
      <c r="T32" s="782"/>
      <c r="U32" s="782"/>
      <c r="V32" s="782"/>
      <c r="W32" s="782"/>
      <c r="X32" s="782"/>
      <c r="Y32" s="782"/>
      <c r="Z32" s="782"/>
      <c r="AA32" s="782"/>
      <c r="AB32" s="782"/>
      <c r="AC32" s="782"/>
      <c r="AD32" s="782"/>
      <c r="AE32" s="782"/>
      <c r="AF32" s="782"/>
      <c r="AG32" s="782"/>
      <c r="AH32" s="782"/>
      <c r="EK32" s="784"/>
    </row>
    <row r="33" spans="1:141">
      <c r="A33" s="782"/>
      <c r="B33" s="727" t="s">
        <v>427</v>
      </c>
      <c r="C33" s="703"/>
      <c r="D33" s="747">
        <f>'Med_Int_Spec (FY23) '!D34</f>
        <v>2.0190812303224459</v>
      </c>
      <c r="E33" s="703"/>
      <c r="F33" s="802"/>
      <c r="G33" s="432" t="s">
        <v>428</v>
      </c>
      <c r="H33" s="782"/>
      <c r="I33" s="342" t="str">
        <f>B35</f>
        <v xml:space="preserve">  Meals / Food</v>
      </c>
      <c r="J33" s="322"/>
      <c r="K33" s="819"/>
      <c r="L33" s="545">
        <f>D35</f>
        <v>8.33</v>
      </c>
      <c r="M33" s="436">
        <f>L33*M10</f>
        <v>15202.25</v>
      </c>
      <c r="N33" s="799"/>
      <c r="P33" s="782"/>
      <c r="Q33" s="782"/>
      <c r="R33" s="782"/>
      <c r="S33" s="782"/>
      <c r="T33" s="782"/>
      <c r="U33" s="782"/>
      <c r="V33" s="782"/>
      <c r="W33" s="782"/>
      <c r="X33" s="782"/>
      <c r="Y33" s="782"/>
      <c r="Z33" s="782"/>
      <c r="AA33" s="782"/>
      <c r="AB33" s="782"/>
      <c r="AC33" s="782"/>
      <c r="AD33" s="782"/>
      <c r="AE33" s="782"/>
      <c r="AF33" s="782"/>
      <c r="AG33" s="782"/>
      <c r="AH33" s="782"/>
      <c r="EK33" s="784"/>
    </row>
    <row r="34" spans="1:141">
      <c r="A34" s="782"/>
      <c r="B34" s="727" t="s">
        <v>318</v>
      </c>
      <c r="C34" s="703"/>
      <c r="D34" s="429">
        <f ca="1">'Med_Int_Spec (FY23) '!D35</f>
        <v>693.71474143152727</v>
      </c>
      <c r="E34" s="703"/>
      <c r="F34" s="703"/>
      <c r="G34" s="801" t="str">
        <f>'[10]Integrated Team (FY21)'!H44</f>
        <v>Program Supplies &amp; Materials (33E) per FTE.</v>
      </c>
      <c r="H34" s="782"/>
      <c r="I34" s="727" t="str">
        <f>B34</f>
        <v xml:space="preserve">  Program Supplies &amp; Materials</v>
      </c>
      <c r="J34" s="692"/>
      <c r="K34" s="692"/>
      <c r="L34" s="545">
        <f ca="1">D34</f>
        <v>693.71474143152727</v>
      </c>
      <c r="M34" s="820">
        <f ca="1">L34*L22</f>
        <v>9814.4627110835772</v>
      </c>
      <c r="N34" s="799"/>
      <c r="P34" s="782"/>
      <c r="Q34" s="782"/>
      <c r="R34" s="782"/>
      <c r="S34" s="782"/>
      <c r="T34" s="782"/>
      <c r="U34" s="782"/>
      <c r="V34" s="782"/>
      <c r="W34" s="782"/>
      <c r="X34" s="782"/>
      <c r="Y34" s="782"/>
      <c r="Z34" s="782"/>
      <c r="AA34" s="782"/>
      <c r="AB34" s="782"/>
      <c r="AC34" s="782"/>
      <c r="AD34" s="782"/>
      <c r="AE34" s="782"/>
      <c r="AF34" s="782"/>
      <c r="AG34" s="782"/>
      <c r="AH34" s="782"/>
      <c r="EK34" s="784"/>
    </row>
    <row r="35" spans="1:141" ht="15" thickBot="1">
      <c r="A35" s="782"/>
      <c r="B35" s="386" t="s">
        <v>429</v>
      </c>
      <c r="C35" s="412"/>
      <c r="D35" s="821">
        <f>'Med_Int_Spec (FY23) '!D36</f>
        <v>8.33</v>
      </c>
      <c r="E35" s="412"/>
      <c r="F35" s="412"/>
      <c r="G35" s="360" t="s">
        <v>380</v>
      </c>
      <c r="H35" s="782"/>
      <c r="I35" s="707"/>
      <c r="J35" s="692"/>
      <c r="K35" s="692"/>
      <c r="L35" s="753"/>
      <c r="M35" s="822">
        <f ca="1">SUM(M30:M34)</f>
        <v>31419.421900030204</v>
      </c>
      <c r="N35" s="799"/>
      <c r="P35" s="782"/>
      <c r="Q35" s="782"/>
      <c r="R35" s="782"/>
      <c r="S35" s="782"/>
      <c r="T35" s="782"/>
      <c r="U35" s="782"/>
      <c r="V35" s="782"/>
      <c r="W35" s="782"/>
      <c r="X35" s="782"/>
      <c r="Y35" s="782"/>
      <c r="Z35" s="782"/>
      <c r="AA35" s="782"/>
      <c r="AB35" s="782"/>
      <c r="AC35" s="782"/>
      <c r="AD35" s="782"/>
      <c r="AE35" s="782"/>
      <c r="AF35" s="782"/>
      <c r="AG35" s="782"/>
      <c r="AH35" s="782"/>
      <c r="EK35" s="784"/>
    </row>
    <row r="36" spans="1:141" ht="15" thickTop="1">
      <c r="A36" s="782"/>
      <c r="B36" s="727"/>
      <c r="C36" s="703"/>
      <c r="D36" s="703"/>
      <c r="E36" s="703"/>
      <c r="F36" s="703"/>
      <c r="G36" s="801"/>
      <c r="H36" s="782"/>
      <c r="I36" s="691"/>
      <c r="J36" s="692"/>
      <c r="K36" s="692"/>
      <c r="L36" s="755"/>
      <c r="M36" s="756"/>
      <c r="N36" s="799"/>
      <c r="P36" s="782"/>
      <c r="Q36" s="782"/>
      <c r="R36" s="782"/>
      <c r="S36" s="782"/>
      <c r="T36" s="782"/>
      <c r="U36" s="782"/>
      <c r="V36" s="782"/>
      <c r="W36" s="782"/>
      <c r="X36" s="782"/>
      <c r="Y36" s="782"/>
      <c r="Z36" s="782"/>
      <c r="AA36" s="782"/>
      <c r="AB36" s="782"/>
      <c r="AC36" s="782"/>
      <c r="AD36" s="782"/>
      <c r="AE36" s="782"/>
      <c r="AF36" s="782"/>
      <c r="AG36" s="782"/>
      <c r="AH36" s="782"/>
      <c r="EK36" s="784"/>
    </row>
    <row r="37" spans="1:141">
      <c r="A37" s="782"/>
      <c r="B37" s="727" t="s">
        <v>330</v>
      </c>
      <c r="C37" s="412"/>
      <c r="D37" s="416">
        <f>'[10]Integrated Team (FY21)'!E46</f>
        <v>0.12</v>
      </c>
      <c r="E37" s="412"/>
      <c r="F37" s="703"/>
      <c r="G37" s="757" t="s">
        <v>86</v>
      </c>
      <c r="H37" s="782"/>
      <c r="I37" s="722" t="s">
        <v>379</v>
      </c>
      <c r="J37" s="723"/>
      <c r="K37" s="723"/>
      <c r="L37" s="723"/>
      <c r="M37" s="758">
        <f ca="1">SUM(M25,M29, M35)</f>
        <v>799964.99434131011</v>
      </c>
      <c r="N37" s="799"/>
      <c r="P37" s="782"/>
      <c r="Q37" s="782"/>
      <c r="R37" s="782"/>
      <c r="S37" s="782"/>
      <c r="T37" s="782"/>
      <c r="U37" s="782"/>
      <c r="V37" s="782"/>
      <c r="W37" s="782"/>
      <c r="X37" s="782"/>
      <c r="Y37" s="782"/>
      <c r="Z37" s="782"/>
      <c r="AA37" s="782"/>
      <c r="AB37" s="782"/>
      <c r="AC37" s="782"/>
      <c r="AD37" s="782"/>
      <c r="AE37" s="782"/>
      <c r="AF37" s="782"/>
      <c r="AG37" s="782"/>
      <c r="AH37" s="782"/>
      <c r="EK37" s="784"/>
    </row>
    <row r="38" spans="1:141">
      <c r="A38" s="782"/>
      <c r="B38" s="759"/>
      <c r="C38" s="412"/>
      <c r="D38" s="250"/>
      <c r="E38" s="412"/>
      <c r="F38" s="703"/>
      <c r="G38" s="532"/>
      <c r="H38" s="782"/>
      <c r="I38" s="691"/>
      <c r="J38" s="692"/>
      <c r="K38" s="692"/>
      <c r="L38" s="760"/>
      <c r="M38" s="761"/>
      <c r="N38" s="799"/>
      <c r="P38" s="782"/>
      <c r="Q38" s="782"/>
      <c r="R38" s="782"/>
      <c r="S38" s="782"/>
      <c r="T38" s="782"/>
      <c r="U38" s="782"/>
      <c r="V38" s="782"/>
      <c r="W38" s="782"/>
      <c r="X38" s="782"/>
      <c r="Y38" s="782"/>
      <c r="Z38" s="782"/>
      <c r="AA38" s="782"/>
      <c r="AB38" s="782"/>
      <c r="AC38" s="782"/>
      <c r="AD38" s="782"/>
      <c r="AE38" s="782"/>
      <c r="AF38" s="782"/>
      <c r="AG38" s="782"/>
      <c r="AH38" s="782"/>
      <c r="EK38" s="784"/>
    </row>
    <row r="39" spans="1:141">
      <c r="A39" s="782"/>
      <c r="B39" s="727"/>
      <c r="C39" s="412"/>
      <c r="D39" s="416"/>
      <c r="E39" s="412"/>
      <c r="F39" s="703"/>
      <c r="G39" s="823"/>
      <c r="H39" s="782"/>
      <c r="I39" s="691" t="str">
        <f>B37</f>
        <v xml:space="preserve">  Admin. Allocation</v>
      </c>
      <c r="J39" s="692"/>
      <c r="K39" s="415">
        <f>D37</f>
        <v>0.12</v>
      </c>
      <c r="L39" s="322"/>
      <c r="M39" s="731">
        <f ca="1">K39*M37</f>
        <v>95995.799320957216</v>
      </c>
      <c r="N39" s="799"/>
      <c r="P39" s="782"/>
      <c r="Q39" s="782"/>
      <c r="R39" s="782"/>
      <c r="S39" s="782"/>
      <c r="T39" s="782"/>
      <c r="U39" s="782"/>
      <c r="V39" s="782"/>
      <c r="W39" s="782"/>
      <c r="X39" s="782"/>
      <c r="Y39" s="782"/>
      <c r="Z39" s="782"/>
      <c r="AA39" s="782"/>
      <c r="AB39" s="782"/>
      <c r="AC39" s="782"/>
      <c r="AD39" s="782"/>
      <c r="AE39" s="782"/>
      <c r="AF39" s="782"/>
      <c r="AG39" s="782"/>
      <c r="AH39" s="782"/>
      <c r="EK39" s="784"/>
    </row>
    <row r="40" spans="1:141" ht="15" thickBot="1">
      <c r="A40" s="782"/>
      <c r="B40" s="727"/>
      <c r="C40" s="412"/>
      <c r="D40" s="416"/>
      <c r="E40" s="412"/>
      <c r="F40" s="703"/>
      <c r="G40" s="823"/>
      <c r="H40" s="782"/>
      <c r="I40" s="767" t="s">
        <v>329</v>
      </c>
      <c r="J40" s="768"/>
      <c r="K40" s="426"/>
      <c r="L40" s="426"/>
      <c r="M40" s="769">
        <f ca="1">SUM(M37:M39)</f>
        <v>895960.79366226727</v>
      </c>
      <c r="N40" s="799"/>
      <c r="P40" s="782"/>
      <c r="Q40" s="782"/>
      <c r="R40" s="782"/>
      <c r="S40" s="782"/>
      <c r="T40" s="782"/>
      <c r="U40" s="782"/>
      <c r="V40" s="782"/>
      <c r="W40" s="782"/>
      <c r="X40" s="782"/>
      <c r="Y40" s="782"/>
      <c r="Z40" s="782"/>
      <c r="AA40" s="782"/>
      <c r="AB40" s="782"/>
      <c r="AC40" s="782"/>
      <c r="AD40" s="782"/>
      <c r="AE40" s="782"/>
      <c r="AF40" s="782"/>
      <c r="AG40" s="782"/>
      <c r="AH40" s="782"/>
      <c r="EK40" s="784"/>
    </row>
    <row r="41" spans="1:141" ht="15" thickTop="1">
      <c r="A41" s="782"/>
      <c r="B41" s="727" t="s">
        <v>332</v>
      </c>
      <c r="C41" s="412"/>
      <c r="D41" s="416">
        <f>'Integrated Team (FY23)'!E47</f>
        <v>2.3077627802923752E-2</v>
      </c>
      <c r="E41" s="412"/>
      <c r="F41" s="703"/>
      <c r="G41" s="823" t="s">
        <v>460</v>
      </c>
      <c r="H41" s="782"/>
      <c r="I41" s="691"/>
      <c r="J41" s="692"/>
      <c r="K41" s="322"/>
      <c r="L41" s="322"/>
      <c r="M41" s="693"/>
      <c r="N41" s="799"/>
      <c r="P41" s="782"/>
      <c r="Q41" s="782"/>
      <c r="R41" s="782"/>
      <c r="S41" s="782"/>
      <c r="T41" s="782"/>
      <c r="U41" s="782"/>
      <c r="V41" s="782"/>
      <c r="W41" s="782"/>
      <c r="X41" s="782"/>
      <c r="Y41" s="782"/>
      <c r="Z41" s="782"/>
      <c r="AA41" s="782"/>
      <c r="AB41" s="782"/>
      <c r="AC41" s="782"/>
      <c r="AD41" s="782"/>
      <c r="AE41" s="782"/>
      <c r="AF41" s="782"/>
      <c r="AG41" s="782"/>
      <c r="AH41" s="782"/>
      <c r="EK41" s="784"/>
    </row>
    <row r="42" spans="1:141">
      <c r="A42" s="782"/>
      <c r="B42" s="824"/>
      <c r="C42" s="812"/>
      <c r="D42" s="825"/>
      <c r="E42" s="812"/>
      <c r="F42" s="812"/>
      <c r="G42" s="706"/>
      <c r="H42" s="782"/>
      <c r="I42" s="691" t="str">
        <f>B41</f>
        <v xml:space="preserve">  CAF</v>
      </c>
      <c r="J42" s="734"/>
      <c r="K42" s="415">
        <f>D41</f>
        <v>2.3077627802923752E-2</v>
      </c>
      <c r="L42" s="322"/>
      <c r="M42" s="770">
        <f ca="1">M40+(M40*K42)-(M22*K42)</f>
        <v>902441.94906923594</v>
      </c>
      <c r="N42" s="799"/>
      <c r="P42" s="782"/>
      <c r="Q42" s="782"/>
      <c r="R42" s="782"/>
      <c r="S42" s="782"/>
      <c r="T42" s="782"/>
      <c r="U42" s="782"/>
      <c r="V42" s="782"/>
      <c r="W42" s="782"/>
      <c r="X42" s="782"/>
      <c r="Y42" s="782"/>
      <c r="Z42" s="782"/>
      <c r="AA42" s="782"/>
      <c r="AB42" s="782"/>
      <c r="AC42" s="782"/>
      <c r="AD42" s="782"/>
      <c r="AE42" s="782"/>
      <c r="AF42" s="782"/>
      <c r="AG42" s="782"/>
      <c r="AH42" s="782"/>
      <c r="EK42" s="784"/>
    </row>
    <row r="43" spans="1:141">
      <c r="A43" s="782"/>
      <c r="B43" s="826" t="s">
        <v>372</v>
      </c>
      <c r="C43" s="827" t="s">
        <v>430</v>
      </c>
      <c r="D43" s="828" t="s">
        <v>431</v>
      </c>
      <c r="E43" s="828" t="s">
        <v>432</v>
      </c>
      <c r="F43" s="828"/>
      <c r="G43" s="829"/>
      <c r="H43" s="782"/>
      <c r="I43" s="691"/>
      <c r="J43" s="692"/>
      <c r="K43" s="692"/>
      <c r="L43" s="692"/>
      <c r="M43" s="815"/>
      <c r="N43" s="799"/>
      <c r="P43" s="782"/>
      <c r="Q43" s="782"/>
      <c r="R43" s="782"/>
      <c r="S43" s="782"/>
      <c r="T43" s="782"/>
      <c r="U43" s="782"/>
      <c r="V43" s="782"/>
      <c r="W43" s="782"/>
      <c r="X43" s="782"/>
      <c r="Y43" s="782"/>
      <c r="Z43" s="782"/>
      <c r="AA43" s="782"/>
      <c r="AB43" s="782"/>
      <c r="AC43" s="782"/>
      <c r="AD43" s="782"/>
      <c r="AE43" s="782"/>
      <c r="AF43" s="782"/>
      <c r="AG43" s="782"/>
      <c r="AH43" s="782"/>
      <c r="EK43" s="784"/>
    </row>
    <row r="44" spans="1:141">
      <c r="A44" s="782"/>
      <c r="B44" s="713" t="str">
        <f t="shared" ref="B44:B53" si="1">B12</f>
        <v>Management</v>
      </c>
      <c r="C44" s="703"/>
      <c r="D44" s="812"/>
      <c r="E44" s="812"/>
      <c r="F44" s="812"/>
      <c r="G44" s="829"/>
      <c r="H44" s="830"/>
      <c r="I44" s="691"/>
      <c r="J44" s="692"/>
      <c r="K44" s="692"/>
      <c r="L44" s="692"/>
      <c r="M44" s="776"/>
      <c r="N44" s="799"/>
      <c r="P44" s="782"/>
      <c r="Q44" s="782"/>
      <c r="R44" s="782"/>
      <c r="S44" s="782"/>
      <c r="T44" s="782"/>
      <c r="U44" s="782"/>
      <c r="V44" s="782"/>
      <c r="W44" s="782"/>
      <c r="X44" s="782"/>
      <c r="Y44" s="782"/>
      <c r="Z44" s="782"/>
      <c r="AA44" s="782"/>
      <c r="AB44" s="782"/>
      <c r="AC44" s="782"/>
      <c r="AD44" s="782"/>
      <c r="AE44" s="782"/>
      <c r="AF44" s="782"/>
      <c r="AG44" s="782"/>
      <c r="AH44" s="782"/>
      <c r="EK44" s="784"/>
    </row>
    <row r="45" spans="1:141" ht="15" thickBot="1">
      <c r="A45" s="782"/>
      <c r="B45" s="364" t="str">
        <f t="shared" si="1"/>
        <v xml:space="preserve">Program Functional Oversight </v>
      </c>
      <c r="C45" s="397">
        <v>0.1</v>
      </c>
      <c r="D45" s="397">
        <v>0.1</v>
      </c>
      <c r="E45" s="397">
        <v>0.1</v>
      </c>
      <c r="F45" s="790"/>
      <c r="G45" s="829"/>
      <c r="H45" s="782"/>
      <c r="I45" s="831" t="s">
        <v>382</v>
      </c>
      <c r="J45" s="832"/>
      <c r="K45" s="832"/>
      <c r="L45" s="833"/>
      <c r="M45" s="834">
        <f ca="1">M42/M10</f>
        <v>494.48873921601967</v>
      </c>
      <c r="N45" s="799"/>
      <c r="P45" s="782"/>
      <c r="Q45" s="782"/>
      <c r="R45" s="782"/>
      <c r="S45" s="782"/>
      <c r="T45" s="782"/>
      <c r="U45" s="782"/>
      <c r="V45" s="782"/>
      <c r="W45" s="782"/>
      <c r="X45" s="782"/>
      <c r="Y45" s="782"/>
      <c r="Z45" s="782"/>
      <c r="AA45" s="782"/>
      <c r="AB45" s="782"/>
      <c r="AC45" s="782"/>
      <c r="AD45" s="782"/>
      <c r="AE45" s="782"/>
      <c r="AF45" s="782"/>
      <c r="AG45" s="782"/>
      <c r="AH45" s="782"/>
      <c r="EK45" s="784"/>
    </row>
    <row r="46" spans="1:141" ht="15" thickBot="1">
      <c r="A46" s="782"/>
      <c r="B46" s="364" t="str">
        <f t="shared" si="1"/>
        <v xml:space="preserve">  Specialty Site Manager</v>
      </c>
      <c r="C46" s="397">
        <v>1</v>
      </c>
      <c r="D46" s="397">
        <v>2</v>
      </c>
      <c r="E46" s="397">
        <v>2</v>
      </c>
      <c r="F46" s="790"/>
      <c r="G46" s="829"/>
      <c r="H46" s="782"/>
      <c r="I46" s="831"/>
      <c r="J46" s="835"/>
      <c r="K46" s="832"/>
      <c r="L46" s="833"/>
      <c r="M46" s="836"/>
      <c r="N46" s="799"/>
      <c r="P46" s="782"/>
      <c r="Q46" s="782"/>
      <c r="R46" s="782"/>
      <c r="S46" s="782"/>
      <c r="T46" s="782"/>
      <c r="U46" s="782"/>
      <c r="V46" s="782"/>
      <c r="W46" s="782"/>
      <c r="X46" s="782"/>
      <c r="Y46" s="782"/>
      <c r="Z46" s="782"/>
      <c r="AA46" s="782"/>
      <c r="AB46" s="782"/>
      <c r="AC46" s="782"/>
      <c r="AD46" s="782"/>
      <c r="AE46" s="782"/>
      <c r="AF46" s="782"/>
      <c r="AG46" s="782"/>
      <c r="AH46" s="782"/>
      <c r="EK46" s="784"/>
    </row>
    <row r="47" spans="1:141">
      <c r="A47" s="782"/>
      <c r="B47" s="713" t="str">
        <f t="shared" si="1"/>
        <v>Medical and Clinical</v>
      </c>
      <c r="C47" s="397"/>
      <c r="D47" s="397"/>
      <c r="E47" s="397"/>
      <c r="F47" s="790"/>
      <c r="G47" s="829"/>
      <c r="H47" s="782"/>
      <c r="I47" s="705"/>
      <c r="J47" s="705"/>
      <c r="K47" s="705"/>
      <c r="L47" s="837"/>
      <c r="M47" s="837"/>
      <c r="N47" s="782"/>
      <c r="P47" s="782"/>
      <c r="Q47" s="782"/>
      <c r="R47" s="782"/>
      <c r="S47" s="782"/>
      <c r="T47" s="782"/>
      <c r="U47" s="782"/>
      <c r="V47" s="782"/>
      <c r="W47" s="782"/>
      <c r="X47" s="782"/>
      <c r="Y47" s="782"/>
      <c r="Z47" s="782"/>
      <c r="AA47" s="782"/>
      <c r="AB47" s="782"/>
      <c r="AC47" s="782"/>
      <c r="AD47" s="782"/>
      <c r="AE47" s="782"/>
      <c r="AF47" s="782"/>
      <c r="AG47" s="782"/>
      <c r="AH47" s="782"/>
      <c r="EK47" s="784"/>
    </row>
    <row r="48" spans="1:141">
      <c r="A48" s="782"/>
      <c r="B48" s="794" t="str">
        <f t="shared" si="1"/>
        <v xml:space="preserve">   LPHA</v>
      </c>
      <c r="C48" s="838">
        <v>1</v>
      </c>
      <c r="D48" s="838">
        <v>1</v>
      </c>
      <c r="E48" s="838">
        <v>1.5</v>
      </c>
      <c r="F48" s="795"/>
      <c r="G48" s="839"/>
      <c r="H48" s="782"/>
      <c r="I48" s="782"/>
      <c r="J48" s="782"/>
      <c r="K48" s="782"/>
      <c r="L48" s="782"/>
      <c r="M48" s="840"/>
      <c r="P48" s="782"/>
      <c r="Q48" s="782"/>
      <c r="R48" s="782"/>
      <c r="S48" s="782"/>
      <c r="T48" s="782"/>
      <c r="U48" s="782"/>
      <c r="V48" s="782"/>
      <c r="W48" s="782"/>
      <c r="X48" s="782"/>
      <c r="Y48" s="782"/>
      <c r="Z48" s="782"/>
      <c r="AA48" s="782"/>
      <c r="AB48" s="782"/>
      <c r="AC48" s="782"/>
      <c r="AD48" s="782"/>
      <c r="AE48" s="782"/>
      <c r="AF48" s="782"/>
      <c r="AG48" s="782"/>
      <c r="AH48" s="782"/>
      <c r="EK48" s="784"/>
    </row>
    <row r="49" spans="1:141">
      <c r="A49" s="782"/>
      <c r="B49" s="841" t="str">
        <f t="shared" si="1"/>
        <v xml:space="preserve">  Certified Nursing Assistant (CNA)</v>
      </c>
      <c r="C49" s="397">
        <v>1.4</v>
      </c>
      <c r="D49" s="397">
        <v>1.4</v>
      </c>
      <c r="E49" s="397">
        <v>2.4</v>
      </c>
      <c r="F49" s="790"/>
      <c r="G49" s="839"/>
      <c r="H49" s="782"/>
      <c r="I49" s="782"/>
      <c r="J49" s="782"/>
      <c r="K49" s="782"/>
      <c r="L49" s="782"/>
      <c r="M49" s="842"/>
      <c r="N49" s="782"/>
      <c r="P49" s="782"/>
      <c r="Q49" s="782"/>
      <c r="R49" s="782"/>
      <c r="S49" s="782"/>
      <c r="T49" s="782"/>
      <c r="U49" s="782"/>
      <c r="V49" s="782"/>
      <c r="W49" s="782"/>
      <c r="X49" s="782"/>
      <c r="Y49" s="782"/>
      <c r="Z49" s="782"/>
      <c r="AA49" s="782"/>
      <c r="AB49" s="782"/>
      <c r="AC49" s="782"/>
      <c r="AD49" s="782"/>
      <c r="AE49" s="782"/>
      <c r="AF49" s="782"/>
      <c r="AG49" s="782"/>
      <c r="AH49" s="782"/>
      <c r="EK49" s="784"/>
    </row>
    <row r="50" spans="1:141">
      <c r="A50" s="782"/>
      <c r="B50" s="713" t="str">
        <f t="shared" si="1"/>
        <v>Direct Care</v>
      </c>
      <c r="C50" s="397"/>
      <c r="D50" s="397"/>
      <c r="E50" s="397"/>
      <c r="F50" s="790"/>
      <c r="G50" s="829"/>
      <c r="H50" s="782"/>
      <c r="I50" s="782"/>
      <c r="J50" s="782"/>
      <c r="K50" s="782"/>
      <c r="L50" s="782"/>
      <c r="M50" s="782"/>
      <c r="N50" s="782"/>
      <c r="P50" s="782"/>
      <c r="Q50" s="782"/>
      <c r="R50" s="782"/>
      <c r="S50" s="782"/>
      <c r="T50" s="782"/>
      <c r="U50" s="782"/>
      <c r="V50" s="782"/>
      <c r="W50" s="782"/>
      <c r="X50" s="782"/>
      <c r="Y50" s="782"/>
      <c r="Z50" s="782"/>
      <c r="AA50" s="782"/>
      <c r="AB50" s="782"/>
      <c r="AC50" s="782"/>
      <c r="AD50" s="782"/>
      <c r="AE50" s="782"/>
      <c r="AF50" s="782"/>
      <c r="AG50" s="782"/>
      <c r="AH50" s="782"/>
      <c r="EK50" s="784"/>
    </row>
    <row r="51" spans="1:141">
      <c r="A51" s="782"/>
      <c r="B51" s="364" t="str">
        <f t="shared" si="1"/>
        <v xml:space="preserve">    Direct Care III</v>
      </c>
      <c r="C51" s="397">
        <v>5.8</v>
      </c>
      <c r="D51" s="397">
        <v>7.4</v>
      </c>
      <c r="E51" s="397">
        <v>9.9</v>
      </c>
      <c r="F51" s="790"/>
      <c r="G51" s="829"/>
      <c r="H51" s="782"/>
      <c r="I51" s="782"/>
      <c r="J51" s="782"/>
      <c r="K51" s="782"/>
      <c r="L51" s="782"/>
      <c r="M51" s="782"/>
      <c r="N51" s="782"/>
      <c r="P51" s="782"/>
      <c r="Q51" s="782"/>
      <c r="R51" s="782"/>
      <c r="S51" s="782"/>
      <c r="T51" s="782"/>
      <c r="U51" s="782"/>
      <c r="V51" s="782"/>
      <c r="W51" s="782"/>
      <c r="X51" s="782"/>
      <c r="Y51" s="782"/>
      <c r="Z51" s="782"/>
      <c r="AA51" s="782"/>
      <c r="AB51" s="782"/>
      <c r="AC51" s="782"/>
      <c r="AD51" s="782"/>
      <c r="AE51" s="782"/>
      <c r="AF51" s="782"/>
      <c r="AG51" s="782"/>
      <c r="AH51" s="782"/>
      <c r="EK51" s="784"/>
    </row>
    <row r="52" spans="1:141">
      <c r="A52" s="782"/>
      <c r="B52" s="364" t="str">
        <f t="shared" si="1"/>
        <v xml:space="preserve">    Direct Care </v>
      </c>
      <c r="C52" s="397">
        <v>4</v>
      </c>
      <c r="D52" s="397">
        <v>6.8</v>
      </c>
      <c r="E52" s="397">
        <v>7.5</v>
      </c>
      <c r="F52" s="790"/>
      <c r="G52" s="829"/>
      <c r="H52" s="782"/>
      <c r="I52" s="782"/>
      <c r="J52" s="782"/>
      <c r="K52" s="782"/>
      <c r="L52" s="782"/>
      <c r="M52" s="782"/>
      <c r="N52" s="782"/>
      <c r="P52" s="782"/>
      <c r="Q52" s="782"/>
      <c r="R52" s="782"/>
      <c r="S52" s="782"/>
      <c r="T52" s="782"/>
      <c r="U52" s="782"/>
      <c r="V52" s="782"/>
      <c r="W52" s="782"/>
      <c r="X52" s="782"/>
      <c r="Y52" s="782"/>
      <c r="Z52" s="782"/>
      <c r="AA52" s="782"/>
      <c r="AB52" s="782"/>
      <c r="AC52" s="782"/>
      <c r="AD52" s="782"/>
      <c r="AE52" s="782"/>
      <c r="AF52" s="782"/>
      <c r="AG52" s="782"/>
      <c r="AH52" s="782"/>
      <c r="EK52" s="784"/>
    </row>
    <row r="53" spans="1:141">
      <c r="A53" s="782"/>
      <c r="B53" s="406" t="str">
        <f t="shared" si="1"/>
        <v xml:space="preserve">    Relief</v>
      </c>
      <c r="C53" s="397">
        <f>C51*D9</f>
        <v>0.84769230769230774</v>
      </c>
      <c r="D53" s="397">
        <f>D51*D9</f>
        <v>1.0815384615384616</v>
      </c>
      <c r="E53" s="397">
        <f>E51*D9</f>
        <v>1.446923076923077</v>
      </c>
      <c r="F53" s="790"/>
      <c r="G53" s="829"/>
      <c r="H53" s="782"/>
      <c r="I53" s="782"/>
      <c r="J53" s="782"/>
      <c r="K53" s="782"/>
      <c r="L53" s="782"/>
      <c r="M53" s="782"/>
      <c r="N53" s="782"/>
      <c r="P53" s="782"/>
      <c r="Q53" s="782"/>
      <c r="R53" s="782"/>
      <c r="S53" s="782"/>
      <c r="T53" s="782"/>
      <c r="U53" s="782"/>
      <c r="V53" s="782"/>
      <c r="W53" s="782"/>
      <c r="X53" s="782"/>
      <c r="Y53" s="782"/>
      <c r="Z53" s="782"/>
      <c r="AA53" s="782"/>
      <c r="AB53" s="782"/>
      <c r="AC53" s="782"/>
      <c r="AD53" s="782"/>
      <c r="AE53" s="782"/>
      <c r="AF53" s="782"/>
      <c r="AG53" s="782"/>
      <c r="AH53" s="782"/>
    </row>
    <row r="54" spans="1:141">
      <c r="A54" s="782"/>
      <c r="B54" s="843"/>
      <c r="C54" s="844"/>
      <c r="D54" s="844"/>
      <c r="E54" s="844"/>
      <c r="F54" s="812"/>
      <c r="G54" s="829"/>
      <c r="H54" s="812"/>
      <c r="I54" s="782"/>
      <c r="J54" s="782"/>
      <c r="K54" s="782"/>
      <c r="L54" s="782"/>
      <c r="M54" s="782"/>
      <c r="N54" s="782"/>
      <c r="P54" s="782"/>
      <c r="Q54" s="782"/>
      <c r="R54" s="782"/>
      <c r="S54" s="782"/>
      <c r="T54" s="782"/>
      <c r="U54" s="782"/>
      <c r="V54" s="782"/>
      <c r="W54" s="782"/>
      <c r="X54" s="782"/>
      <c r="Y54" s="782"/>
      <c r="Z54" s="782"/>
      <c r="AA54" s="782"/>
      <c r="AB54" s="782"/>
      <c r="AC54" s="782"/>
      <c r="AD54" s="782"/>
      <c r="AE54" s="782"/>
      <c r="AF54" s="782"/>
      <c r="AG54" s="782"/>
      <c r="AH54" s="782"/>
    </row>
    <row r="55" spans="1:141" ht="15" thickBot="1">
      <c r="A55" s="782"/>
      <c r="B55" s="845" t="str">
        <f>B28</f>
        <v xml:space="preserve">  Psychologist</v>
      </c>
      <c r="C55" s="577">
        <v>0.625</v>
      </c>
      <c r="D55" s="577">
        <v>1</v>
      </c>
      <c r="E55" s="846">
        <v>1.625</v>
      </c>
      <c r="F55" s="847"/>
      <c r="G55" s="848"/>
      <c r="H55" s="812"/>
      <c r="I55" s="782"/>
      <c r="J55" s="782"/>
      <c r="K55" s="782"/>
      <c r="L55" s="782"/>
      <c r="M55" s="782"/>
      <c r="N55" s="782"/>
      <c r="P55" s="782"/>
      <c r="Q55" s="782"/>
      <c r="R55" s="782"/>
      <c r="S55" s="782"/>
      <c r="T55" s="782"/>
      <c r="U55" s="782"/>
      <c r="V55" s="782"/>
      <c r="W55" s="782"/>
      <c r="X55" s="782"/>
      <c r="Y55" s="782"/>
      <c r="Z55" s="782"/>
      <c r="AA55" s="782"/>
      <c r="AB55" s="782"/>
      <c r="AC55" s="782"/>
      <c r="AD55" s="782"/>
      <c r="AE55" s="782"/>
      <c r="AF55" s="782"/>
      <c r="AG55" s="782"/>
      <c r="AH55" s="782"/>
    </row>
    <row r="56" spans="1:141">
      <c r="A56" s="782"/>
      <c r="B56" s="1147"/>
      <c r="C56" s="1148"/>
      <c r="D56" s="1148"/>
      <c r="E56" s="1148"/>
      <c r="F56" s="1148"/>
      <c r="G56" s="1149"/>
      <c r="H56" s="812"/>
      <c r="I56" s="782"/>
      <c r="J56" s="782"/>
      <c r="K56" s="782"/>
      <c r="L56" s="782"/>
      <c r="M56" s="782"/>
      <c r="N56" s="782"/>
      <c r="P56" s="782"/>
      <c r="Q56" s="782"/>
      <c r="R56" s="782"/>
      <c r="S56" s="782"/>
      <c r="T56" s="782"/>
      <c r="U56" s="782"/>
      <c r="V56" s="782"/>
      <c r="W56" s="782"/>
      <c r="X56" s="782"/>
      <c r="Y56" s="782"/>
      <c r="Z56" s="782"/>
      <c r="AA56" s="782"/>
      <c r="AB56" s="782"/>
      <c r="AC56" s="782"/>
      <c r="AD56" s="782"/>
      <c r="AE56" s="782"/>
      <c r="AF56" s="782"/>
      <c r="AG56" s="782"/>
      <c r="EK56" s="784"/>
    </row>
    <row r="57" spans="1:141" ht="15" thickBot="1">
      <c r="A57" s="782"/>
      <c r="B57" s="1150"/>
      <c r="C57" s="1151"/>
      <c r="D57" s="1151"/>
      <c r="E57" s="1151"/>
      <c r="F57" s="1151"/>
      <c r="G57" s="1152"/>
      <c r="H57" s="812"/>
      <c r="I57" s="782"/>
      <c r="J57" s="782"/>
      <c r="K57" s="782"/>
      <c r="L57" s="782"/>
      <c r="M57" s="782"/>
      <c r="N57" s="782"/>
      <c r="P57" s="782"/>
      <c r="Q57" s="782"/>
      <c r="R57" s="782"/>
      <c r="S57" s="782"/>
      <c r="T57" s="782"/>
      <c r="U57" s="782"/>
      <c r="V57" s="782"/>
      <c r="W57" s="782"/>
      <c r="X57" s="782"/>
      <c r="Y57" s="782"/>
      <c r="Z57" s="782"/>
      <c r="AA57" s="782"/>
      <c r="AB57" s="782"/>
      <c r="AC57" s="782"/>
      <c r="AD57" s="782"/>
      <c r="AE57" s="782"/>
      <c r="AF57" s="782"/>
      <c r="AG57" s="782"/>
      <c r="EK57" s="784"/>
    </row>
    <row r="58" spans="1:141" ht="15" thickBot="1">
      <c r="A58" s="782"/>
      <c r="B58" s="1144" t="s">
        <v>461</v>
      </c>
      <c r="C58" s="1145"/>
      <c r="D58" s="1145"/>
      <c r="E58" s="1145"/>
      <c r="F58" s="1145"/>
      <c r="G58" s="1146"/>
      <c r="H58" s="812"/>
      <c r="I58" s="1144" t="s">
        <v>462</v>
      </c>
      <c r="J58" s="1145"/>
      <c r="K58" s="1145"/>
      <c r="L58" s="1145"/>
      <c r="M58" s="1146"/>
      <c r="N58" s="782"/>
      <c r="P58" s="782"/>
      <c r="Q58" s="782"/>
      <c r="R58" s="782"/>
      <c r="S58" s="782"/>
      <c r="T58" s="782"/>
      <c r="U58" s="782"/>
      <c r="V58" s="782"/>
      <c r="W58" s="782"/>
      <c r="X58" s="782"/>
      <c r="Y58" s="782"/>
      <c r="Z58" s="782"/>
      <c r="AA58" s="782"/>
      <c r="AB58" s="782"/>
      <c r="AC58" s="782"/>
      <c r="AD58" s="782"/>
      <c r="AE58" s="782"/>
      <c r="AF58" s="782"/>
      <c r="AG58" s="782"/>
      <c r="EK58" s="784"/>
    </row>
    <row r="59" spans="1:141">
      <c r="A59" s="782"/>
      <c r="B59" s="687" t="s">
        <v>260</v>
      </c>
      <c r="C59" s="338">
        <v>8</v>
      </c>
      <c r="D59" s="688"/>
      <c r="E59" s="689" t="s">
        <v>262</v>
      </c>
      <c r="F59" s="689"/>
      <c r="G59" s="690">
        <f>C59*365</f>
        <v>2920</v>
      </c>
      <c r="H59" s="849"/>
      <c r="I59" s="687" t="s">
        <v>260</v>
      </c>
      <c r="J59" s="338">
        <v>11</v>
      </c>
      <c r="K59" s="688"/>
      <c r="L59" s="689" t="s">
        <v>262</v>
      </c>
      <c r="M59" s="690">
        <f>J59*365</f>
        <v>4015</v>
      </c>
      <c r="N59" s="782"/>
      <c r="P59" s="782"/>
      <c r="Q59" s="782"/>
      <c r="R59" s="782"/>
      <c r="S59" s="782"/>
      <c r="T59" s="782"/>
      <c r="U59" s="782"/>
      <c r="V59" s="782"/>
      <c r="W59" s="782"/>
      <c r="X59" s="782"/>
      <c r="Y59" s="782"/>
      <c r="Z59" s="782"/>
      <c r="AA59" s="782"/>
      <c r="AB59" s="782"/>
      <c r="AC59" s="782"/>
      <c r="AD59" s="782"/>
      <c r="AE59" s="782"/>
      <c r="AF59" s="782"/>
      <c r="AG59" s="782"/>
      <c r="EK59" s="784"/>
    </row>
    <row r="60" spans="1:141">
      <c r="A60" s="782"/>
      <c r="B60" s="691"/>
      <c r="C60" s="692"/>
      <c r="D60" s="692"/>
      <c r="E60" s="692"/>
      <c r="F60" s="692"/>
      <c r="G60" s="693"/>
      <c r="H60" s="705"/>
      <c r="I60" s="691"/>
      <c r="J60" s="692"/>
      <c r="K60" s="692"/>
      <c r="L60" s="692"/>
      <c r="M60" s="693"/>
      <c r="N60" s="782"/>
      <c r="P60" s="782"/>
      <c r="Q60" s="782"/>
      <c r="R60" s="782"/>
      <c r="S60" s="782"/>
      <c r="T60" s="782"/>
      <c r="U60" s="782"/>
      <c r="V60" s="782"/>
      <c r="W60" s="782"/>
      <c r="X60" s="782"/>
      <c r="Y60" s="782"/>
      <c r="Z60" s="782"/>
      <c r="AA60" s="782"/>
      <c r="AB60" s="782"/>
      <c r="AC60" s="782"/>
      <c r="AD60" s="782"/>
      <c r="AE60" s="782"/>
      <c r="AF60" s="782"/>
      <c r="AG60" s="782"/>
      <c r="EK60" s="784"/>
    </row>
    <row r="61" spans="1:141">
      <c r="A61" s="782"/>
      <c r="B61" s="698"/>
      <c r="C61" s="699"/>
      <c r="D61" s="700" t="s">
        <v>264</v>
      </c>
      <c r="E61" s="700" t="s">
        <v>265</v>
      </c>
      <c r="F61" s="700"/>
      <c r="G61" s="701" t="s">
        <v>266</v>
      </c>
      <c r="H61" s="412"/>
      <c r="I61" s="698"/>
      <c r="J61" s="699"/>
      <c r="K61" s="700" t="s">
        <v>264</v>
      </c>
      <c r="L61" s="700" t="s">
        <v>265</v>
      </c>
      <c r="M61" s="701" t="s">
        <v>266</v>
      </c>
      <c r="N61" s="782"/>
      <c r="P61" s="782"/>
      <c r="Q61" s="782"/>
      <c r="R61" s="782"/>
      <c r="S61" s="782"/>
      <c r="T61" s="782"/>
      <c r="U61" s="782"/>
      <c r="V61" s="782"/>
      <c r="W61" s="782"/>
      <c r="X61" s="782"/>
      <c r="Y61" s="782"/>
      <c r="Z61" s="782"/>
      <c r="AA61" s="782"/>
      <c r="AB61" s="782"/>
      <c r="AC61" s="782"/>
      <c r="AD61" s="782"/>
      <c r="AE61" s="782"/>
      <c r="AF61" s="782"/>
      <c r="AG61" s="782"/>
      <c r="EK61" s="784"/>
    </row>
    <row r="62" spans="1:141">
      <c r="A62" s="782"/>
      <c r="B62" s="707" t="str">
        <f t="shared" ref="B62:B71" si="2">B12</f>
        <v>Management</v>
      </c>
      <c r="C62" s="708"/>
      <c r="D62" s="709"/>
      <c r="E62" s="362"/>
      <c r="F62" s="709"/>
      <c r="G62" s="710"/>
      <c r="H62" s="412"/>
      <c r="I62" s="707" t="str">
        <f t="shared" ref="I62:I69" si="3">B12</f>
        <v>Management</v>
      </c>
      <c r="J62" s="708"/>
      <c r="K62" s="709"/>
      <c r="L62" s="709"/>
      <c r="M62" s="710"/>
      <c r="N62" s="782"/>
      <c r="P62" s="782"/>
      <c r="Q62" s="782"/>
      <c r="R62" s="782"/>
      <c r="S62" s="782"/>
      <c r="T62" s="782"/>
      <c r="U62" s="782"/>
      <c r="V62" s="782"/>
      <c r="W62" s="782"/>
      <c r="X62" s="782"/>
      <c r="Y62" s="782"/>
      <c r="Z62" s="782"/>
      <c r="AA62" s="782"/>
      <c r="AB62" s="782"/>
      <c r="AC62" s="782"/>
      <c r="AD62" s="782"/>
      <c r="AE62" s="782"/>
      <c r="AF62" s="782"/>
      <c r="AG62" s="782"/>
      <c r="EK62" s="784"/>
    </row>
    <row r="63" spans="1:141">
      <c r="A63" s="782"/>
      <c r="B63" s="691" t="str">
        <f t="shared" si="2"/>
        <v xml:space="preserve">Program Functional Oversight </v>
      </c>
      <c r="C63" s="715"/>
      <c r="D63" s="369">
        <f>D13</f>
        <v>74264</v>
      </c>
      <c r="E63" s="370">
        <f>D45</f>
        <v>0.1</v>
      </c>
      <c r="F63" s="850"/>
      <c r="G63" s="851">
        <f t="shared" ref="G63" si="4">D63*E63</f>
        <v>7426.4000000000005</v>
      </c>
      <c r="H63" s="412"/>
      <c r="I63" s="691" t="str">
        <f t="shared" si="3"/>
        <v xml:space="preserve">Program Functional Oversight </v>
      </c>
      <c r="J63" s="715"/>
      <c r="K63" s="792">
        <f>D13</f>
        <v>74264</v>
      </c>
      <c r="L63" s="370">
        <f>E45</f>
        <v>0.1</v>
      </c>
      <c r="M63" s="852">
        <f>K63*L63</f>
        <v>7426.4000000000005</v>
      </c>
      <c r="N63" s="782"/>
      <c r="P63" s="782"/>
      <c r="Q63" s="782"/>
      <c r="R63" s="782"/>
      <c r="S63" s="782"/>
      <c r="T63" s="782"/>
      <c r="U63" s="782"/>
      <c r="V63" s="782"/>
      <c r="W63" s="782"/>
      <c r="X63" s="782"/>
      <c r="Y63" s="782"/>
      <c r="Z63" s="782"/>
      <c r="AA63" s="782"/>
      <c r="AB63" s="782"/>
      <c r="AC63" s="782"/>
      <c r="AD63" s="782"/>
      <c r="AE63" s="782"/>
      <c r="AF63" s="782"/>
      <c r="AG63" s="782"/>
      <c r="EK63" s="784"/>
    </row>
    <row r="64" spans="1:141">
      <c r="A64" s="782"/>
      <c r="B64" s="691" t="str">
        <f t="shared" si="2"/>
        <v xml:space="preserve">  Specialty Site Manager</v>
      </c>
      <c r="C64" s="715"/>
      <c r="D64" s="369">
        <f>D14</f>
        <v>63627.199999999997</v>
      </c>
      <c r="E64" s="370">
        <f>D46</f>
        <v>2</v>
      </c>
      <c r="F64" s="850"/>
      <c r="G64" s="851">
        <f>D64*E64</f>
        <v>127254.39999999999</v>
      </c>
      <c r="H64" s="853"/>
      <c r="I64" s="691" t="str">
        <f t="shared" si="3"/>
        <v xml:space="preserve">  Specialty Site Manager</v>
      </c>
      <c r="J64" s="715"/>
      <c r="K64" s="792">
        <f>D14</f>
        <v>63627.199999999997</v>
      </c>
      <c r="L64" s="370">
        <f>E46</f>
        <v>2</v>
      </c>
      <c r="M64" s="852">
        <f>K64*L64</f>
        <v>127254.39999999999</v>
      </c>
      <c r="N64" s="782"/>
      <c r="P64" s="782"/>
      <c r="Q64" s="782"/>
      <c r="R64" s="782"/>
      <c r="S64" s="782"/>
      <c r="T64" s="782"/>
      <c r="U64" s="782"/>
      <c r="V64" s="782"/>
      <c r="W64" s="782"/>
      <c r="X64" s="782"/>
      <c r="Y64" s="782"/>
      <c r="Z64" s="782"/>
      <c r="AA64" s="782"/>
      <c r="AB64" s="782"/>
      <c r="AC64" s="782"/>
      <c r="AD64" s="782"/>
      <c r="AE64" s="782"/>
      <c r="AF64" s="782"/>
      <c r="AG64" s="782"/>
      <c r="EK64" s="784"/>
    </row>
    <row r="65" spans="1:141">
      <c r="A65" s="782"/>
      <c r="B65" s="707" t="str">
        <f t="shared" si="2"/>
        <v>Medical and Clinical</v>
      </c>
      <c r="C65" s="715"/>
      <c r="D65" s="369"/>
      <c r="E65" s="370"/>
      <c r="F65" s="850"/>
      <c r="G65" s="851"/>
      <c r="H65" s="412"/>
      <c r="I65" s="707" t="str">
        <f t="shared" si="3"/>
        <v>Medical and Clinical</v>
      </c>
      <c r="J65" s="715"/>
      <c r="K65" s="792"/>
      <c r="L65" s="370"/>
      <c r="M65" s="852"/>
      <c r="N65" s="782"/>
      <c r="P65" s="782"/>
      <c r="Q65" s="782"/>
      <c r="R65" s="782"/>
      <c r="S65" s="782"/>
      <c r="T65" s="782"/>
      <c r="U65" s="782"/>
      <c r="V65" s="782"/>
      <c r="W65" s="782"/>
      <c r="X65" s="782"/>
      <c r="Y65" s="782"/>
      <c r="Z65" s="782"/>
      <c r="AA65" s="782"/>
      <c r="AB65" s="782"/>
      <c r="AC65" s="782"/>
      <c r="AD65" s="782"/>
      <c r="AE65" s="782"/>
      <c r="AF65" s="782"/>
      <c r="AG65" s="782"/>
      <c r="EK65" s="784"/>
    </row>
    <row r="66" spans="1:141">
      <c r="A66" s="782"/>
      <c r="B66" s="691" t="str">
        <f t="shared" si="2"/>
        <v xml:space="preserve">   LPHA</v>
      </c>
      <c r="C66" s="717"/>
      <c r="D66" s="369">
        <f>D16</f>
        <v>63627.199999999997</v>
      </c>
      <c r="E66" s="718">
        <f>D48</f>
        <v>1</v>
      </c>
      <c r="F66" s="854"/>
      <c r="G66" s="855">
        <f t="shared" ref="G66:G71" si="5">D66*E66</f>
        <v>63627.199999999997</v>
      </c>
      <c r="H66" s="412"/>
      <c r="I66" s="691" t="str">
        <f t="shared" si="3"/>
        <v xml:space="preserve">   LPHA</v>
      </c>
      <c r="J66" s="717"/>
      <c r="K66" s="792">
        <f>D16</f>
        <v>63627.199999999997</v>
      </c>
      <c r="L66" s="370">
        <f>E48</f>
        <v>1.5</v>
      </c>
      <c r="M66" s="856">
        <f>K66*L66</f>
        <v>95440.799999999988</v>
      </c>
      <c r="N66" s="782"/>
      <c r="P66" s="782"/>
      <c r="Q66" s="782"/>
      <c r="R66" s="782"/>
      <c r="S66" s="782"/>
      <c r="T66" s="782"/>
      <c r="U66" s="782"/>
      <c r="V66" s="782"/>
      <c r="W66" s="782"/>
      <c r="X66" s="782"/>
      <c r="Y66" s="782"/>
      <c r="Z66" s="782"/>
      <c r="AA66" s="782"/>
      <c r="AB66" s="782"/>
      <c r="AC66" s="782"/>
      <c r="AD66" s="782"/>
      <c r="AE66" s="782"/>
      <c r="AF66" s="782"/>
      <c r="AG66" s="782"/>
      <c r="EK66" s="784"/>
    </row>
    <row r="67" spans="1:141">
      <c r="A67" s="782"/>
      <c r="B67" s="691" t="str">
        <f t="shared" si="2"/>
        <v xml:space="preserve">  Certified Nursing Assistant (CNA)</v>
      </c>
      <c r="C67" s="715"/>
      <c r="D67" s="369">
        <f>D17</f>
        <v>34927.359999999993</v>
      </c>
      <c r="E67" s="370">
        <f>D49</f>
        <v>1.4</v>
      </c>
      <c r="F67" s="850"/>
      <c r="G67" s="851">
        <f>D67*E67</f>
        <v>48898.303999999989</v>
      </c>
      <c r="H67" s="412"/>
      <c r="I67" s="691" t="str">
        <f t="shared" si="3"/>
        <v xml:space="preserve">  Certified Nursing Assistant (CNA)</v>
      </c>
      <c r="J67" s="715"/>
      <c r="K67" s="792">
        <f>D17</f>
        <v>34927.359999999993</v>
      </c>
      <c r="L67" s="370">
        <f>E49</f>
        <v>2.4</v>
      </c>
      <c r="M67" s="852">
        <f>K67*L67</f>
        <v>83825.663999999975</v>
      </c>
      <c r="N67" s="782"/>
      <c r="P67" s="782"/>
      <c r="Q67" s="782"/>
      <c r="R67" s="782"/>
      <c r="S67" s="782"/>
      <c r="T67" s="782"/>
      <c r="U67" s="782"/>
      <c r="V67" s="782"/>
      <c r="W67" s="782"/>
      <c r="X67" s="782"/>
      <c r="Y67" s="782"/>
      <c r="Z67" s="782"/>
      <c r="AA67" s="782"/>
      <c r="AB67" s="782"/>
      <c r="AC67" s="782"/>
      <c r="AD67" s="782"/>
      <c r="AE67" s="782"/>
      <c r="AF67" s="782"/>
      <c r="AG67" s="782"/>
      <c r="EK67" s="784"/>
    </row>
    <row r="68" spans="1:141">
      <c r="A68" s="782"/>
      <c r="B68" s="707" t="str">
        <f t="shared" si="2"/>
        <v>Direct Care</v>
      </c>
      <c r="C68" s="715"/>
      <c r="D68" s="369"/>
      <c r="E68" s="370"/>
      <c r="F68" s="850"/>
      <c r="G68" s="851"/>
      <c r="H68" s="412"/>
      <c r="I68" s="707" t="str">
        <f t="shared" si="3"/>
        <v>Direct Care</v>
      </c>
      <c r="J68" s="715"/>
      <c r="K68" s="792"/>
      <c r="L68" s="370"/>
      <c r="M68" s="852"/>
      <c r="N68" s="782"/>
      <c r="P68" s="782"/>
      <c r="Q68" s="782"/>
      <c r="R68" s="782"/>
      <c r="S68" s="782"/>
      <c r="T68" s="782"/>
      <c r="U68" s="782"/>
      <c r="V68" s="782"/>
      <c r="W68" s="782"/>
      <c r="X68" s="782"/>
      <c r="Y68" s="782"/>
      <c r="Z68" s="782"/>
      <c r="AA68" s="782"/>
      <c r="AB68" s="782"/>
      <c r="AC68" s="782"/>
      <c r="AD68" s="782"/>
      <c r="AE68" s="782"/>
      <c r="AF68" s="782"/>
      <c r="AG68" s="782"/>
      <c r="EK68" s="784"/>
    </row>
    <row r="69" spans="1:141">
      <c r="A69" s="782"/>
      <c r="B69" s="691" t="str">
        <f t="shared" si="2"/>
        <v xml:space="preserve">    Direct Care III</v>
      </c>
      <c r="C69" s="715"/>
      <c r="D69" s="369">
        <f>D19</f>
        <v>45210.880000000005</v>
      </c>
      <c r="E69" s="370">
        <f>D51</f>
        <v>7.4</v>
      </c>
      <c r="F69" s="857"/>
      <c r="G69" s="851">
        <f>D69*E69</f>
        <v>334560.51200000005</v>
      </c>
      <c r="H69" s="412"/>
      <c r="I69" s="691" t="str">
        <f t="shared" si="3"/>
        <v xml:space="preserve">    Direct Care III</v>
      </c>
      <c r="J69" s="715"/>
      <c r="K69" s="792">
        <f>D19</f>
        <v>45210.880000000005</v>
      </c>
      <c r="L69" s="370">
        <f>E51</f>
        <v>9.9</v>
      </c>
      <c r="M69" s="852">
        <f>K69*L69</f>
        <v>447587.71200000006</v>
      </c>
      <c r="N69" s="782"/>
      <c r="P69" s="782"/>
      <c r="Q69" s="782"/>
      <c r="R69" s="782"/>
      <c r="S69" s="782"/>
      <c r="T69" s="782"/>
      <c r="U69" s="782"/>
      <c r="V69" s="782"/>
      <c r="W69" s="782"/>
      <c r="X69" s="782"/>
      <c r="Y69" s="782"/>
      <c r="Z69" s="782"/>
      <c r="AA69" s="782"/>
      <c r="AB69" s="782"/>
      <c r="AC69" s="782"/>
      <c r="AD69" s="782"/>
      <c r="AE69" s="782"/>
      <c r="AF69" s="782"/>
      <c r="AG69" s="782"/>
      <c r="EK69" s="784"/>
    </row>
    <row r="70" spans="1:141">
      <c r="A70" s="782"/>
      <c r="B70" s="691" t="str">
        <f t="shared" si="2"/>
        <v xml:space="preserve">    Direct Care </v>
      </c>
      <c r="C70" s="715"/>
      <c r="D70" s="369">
        <f>D20</f>
        <v>34927.359999999993</v>
      </c>
      <c r="E70" s="164">
        <f>D52</f>
        <v>6.8</v>
      </c>
      <c r="F70" s="857"/>
      <c r="G70" s="851">
        <v>225386</v>
      </c>
      <c r="H70" s="412"/>
      <c r="I70" s="691" t="str">
        <f>B20</f>
        <v xml:space="preserve">    Direct Care </v>
      </c>
      <c r="J70" s="715"/>
      <c r="K70" s="792">
        <f>D20</f>
        <v>34927.359999999993</v>
      </c>
      <c r="L70" s="370">
        <f>E52</f>
        <v>7.5</v>
      </c>
      <c r="M70" s="852">
        <f>K70*L70</f>
        <v>261955.19999999995</v>
      </c>
      <c r="N70" s="782"/>
      <c r="P70" s="782"/>
      <c r="Q70" s="782"/>
      <c r="R70" s="782"/>
      <c r="S70" s="782"/>
      <c r="T70" s="782"/>
      <c r="U70" s="782"/>
      <c r="V70" s="782"/>
      <c r="W70" s="782"/>
      <c r="X70" s="782"/>
      <c r="Y70" s="782"/>
      <c r="Z70" s="782"/>
      <c r="AA70" s="782"/>
      <c r="AB70" s="782"/>
      <c r="AC70" s="782"/>
      <c r="AD70" s="782"/>
      <c r="AE70" s="782"/>
      <c r="AF70" s="782"/>
      <c r="AG70" s="782"/>
      <c r="EK70" s="784"/>
    </row>
    <row r="71" spans="1:141">
      <c r="A71" s="782"/>
      <c r="B71" s="691" t="str">
        <f t="shared" si="2"/>
        <v xml:space="preserve">    Relief</v>
      </c>
      <c r="C71" s="715"/>
      <c r="D71" s="369">
        <f>D21</f>
        <v>34927.359999999993</v>
      </c>
      <c r="E71" s="370">
        <f>D53</f>
        <v>1.0815384615384616</v>
      </c>
      <c r="F71" s="850"/>
      <c r="G71" s="851">
        <f t="shared" si="5"/>
        <v>37775.283199999991</v>
      </c>
      <c r="H71" s="412"/>
      <c r="I71" s="691" t="str">
        <f>B21</f>
        <v xml:space="preserve">    Relief</v>
      </c>
      <c r="J71" s="715"/>
      <c r="K71" s="792">
        <f>D21</f>
        <v>34927.359999999993</v>
      </c>
      <c r="L71" s="370">
        <f>E53</f>
        <v>1.446923076923077</v>
      </c>
      <c r="M71" s="852">
        <f>K71*L71</f>
        <v>50537.203199999989</v>
      </c>
      <c r="N71" s="782"/>
      <c r="P71" s="782"/>
      <c r="Q71" s="782"/>
      <c r="R71" s="782"/>
      <c r="S71" s="782"/>
      <c r="T71" s="782"/>
      <c r="U71" s="782"/>
      <c r="V71" s="782"/>
      <c r="W71" s="782"/>
      <c r="X71" s="782"/>
      <c r="Y71" s="782"/>
      <c r="Z71" s="782"/>
      <c r="AA71" s="782"/>
      <c r="AB71" s="782"/>
      <c r="AC71" s="782"/>
      <c r="AD71" s="782"/>
      <c r="AE71" s="782"/>
      <c r="AF71" s="782"/>
      <c r="AG71" s="782"/>
      <c r="EK71" s="784"/>
    </row>
    <row r="72" spans="1:141">
      <c r="A72" s="782"/>
      <c r="B72" s="722" t="s">
        <v>294</v>
      </c>
      <c r="C72" s="723"/>
      <c r="D72" s="723"/>
      <c r="E72" s="534">
        <f>SUM(E63:E71)</f>
        <v>19.78153846153846</v>
      </c>
      <c r="F72" s="724"/>
      <c r="G72" s="858">
        <f>SUM(G63:G71)</f>
        <v>844928.09920000006</v>
      </c>
      <c r="H72" s="547"/>
      <c r="I72" s="722" t="s">
        <v>294</v>
      </c>
      <c r="J72" s="723"/>
      <c r="K72" s="394"/>
      <c r="L72" s="534">
        <f>SUM(L63:L71)</f>
        <v>24.846923076923076</v>
      </c>
      <c r="M72" s="725">
        <f>SUM(M63:M71)</f>
        <v>1074027.3791999999</v>
      </c>
      <c r="N72" s="782"/>
      <c r="P72" s="782"/>
      <c r="Q72" s="782"/>
      <c r="R72" s="782"/>
      <c r="S72" s="782"/>
      <c r="T72" s="782"/>
      <c r="U72" s="782"/>
      <c r="V72" s="782"/>
      <c r="W72" s="782"/>
      <c r="X72" s="782"/>
      <c r="Y72" s="782"/>
      <c r="Z72" s="782"/>
      <c r="AA72" s="782"/>
      <c r="AB72" s="782"/>
      <c r="AC72" s="782"/>
      <c r="AD72" s="782"/>
      <c r="AE72" s="782"/>
      <c r="AF72" s="782"/>
      <c r="AG72" s="782"/>
      <c r="EK72" s="784"/>
    </row>
    <row r="73" spans="1:141">
      <c r="A73" s="782"/>
      <c r="B73" s="691"/>
      <c r="C73" s="692"/>
      <c r="D73" s="692"/>
      <c r="E73" s="322"/>
      <c r="F73" s="692"/>
      <c r="G73" s="859"/>
      <c r="H73" s="547"/>
      <c r="I73" s="691"/>
      <c r="J73" s="692"/>
      <c r="K73" s="322"/>
      <c r="L73" s="322"/>
      <c r="M73" s="726"/>
      <c r="N73" s="782"/>
      <c r="P73" s="782"/>
      <c r="Q73" s="782"/>
      <c r="R73" s="782"/>
      <c r="S73" s="782"/>
      <c r="T73" s="782"/>
      <c r="U73" s="782"/>
      <c r="V73" s="782"/>
      <c r="W73" s="782"/>
      <c r="X73" s="782"/>
      <c r="Y73" s="782"/>
      <c r="Z73" s="782"/>
      <c r="AA73" s="782"/>
      <c r="AB73" s="782"/>
      <c r="AC73" s="782"/>
      <c r="AD73" s="782"/>
      <c r="AE73" s="782"/>
      <c r="AF73" s="782"/>
      <c r="AG73" s="782"/>
      <c r="EK73" s="784"/>
    </row>
    <row r="74" spans="1:141">
      <c r="A74" s="782"/>
      <c r="B74" s="707" t="s">
        <v>373</v>
      </c>
      <c r="C74" s="692"/>
      <c r="D74" s="692"/>
      <c r="E74" s="728" t="s">
        <v>297</v>
      </c>
      <c r="F74" s="728"/>
      <c r="G74" s="851"/>
      <c r="H74" s="412"/>
      <c r="I74" s="707" t="s">
        <v>373</v>
      </c>
      <c r="J74" s="692"/>
      <c r="K74" s="692"/>
      <c r="L74" s="728" t="s">
        <v>297</v>
      </c>
      <c r="M74" s="693"/>
      <c r="N74" s="782"/>
      <c r="P74" s="782"/>
      <c r="Q74" s="782"/>
      <c r="R74" s="782"/>
      <c r="S74" s="782"/>
      <c r="T74" s="782"/>
      <c r="U74" s="782"/>
      <c r="V74" s="782"/>
      <c r="W74" s="782"/>
      <c r="X74" s="782"/>
      <c r="Y74" s="782"/>
      <c r="Z74" s="782"/>
      <c r="AA74" s="782"/>
      <c r="AB74" s="782"/>
      <c r="AC74" s="782"/>
      <c r="AD74" s="782"/>
      <c r="AE74" s="782"/>
      <c r="AF74" s="782"/>
      <c r="AG74" s="782"/>
      <c r="EK74" s="784"/>
    </row>
    <row r="75" spans="1:141">
      <c r="A75" s="782"/>
      <c r="B75" s="691" t="str">
        <f>B24</f>
        <v xml:space="preserve">  Tax and Fringe</v>
      </c>
      <c r="C75" s="692"/>
      <c r="D75" s="206">
        <f>D24</f>
        <v>0.24220000000000003</v>
      </c>
      <c r="E75" s="322"/>
      <c r="F75" s="692"/>
      <c r="G75" s="752">
        <f>D75*G72</f>
        <v>204641.58562624003</v>
      </c>
      <c r="H75" s="412"/>
      <c r="I75" s="691" t="str">
        <f>B24</f>
        <v xml:space="preserve">  Tax and Fringe</v>
      </c>
      <c r="J75" s="692"/>
      <c r="K75" s="206">
        <f>D24</f>
        <v>0.24220000000000003</v>
      </c>
      <c r="L75" s="322"/>
      <c r="M75" s="731">
        <f>K75*M72</f>
        <v>260129.43124223998</v>
      </c>
      <c r="N75" s="782"/>
      <c r="P75" s="782"/>
      <c r="Q75" s="782"/>
      <c r="R75" s="782"/>
      <c r="S75" s="782"/>
      <c r="T75" s="782"/>
      <c r="U75" s="782"/>
      <c r="V75" s="782"/>
      <c r="W75" s="782"/>
      <c r="X75" s="782"/>
      <c r="Y75" s="782"/>
      <c r="Z75" s="782"/>
      <c r="AA75" s="782"/>
      <c r="AB75" s="782"/>
      <c r="AC75" s="782"/>
      <c r="AD75" s="782"/>
      <c r="AE75" s="782"/>
      <c r="AF75" s="782"/>
      <c r="AG75" s="782"/>
      <c r="EK75" s="784"/>
    </row>
    <row r="76" spans="1:141">
      <c r="A76" s="782"/>
      <c r="B76" s="722" t="s">
        <v>299</v>
      </c>
      <c r="C76" s="723"/>
      <c r="D76" s="394"/>
      <c r="E76" s="395"/>
      <c r="F76" s="732"/>
      <c r="G76" s="860">
        <f>G72+G75</f>
        <v>1049569.6848262402</v>
      </c>
      <c r="H76" s="391"/>
      <c r="I76" s="722" t="s">
        <v>299</v>
      </c>
      <c r="J76" s="723"/>
      <c r="K76" s="394"/>
      <c r="L76" s="395"/>
      <c r="M76" s="733">
        <f>M72+M75</f>
        <v>1334156.8104422397</v>
      </c>
      <c r="N76" s="782"/>
      <c r="P76" s="782"/>
      <c r="Q76" s="782"/>
      <c r="R76" s="782"/>
      <c r="S76" s="782"/>
      <c r="T76" s="782"/>
      <c r="U76" s="782"/>
      <c r="V76" s="782"/>
      <c r="W76" s="782"/>
      <c r="X76" s="782"/>
      <c r="Y76" s="782"/>
      <c r="Z76" s="782"/>
      <c r="AA76" s="782"/>
      <c r="AB76" s="782"/>
      <c r="AC76" s="782"/>
      <c r="AD76" s="782"/>
      <c r="AE76" s="782"/>
      <c r="AF76" s="782"/>
      <c r="AG76" s="782"/>
      <c r="EK76" s="784"/>
    </row>
    <row r="77" spans="1:141">
      <c r="A77" s="782"/>
      <c r="B77" s="707"/>
      <c r="C77" s="728"/>
      <c r="D77" s="389"/>
      <c r="E77" s="401"/>
      <c r="F77" s="755"/>
      <c r="G77" s="861"/>
      <c r="H77" s="359"/>
      <c r="I77" s="707"/>
      <c r="J77" s="728"/>
      <c r="K77" s="389"/>
      <c r="L77" s="401"/>
      <c r="M77" s="805"/>
      <c r="N77" s="782"/>
      <c r="P77" s="782"/>
      <c r="Q77" s="782"/>
      <c r="R77" s="782"/>
      <c r="S77" s="782"/>
      <c r="T77" s="782"/>
      <c r="U77" s="782"/>
      <c r="V77" s="782"/>
      <c r="W77" s="782"/>
      <c r="X77" s="782"/>
      <c r="Y77" s="782"/>
      <c r="Z77" s="782"/>
      <c r="AA77" s="782"/>
      <c r="AB77" s="782"/>
      <c r="AC77" s="782"/>
      <c r="AD77" s="782"/>
      <c r="AE77" s="782"/>
      <c r="AF77" s="782"/>
      <c r="AG77" s="782"/>
      <c r="EK77" s="784"/>
    </row>
    <row r="78" spans="1:141">
      <c r="A78" s="782"/>
      <c r="B78" s="698" t="s">
        <v>311</v>
      </c>
      <c r="C78" s="862"/>
      <c r="D78" s="353" t="s">
        <v>301</v>
      </c>
      <c r="E78" s="542" t="s">
        <v>423</v>
      </c>
      <c r="F78" s="863"/>
      <c r="G78" s="864" t="s">
        <v>266</v>
      </c>
      <c r="H78" s="412"/>
      <c r="I78" s="698" t="s">
        <v>311</v>
      </c>
      <c r="J78" s="862"/>
      <c r="K78" s="353" t="s">
        <v>301</v>
      </c>
      <c r="L78" s="542" t="s">
        <v>257</v>
      </c>
      <c r="M78" s="808" t="s">
        <v>266</v>
      </c>
      <c r="N78" s="782"/>
      <c r="P78" s="782"/>
      <c r="Q78" s="782"/>
      <c r="R78" s="782"/>
      <c r="S78" s="782"/>
      <c r="T78" s="782"/>
      <c r="U78" s="782"/>
      <c r="V78" s="782"/>
      <c r="W78" s="782"/>
      <c r="X78" s="782"/>
      <c r="Y78" s="782"/>
      <c r="Z78" s="782"/>
      <c r="AA78" s="782"/>
      <c r="AB78" s="782"/>
      <c r="AC78" s="782"/>
      <c r="AD78" s="782"/>
      <c r="AE78" s="782"/>
      <c r="AF78" s="782"/>
      <c r="AG78" s="782"/>
      <c r="EK78" s="784"/>
    </row>
    <row r="79" spans="1:141">
      <c r="A79" s="782"/>
      <c r="B79" s="367" t="str">
        <f>B55</f>
        <v xml:space="preserve">  Psychologist</v>
      </c>
      <c r="C79" s="728"/>
      <c r="D79" s="545">
        <f>D28</f>
        <v>136.75</v>
      </c>
      <c r="E79" s="811">
        <f>D55*52</f>
        <v>52</v>
      </c>
      <c r="F79" s="865"/>
      <c r="G79" s="752">
        <f>D79*E79</f>
        <v>7111</v>
      </c>
      <c r="H79" s="412"/>
      <c r="I79" s="367" t="str">
        <f>B55</f>
        <v xml:space="preserve">  Psychologist</v>
      </c>
      <c r="J79" s="728"/>
      <c r="K79" s="545">
        <f>D28</f>
        <v>136.75</v>
      </c>
      <c r="L79" s="811">
        <f>E55*52</f>
        <v>84.5</v>
      </c>
      <c r="M79" s="731">
        <f>K79*L79</f>
        <v>11555.375</v>
      </c>
      <c r="N79" s="782"/>
      <c r="P79" s="782"/>
      <c r="Q79" s="782"/>
      <c r="R79" s="782"/>
      <c r="S79" s="782"/>
      <c r="T79" s="782"/>
      <c r="U79" s="782"/>
      <c r="V79" s="782"/>
      <c r="W79" s="782"/>
      <c r="X79" s="782"/>
      <c r="Y79" s="782"/>
      <c r="Z79" s="782"/>
      <c r="AA79" s="782"/>
      <c r="AB79" s="782"/>
      <c r="AC79" s="782"/>
      <c r="AD79" s="782"/>
      <c r="AE79" s="782"/>
      <c r="AF79" s="782"/>
      <c r="AG79" s="782"/>
      <c r="EK79" s="784"/>
    </row>
    <row r="80" spans="1:141">
      <c r="A80" s="782"/>
      <c r="B80" s="722" t="s">
        <v>307</v>
      </c>
      <c r="C80" s="866"/>
      <c r="D80" s="866"/>
      <c r="E80" s="866"/>
      <c r="F80" s="866"/>
      <c r="G80" s="860">
        <f>SUM(G79:G79)</f>
        <v>7111</v>
      </c>
      <c r="H80" s="412"/>
      <c r="I80" s="722" t="s">
        <v>307</v>
      </c>
      <c r="J80" s="866"/>
      <c r="K80" s="866"/>
      <c r="L80" s="866"/>
      <c r="M80" s="733">
        <f>SUM(M79:M79)</f>
        <v>11555.375</v>
      </c>
      <c r="N80" s="782"/>
      <c r="P80" s="782"/>
      <c r="Q80" s="782"/>
      <c r="R80" s="782"/>
      <c r="S80" s="782"/>
      <c r="T80" s="782"/>
      <c r="U80" s="782"/>
      <c r="V80" s="782"/>
      <c r="W80" s="782"/>
      <c r="X80" s="782"/>
      <c r="Y80" s="782"/>
      <c r="Z80" s="782"/>
      <c r="AA80" s="782"/>
      <c r="AB80" s="782"/>
      <c r="AC80" s="782"/>
      <c r="AD80" s="782"/>
      <c r="AE80" s="782"/>
      <c r="AF80" s="782"/>
      <c r="AG80" s="782"/>
      <c r="EK80" s="784"/>
    </row>
    <row r="81" spans="1:141">
      <c r="A81" s="782"/>
      <c r="B81" s="727"/>
      <c r="C81" s="692"/>
      <c r="D81" s="692"/>
      <c r="E81" s="867"/>
      <c r="F81" s="867"/>
      <c r="G81" s="752"/>
      <c r="H81" s="868"/>
      <c r="I81" s="727"/>
      <c r="J81" s="692"/>
      <c r="K81" s="692"/>
      <c r="L81" s="867"/>
      <c r="M81" s="820"/>
      <c r="N81" s="782"/>
      <c r="P81" s="782"/>
      <c r="Q81" s="782"/>
      <c r="R81" s="782"/>
      <c r="S81" s="782"/>
      <c r="T81" s="782"/>
      <c r="U81" s="782"/>
      <c r="V81" s="782"/>
      <c r="W81" s="782"/>
      <c r="X81" s="782"/>
      <c r="Y81" s="782"/>
      <c r="Z81" s="782"/>
      <c r="AA81" s="782"/>
      <c r="AB81" s="782"/>
      <c r="AC81" s="782"/>
      <c r="AD81" s="782"/>
      <c r="AE81" s="782"/>
      <c r="AF81" s="782"/>
      <c r="AG81" s="782"/>
      <c r="EK81" s="784"/>
    </row>
    <row r="82" spans="1:141">
      <c r="A82" s="782"/>
      <c r="B82" s="727" t="str">
        <f>B32</f>
        <v xml:space="preserve">  Staff Training</v>
      </c>
      <c r="C82" s="692"/>
      <c r="D82" s="692"/>
      <c r="E82" s="746">
        <f ca="1">D32</f>
        <v>192.10807561388694</v>
      </c>
      <c r="F82" s="746"/>
      <c r="G82" s="752">
        <f ca="1">E82*E72</f>
        <v>3800.1932865282433</v>
      </c>
      <c r="H82" s="868"/>
      <c r="I82" s="727" t="str">
        <f>B82</f>
        <v xml:space="preserve">  Staff Training</v>
      </c>
      <c r="J82" s="692"/>
      <c r="K82" s="692"/>
      <c r="L82" s="746">
        <f ca="1">E82</f>
        <v>192.10807561388694</v>
      </c>
      <c r="M82" s="820">
        <f ca="1">L82*L72</f>
        <v>4773.2945772339708</v>
      </c>
      <c r="N82" s="782"/>
      <c r="P82" s="782"/>
      <c r="Q82" s="782"/>
      <c r="R82" s="782"/>
      <c r="S82" s="782"/>
      <c r="T82" s="782"/>
      <c r="U82" s="782"/>
      <c r="V82" s="782"/>
      <c r="W82" s="782"/>
      <c r="X82" s="782"/>
      <c r="Y82" s="782"/>
      <c r="Z82" s="782"/>
      <c r="AA82" s="782"/>
      <c r="AB82" s="782"/>
      <c r="AC82" s="782"/>
      <c r="AD82" s="782"/>
      <c r="AE82" s="782"/>
      <c r="AF82" s="782"/>
      <c r="AG82" s="782"/>
      <c r="EK82" s="784"/>
    </row>
    <row r="83" spans="1:141">
      <c r="A83" s="782"/>
      <c r="B83" s="727" t="str">
        <f>B33</f>
        <v xml:space="preserve">  Transportation</v>
      </c>
      <c r="C83" s="692"/>
      <c r="D83" s="692"/>
      <c r="E83" s="746">
        <f>D33</f>
        <v>2.0190812303224459</v>
      </c>
      <c r="F83" s="746"/>
      <c r="G83" s="752">
        <f>E83*G59</f>
        <v>5895.7171925415423</v>
      </c>
      <c r="H83" s="869"/>
      <c r="I83" s="727" t="str">
        <f>B33</f>
        <v xml:space="preserve">  Transportation</v>
      </c>
      <c r="J83" s="692"/>
      <c r="K83" s="692"/>
      <c r="L83" s="746">
        <f>D33</f>
        <v>2.0190812303224459</v>
      </c>
      <c r="M83" s="820">
        <f>L83*M59</f>
        <v>8106.6111397446202</v>
      </c>
      <c r="N83" s="782"/>
      <c r="P83" s="782"/>
      <c r="Q83" s="782"/>
      <c r="R83" s="782"/>
      <c r="S83" s="782"/>
      <c r="T83" s="782"/>
      <c r="U83" s="782"/>
      <c r="V83" s="782"/>
      <c r="W83" s="782"/>
      <c r="X83" s="782"/>
      <c r="Y83" s="782"/>
      <c r="Z83" s="782"/>
      <c r="AA83" s="782"/>
      <c r="AB83" s="782"/>
      <c r="AC83" s="782"/>
      <c r="AD83" s="782"/>
      <c r="AE83" s="782"/>
      <c r="AF83" s="782"/>
      <c r="AG83" s="782"/>
      <c r="EK83" s="784"/>
    </row>
    <row r="84" spans="1:141">
      <c r="A84" s="782"/>
      <c r="B84" s="727" t="str">
        <f>B35</f>
        <v xml:space="preserve">  Meals / Food</v>
      </c>
      <c r="C84" s="692"/>
      <c r="D84" s="692"/>
      <c r="E84" s="746">
        <f>D35</f>
        <v>8.33</v>
      </c>
      <c r="F84" s="746"/>
      <c r="G84" s="752">
        <f>E84*G59</f>
        <v>24323.599999999999</v>
      </c>
      <c r="H84" s="547"/>
      <c r="I84" s="342" t="str">
        <f>B35</f>
        <v xml:space="preserve">  Meals / Food</v>
      </c>
      <c r="J84" s="322"/>
      <c r="K84" s="322"/>
      <c r="L84" s="870">
        <f>D35</f>
        <v>8.33</v>
      </c>
      <c r="M84" s="820">
        <f>L84*M59</f>
        <v>33444.949999999997</v>
      </c>
      <c r="N84" s="782"/>
      <c r="P84" s="782"/>
      <c r="Q84" s="782"/>
      <c r="R84" s="782"/>
      <c r="S84" s="782"/>
      <c r="T84" s="782"/>
      <c r="U84" s="782"/>
      <c r="V84" s="782"/>
      <c r="W84" s="782"/>
      <c r="X84" s="782"/>
      <c r="Y84" s="782"/>
      <c r="Z84" s="782"/>
      <c r="AA84" s="782"/>
      <c r="AB84" s="782"/>
      <c r="AC84" s="782"/>
      <c r="AD84" s="782"/>
      <c r="AE84" s="782"/>
      <c r="AF84" s="782"/>
      <c r="AG84" s="782"/>
      <c r="EK84" s="784"/>
    </row>
    <row r="85" spans="1:141" ht="15" thickBot="1">
      <c r="A85" s="782"/>
      <c r="B85" s="727" t="str">
        <f>B34</f>
        <v xml:space="preserve">  Program Supplies &amp; Materials</v>
      </c>
      <c r="C85" s="692"/>
      <c r="D85" s="692"/>
      <c r="E85" s="746">
        <f ca="1">D34</f>
        <v>693.71474143152727</v>
      </c>
      <c r="F85" s="746"/>
      <c r="G85" s="871">
        <f ca="1">E85*$E$72</f>
        <v>13722.744838963965</v>
      </c>
      <c r="H85" s="547"/>
      <c r="I85" s="727" t="str">
        <f>B34</f>
        <v xml:space="preserve">  Program Supplies &amp; Materials</v>
      </c>
      <c r="J85" s="692"/>
      <c r="K85" s="692"/>
      <c r="L85" s="746">
        <f ca="1">D34</f>
        <v>693.71474143152727</v>
      </c>
      <c r="M85" s="820">
        <f ca="1">L85*$L72</f>
        <v>17236.67681767674</v>
      </c>
      <c r="N85" s="782"/>
      <c r="P85" s="782"/>
      <c r="Q85" s="782"/>
      <c r="R85" s="782"/>
      <c r="S85" s="782"/>
      <c r="T85" s="782"/>
      <c r="U85" s="782"/>
      <c r="V85" s="782"/>
      <c r="W85" s="782"/>
      <c r="X85" s="782"/>
      <c r="Y85" s="782"/>
      <c r="Z85" s="782"/>
      <c r="AA85" s="782"/>
      <c r="AB85" s="782"/>
      <c r="AC85" s="782"/>
      <c r="AD85" s="782"/>
      <c r="AE85" s="782"/>
      <c r="AF85" s="782"/>
      <c r="AG85" s="782"/>
      <c r="EK85" s="784"/>
    </row>
    <row r="86" spans="1:141" ht="15" thickTop="1">
      <c r="A86" s="782"/>
      <c r="B86" s="707"/>
      <c r="C86" s="692"/>
      <c r="D86" s="692"/>
      <c r="E86" s="753"/>
      <c r="F86" s="753"/>
      <c r="G86" s="872">
        <f ca="1">SUM(G81:G85)</f>
        <v>47742.255318033742</v>
      </c>
      <c r="H86" s="547"/>
      <c r="I86" s="707"/>
      <c r="J86" s="692"/>
      <c r="K86" s="692"/>
      <c r="L86" s="873">
        <f ca="1">SUM(L83:L85)</f>
        <v>704.06382266184971</v>
      </c>
      <c r="M86" s="754">
        <f ca="1">SUM(M81:M85)</f>
        <v>63561.532534655329</v>
      </c>
      <c r="N86" s="782"/>
      <c r="P86" s="782"/>
      <c r="Q86" s="782"/>
      <c r="R86" s="782"/>
      <c r="S86" s="782"/>
      <c r="T86" s="782"/>
      <c r="U86" s="782"/>
      <c r="V86" s="782"/>
      <c r="W86" s="782"/>
      <c r="X86" s="782"/>
      <c r="Y86" s="782"/>
      <c r="Z86" s="782"/>
      <c r="AA86" s="782"/>
      <c r="AB86" s="782"/>
      <c r="AC86" s="782"/>
      <c r="AD86" s="782"/>
      <c r="AE86" s="782"/>
      <c r="AF86" s="782"/>
      <c r="AG86" s="782"/>
      <c r="EK86" s="784"/>
    </row>
    <row r="87" spans="1:141">
      <c r="A87" s="782"/>
      <c r="B87" s="691"/>
      <c r="C87" s="692"/>
      <c r="D87" s="692"/>
      <c r="E87" s="755"/>
      <c r="F87" s="755"/>
      <c r="G87" s="874"/>
      <c r="H87" s="579"/>
      <c r="I87" s="691"/>
      <c r="J87" s="692"/>
      <c r="K87" s="692"/>
      <c r="L87" s="755"/>
      <c r="M87" s="756"/>
      <c r="N87" s="782"/>
      <c r="P87" s="782"/>
      <c r="Q87" s="782"/>
      <c r="R87" s="782"/>
      <c r="S87" s="782"/>
      <c r="T87" s="782"/>
      <c r="U87" s="782"/>
      <c r="V87" s="782"/>
      <c r="W87" s="782"/>
      <c r="X87" s="782"/>
      <c r="Y87" s="782"/>
      <c r="Z87" s="782"/>
      <c r="AA87" s="782"/>
      <c r="AB87" s="782"/>
      <c r="AC87" s="782"/>
      <c r="AD87" s="782"/>
      <c r="AE87" s="782"/>
      <c r="AF87" s="782"/>
      <c r="AG87" s="782"/>
      <c r="EK87" s="784"/>
    </row>
    <row r="88" spans="1:141">
      <c r="A88" s="782"/>
      <c r="B88" s="722" t="s">
        <v>379</v>
      </c>
      <c r="C88" s="723"/>
      <c r="D88" s="723"/>
      <c r="E88" s="723"/>
      <c r="F88" s="723"/>
      <c r="G88" s="875">
        <f ca="1">SUM(G76,G80, G86)</f>
        <v>1104422.9401442739</v>
      </c>
      <c r="H88" s="804"/>
      <c r="I88" s="722" t="s">
        <v>379</v>
      </c>
      <c r="J88" s="723"/>
      <c r="K88" s="723"/>
      <c r="L88" s="723"/>
      <c r="M88" s="758">
        <f ca="1">SUM(M76,M80, M86)</f>
        <v>1409273.7179768952</v>
      </c>
      <c r="N88" s="782"/>
      <c r="P88" s="782"/>
      <c r="Q88" s="782"/>
      <c r="R88" s="782"/>
      <c r="S88" s="782"/>
      <c r="T88" s="782"/>
      <c r="U88" s="782"/>
      <c r="V88" s="782"/>
      <c r="W88" s="782"/>
      <c r="X88" s="782"/>
      <c r="Y88" s="782"/>
      <c r="Z88" s="782"/>
      <c r="AA88" s="782"/>
      <c r="AB88" s="782"/>
      <c r="AC88" s="782"/>
      <c r="AD88" s="782"/>
      <c r="AE88" s="782"/>
      <c r="AF88" s="782"/>
      <c r="AG88" s="782"/>
      <c r="EK88" s="784"/>
    </row>
    <row r="89" spans="1:141">
      <c r="A89" s="782"/>
      <c r="B89" s="691"/>
      <c r="C89" s="692"/>
      <c r="D89" s="692"/>
      <c r="E89" s="760"/>
      <c r="F89" s="760"/>
      <c r="G89" s="876"/>
      <c r="H89" s="703"/>
      <c r="I89" s="691"/>
      <c r="J89" s="692"/>
      <c r="K89" s="692"/>
      <c r="L89" s="760"/>
      <c r="M89" s="761"/>
      <c r="N89" s="782"/>
      <c r="P89" s="782"/>
      <c r="Q89" s="782"/>
      <c r="R89" s="782"/>
      <c r="S89" s="782"/>
      <c r="T89" s="782"/>
      <c r="U89" s="782"/>
      <c r="V89" s="782"/>
      <c r="W89" s="782"/>
      <c r="X89" s="782"/>
      <c r="Y89" s="782"/>
      <c r="Z89" s="782"/>
      <c r="AA89" s="782"/>
      <c r="AB89" s="782"/>
      <c r="AC89" s="782"/>
      <c r="AD89" s="782"/>
      <c r="AE89" s="782"/>
      <c r="AF89" s="782"/>
      <c r="AG89" s="782"/>
      <c r="EK89" s="784"/>
    </row>
    <row r="90" spans="1:141">
      <c r="A90" s="782"/>
      <c r="B90" s="691" t="str">
        <f>B37</f>
        <v xml:space="preserve">  Admin. Allocation</v>
      </c>
      <c r="C90" s="692"/>
      <c r="D90" s="415">
        <f>D37</f>
        <v>0.12</v>
      </c>
      <c r="E90" s="322"/>
      <c r="F90" s="322"/>
      <c r="G90" s="877">
        <f ca="1">D90*G88</f>
        <v>132530.75281731287</v>
      </c>
      <c r="H90" s="844"/>
      <c r="I90" s="342" t="str">
        <f>B37</f>
        <v xml:space="preserve">  Admin. Allocation</v>
      </c>
      <c r="J90" s="322"/>
      <c r="K90" s="415">
        <f>D37</f>
        <v>0.12</v>
      </c>
      <c r="L90" s="692"/>
      <c r="M90" s="731">
        <f ca="1">K90*M88</f>
        <v>169112.84615722741</v>
      </c>
      <c r="N90" s="782"/>
      <c r="P90" s="782"/>
      <c r="Q90" s="782"/>
      <c r="R90" s="782"/>
      <c r="S90" s="782"/>
      <c r="T90" s="782"/>
      <c r="U90" s="782"/>
      <c r="V90" s="782"/>
      <c r="W90" s="782"/>
      <c r="X90" s="782"/>
      <c r="Y90" s="782"/>
      <c r="Z90" s="782"/>
      <c r="AA90" s="782"/>
      <c r="AB90" s="782"/>
      <c r="AC90" s="782"/>
      <c r="AD90" s="782"/>
      <c r="AE90" s="782"/>
      <c r="AF90" s="782"/>
      <c r="AG90" s="782"/>
      <c r="EK90" s="784"/>
    </row>
    <row r="91" spans="1:141">
      <c r="A91" s="782"/>
      <c r="B91" s="814"/>
      <c r="C91" s="692"/>
      <c r="D91" s="322"/>
      <c r="E91" s="322"/>
      <c r="F91" s="322"/>
      <c r="G91" s="878"/>
      <c r="H91" s="844"/>
      <c r="I91" s="879"/>
      <c r="J91" s="322"/>
      <c r="K91" s="322"/>
      <c r="L91" s="692"/>
      <c r="M91" s="815"/>
      <c r="N91" s="782"/>
      <c r="P91" s="782"/>
      <c r="Q91" s="782"/>
      <c r="R91" s="782"/>
      <c r="S91" s="782"/>
      <c r="T91" s="782"/>
      <c r="U91" s="782"/>
      <c r="V91" s="782"/>
      <c r="W91" s="782"/>
      <c r="X91" s="782"/>
      <c r="Y91" s="782"/>
      <c r="Z91" s="782"/>
      <c r="AA91" s="782"/>
      <c r="AB91" s="782"/>
      <c r="AC91" s="782"/>
      <c r="AD91" s="782"/>
      <c r="AE91" s="782"/>
      <c r="AF91" s="782"/>
      <c r="AG91" s="782"/>
      <c r="EK91" s="784"/>
    </row>
    <row r="92" spans="1:141">
      <c r="A92" s="782"/>
      <c r="B92" s="691"/>
      <c r="C92" s="692"/>
      <c r="D92" s="322"/>
      <c r="E92" s="322"/>
      <c r="F92" s="322"/>
      <c r="G92" s="877"/>
      <c r="H92" s="844"/>
      <c r="I92" s="342"/>
      <c r="J92" s="322"/>
      <c r="K92" s="322"/>
      <c r="L92" s="692"/>
      <c r="M92" s="766"/>
      <c r="N92" s="782"/>
      <c r="P92" s="782"/>
      <c r="Q92" s="782"/>
      <c r="R92" s="782"/>
      <c r="S92" s="782"/>
      <c r="T92" s="782"/>
      <c r="U92" s="782"/>
      <c r="V92" s="782"/>
      <c r="W92" s="782"/>
      <c r="X92" s="782"/>
      <c r="Y92" s="782"/>
      <c r="Z92" s="782"/>
      <c r="AA92" s="782"/>
      <c r="AB92" s="782"/>
      <c r="AC92" s="782"/>
      <c r="AD92" s="782"/>
      <c r="AE92" s="782"/>
      <c r="AF92" s="782"/>
      <c r="AG92" s="782"/>
      <c r="EK92" s="784"/>
    </row>
    <row r="93" spans="1:141" s="783" customFormat="1" ht="15" thickBot="1">
      <c r="A93" s="782"/>
      <c r="B93" s="767" t="s">
        <v>329</v>
      </c>
      <c r="C93" s="768"/>
      <c r="D93" s="426"/>
      <c r="E93" s="426"/>
      <c r="F93" s="426"/>
      <c r="G93" s="880">
        <f ca="1">SUM(G88:G92)</f>
        <v>1236953.6929615869</v>
      </c>
      <c r="H93" s="844"/>
      <c r="I93" s="425" t="s">
        <v>329</v>
      </c>
      <c r="J93" s="426"/>
      <c r="K93" s="426"/>
      <c r="L93" s="768"/>
      <c r="M93" s="769">
        <f ca="1">SUM(M88:M90)</f>
        <v>1578386.5641341226</v>
      </c>
      <c r="N93" s="782"/>
      <c r="O93" s="782"/>
      <c r="P93" s="782"/>
      <c r="Q93" s="782"/>
      <c r="R93" s="782"/>
      <c r="S93" s="782"/>
      <c r="T93" s="782"/>
      <c r="U93" s="782"/>
      <c r="V93" s="782"/>
      <c r="W93" s="782"/>
      <c r="X93" s="782"/>
      <c r="Y93" s="782"/>
      <c r="Z93" s="782"/>
      <c r="AA93" s="782"/>
      <c r="AB93" s="782"/>
      <c r="AC93" s="782"/>
      <c r="AD93" s="782"/>
      <c r="AE93" s="782"/>
      <c r="AF93" s="782"/>
      <c r="AG93" s="782"/>
    </row>
    <row r="94" spans="1:141" s="783" customFormat="1" ht="15" thickTop="1">
      <c r="A94" s="782"/>
      <c r="B94" s="691"/>
      <c r="C94" s="692"/>
      <c r="D94" s="322"/>
      <c r="E94" s="322"/>
      <c r="F94" s="322"/>
      <c r="G94" s="881"/>
      <c r="H94" s="844"/>
      <c r="I94" s="342"/>
      <c r="J94" s="322"/>
      <c r="K94" s="322"/>
      <c r="L94" s="692"/>
      <c r="M94" s="693"/>
      <c r="N94" s="782"/>
      <c r="O94" s="782"/>
      <c r="P94" s="782"/>
      <c r="Q94" s="782"/>
      <c r="R94" s="782"/>
      <c r="S94" s="782"/>
      <c r="T94" s="782"/>
      <c r="U94" s="782"/>
      <c r="V94" s="782"/>
      <c r="W94" s="782"/>
      <c r="X94" s="782"/>
      <c r="Y94" s="782"/>
      <c r="Z94" s="782"/>
      <c r="AA94" s="782"/>
      <c r="AB94" s="782"/>
      <c r="AC94" s="782"/>
      <c r="AD94" s="782"/>
      <c r="AE94" s="782"/>
      <c r="AF94" s="782"/>
      <c r="AG94" s="782"/>
    </row>
    <row r="95" spans="1:141" s="783" customFormat="1" ht="15" thickBot="1">
      <c r="A95" s="782"/>
      <c r="B95" s="691" t="str">
        <f>B41</f>
        <v xml:space="preserve">  CAF</v>
      </c>
      <c r="C95" s="692"/>
      <c r="D95" s="569">
        <f>D41</f>
        <v>2.3077627802923752E-2</v>
      </c>
      <c r="E95" s="322"/>
      <c r="F95" s="322"/>
      <c r="G95" s="880">
        <f ca="1">G93+(G93*D95)-(G72*D95)</f>
        <v>1246000.713703637</v>
      </c>
      <c r="H95" s="547"/>
      <c r="I95" s="342" t="str">
        <f>B41</f>
        <v xml:space="preserve">  CAF</v>
      </c>
      <c r="J95" s="322"/>
      <c r="K95" s="569">
        <f>D41</f>
        <v>2.3077627802923752E-2</v>
      </c>
      <c r="L95" s="692"/>
      <c r="M95" s="769">
        <f ca="1">M93+(M93*K95)-(M72*K95)</f>
        <v>1590025.9776830182</v>
      </c>
      <c r="N95" s="782"/>
      <c r="O95" s="782"/>
      <c r="P95" s="782"/>
      <c r="Q95" s="782"/>
      <c r="R95" s="782"/>
      <c r="S95" s="782"/>
      <c r="T95" s="782"/>
      <c r="U95" s="782"/>
      <c r="V95" s="782"/>
      <c r="W95" s="782"/>
      <c r="X95" s="782"/>
      <c r="Y95" s="782"/>
      <c r="Z95" s="782"/>
      <c r="AA95" s="782"/>
      <c r="AB95" s="782"/>
      <c r="AC95" s="782"/>
      <c r="AD95" s="782"/>
      <c r="AE95" s="782"/>
      <c r="AF95" s="782"/>
      <c r="AG95" s="782"/>
      <c r="AH95" s="782"/>
    </row>
    <row r="96" spans="1:141" s="783" customFormat="1" ht="15" thickTop="1">
      <c r="A96" s="782"/>
      <c r="B96" s="691"/>
      <c r="C96" s="692"/>
      <c r="D96" s="775"/>
      <c r="E96" s="692"/>
      <c r="F96" s="692"/>
      <c r="G96" s="882"/>
      <c r="H96" s="782"/>
      <c r="I96" s="691"/>
      <c r="J96" s="692"/>
      <c r="K96" s="775"/>
      <c r="L96" s="692"/>
      <c r="M96" s="770"/>
      <c r="O96" s="782"/>
      <c r="P96" s="782"/>
      <c r="Q96" s="782"/>
      <c r="R96" s="782"/>
      <c r="S96" s="782"/>
      <c r="T96" s="782"/>
      <c r="U96" s="782"/>
      <c r="V96" s="782"/>
      <c r="W96" s="782"/>
      <c r="X96" s="782"/>
      <c r="Y96" s="782"/>
      <c r="Z96" s="782"/>
      <c r="AA96" s="782"/>
      <c r="AB96" s="782"/>
      <c r="AC96" s="782"/>
      <c r="AD96" s="782"/>
      <c r="AE96" s="782"/>
      <c r="AF96" s="782"/>
      <c r="AG96" s="782"/>
      <c r="AH96" s="782"/>
    </row>
    <row r="97" spans="1:51" s="783" customFormat="1">
      <c r="A97" s="782"/>
      <c r="B97" s="691"/>
      <c r="C97" s="692"/>
      <c r="D97" s="692"/>
      <c r="E97" s="692"/>
      <c r="F97" s="692"/>
      <c r="G97" s="883"/>
      <c r="H97" s="782"/>
      <c r="I97" s="691"/>
      <c r="J97" s="692"/>
      <c r="K97" s="692"/>
      <c r="L97" s="692"/>
      <c r="M97" s="776"/>
      <c r="N97" s="782"/>
      <c r="O97" s="782"/>
      <c r="P97" s="782"/>
      <c r="Q97" s="782"/>
      <c r="R97" s="782"/>
      <c r="S97" s="782"/>
      <c r="T97" s="782"/>
      <c r="U97" s="782"/>
      <c r="V97" s="782"/>
      <c r="W97" s="782"/>
      <c r="X97" s="782"/>
      <c r="Y97" s="782"/>
      <c r="Z97" s="782"/>
      <c r="AA97" s="782"/>
      <c r="AB97" s="782"/>
      <c r="AC97" s="782"/>
      <c r="AD97" s="782"/>
      <c r="AE97" s="782"/>
      <c r="AF97" s="782"/>
      <c r="AG97" s="782"/>
      <c r="AH97" s="782"/>
    </row>
    <row r="98" spans="1:51" s="885" customFormat="1" ht="15" thickBot="1">
      <c r="A98" s="782"/>
      <c r="B98" s="831"/>
      <c r="C98" s="832"/>
      <c r="D98" s="832"/>
      <c r="E98" s="833"/>
      <c r="F98" s="833"/>
      <c r="G98" s="884"/>
      <c r="H98" s="782"/>
      <c r="I98" s="691"/>
      <c r="J98" s="692"/>
      <c r="K98" s="692"/>
      <c r="L98" s="760"/>
      <c r="M98" s="756"/>
      <c r="N98" s="782"/>
      <c r="O98" s="782"/>
      <c r="P98" s="782"/>
      <c r="Q98" s="782"/>
      <c r="R98" s="782"/>
      <c r="S98" s="782"/>
      <c r="T98" s="782"/>
      <c r="U98" s="782"/>
      <c r="V98" s="782"/>
      <c r="W98" s="782"/>
      <c r="X98" s="782"/>
      <c r="Y98" s="782"/>
      <c r="Z98" s="782"/>
      <c r="AA98" s="782"/>
      <c r="AB98" s="782"/>
      <c r="AC98" s="782"/>
      <c r="AD98" s="782"/>
      <c r="AE98" s="782"/>
      <c r="AF98" s="782"/>
      <c r="AG98" s="782"/>
      <c r="AH98" s="782"/>
      <c r="AI98" s="782"/>
      <c r="AJ98" s="782"/>
      <c r="AK98" s="782"/>
      <c r="AL98" s="782"/>
      <c r="AM98" s="782"/>
      <c r="AN98" s="782"/>
      <c r="AO98" s="782"/>
      <c r="AP98" s="782"/>
      <c r="AQ98" s="782"/>
      <c r="AR98" s="782"/>
      <c r="AS98" s="782"/>
      <c r="AT98" s="782"/>
      <c r="AU98" s="782"/>
      <c r="AV98" s="782"/>
      <c r="AW98" s="782"/>
      <c r="AX98" s="782"/>
      <c r="AY98" s="782"/>
    </row>
    <row r="99" spans="1:51" s="885" customFormat="1" ht="15" thickBot="1">
      <c r="A99" s="782"/>
      <c r="B99" s="831" t="s">
        <v>433</v>
      </c>
      <c r="C99" s="835"/>
      <c r="D99" s="832"/>
      <c r="E99" s="833"/>
      <c r="F99" s="833"/>
      <c r="G99" s="886">
        <f ca="1">G95/G59</f>
        <v>426.71257318617705</v>
      </c>
      <c r="I99" s="778" t="s">
        <v>433</v>
      </c>
      <c r="J99" s="779"/>
      <c r="K99" s="780"/>
      <c r="L99" s="781"/>
      <c r="M99" s="887">
        <f ca="1">M95/M59</f>
        <v>396.02141411781275</v>
      </c>
      <c r="N99" s="782"/>
      <c r="O99" s="782"/>
      <c r="P99" s="782"/>
      <c r="Q99" s="782"/>
      <c r="R99" s="782"/>
      <c r="S99" s="782"/>
      <c r="T99" s="782"/>
      <c r="U99" s="782"/>
      <c r="V99" s="782"/>
      <c r="W99" s="782"/>
      <c r="X99" s="782"/>
      <c r="Y99" s="782"/>
      <c r="Z99" s="782"/>
      <c r="AA99" s="782"/>
      <c r="AB99" s="782"/>
      <c r="AC99" s="782"/>
      <c r="AD99" s="782"/>
      <c r="AE99" s="782"/>
      <c r="AF99" s="782"/>
      <c r="AG99" s="782"/>
      <c r="AH99" s="782"/>
      <c r="AI99" s="782"/>
      <c r="AJ99" s="782"/>
      <c r="AK99" s="782"/>
      <c r="AL99" s="782"/>
      <c r="AM99" s="782"/>
      <c r="AN99" s="782"/>
      <c r="AO99" s="782"/>
      <c r="AP99" s="782"/>
      <c r="AQ99" s="782"/>
      <c r="AR99" s="782"/>
      <c r="AS99" s="782"/>
      <c r="AT99" s="782"/>
      <c r="AU99" s="782"/>
      <c r="AV99" s="782"/>
      <c r="AW99" s="782"/>
      <c r="AX99" s="782"/>
      <c r="AY99" s="782"/>
    </row>
    <row r="100" spans="1:51" s="885" customFormat="1">
      <c r="A100" s="782"/>
      <c r="B100" s="812"/>
      <c r="C100" s="703"/>
      <c r="D100" s="703"/>
      <c r="E100" s="837"/>
      <c r="F100" s="837"/>
      <c r="G100" s="837"/>
      <c r="H100" s="782"/>
      <c r="I100" s="782"/>
      <c r="J100" s="782"/>
      <c r="K100" s="782"/>
      <c r="L100" s="837"/>
      <c r="M100" s="837"/>
      <c r="N100" s="782"/>
      <c r="O100" s="782"/>
      <c r="P100" s="782"/>
      <c r="Q100" s="782"/>
      <c r="R100" s="782"/>
      <c r="S100" s="782"/>
      <c r="T100" s="782"/>
      <c r="U100" s="782"/>
      <c r="V100" s="782"/>
      <c r="W100" s="782"/>
      <c r="X100" s="782"/>
      <c r="Y100" s="782"/>
      <c r="Z100" s="782"/>
      <c r="AA100" s="782"/>
      <c r="AB100" s="782"/>
      <c r="AC100" s="782"/>
      <c r="AD100" s="782"/>
      <c r="AE100" s="782"/>
      <c r="AF100" s="782"/>
      <c r="AG100" s="782"/>
      <c r="AH100" s="782"/>
      <c r="AI100" s="782"/>
      <c r="AJ100" s="782"/>
      <c r="AK100" s="782"/>
      <c r="AL100" s="782"/>
      <c r="AM100" s="782"/>
      <c r="AN100" s="782"/>
      <c r="AO100" s="782"/>
      <c r="AP100" s="782"/>
      <c r="AQ100" s="782"/>
      <c r="AR100" s="782"/>
      <c r="AS100" s="782"/>
      <c r="AT100" s="782"/>
      <c r="AU100" s="782"/>
      <c r="AV100" s="782"/>
      <c r="AW100" s="782"/>
      <c r="AX100" s="782"/>
      <c r="AY100" s="782"/>
    </row>
    <row r="101" spans="1:51" s="885" customFormat="1">
      <c r="A101" s="782"/>
      <c r="B101" s="782"/>
      <c r="C101" s="782"/>
      <c r="D101" s="782"/>
      <c r="E101" s="782"/>
      <c r="F101" s="782"/>
      <c r="G101" s="888"/>
      <c r="H101" s="782"/>
      <c r="I101" s="782"/>
      <c r="J101" s="782"/>
      <c r="K101" s="782"/>
      <c r="L101" s="782"/>
      <c r="M101" s="888"/>
      <c r="N101" s="782"/>
      <c r="O101" s="782"/>
      <c r="P101" s="782"/>
      <c r="Q101" s="782"/>
      <c r="R101" s="782"/>
      <c r="S101" s="782"/>
      <c r="T101" s="782"/>
      <c r="U101" s="782"/>
      <c r="V101" s="782"/>
      <c r="W101" s="782"/>
      <c r="X101" s="782"/>
      <c r="Y101" s="782"/>
      <c r="Z101" s="782"/>
      <c r="AA101" s="782"/>
      <c r="AB101" s="782"/>
      <c r="AC101" s="782"/>
      <c r="AD101" s="782"/>
      <c r="AE101" s="782"/>
      <c r="AF101" s="782"/>
      <c r="AG101" s="782"/>
      <c r="AH101" s="782"/>
      <c r="AI101" s="782"/>
      <c r="AJ101" s="782"/>
      <c r="AK101" s="782"/>
      <c r="AL101" s="782"/>
      <c r="AM101" s="782"/>
      <c r="AN101" s="782"/>
      <c r="AO101" s="782"/>
      <c r="AP101" s="782"/>
      <c r="AQ101" s="782"/>
      <c r="AR101" s="782"/>
      <c r="AS101" s="782"/>
      <c r="AT101" s="782"/>
      <c r="AU101" s="782"/>
      <c r="AV101" s="782"/>
      <c r="AW101" s="782"/>
      <c r="AX101" s="782"/>
      <c r="AY101" s="782"/>
    </row>
    <row r="102" spans="1:51" s="885" customFormat="1">
      <c r="A102" s="782"/>
      <c r="B102" s="782"/>
      <c r="C102" s="782"/>
      <c r="D102" s="782"/>
      <c r="E102" s="782"/>
      <c r="F102" s="782"/>
      <c r="G102" s="842"/>
      <c r="H102" s="782"/>
      <c r="I102" s="782"/>
      <c r="J102" s="782"/>
      <c r="K102" s="782"/>
      <c r="L102" s="782"/>
      <c r="M102" s="842"/>
      <c r="N102" s="782"/>
      <c r="O102" s="782"/>
      <c r="P102" s="782"/>
      <c r="Q102" s="782"/>
      <c r="R102" s="782"/>
      <c r="S102" s="782"/>
      <c r="T102" s="782"/>
      <c r="U102" s="782"/>
      <c r="V102" s="782"/>
      <c r="W102" s="782"/>
      <c r="X102" s="782"/>
      <c r="Y102" s="782"/>
      <c r="Z102" s="782"/>
      <c r="AA102" s="782"/>
      <c r="AB102" s="782"/>
      <c r="AC102" s="782"/>
      <c r="AD102" s="782"/>
      <c r="AE102" s="782"/>
      <c r="AF102" s="782"/>
      <c r="AG102" s="782"/>
      <c r="AH102" s="782"/>
      <c r="AI102" s="782"/>
      <c r="AJ102" s="782"/>
      <c r="AK102" s="782"/>
      <c r="AL102" s="782"/>
      <c r="AM102" s="782"/>
      <c r="AN102" s="782"/>
      <c r="AO102" s="782"/>
      <c r="AP102" s="782"/>
      <c r="AQ102" s="782"/>
      <c r="AR102" s="782"/>
      <c r="AS102" s="782"/>
      <c r="AT102" s="782"/>
      <c r="AU102" s="782"/>
      <c r="AV102" s="782"/>
      <c r="AW102" s="782"/>
      <c r="AX102" s="782"/>
      <c r="AY102" s="782"/>
    </row>
    <row r="103" spans="1:51" s="885" customFormat="1">
      <c r="A103" s="782"/>
      <c r="B103" s="782"/>
      <c r="C103" s="782"/>
      <c r="D103" s="782"/>
      <c r="E103" s="889"/>
      <c r="F103" s="889"/>
      <c r="G103" s="782"/>
      <c r="H103" s="782"/>
      <c r="I103" s="782"/>
      <c r="J103" s="782"/>
      <c r="K103" s="782"/>
      <c r="L103" s="782"/>
      <c r="M103" s="782"/>
      <c r="N103" s="782"/>
      <c r="O103" s="782"/>
      <c r="P103" s="782"/>
      <c r="Q103" s="782"/>
      <c r="R103" s="782"/>
      <c r="S103" s="782"/>
      <c r="T103" s="782"/>
      <c r="U103" s="782"/>
      <c r="V103" s="782"/>
      <c r="W103" s="782"/>
      <c r="X103" s="782"/>
      <c r="Y103" s="782"/>
      <c r="Z103" s="782"/>
      <c r="AA103" s="782"/>
      <c r="AB103" s="782"/>
      <c r="AC103" s="782"/>
      <c r="AD103" s="782"/>
      <c r="AE103" s="782"/>
      <c r="AF103" s="782"/>
      <c r="AG103" s="782"/>
      <c r="AH103" s="782"/>
      <c r="AI103" s="782"/>
      <c r="AJ103" s="782"/>
      <c r="AK103" s="782"/>
      <c r="AL103" s="782"/>
      <c r="AM103" s="782"/>
      <c r="AN103" s="782"/>
      <c r="AO103" s="782"/>
      <c r="AP103" s="782"/>
      <c r="AQ103" s="782"/>
      <c r="AR103" s="782"/>
      <c r="AS103" s="782"/>
      <c r="AT103" s="782"/>
      <c r="AU103" s="782"/>
      <c r="AV103" s="782"/>
      <c r="AW103" s="782"/>
      <c r="AX103" s="782"/>
      <c r="AY103" s="782"/>
    </row>
    <row r="104" spans="1:51" s="885" customFormat="1">
      <c r="A104" s="782"/>
      <c r="B104" s="782"/>
      <c r="C104" s="782"/>
      <c r="D104" s="782"/>
      <c r="E104" s="782"/>
      <c r="F104" s="782"/>
      <c r="G104" s="782"/>
      <c r="H104" s="782"/>
      <c r="I104" s="782"/>
      <c r="J104" s="782"/>
      <c r="K104" s="782"/>
      <c r="L104" s="889"/>
      <c r="M104" s="782"/>
      <c r="N104" s="782"/>
      <c r="O104" s="782"/>
      <c r="P104" s="782"/>
      <c r="Q104" s="782"/>
      <c r="R104" s="782"/>
      <c r="S104" s="782"/>
      <c r="T104" s="782"/>
      <c r="U104" s="782"/>
      <c r="V104" s="782"/>
      <c r="W104" s="782"/>
      <c r="X104" s="782"/>
      <c r="Y104" s="782"/>
      <c r="Z104" s="782"/>
      <c r="AA104" s="782"/>
      <c r="AB104" s="782"/>
      <c r="AC104" s="782"/>
      <c r="AD104" s="782"/>
      <c r="AE104" s="782"/>
      <c r="AF104" s="782"/>
      <c r="AG104" s="782"/>
      <c r="AH104" s="782"/>
      <c r="AI104" s="782"/>
      <c r="AJ104" s="782"/>
      <c r="AK104" s="782"/>
      <c r="AL104" s="782"/>
      <c r="AM104" s="782"/>
      <c r="AN104" s="782"/>
      <c r="AO104" s="782"/>
      <c r="AP104" s="782"/>
      <c r="AQ104" s="782"/>
      <c r="AR104" s="782"/>
      <c r="AS104" s="782"/>
      <c r="AT104" s="782"/>
      <c r="AU104" s="782"/>
      <c r="AV104" s="782"/>
      <c r="AW104" s="782"/>
      <c r="AX104" s="782"/>
      <c r="AY104" s="782"/>
    </row>
    <row r="105" spans="1:51" s="885" customFormat="1">
      <c r="A105" s="782"/>
      <c r="B105" s="782"/>
      <c r="C105" s="782"/>
      <c r="D105" s="782"/>
      <c r="E105" s="782"/>
      <c r="F105" s="782"/>
      <c r="G105" s="782"/>
      <c r="H105" s="782"/>
      <c r="I105" s="782"/>
      <c r="J105" s="782"/>
      <c r="K105" s="782"/>
      <c r="L105" s="782"/>
      <c r="M105" s="782"/>
      <c r="N105" s="782"/>
      <c r="O105" s="782"/>
      <c r="P105" s="782"/>
      <c r="Q105" s="782"/>
      <c r="R105" s="782"/>
      <c r="S105" s="782"/>
      <c r="T105" s="782"/>
      <c r="U105" s="782"/>
      <c r="V105" s="782"/>
      <c r="W105" s="782"/>
      <c r="X105" s="782"/>
      <c r="Y105" s="782"/>
      <c r="Z105" s="782"/>
      <c r="AA105" s="782"/>
      <c r="AB105" s="782"/>
      <c r="AC105" s="782"/>
      <c r="AD105" s="782"/>
      <c r="AE105" s="782"/>
      <c r="AF105" s="782"/>
      <c r="AG105" s="782"/>
      <c r="AH105" s="782"/>
      <c r="AI105" s="782"/>
      <c r="AJ105" s="782"/>
      <c r="AK105" s="782"/>
      <c r="AL105" s="782"/>
      <c r="AM105" s="782"/>
      <c r="AN105" s="782"/>
      <c r="AO105" s="782"/>
      <c r="AP105" s="782"/>
      <c r="AQ105" s="782"/>
      <c r="AR105" s="782"/>
      <c r="AS105" s="782"/>
      <c r="AT105" s="782"/>
      <c r="AU105" s="782"/>
      <c r="AV105" s="782"/>
      <c r="AW105" s="782"/>
      <c r="AX105" s="782"/>
      <c r="AY105" s="782"/>
    </row>
    <row r="106" spans="1:51" s="885" customFormat="1">
      <c r="A106" s="782"/>
      <c r="B106" s="782"/>
      <c r="C106" s="782"/>
      <c r="D106" s="782"/>
      <c r="E106" s="782"/>
      <c r="F106" s="782"/>
      <c r="G106" s="782"/>
      <c r="H106" s="782"/>
      <c r="I106" s="782"/>
      <c r="J106" s="782"/>
      <c r="K106" s="782"/>
      <c r="L106" s="782"/>
      <c r="M106" s="782"/>
      <c r="N106" s="782"/>
      <c r="O106" s="782"/>
      <c r="P106" s="782"/>
      <c r="Q106" s="782"/>
      <c r="R106" s="782"/>
      <c r="S106" s="782"/>
      <c r="T106" s="782"/>
      <c r="U106" s="782"/>
      <c r="V106" s="782"/>
      <c r="W106" s="782"/>
      <c r="X106" s="782"/>
      <c r="Y106" s="782"/>
      <c r="Z106" s="782"/>
      <c r="AA106" s="782"/>
      <c r="AB106" s="782"/>
      <c r="AC106" s="782"/>
      <c r="AD106" s="782"/>
      <c r="AE106" s="782"/>
      <c r="AF106" s="782"/>
      <c r="AG106" s="782"/>
      <c r="AH106" s="782"/>
      <c r="AI106" s="782"/>
      <c r="AJ106" s="782"/>
      <c r="AK106" s="782"/>
      <c r="AL106" s="782"/>
      <c r="AM106" s="782"/>
      <c r="AN106" s="782"/>
      <c r="AO106" s="782"/>
      <c r="AP106" s="782"/>
      <c r="AQ106" s="782"/>
      <c r="AR106" s="782"/>
      <c r="AS106" s="782"/>
      <c r="AT106" s="782"/>
      <c r="AU106" s="782"/>
      <c r="AV106" s="782"/>
      <c r="AW106" s="782"/>
      <c r="AX106" s="782"/>
      <c r="AY106" s="782"/>
    </row>
    <row r="107" spans="1:51" s="885" customFormat="1">
      <c r="A107" s="782"/>
      <c r="B107" s="782"/>
      <c r="C107" s="782"/>
      <c r="D107" s="782"/>
      <c r="E107" s="782"/>
      <c r="F107" s="782"/>
      <c r="G107" s="782"/>
      <c r="H107" s="782"/>
      <c r="I107" s="782"/>
      <c r="J107" s="782"/>
      <c r="K107" s="782"/>
      <c r="L107" s="782"/>
      <c r="M107" s="782"/>
      <c r="N107" s="782"/>
      <c r="O107" s="782"/>
      <c r="P107" s="782"/>
      <c r="Q107" s="782"/>
      <c r="R107" s="782"/>
      <c r="S107" s="782"/>
      <c r="T107" s="782"/>
      <c r="U107" s="782"/>
      <c r="V107" s="782"/>
      <c r="W107" s="782"/>
      <c r="X107" s="782"/>
      <c r="Y107" s="782"/>
      <c r="Z107" s="782"/>
      <c r="AA107" s="782"/>
      <c r="AB107" s="782"/>
      <c r="AC107" s="782"/>
      <c r="AD107" s="782"/>
      <c r="AE107" s="782"/>
      <c r="AF107" s="782"/>
      <c r="AG107" s="782"/>
      <c r="AH107" s="782"/>
      <c r="AI107" s="782"/>
      <c r="AJ107" s="782"/>
      <c r="AK107" s="782"/>
      <c r="AL107" s="782"/>
      <c r="AM107" s="782"/>
      <c r="AN107" s="782"/>
      <c r="AO107" s="782"/>
      <c r="AP107" s="782"/>
      <c r="AQ107" s="782"/>
      <c r="AR107" s="782"/>
      <c r="AS107" s="782"/>
      <c r="AT107" s="782"/>
      <c r="AU107" s="782"/>
      <c r="AV107" s="782"/>
      <c r="AW107" s="782"/>
      <c r="AX107" s="782"/>
      <c r="AY107" s="782"/>
    </row>
    <row r="108" spans="1:51" s="885" customFormat="1" ht="21">
      <c r="A108" s="782"/>
      <c r="B108" s="1075"/>
      <c r="C108" s="1076"/>
      <c r="D108" s="1076"/>
      <c r="E108" s="1076"/>
      <c r="F108" s="1076"/>
      <c r="G108" s="503"/>
      <c r="H108" s="503"/>
      <c r="I108" s="782"/>
      <c r="J108" s="782"/>
      <c r="K108" s="782"/>
      <c r="L108" s="782"/>
      <c r="M108" s="782"/>
      <c r="N108" s="782"/>
      <c r="O108" s="782"/>
      <c r="P108" s="782"/>
      <c r="Q108" s="782"/>
      <c r="R108" s="782"/>
      <c r="S108" s="782"/>
      <c r="T108" s="782"/>
      <c r="U108" s="782"/>
      <c r="V108" s="782"/>
      <c r="W108" s="782"/>
      <c r="X108" s="782"/>
      <c r="Y108" s="782"/>
      <c r="Z108" s="782"/>
      <c r="AA108" s="782"/>
      <c r="AB108" s="782"/>
      <c r="AC108" s="782"/>
      <c r="AD108" s="782"/>
      <c r="AE108" s="782"/>
      <c r="AF108" s="782"/>
      <c r="AG108" s="782"/>
      <c r="AH108" s="782"/>
      <c r="AI108" s="782"/>
      <c r="AJ108" s="782"/>
      <c r="AK108" s="782"/>
      <c r="AL108" s="782"/>
      <c r="AM108" s="782"/>
      <c r="AN108" s="782"/>
      <c r="AO108" s="782"/>
      <c r="AP108" s="782"/>
      <c r="AQ108" s="782"/>
      <c r="AR108" s="782"/>
      <c r="AS108" s="782"/>
      <c r="AT108" s="782"/>
      <c r="AU108" s="782"/>
      <c r="AV108" s="782"/>
      <c r="AW108" s="782"/>
      <c r="AX108" s="782"/>
      <c r="AY108" s="782"/>
    </row>
    <row r="109" spans="1:51" s="885" customFormat="1" ht="21">
      <c r="A109" s="782"/>
      <c r="B109" s="1077"/>
      <c r="C109" s="503"/>
      <c r="D109" s="503"/>
      <c r="E109" s="503"/>
      <c r="F109" s="503"/>
      <c r="G109" s="503"/>
      <c r="H109" s="503"/>
      <c r="I109" s="782"/>
      <c r="J109" s="782"/>
      <c r="K109" s="782"/>
      <c r="L109" s="782"/>
      <c r="M109" s="782"/>
      <c r="N109" s="782"/>
      <c r="O109" s="782"/>
      <c r="P109" s="782"/>
      <c r="Q109" s="782"/>
      <c r="R109" s="782"/>
      <c r="S109" s="782"/>
      <c r="T109" s="782"/>
      <c r="U109" s="782"/>
      <c r="V109" s="782"/>
      <c r="W109" s="782"/>
      <c r="X109" s="782"/>
      <c r="Y109" s="782"/>
      <c r="Z109" s="782"/>
      <c r="AA109" s="782"/>
      <c r="AB109" s="782"/>
      <c r="AC109" s="782"/>
      <c r="AD109" s="782"/>
      <c r="AE109" s="782"/>
      <c r="AF109" s="782"/>
      <c r="AG109" s="782"/>
      <c r="AH109" s="782"/>
      <c r="AI109" s="782"/>
      <c r="AJ109" s="782"/>
      <c r="AK109" s="782"/>
      <c r="AL109" s="782"/>
      <c r="AM109" s="782"/>
      <c r="AN109" s="782"/>
      <c r="AO109" s="782"/>
      <c r="AP109" s="782"/>
      <c r="AQ109" s="782"/>
      <c r="AR109" s="782"/>
      <c r="AS109" s="782"/>
      <c r="AT109" s="782"/>
      <c r="AU109" s="782"/>
      <c r="AV109" s="782"/>
      <c r="AW109" s="782"/>
      <c r="AX109" s="782"/>
      <c r="AY109" s="782"/>
    </row>
    <row r="110" spans="1:51" s="885" customFormat="1" ht="21">
      <c r="A110" s="782"/>
      <c r="B110" s="1077"/>
      <c r="C110" s="503"/>
      <c r="D110" s="503"/>
      <c r="E110" s="503"/>
      <c r="F110" s="503"/>
      <c r="G110" s="503"/>
      <c r="H110" s="503"/>
      <c r="I110" s="782"/>
      <c r="J110" s="782"/>
      <c r="K110" s="782"/>
      <c r="L110" s="782"/>
      <c r="M110" s="782"/>
      <c r="N110" s="782"/>
      <c r="O110" s="782"/>
      <c r="P110" s="782"/>
      <c r="Q110" s="782"/>
      <c r="R110" s="782"/>
      <c r="S110" s="782"/>
      <c r="T110" s="782"/>
      <c r="U110" s="782"/>
      <c r="V110" s="782"/>
      <c r="W110" s="782"/>
      <c r="X110" s="782"/>
      <c r="Y110" s="782"/>
      <c r="Z110" s="782"/>
      <c r="AA110" s="782"/>
      <c r="AB110" s="782"/>
      <c r="AC110" s="782"/>
      <c r="AD110" s="782"/>
      <c r="AE110" s="782"/>
      <c r="AF110" s="782"/>
      <c r="AG110" s="782"/>
      <c r="AH110" s="782"/>
      <c r="AI110" s="782"/>
      <c r="AJ110" s="782"/>
      <c r="AK110" s="782"/>
      <c r="AL110" s="782"/>
      <c r="AM110" s="782"/>
      <c r="AN110" s="782"/>
      <c r="AO110" s="782"/>
      <c r="AP110" s="782"/>
      <c r="AQ110" s="782"/>
      <c r="AR110" s="782"/>
      <c r="AS110" s="782"/>
      <c r="AT110" s="782"/>
      <c r="AU110" s="782"/>
      <c r="AV110" s="782"/>
      <c r="AW110" s="782"/>
      <c r="AX110" s="782"/>
      <c r="AY110" s="782"/>
    </row>
    <row r="111" spans="1:51" s="885" customFormat="1" ht="21">
      <c r="A111" s="782"/>
      <c r="B111" s="1077"/>
      <c r="C111" s="503"/>
      <c r="D111" s="503"/>
      <c r="E111" s="503"/>
      <c r="F111" s="503"/>
      <c r="G111" s="503"/>
      <c r="H111" s="503"/>
      <c r="I111" s="782"/>
      <c r="J111" s="782"/>
      <c r="K111" s="782"/>
      <c r="L111" s="782"/>
      <c r="M111" s="782"/>
      <c r="N111" s="782"/>
      <c r="O111" s="782"/>
      <c r="P111" s="782"/>
      <c r="Q111" s="782"/>
      <c r="R111" s="782"/>
      <c r="S111" s="782"/>
      <c r="T111" s="782"/>
      <c r="U111" s="782"/>
      <c r="V111" s="782"/>
      <c r="W111" s="782"/>
      <c r="X111" s="782"/>
      <c r="Y111" s="782"/>
      <c r="Z111" s="782"/>
      <c r="AA111" s="782"/>
      <c r="AB111" s="782"/>
      <c r="AC111" s="782"/>
      <c r="AD111" s="782"/>
      <c r="AE111" s="782"/>
      <c r="AF111" s="782"/>
      <c r="AG111" s="782"/>
      <c r="AH111" s="782"/>
      <c r="AI111" s="782"/>
      <c r="AJ111" s="782"/>
      <c r="AK111" s="782"/>
      <c r="AL111" s="782"/>
      <c r="AM111" s="782"/>
      <c r="AN111" s="782"/>
      <c r="AO111" s="782"/>
      <c r="AP111" s="782"/>
      <c r="AQ111" s="782"/>
      <c r="AR111" s="782"/>
      <c r="AS111" s="782"/>
      <c r="AT111" s="782"/>
      <c r="AU111" s="782"/>
      <c r="AV111" s="782"/>
      <c r="AW111" s="782"/>
      <c r="AX111" s="782"/>
      <c r="AY111" s="782"/>
    </row>
    <row r="112" spans="1:51" s="885" customFormat="1" ht="21">
      <c r="A112" s="782"/>
      <c r="B112" s="1077"/>
      <c r="C112" s="503"/>
      <c r="D112" s="503"/>
      <c r="E112" s="503"/>
      <c r="F112" s="503"/>
      <c r="G112" s="503"/>
      <c r="H112" s="503"/>
      <c r="I112" s="782"/>
      <c r="J112" s="782"/>
      <c r="K112" s="782"/>
      <c r="L112" s="782"/>
      <c r="M112" s="782"/>
      <c r="N112" s="782"/>
      <c r="O112" s="782"/>
      <c r="P112" s="782"/>
      <c r="Q112" s="782"/>
      <c r="R112" s="782"/>
      <c r="S112" s="782"/>
      <c r="T112" s="782"/>
      <c r="U112" s="782"/>
      <c r="V112" s="782"/>
      <c r="W112" s="782"/>
      <c r="X112" s="782"/>
      <c r="Y112" s="782"/>
      <c r="Z112" s="782"/>
      <c r="AA112" s="782"/>
      <c r="AB112" s="782"/>
      <c r="AC112" s="782"/>
      <c r="AD112" s="782"/>
      <c r="AE112" s="782"/>
      <c r="AF112" s="782"/>
      <c r="AG112" s="782"/>
      <c r="AH112" s="782"/>
      <c r="AI112" s="782"/>
      <c r="AJ112" s="782"/>
      <c r="AK112" s="782"/>
      <c r="AL112" s="782"/>
      <c r="AM112" s="782"/>
      <c r="AN112" s="782"/>
      <c r="AO112" s="782"/>
      <c r="AP112" s="782"/>
      <c r="AQ112" s="782"/>
      <c r="AR112" s="782"/>
      <c r="AS112" s="782"/>
      <c r="AT112" s="782"/>
      <c r="AU112" s="782"/>
      <c r="AV112" s="782"/>
      <c r="AW112" s="782"/>
      <c r="AX112" s="782"/>
      <c r="AY112" s="782"/>
    </row>
    <row r="113" spans="1:51" s="885" customFormat="1" ht="21">
      <c r="A113" s="782"/>
      <c r="B113" s="1077"/>
      <c r="C113" s="503"/>
      <c r="D113" s="503"/>
      <c r="E113" s="503"/>
      <c r="F113" s="503"/>
      <c r="G113" s="503"/>
      <c r="H113" s="503"/>
      <c r="I113" s="782"/>
      <c r="J113" s="782"/>
      <c r="K113" s="782"/>
      <c r="L113" s="782"/>
      <c r="M113" s="782"/>
      <c r="N113" s="782"/>
      <c r="O113" s="782"/>
      <c r="P113" s="782"/>
      <c r="Q113" s="782"/>
      <c r="R113" s="782"/>
      <c r="S113" s="782"/>
      <c r="T113" s="782"/>
      <c r="U113" s="782"/>
      <c r="V113" s="782"/>
      <c r="W113" s="782"/>
      <c r="X113" s="782"/>
      <c r="Y113" s="782"/>
      <c r="Z113" s="782"/>
      <c r="AA113" s="782"/>
      <c r="AB113" s="782"/>
      <c r="AC113" s="782"/>
      <c r="AD113" s="782"/>
      <c r="AE113" s="782"/>
      <c r="AF113" s="782"/>
      <c r="AG113" s="782"/>
      <c r="AH113" s="782"/>
      <c r="AI113" s="782"/>
      <c r="AJ113" s="782"/>
      <c r="AK113" s="782"/>
      <c r="AL113" s="782"/>
      <c r="AM113" s="782"/>
      <c r="AN113" s="782"/>
      <c r="AO113" s="782"/>
      <c r="AP113" s="782"/>
      <c r="AQ113" s="782"/>
      <c r="AR113" s="782"/>
      <c r="AS113" s="782"/>
      <c r="AT113" s="782"/>
      <c r="AU113" s="782"/>
      <c r="AV113" s="782"/>
      <c r="AW113" s="782"/>
      <c r="AX113" s="782"/>
      <c r="AY113" s="782"/>
    </row>
    <row r="114" spans="1:51" s="885" customFormat="1" ht="21">
      <c r="A114" s="782"/>
      <c r="B114" s="1077"/>
      <c r="C114" s="503"/>
      <c r="D114" s="503"/>
      <c r="E114" s="503"/>
      <c r="F114" s="503"/>
      <c r="G114" s="503"/>
      <c r="H114" s="503"/>
      <c r="I114" s="782"/>
      <c r="J114" s="782"/>
      <c r="K114" s="782"/>
      <c r="L114" s="782"/>
      <c r="M114" s="782"/>
      <c r="N114" s="782"/>
      <c r="O114" s="782"/>
      <c r="P114" s="782"/>
      <c r="Q114" s="782"/>
      <c r="R114" s="782"/>
      <c r="S114" s="782"/>
      <c r="T114" s="782"/>
      <c r="U114" s="782"/>
      <c r="V114" s="782"/>
      <c r="W114" s="782"/>
      <c r="X114" s="782"/>
      <c r="Y114" s="782"/>
      <c r="Z114" s="782"/>
      <c r="AA114" s="782"/>
      <c r="AB114" s="782"/>
      <c r="AC114" s="782"/>
      <c r="AD114" s="782"/>
      <c r="AE114" s="782"/>
      <c r="AF114" s="782"/>
      <c r="AG114" s="782"/>
      <c r="AH114" s="782"/>
      <c r="AI114" s="782"/>
      <c r="AJ114" s="782"/>
      <c r="AK114" s="782"/>
      <c r="AL114" s="782"/>
      <c r="AM114" s="782"/>
      <c r="AN114" s="782"/>
      <c r="AO114" s="782"/>
      <c r="AP114" s="782"/>
      <c r="AQ114" s="782"/>
      <c r="AR114" s="782"/>
      <c r="AS114" s="782"/>
      <c r="AT114" s="782"/>
      <c r="AU114" s="782"/>
      <c r="AV114" s="782"/>
      <c r="AW114" s="782"/>
      <c r="AX114" s="782"/>
      <c r="AY114" s="782"/>
    </row>
    <row r="115" spans="1:51" s="885" customFormat="1" ht="21">
      <c r="A115" s="782"/>
      <c r="B115" s="1077"/>
      <c r="C115" s="504"/>
      <c r="D115" s="505"/>
      <c r="E115" s="503"/>
      <c r="F115" s="503"/>
      <c r="G115" s="503"/>
      <c r="H115" s="503"/>
      <c r="I115" s="782"/>
      <c r="J115" s="782"/>
      <c r="K115" s="782"/>
      <c r="L115" s="782"/>
      <c r="M115" s="782"/>
      <c r="N115" s="782"/>
      <c r="O115" s="782"/>
      <c r="P115" s="782"/>
      <c r="Q115" s="782"/>
      <c r="R115" s="782"/>
      <c r="S115" s="782"/>
      <c r="T115" s="782"/>
      <c r="U115" s="782"/>
      <c r="V115" s="782"/>
      <c r="W115" s="782"/>
      <c r="X115" s="782"/>
      <c r="Y115" s="782"/>
      <c r="Z115" s="782"/>
      <c r="AA115" s="782"/>
      <c r="AB115" s="782"/>
      <c r="AC115" s="782"/>
      <c r="AD115" s="782"/>
      <c r="AE115" s="782"/>
      <c r="AF115" s="782"/>
      <c r="AG115" s="782"/>
      <c r="AH115" s="782"/>
      <c r="AI115" s="782"/>
      <c r="AJ115" s="782"/>
      <c r="AK115" s="782"/>
      <c r="AL115" s="782"/>
      <c r="AM115" s="782"/>
      <c r="AN115" s="782"/>
      <c r="AO115" s="782"/>
      <c r="AP115" s="782"/>
      <c r="AQ115" s="782"/>
      <c r="AR115" s="782"/>
      <c r="AS115" s="782"/>
      <c r="AT115" s="782"/>
      <c r="AU115" s="782"/>
      <c r="AV115" s="782"/>
      <c r="AW115" s="782"/>
      <c r="AX115" s="782"/>
      <c r="AY115" s="782"/>
    </row>
    <row r="116" spans="1:51" s="885" customFormat="1">
      <c r="A116" s="782"/>
      <c r="B116" s="503"/>
      <c r="C116" s="503"/>
      <c r="D116" s="503"/>
      <c r="E116" s="503"/>
      <c r="F116" s="503"/>
      <c r="G116" s="503"/>
      <c r="H116" s="503"/>
      <c r="I116" s="782"/>
      <c r="J116" s="782"/>
      <c r="K116" s="782"/>
      <c r="L116" s="782"/>
      <c r="M116" s="782"/>
      <c r="N116" s="782"/>
      <c r="O116" s="782"/>
      <c r="P116" s="782"/>
      <c r="Q116" s="782"/>
      <c r="R116" s="782"/>
      <c r="S116" s="782"/>
      <c r="T116" s="782"/>
      <c r="U116" s="782"/>
      <c r="V116" s="782"/>
      <c r="W116" s="782"/>
      <c r="X116" s="782"/>
      <c r="Y116" s="782"/>
      <c r="Z116" s="782"/>
      <c r="AA116" s="782"/>
      <c r="AB116" s="782"/>
      <c r="AC116" s="782"/>
      <c r="AD116" s="782"/>
      <c r="AE116" s="782"/>
      <c r="AF116" s="782"/>
      <c r="AG116" s="782"/>
      <c r="AH116" s="782"/>
      <c r="AI116" s="782"/>
      <c r="AJ116" s="782"/>
      <c r="AK116" s="782"/>
      <c r="AL116" s="782"/>
      <c r="AM116" s="782"/>
      <c r="AN116" s="782"/>
      <c r="AO116" s="782"/>
      <c r="AP116" s="782"/>
      <c r="AQ116" s="782"/>
      <c r="AR116" s="782"/>
      <c r="AS116" s="782"/>
      <c r="AT116" s="782"/>
      <c r="AU116" s="782"/>
      <c r="AV116" s="782"/>
      <c r="AW116" s="782"/>
      <c r="AX116" s="782"/>
      <c r="AY116" s="782"/>
    </row>
    <row r="117" spans="1:51" s="885" customFormat="1">
      <c r="A117" s="782"/>
      <c r="B117" s="503"/>
      <c r="C117" s="503"/>
      <c r="D117" s="503"/>
      <c r="E117" s="503"/>
      <c r="F117" s="503"/>
      <c r="G117" s="503"/>
      <c r="H117" s="503"/>
      <c r="I117" s="782"/>
      <c r="J117" s="782"/>
      <c r="K117" s="782"/>
      <c r="L117" s="782"/>
      <c r="M117" s="782"/>
      <c r="N117" s="782"/>
      <c r="O117" s="782"/>
      <c r="P117" s="782"/>
      <c r="Q117" s="782"/>
      <c r="R117" s="782"/>
      <c r="S117" s="782"/>
      <c r="T117" s="782"/>
      <c r="U117" s="782"/>
      <c r="V117" s="782"/>
      <c r="W117" s="782"/>
      <c r="X117" s="782"/>
      <c r="Y117" s="782"/>
      <c r="Z117" s="782"/>
      <c r="AA117" s="782"/>
      <c r="AB117" s="782"/>
      <c r="AC117" s="782"/>
      <c r="AD117" s="782"/>
      <c r="AE117" s="782"/>
      <c r="AF117" s="782"/>
      <c r="AG117" s="782"/>
      <c r="AH117" s="782"/>
      <c r="AI117" s="782"/>
      <c r="AJ117" s="782"/>
      <c r="AK117" s="782"/>
      <c r="AL117" s="782"/>
      <c r="AM117" s="782"/>
      <c r="AN117" s="782"/>
      <c r="AO117" s="782"/>
      <c r="AP117" s="782"/>
      <c r="AQ117" s="782"/>
      <c r="AR117" s="782"/>
      <c r="AS117" s="782"/>
      <c r="AT117" s="782"/>
      <c r="AU117" s="782"/>
      <c r="AV117" s="782"/>
      <c r="AW117" s="782"/>
      <c r="AX117" s="782"/>
      <c r="AY117" s="782"/>
    </row>
    <row r="118" spans="1:51" s="885" customFormat="1">
      <c r="A118" s="782"/>
      <c r="B118" s="812"/>
      <c r="C118" s="812"/>
      <c r="D118" s="812"/>
      <c r="E118" s="812"/>
      <c r="F118" s="812"/>
      <c r="G118" s="812"/>
      <c r="H118" s="812"/>
      <c r="I118" s="782"/>
      <c r="J118" s="782"/>
      <c r="K118" s="782"/>
      <c r="L118" s="782"/>
      <c r="M118" s="782"/>
      <c r="N118" s="782"/>
      <c r="O118" s="782"/>
      <c r="P118" s="782"/>
      <c r="Q118" s="782"/>
      <c r="R118" s="782"/>
      <c r="S118" s="782"/>
      <c r="T118" s="782"/>
      <c r="U118" s="782"/>
      <c r="V118" s="782"/>
      <c r="W118" s="782"/>
      <c r="X118" s="782"/>
      <c r="Y118" s="782"/>
      <c r="Z118" s="782"/>
      <c r="AA118" s="782"/>
      <c r="AB118" s="782"/>
      <c r="AC118" s="782"/>
      <c r="AD118" s="782"/>
      <c r="AE118" s="782"/>
      <c r="AF118" s="782"/>
      <c r="AG118" s="782"/>
      <c r="AH118" s="782"/>
      <c r="AI118" s="782"/>
      <c r="AJ118" s="782"/>
      <c r="AK118" s="782"/>
      <c r="AL118" s="782"/>
      <c r="AM118" s="782"/>
      <c r="AN118" s="782"/>
      <c r="AO118" s="782"/>
      <c r="AP118" s="782"/>
      <c r="AQ118" s="782"/>
      <c r="AR118" s="782"/>
      <c r="AS118" s="782"/>
      <c r="AT118" s="782"/>
      <c r="AU118" s="782"/>
      <c r="AV118" s="782"/>
      <c r="AW118" s="782"/>
      <c r="AX118" s="782"/>
      <c r="AY118" s="782"/>
    </row>
    <row r="119" spans="1:51" s="885" customFormat="1">
      <c r="A119" s="782"/>
      <c r="B119" s="782"/>
      <c r="C119" s="782"/>
      <c r="D119" s="782"/>
      <c r="E119" s="782"/>
      <c r="F119" s="782"/>
      <c r="G119" s="782"/>
      <c r="H119" s="782"/>
      <c r="I119" s="782"/>
      <c r="J119" s="782"/>
      <c r="K119" s="782"/>
      <c r="L119" s="782"/>
      <c r="M119" s="782"/>
      <c r="N119" s="782"/>
      <c r="O119" s="782"/>
      <c r="P119" s="782"/>
      <c r="Q119" s="782"/>
      <c r="R119" s="782"/>
      <c r="S119" s="782"/>
      <c r="T119" s="782"/>
      <c r="U119" s="782"/>
      <c r="V119" s="782"/>
      <c r="W119" s="782"/>
      <c r="X119" s="782"/>
      <c r="Y119" s="782"/>
      <c r="Z119" s="782"/>
      <c r="AA119" s="782"/>
      <c r="AB119" s="782"/>
      <c r="AC119" s="782"/>
      <c r="AD119" s="782"/>
      <c r="AE119" s="782"/>
      <c r="AF119" s="782"/>
      <c r="AG119" s="782"/>
      <c r="AH119" s="782"/>
      <c r="AI119" s="782"/>
      <c r="AJ119" s="782"/>
      <c r="AK119" s="782"/>
      <c r="AL119" s="782"/>
      <c r="AM119" s="782"/>
      <c r="AN119" s="782"/>
      <c r="AO119" s="782"/>
      <c r="AP119" s="782"/>
      <c r="AQ119" s="782"/>
      <c r="AR119" s="782"/>
      <c r="AS119" s="782"/>
      <c r="AT119" s="782"/>
      <c r="AU119" s="782"/>
      <c r="AV119" s="782"/>
      <c r="AW119" s="782"/>
      <c r="AX119" s="782"/>
      <c r="AY119" s="782"/>
    </row>
    <row r="120" spans="1:51" s="885" customFormat="1">
      <c r="A120" s="782"/>
      <c r="B120" s="782"/>
      <c r="C120" s="782"/>
      <c r="D120" s="782"/>
      <c r="E120" s="782"/>
      <c r="F120" s="782"/>
      <c r="G120" s="782"/>
      <c r="H120" s="782"/>
      <c r="I120" s="782"/>
      <c r="J120" s="782"/>
      <c r="K120" s="782"/>
      <c r="L120" s="782"/>
      <c r="M120" s="782"/>
      <c r="N120" s="782"/>
      <c r="O120" s="782"/>
      <c r="P120" s="782"/>
      <c r="Q120" s="782"/>
      <c r="R120" s="782"/>
      <c r="S120" s="782"/>
      <c r="T120" s="782"/>
      <c r="U120" s="782"/>
      <c r="V120" s="782"/>
      <c r="W120" s="782"/>
      <c r="X120" s="782"/>
      <c r="Y120" s="782"/>
      <c r="Z120" s="782"/>
      <c r="AA120" s="782"/>
      <c r="AB120" s="782"/>
      <c r="AC120" s="782"/>
      <c r="AD120" s="782"/>
      <c r="AE120" s="782"/>
      <c r="AF120" s="782"/>
      <c r="AG120" s="782"/>
      <c r="AH120" s="782"/>
      <c r="AI120" s="782"/>
      <c r="AJ120" s="782"/>
      <c r="AK120" s="782"/>
      <c r="AL120" s="782"/>
      <c r="AM120" s="782"/>
      <c r="AN120" s="782"/>
      <c r="AO120" s="782"/>
      <c r="AP120" s="782"/>
      <c r="AQ120" s="782"/>
      <c r="AR120" s="782"/>
      <c r="AS120" s="782"/>
      <c r="AT120" s="782"/>
      <c r="AU120" s="782"/>
      <c r="AV120" s="782"/>
      <c r="AW120" s="782"/>
      <c r="AX120" s="782"/>
      <c r="AY120" s="782"/>
    </row>
    <row r="121" spans="1:51" s="885" customFormat="1">
      <c r="A121" s="782"/>
      <c r="B121" s="782"/>
      <c r="C121" s="782"/>
      <c r="D121" s="782"/>
      <c r="E121" s="782"/>
      <c r="F121" s="782"/>
      <c r="G121" s="782"/>
      <c r="H121" s="782"/>
      <c r="I121" s="782"/>
      <c r="J121" s="782"/>
      <c r="K121" s="782"/>
      <c r="L121" s="782"/>
      <c r="M121" s="782"/>
      <c r="N121" s="782"/>
      <c r="O121" s="782"/>
      <c r="P121" s="782"/>
      <c r="Q121" s="782"/>
      <c r="R121" s="782"/>
      <c r="S121" s="782"/>
      <c r="T121" s="782"/>
      <c r="U121" s="782"/>
      <c r="V121" s="782"/>
      <c r="W121" s="782"/>
      <c r="X121" s="782"/>
      <c r="Y121" s="782"/>
      <c r="Z121" s="782"/>
      <c r="AA121" s="782"/>
      <c r="AB121" s="782"/>
      <c r="AC121" s="782"/>
      <c r="AD121" s="782"/>
      <c r="AE121" s="782"/>
      <c r="AF121" s="782"/>
      <c r="AG121" s="782"/>
      <c r="AH121" s="782"/>
      <c r="AI121" s="782"/>
      <c r="AJ121" s="782"/>
      <c r="AK121" s="782"/>
      <c r="AL121" s="782"/>
      <c r="AM121" s="782"/>
      <c r="AN121" s="782"/>
      <c r="AO121" s="782"/>
      <c r="AP121" s="782"/>
      <c r="AQ121" s="782"/>
      <c r="AR121" s="782"/>
      <c r="AS121" s="782"/>
      <c r="AT121" s="782"/>
      <c r="AU121" s="782"/>
      <c r="AV121" s="782"/>
      <c r="AW121" s="782"/>
      <c r="AX121" s="782"/>
      <c r="AY121" s="782"/>
    </row>
    <row r="122" spans="1:51" s="885" customFormat="1">
      <c r="A122" s="782"/>
      <c r="B122" s="782"/>
      <c r="C122" s="782"/>
      <c r="D122" s="782"/>
      <c r="E122" s="782"/>
      <c r="F122" s="782"/>
      <c r="G122" s="782"/>
      <c r="H122" s="782"/>
      <c r="I122" s="782"/>
      <c r="J122" s="782"/>
      <c r="K122" s="782"/>
      <c r="L122" s="782"/>
      <c r="M122" s="782"/>
      <c r="N122" s="782"/>
      <c r="O122" s="782"/>
      <c r="P122" s="782"/>
      <c r="Q122" s="782"/>
      <c r="R122" s="782"/>
      <c r="S122" s="782"/>
      <c r="T122" s="782"/>
      <c r="U122" s="782"/>
      <c r="V122" s="782"/>
      <c r="W122" s="782"/>
      <c r="X122" s="782"/>
      <c r="Y122" s="782"/>
      <c r="Z122" s="782"/>
      <c r="AA122" s="782"/>
      <c r="AB122" s="782"/>
      <c r="AC122" s="782"/>
      <c r="AD122" s="782"/>
      <c r="AE122" s="782"/>
      <c r="AF122" s="782"/>
      <c r="AG122" s="782"/>
      <c r="AH122" s="782"/>
      <c r="AI122" s="782"/>
      <c r="AJ122" s="782"/>
      <c r="AK122" s="782"/>
      <c r="AL122" s="782"/>
      <c r="AM122" s="782"/>
      <c r="AN122" s="782"/>
      <c r="AO122" s="782"/>
      <c r="AP122" s="782"/>
      <c r="AQ122" s="782"/>
      <c r="AR122" s="782"/>
      <c r="AS122" s="782"/>
      <c r="AT122" s="782"/>
      <c r="AU122" s="782"/>
      <c r="AV122" s="782"/>
      <c r="AW122" s="782"/>
      <c r="AX122" s="782"/>
      <c r="AY122" s="782"/>
    </row>
    <row r="123" spans="1:51" s="885" customFormat="1">
      <c r="A123" s="782"/>
      <c r="B123" s="782"/>
      <c r="C123" s="782"/>
      <c r="D123" s="782"/>
      <c r="E123" s="782"/>
      <c r="F123" s="782"/>
      <c r="G123" s="782"/>
      <c r="H123" s="782"/>
      <c r="I123" s="782"/>
      <c r="J123" s="782"/>
      <c r="K123" s="782"/>
      <c r="L123" s="782"/>
      <c r="M123" s="782"/>
      <c r="N123" s="782"/>
      <c r="O123" s="782"/>
      <c r="P123" s="782"/>
      <c r="Q123" s="782"/>
      <c r="R123" s="782"/>
      <c r="S123" s="782"/>
      <c r="T123" s="782"/>
      <c r="U123" s="782"/>
      <c r="V123" s="782"/>
      <c r="W123" s="782"/>
      <c r="X123" s="782"/>
      <c r="Y123" s="782"/>
      <c r="Z123" s="782"/>
      <c r="AA123" s="782"/>
      <c r="AB123" s="782"/>
      <c r="AC123" s="782"/>
      <c r="AD123" s="782"/>
      <c r="AE123" s="782"/>
      <c r="AF123" s="782"/>
      <c r="AG123" s="782"/>
      <c r="AH123" s="782"/>
      <c r="AI123" s="782"/>
      <c r="AJ123" s="782"/>
      <c r="AK123" s="782"/>
      <c r="AL123" s="782"/>
      <c r="AM123" s="782"/>
      <c r="AN123" s="782"/>
      <c r="AO123" s="782"/>
      <c r="AP123" s="782"/>
      <c r="AQ123" s="782"/>
      <c r="AR123" s="782"/>
      <c r="AS123" s="782"/>
      <c r="AT123" s="782"/>
      <c r="AU123" s="782"/>
      <c r="AV123" s="782"/>
      <c r="AW123" s="782"/>
      <c r="AX123" s="782"/>
      <c r="AY123" s="782"/>
    </row>
    <row r="124" spans="1:51" s="885" customFormat="1">
      <c r="A124" s="782"/>
      <c r="B124" s="782"/>
      <c r="C124" s="782"/>
      <c r="D124" s="782"/>
      <c r="E124" s="782"/>
      <c r="F124" s="782"/>
      <c r="G124" s="782"/>
      <c r="H124" s="782"/>
      <c r="I124" s="782"/>
      <c r="J124" s="782"/>
      <c r="K124" s="782"/>
      <c r="L124" s="782"/>
      <c r="M124" s="782"/>
      <c r="N124" s="782"/>
      <c r="O124" s="782"/>
      <c r="P124" s="782"/>
      <c r="Q124" s="782"/>
      <c r="R124" s="782"/>
      <c r="S124" s="782"/>
      <c r="T124" s="782"/>
      <c r="U124" s="782"/>
      <c r="V124" s="782"/>
      <c r="W124" s="782"/>
      <c r="X124" s="782"/>
      <c r="Y124" s="782"/>
      <c r="Z124" s="782"/>
      <c r="AA124" s="782"/>
      <c r="AB124" s="782"/>
      <c r="AC124" s="782"/>
      <c r="AD124" s="782"/>
      <c r="AE124" s="782"/>
      <c r="AF124" s="782"/>
      <c r="AG124" s="782"/>
      <c r="AH124" s="782"/>
      <c r="AI124" s="782"/>
      <c r="AJ124" s="782"/>
      <c r="AK124" s="782"/>
      <c r="AL124" s="782"/>
      <c r="AM124" s="782"/>
      <c r="AN124" s="782"/>
      <c r="AO124" s="782"/>
      <c r="AP124" s="782"/>
      <c r="AQ124" s="782"/>
      <c r="AR124" s="782"/>
      <c r="AS124" s="782"/>
      <c r="AT124" s="782"/>
      <c r="AU124" s="782"/>
      <c r="AV124" s="782"/>
      <c r="AW124" s="782"/>
      <c r="AX124" s="782"/>
      <c r="AY124" s="782"/>
    </row>
    <row r="125" spans="1:51" s="885" customFormat="1">
      <c r="A125" s="782"/>
      <c r="B125" s="782"/>
      <c r="C125" s="782"/>
      <c r="D125" s="782"/>
      <c r="E125" s="782"/>
      <c r="F125" s="782"/>
      <c r="G125" s="782"/>
      <c r="H125" s="782"/>
      <c r="I125" s="782"/>
      <c r="J125" s="782"/>
      <c r="K125" s="782"/>
      <c r="L125" s="782"/>
      <c r="M125" s="782"/>
      <c r="N125" s="782"/>
      <c r="O125" s="782"/>
      <c r="P125" s="782"/>
      <c r="Q125" s="782"/>
      <c r="R125" s="782"/>
      <c r="S125" s="782"/>
      <c r="T125" s="782"/>
      <c r="U125" s="782"/>
      <c r="V125" s="782"/>
      <c r="W125" s="782"/>
      <c r="X125" s="782"/>
      <c r="Y125" s="782"/>
      <c r="Z125" s="782"/>
      <c r="AA125" s="782"/>
      <c r="AB125" s="782"/>
      <c r="AC125" s="782"/>
      <c r="AD125" s="782"/>
      <c r="AE125" s="782"/>
      <c r="AF125" s="782"/>
      <c r="AG125" s="782"/>
      <c r="AH125" s="782"/>
      <c r="AI125" s="782"/>
      <c r="AJ125" s="782"/>
      <c r="AK125" s="782"/>
      <c r="AL125" s="782"/>
      <c r="AM125" s="782"/>
      <c r="AN125" s="782"/>
      <c r="AO125" s="782"/>
      <c r="AP125" s="782"/>
      <c r="AQ125" s="782"/>
      <c r="AR125" s="782"/>
      <c r="AS125" s="782"/>
      <c r="AT125" s="782"/>
      <c r="AU125" s="782"/>
      <c r="AV125" s="782"/>
      <c r="AW125" s="782"/>
      <c r="AX125" s="782"/>
      <c r="AY125" s="782"/>
    </row>
    <row r="126" spans="1:51" s="885" customFormat="1">
      <c r="A126" s="782"/>
      <c r="B126" s="782"/>
      <c r="C126" s="782"/>
      <c r="D126" s="782"/>
      <c r="E126" s="782"/>
      <c r="F126" s="782"/>
      <c r="G126" s="782"/>
      <c r="H126" s="782"/>
      <c r="I126" s="782"/>
      <c r="J126" s="782"/>
      <c r="K126" s="782"/>
      <c r="L126" s="782"/>
      <c r="M126" s="782"/>
      <c r="N126" s="782"/>
      <c r="O126" s="782"/>
      <c r="P126" s="782"/>
      <c r="Q126" s="782"/>
      <c r="R126" s="782"/>
      <c r="S126" s="782"/>
      <c r="T126" s="782"/>
      <c r="U126" s="782"/>
      <c r="V126" s="782"/>
      <c r="W126" s="782"/>
      <c r="X126" s="782"/>
      <c r="Y126" s="782"/>
      <c r="Z126" s="782"/>
      <c r="AA126" s="782"/>
      <c r="AB126" s="782"/>
      <c r="AC126" s="782"/>
      <c r="AD126" s="782"/>
      <c r="AE126" s="782"/>
      <c r="AF126" s="782"/>
      <c r="AG126" s="782"/>
      <c r="AH126" s="782"/>
      <c r="AI126" s="782"/>
      <c r="AJ126" s="782"/>
      <c r="AK126" s="782"/>
      <c r="AL126" s="782"/>
      <c r="AM126" s="782"/>
      <c r="AN126" s="782"/>
      <c r="AO126" s="782"/>
      <c r="AP126" s="782"/>
      <c r="AQ126" s="782"/>
      <c r="AR126" s="782"/>
      <c r="AS126" s="782"/>
      <c r="AT126" s="782"/>
      <c r="AU126" s="782"/>
      <c r="AV126" s="782"/>
      <c r="AW126" s="782"/>
      <c r="AX126" s="782"/>
      <c r="AY126" s="782"/>
    </row>
    <row r="127" spans="1:51" s="885" customFormat="1">
      <c r="A127" s="782"/>
      <c r="B127" s="782"/>
      <c r="C127" s="782"/>
      <c r="D127" s="782"/>
      <c r="E127" s="782"/>
      <c r="F127" s="782"/>
      <c r="G127" s="782"/>
      <c r="H127" s="782"/>
      <c r="I127" s="782"/>
      <c r="J127" s="782"/>
      <c r="K127" s="782"/>
      <c r="L127" s="782"/>
      <c r="M127" s="782"/>
      <c r="N127" s="782"/>
      <c r="O127" s="782"/>
      <c r="P127" s="782"/>
      <c r="Q127" s="782"/>
      <c r="R127" s="782"/>
      <c r="S127" s="782"/>
      <c r="T127" s="782"/>
      <c r="U127" s="782"/>
      <c r="V127" s="782"/>
      <c r="W127" s="782"/>
      <c r="X127" s="782"/>
      <c r="Y127" s="782"/>
      <c r="Z127" s="782"/>
      <c r="AA127" s="782"/>
      <c r="AB127" s="782"/>
      <c r="AC127" s="782"/>
      <c r="AD127" s="782"/>
      <c r="AE127" s="782"/>
      <c r="AF127" s="782"/>
      <c r="AG127" s="782"/>
      <c r="AH127" s="782"/>
      <c r="AI127" s="782"/>
      <c r="AJ127" s="782"/>
      <c r="AK127" s="782"/>
      <c r="AL127" s="782"/>
      <c r="AM127" s="782"/>
      <c r="AN127" s="782"/>
      <c r="AO127" s="782"/>
      <c r="AP127" s="782"/>
      <c r="AQ127" s="782"/>
      <c r="AR127" s="782"/>
      <c r="AS127" s="782"/>
      <c r="AT127" s="782"/>
      <c r="AU127" s="782"/>
      <c r="AV127" s="782"/>
      <c r="AW127" s="782"/>
      <c r="AX127" s="782"/>
      <c r="AY127" s="782"/>
    </row>
    <row r="128" spans="1:51" s="885" customFormat="1">
      <c r="A128" s="782"/>
      <c r="B128" s="782"/>
      <c r="C128" s="782"/>
      <c r="D128" s="782"/>
      <c r="E128" s="782"/>
      <c r="F128" s="782"/>
      <c r="G128" s="782"/>
      <c r="H128" s="782"/>
      <c r="I128" s="782"/>
      <c r="J128" s="782"/>
      <c r="K128" s="782"/>
      <c r="L128" s="782"/>
      <c r="M128" s="782"/>
      <c r="N128" s="782"/>
      <c r="O128" s="782"/>
      <c r="P128" s="782"/>
      <c r="Q128" s="782"/>
      <c r="R128" s="782"/>
      <c r="S128" s="782"/>
      <c r="T128" s="782"/>
      <c r="U128" s="782"/>
      <c r="V128" s="782"/>
      <c r="W128" s="782"/>
      <c r="X128" s="782"/>
      <c r="Y128" s="782"/>
      <c r="Z128" s="782"/>
      <c r="AA128" s="782"/>
      <c r="AB128" s="782"/>
      <c r="AC128" s="782"/>
      <c r="AD128" s="782"/>
      <c r="AE128" s="782"/>
      <c r="AF128" s="782"/>
      <c r="AG128" s="782"/>
      <c r="AH128" s="782"/>
      <c r="AI128" s="782"/>
      <c r="AJ128" s="782"/>
      <c r="AK128" s="782"/>
      <c r="AL128" s="782"/>
      <c r="AM128" s="782"/>
      <c r="AN128" s="782"/>
      <c r="AO128" s="782"/>
      <c r="AP128" s="782"/>
      <c r="AQ128" s="782"/>
      <c r="AR128" s="782"/>
      <c r="AS128" s="782"/>
      <c r="AT128" s="782"/>
      <c r="AU128" s="782"/>
      <c r="AV128" s="782"/>
      <c r="AW128" s="782"/>
      <c r="AX128" s="782"/>
      <c r="AY128" s="782"/>
    </row>
    <row r="129" spans="1:51" s="885" customFormat="1">
      <c r="A129" s="782"/>
      <c r="B129" s="782"/>
      <c r="C129" s="782"/>
      <c r="D129" s="782"/>
      <c r="E129" s="782"/>
      <c r="F129" s="782"/>
      <c r="G129" s="782"/>
      <c r="H129" s="782"/>
      <c r="I129" s="782"/>
      <c r="J129" s="782"/>
      <c r="K129" s="782"/>
      <c r="L129" s="782"/>
      <c r="M129" s="782"/>
      <c r="N129" s="782"/>
      <c r="O129" s="782"/>
      <c r="P129" s="782"/>
      <c r="Q129" s="782"/>
      <c r="R129" s="782"/>
      <c r="S129" s="782"/>
      <c r="T129" s="782"/>
      <c r="U129" s="782"/>
      <c r="V129" s="782"/>
      <c r="W129" s="782"/>
      <c r="X129" s="782"/>
      <c r="Y129" s="782"/>
      <c r="Z129" s="782"/>
      <c r="AA129" s="782"/>
      <c r="AB129" s="782"/>
      <c r="AC129" s="782"/>
      <c r="AD129" s="782"/>
      <c r="AE129" s="782"/>
      <c r="AF129" s="782"/>
      <c r="AG129" s="782"/>
      <c r="AH129" s="782"/>
      <c r="AI129" s="782"/>
      <c r="AJ129" s="782"/>
      <c r="AK129" s="782"/>
      <c r="AL129" s="782"/>
      <c r="AM129" s="782"/>
      <c r="AN129" s="782"/>
      <c r="AO129" s="782"/>
      <c r="AP129" s="782"/>
      <c r="AQ129" s="782"/>
      <c r="AR129" s="782"/>
      <c r="AS129" s="782"/>
      <c r="AT129" s="782"/>
      <c r="AU129" s="782"/>
      <c r="AV129" s="782"/>
      <c r="AW129" s="782"/>
      <c r="AX129" s="782"/>
      <c r="AY129" s="782"/>
    </row>
    <row r="130" spans="1:51" s="885" customFormat="1">
      <c r="A130" s="782"/>
      <c r="B130" s="782"/>
      <c r="C130" s="782"/>
      <c r="D130" s="782"/>
      <c r="E130" s="782"/>
      <c r="F130" s="782"/>
      <c r="G130" s="782"/>
      <c r="H130" s="782"/>
      <c r="I130" s="782"/>
      <c r="J130" s="782"/>
      <c r="K130" s="782"/>
      <c r="L130" s="782"/>
      <c r="M130" s="782"/>
      <c r="N130" s="782"/>
      <c r="O130" s="782"/>
      <c r="P130" s="782"/>
      <c r="Q130" s="782"/>
      <c r="R130" s="782"/>
      <c r="S130" s="782"/>
      <c r="T130" s="782"/>
      <c r="U130" s="782"/>
      <c r="V130" s="782"/>
      <c r="W130" s="782"/>
      <c r="X130" s="782"/>
      <c r="Y130" s="782"/>
      <c r="Z130" s="782"/>
      <c r="AA130" s="782"/>
      <c r="AB130" s="782"/>
      <c r="AC130" s="782"/>
      <c r="AD130" s="782"/>
      <c r="AE130" s="782"/>
      <c r="AF130" s="782"/>
      <c r="AG130" s="782"/>
      <c r="AH130" s="782"/>
      <c r="AI130" s="782"/>
      <c r="AJ130" s="782"/>
      <c r="AK130" s="782"/>
      <c r="AL130" s="782"/>
      <c r="AM130" s="782"/>
      <c r="AN130" s="782"/>
      <c r="AO130" s="782"/>
      <c r="AP130" s="782"/>
      <c r="AQ130" s="782"/>
      <c r="AR130" s="782"/>
      <c r="AS130" s="782"/>
      <c r="AT130" s="782"/>
      <c r="AU130" s="782"/>
      <c r="AV130" s="782"/>
      <c r="AW130" s="782"/>
      <c r="AX130" s="782"/>
      <c r="AY130" s="782"/>
    </row>
    <row r="131" spans="1:51" s="885" customFormat="1">
      <c r="A131" s="782"/>
      <c r="B131" s="782"/>
      <c r="C131" s="782"/>
      <c r="D131" s="782"/>
      <c r="E131" s="782"/>
      <c r="F131" s="782"/>
      <c r="G131" s="782"/>
      <c r="H131" s="782"/>
      <c r="I131" s="782"/>
      <c r="J131" s="782"/>
      <c r="K131" s="782"/>
      <c r="L131" s="782"/>
      <c r="M131" s="782"/>
      <c r="N131" s="782"/>
      <c r="O131" s="782"/>
      <c r="P131" s="782"/>
      <c r="Q131" s="782"/>
      <c r="R131" s="782"/>
      <c r="S131" s="782"/>
      <c r="T131" s="782"/>
      <c r="U131" s="782"/>
      <c r="V131" s="782"/>
      <c r="W131" s="782"/>
      <c r="X131" s="782"/>
      <c r="Y131" s="782"/>
      <c r="Z131" s="782"/>
      <c r="AA131" s="782"/>
      <c r="AB131" s="782"/>
      <c r="AC131" s="782"/>
      <c r="AD131" s="782"/>
      <c r="AE131" s="782"/>
      <c r="AF131" s="782"/>
      <c r="AG131" s="782"/>
      <c r="AH131" s="782"/>
      <c r="AI131" s="782"/>
      <c r="AJ131" s="782"/>
      <c r="AK131" s="782"/>
      <c r="AL131" s="782"/>
      <c r="AM131" s="782"/>
      <c r="AN131" s="782"/>
      <c r="AO131" s="782"/>
      <c r="AP131" s="782"/>
      <c r="AQ131" s="782"/>
      <c r="AR131" s="782"/>
      <c r="AS131" s="782"/>
      <c r="AT131" s="782"/>
      <c r="AU131" s="782"/>
      <c r="AV131" s="782"/>
      <c r="AW131" s="782"/>
      <c r="AX131" s="782"/>
      <c r="AY131" s="782"/>
    </row>
    <row r="132" spans="1:51" s="885" customFormat="1">
      <c r="A132" s="782"/>
      <c r="B132" s="782"/>
      <c r="C132" s="782"/>
      <c r="D132" s="782"/>
      <c r="E132" s="782"/>
      <c r="F132" s="782"/>
      <c r="G132" s="782"/>
      <c r="H132" s="782"/>
      <c r="I132" s="782"/>
      <c r="J132" s="782"/>
      <c r="K132" s="782"/>
      <c r="L132" s="782"/>
      <c r="M132" s="782"/>
      <c r="N132" s="782"/>
      <c r="O132" s="782"/>
      <c r="P132" s="782"/>
      <c r="Q132" s="782"/>
      <c r="R132" s="782"/>
      <c r="S132" s="782"/>
      <c r="T132" s="782"/>
      <c r="U132" s="782"/>
      <c r="V132" s="782"/>
      <c r="W132" s="782"/>
      <c r="X132" s="782"/>
      <c r="Y132" s="782"/>
      <c r="Z132" s="782"/>
      <c r="AA132" s="782"/>
      <c r="AB132" s="782"/>
      <c r="AC132" s="782"/>
      <c r="AD132" s="782"/>
      <c r="AE132" s="782"/>
      <c r="AF132" s="782"/>
      <c r="AG132" s="782"/>
      <c r="AH132" s="782"/>
      <c r="AI132" s="782"/>
      <c r="AJ132" s="782"/>
      <c r="AK132" s="782"/>
      <c r="AL132" s="782"/>
      <c r="AM132" s="782"/>
      <c r="AN132" s="782"/>
      <c r="AO132" s="782"/>
      <c r="AP132" s="782"/>
      <c r="AQ132" s="782"/>
      <c r="AR132" s="782"/>
      <c r="AS132" s="782"/>
      <c r="AT132" s="782"/>
      <c r="AU132" s="782"/>
      <c r="AV132" s="782"/>
      <c r="AW132" s="782"/>
      <c r="AX132" s="782"/>
      <c r="AY132" s="782"/>
    </row>
    <row r="133" spans="1:51" s="885" customFormat="1">
      <c r="A133" s="782"/>
      <c r="B133" s="782"/>
      <c r="C133" s="782"/>
      <c r="D133" s="782"/>
      <c r="E133" s="782"/>
      <c r="F133" s="782"/>
      <c r="G133" s="782"/>
      <c r="H133" s="782"/>
      <c r="I133" s="782"/>
      <c r="J133" s="782"/>
      <c r="K133" s="782"/>
      <c r="L133" s="782"/>
      <c r="M133" s="782"/>
      <c r="N133" s="782"/>
      <c r="O133" s="782"/>
      <c r="P133" s="782"/>
      <c r="Q133" s="782"/>
      <c r="R133" s="782"/>
      <c r="S133" s="782"/>
      <c r="T133" s="782"/>
      <c r="U133" s="782"/>
      <c r="V133" s="782"/>
      <c r="W133" s="782"/>
      <c r="X133" s="782"/>
      <c r="Y133" s="782"/>
      <c r="Z133" s="782"/>
      <c r="AA133" s="782"/>
      <c r="AB133" s="782"/>
      <c r="AC133" s="782"/>
      <c r="AD133" s="782"/>
      <c r="AE133" s="782"/>
      <c r="AF133" s="782"/>
      <c r="AG133" s="782"/>
      <c r="AH133" s="782"/>
      <c r="AI133" s="782"/>
      <c r="AJ133" s="782"/>
      <c r="AK133" s="782"/>
      <c r="AL133" s="782"/>
      <c r="AM133" s="782"/>
      <c r="AN133" s="782"/>
      <c r="AO133" s="782"/>
      <c r="AP133" s="782"/>
      <c r="AQ133" s="782"/>
      <c r="AR133" s="782"/>
      <c r="AS133" s="782"/>
      <c r="AT133" s="782"/>
      <c r="AU133" s="782"/>
      <c r="AV133" s="782"/>
      <c r="AW133" s="782"/>
      <c r="AX133" s="782"/>
      <c r="AY133" s="782"/>
    </row>
    <row r="134" spans="1:51" s="885" customFormat="1">
      <c r="A134" s="782"/>
      <c r="B134" s="782"/>
      <c r="C134" s="782"/>
      <c r="D134" s="782"/>
      <c r="E134" s="782"/>
      <c r="F134" s="782"/>
      <c r="G134" s="782"/>
      <c r="H134" s="782"/>
      <c r="I134" s="782"/>
      <c r="J134" s="782"/>
      <c r="K134" s="782"/>
      <c r="L134" s="782"/>
      <c r="M134" s="782"/>
      <c r="N134" s="782"/>
      <c r="O134" s="782"/>
      <c r="P134" s="782"/>
      <c r="Q134" s="782"/>
      <c r="R134" s="782"/>
      <c r="S134" s="782"/>
      <c r="T134" s="782"/>
      <c r="U134" s="782"/>
      <c r="V134" s="782"/>
      <c r="W134" s="782"/>
      <c r="X134" s="782"/>
      <c r="Y134" s="782"/>
      <c r="Z134" s="782"/>
      <c r="AA134" s="782"/>
      <c r="AB134" s="782"/>
      <c r="AC134" s="782"/>
      <c r="AD134" s="782"/>
      <c r="AE134" s="782"/>
      <c r="AF134" s="782"/>
      <c r="AG134" s="782"/>
      <c r="AH134" s="782"/>
      <c r="AI134" s="782"/>
      <c r="AJ134" s="782"/>
      <c r="AK134" s="782"/>
      <c r="AL134" s="782"/>
      <c r="AM134" s="782"/>
      <c r="AN134" s="782"/>
      <c r="AO134" s="782"/>
      <c r="AP134" s="782"/>
      <c r="AQ134" s="782"/>
      <c r="AR134" s="782"/>
      <c r="AS134" s="782"/>
      <c r="AT134" s="782"/>
      <c r="AU134" s="782"/>
      <c r="AV134" s="782"/>
      <c r="AW134" s="782"/>
      <c r="AX134" s="782"/>
      <c r="AY134" s="782"/>
    </row>
    <row r="135" spans="1:51" s="885" customFormat="1">
      <c r="A135" s="782"/>
      <c r="B135" s="782"/>
      <c r="C135" s="782"/>
      <c r="D135" s="782"/>
      <c r="E135" s="782"/>
      <c r="F135" s="782"/>
      <c r="G135" s="782"/>
      <c r="H135" s="782"/>
      <c r="I135" s="782"/>
      <c r="J135" s="782"/>
      <c r="K135" s="782"/>
      <c r="L135" s="782"/>
      <c r="M135" s="782"/>
      <c r="N135" s="782"/>
      <c r="O135" s="782"/>
      <c r="P135" s="782"/>
      <c r="Q135" s="782"/>
      <c r="R135" s="782"/>
      <c r="S135" s="782"/>
      <c r="T135" s="782"/>
      <c r="U135" s="782"/>
      <c r="V135" s="782"/>
      <c r="W135" s="782"/>
      <c r="X135" s="782"/>
      <c r="Y135" s="782"/>
      <c r="Z135" s="782"/>
      <c r="AA135" s="782"/>
      <c r="AB135" s="782"/>
      <c r="AC135" s="782"/>
      <c r="AD135" s="782"/>
      <c r="AE135" s="782"/>
      <c r="AF135" s="782"/>
      <c r="AG135" s="782"/>
      <c r="AH135" s="782"/>
      <c r="AI135" s="782"/>
      <c r="AJ135" s="782"/>
      <c r="AK135" s="782"/>
      <c r="AL135" s="782"/>
      <c r="AM135" s="782"/>
      <c r="AN135" s="782"/>
      <c r="AO135" s="782"/>
      <c r="AP135" s="782"/>
      <c r="AQ135" s="782"/>
      <c r="AR135" s="782"/>
      <c r="AS135" s="782"/>
      <c r="AT135" s="782"/>
      <c r="AU135" s="782"/>
      <c r="AV135" s="782"/>
      <c r="AW135" s="782"/>
      <c r="AX135" s="782"/>
      <c r="AY135" s="782"/>
    </row>
    <row r="136" spans="1:51" s="885" customFormat="1">
      <c r="A136" s="782"/>
      <c r="B136" s="782"/>
      <c r="C136" s="782"/>
      <c r="D136" s="782"/>
      <c r="E136" s="782"/>
      <c r="F136" s="782"/>
      <c r="G136" s="782"/>
      <c r="H136" s="782"/>
      <c r="I136" s="782"/>
      <c r="J136" s="782"/>
      <c r="K136" s="782"/>
      <c r="L136" s="782"/>
      <c r="M136" s="782"/>
      <c r="N136" s="782"/>
      <c r="O136" s="782"/>
      <c r="P136" s="782"/>
      <c r="Q136" s="782"/>
      <c r="R136" s="782"/>
      <c r="S136" s="782"/>
      <c r="T136" s="782"/>
      <c r="U136" s="782"/>
      <c r="V136" s="782"/>
      <c r="W136" s="782"/>
      <c r="X136" s="782"/>
      <c r="Y136" s="782"/>
      <c r="Z136" s="782"/>
      <c r="AA136" s="782"/>
      <c r="AB136" s="782"/>
      <c r="AC136" s="782"/>
      <c r="AD136" s="782"/>
      <c r="AE136" s="782"/>
      <c r="AF136" s="782"/>
      <c r="AG136" s="782"/>
      <c r="AH136" s="782"/>
      <c r="AI136" s="782"/>
      <c r="AJ136" s="782"/>
      <c r="AK136" s="782"/>
      <c r="AL136" s="782"/>
      <c r="AM136" s="782"/>
      <c r="AN136" s="782"/>
      <c r="AO136" s="782"/>
      <c r="AP136" s="782"/>
      <c r="AQ136" s="782"/>
      <c r="AR136" s="782"/>
      <c r="AS136" s="782"/>
      <c r="AT136" s="782"/>
      <c r="AU136" s="782"/>
      <c r="AV136" s="782"/>
      <c r="AW136" s="782"/>
      <c r="AX136" s="782"/>
      <c r="AY136" s="782"/>
    </row>
    <row r="137" spans="1:51" s="885" customFormat="1">
      <c r="A137" s="782"/>
      <c r="B137" s="782"/>
      <c r="C137" s="782"/>
      <c r="D137" s="782"/>
      <c r="E137" s="782"/>
      <c r="F137" s="782"/>
      <c r="G137" s="782"/>
      <c r="H137" s="782"/>
      <c r="I137" s="782"/>
      <c r="J137" s="782"/>
      <c r="K137" s="782"/>
      <c r="L137" s="782"/>
      <c r="M137" s="782"/>
      <c r="N137" s="782"/>
      <c r="O137" s="782"/>
      <c r="P137" s="782"/>
      <c r="Q137" s="782"/>
      <c r="R137" s="782"/>
      <c r="S137" s="782"/>
      <c r="T137" s="782"/>
      <c r="U137" s="782"/>
      <c r="V137" s="782"/>
      <c r="W137" s="782"/>
      <c r="X137" s="782"/>
      <c r="Y137" s="782"/>
      <c r="Z137" s="782"/>
      <c r="AA137" s="782"/>
      <c r="AB137" s="782"/>
      <c r="AC137" s="782"/>
      <c r="AD137" s="782"/>
      <c r="AE137" s="782"/>
      <c r="AF137" s="782"/>
      <c r="AG137" s="782"/>
      <c r="AH137" s="782"/>
      <c r="AI137" s="782"/>
      <c r="AJ137" s="782"/>
      <c r="AK137" s="782"/>
      <c r="AL137" s="782"/>
      <c r="AM137" s="782"/>
      <c r="AN137" s="782"/>
      <c r="AO137" s="782"/>
      <c r="AP137" s="782"/>
      <c r="AQ137" s="782"/>
      <c r="AR137" s="782"/>
      <c r="AS137" s="782"/>
      <c r="AT137" s="782"/>
      <c r="AU137" s="782"/>
      <c r="AV137" s="782"/>
      <c r="AW137" s="782"/>
      <c r="AX137" s="782"/>
      <c r="AY137" s="782"/>
    </row>
    <row r="138" spans="1:51" s="885" customFormat="1">
      <c r="A138" s="782"/>
      <c r="B138" s="782"/>
      <c r="C138" s="782"/>
      <c r="D138" s="782"/>
      <c r="E138" s="782"/>
      <c r="F138" s="782"/>
      <c r="G138" s="782"/>
      <c r="H138" s="782"/>
      <c r="I138" s="782"/>
      <c r="J138" s="782"/>
      <c r="K138" s="782"/>
      <c r="L138" s="782"/>
      <c r="M138" s="782"/>
      <c r="N138" s="782"/>
      <c r="O138" s="782"/>
      <c r="P138" s="782"/>
      <c r="Q138" s="782"/>
      <c r="R138" s="782"/>
      <c r="S138" s="782"/>
      <c r="T138" s="782"/>
      <c r="U138" s="782"/>
      <c r="V138" s="782"/>
      <c r="W138" s="782"/>
      <c r="X138" s="782"/>
      <c r="Y138" s="782"/>
      <c r="Z138" s="782"/>
      <c r="AA138" s="782"/>
      <c r="AB138" s="782"/>
      <c r="AC138" s="782"/>
      <c r="AD138" s="782"/>
      <c r="AE138" s="782"/>
      <c r="AF138" s="782"/>
      <c r="AG138" s="782"/>
      <c r="AH138" s="782"/>
      <c r="AI138" s="782"/>
      <c r="AJ138" s="782"/>
      <c r="AK138" s="782"/>
      <c r="AL138" s="782"/>
      <c r="AM138" s="782"/>
      <c r="AN138" s="782"/>
      <c r="AO138" s="782"/>
      <c r="AP138" s="782"/>
      <c r="AQ138" s="782"/>
      <c r="AR138" s="782"/>
      <c r="AS138" s="782"/>
      <c r="AT138" s="782"/>
      <c r="AU138" s="782"/>
      <c r="AV138" s="782"/>
      <c r="AW138" s="782"/>
      <c r="AX138" s="782"/>
      <c r="AY138" s="782"/>
    </row>
    <row r="139" spans="1:51" s="885" customFormat="1">
      <c r="A139" s="782"/>
      <c r="B139" s="782"/>
      <c r="C139" s="782"/>
      <c r="D139" s="782"/>
      <c r="E139" s="782"/>
      <c r="F139" s="782"/>
      <c r="G139" s="782"/>
      <c r="H139" s="782"/>
      <c r="I139" s="782"/>
      <c r="J139" s="782"/>
      <c r="K139" s="782"/>
      <c r="L139" s="782"/>
      <c r="M139" s="782"/>
      <c r="N139" s="782"/>
      <c r="O139" s="782"/>
      <c r="P139" s="782"/>
      <c r="Q139" s="782"/>
      <c r="R139" s="782"/>
      <c r="S139" s="782"/>
      <c r="T139" s="782"/>
      <c r="U139" s="782"/>
      <c r="V139" s="782"/>
      <c r="W139" s="782"/>
      <c r="X139" s="782"/>
      <c r="Y139" s="782"/>
      <c r="Z139" s="782"/>
      <c r="AA139" s="782"/>
      <c r="AB139" s="782"/>
      <c r="AC139" s="782"/>
      <c r="AD139" s="782"/>
      <c r="AE139" s="782"/>
      <c r="AF139" s="782"/>
      <c r="AG139" s="782"/>
      <c r="AH139" s="782"/>
      <c r="AI139" s="782"/>
      <c r="AJ139" s="782"/>
      <c r="AK139" s="782"/>
      <c r="AL139" s="782"/>
      <c r="AM139" s="782"/>
      <c r="AN139" s="782"/>
      <c r="AO139" s="782"/>
      <c r="AP139" s="782"/>
      <c r="AQ139" s="782"/>
      <c r="AR139" s="782"/>
      <c r="AS139" s="782"/>
      <c r="AT139" s="782"/>
      <c r="AU139" s="782"/>
      <c r="AV139" s="782"/>
      <c r="AW139" s="782"/>
      <c r="AX139" s="782"/>
      <c r="AY139" s="782"/>
    </row>
    <row r="140" spans="1:51" s="885" customFormat="1">
      <c r="A140" s="782"/>
      <c r="B140" s="782"/>
      <c r="C140" s="782"/>
      <c r="D140" s="782"/>
      <c r="E140" s="782"/>
      <c r="F140" s="782"/>
      <c r="G140" s="782"/>
      <c r="H140" s="782"/>
      <c r="I140" s="782"/>
      <c r="J140" s="782"/>
      <c r="K140" s="782"/>
      <c r="L140" s="782"/>
      <c r="M140" s="782"/>
      <c r="N140" s="782"/>
      <c r="O140" s="782"/>
      <c r="P140" s="782"/>
      <c r="Q140" s="782"/>
      <c r="R140" s="782"/>
      <c r="S140" s="782"/>
      <c r="T140" s="782"/>
      <c r="U140" s="782"/>
      <c r="V140" s="782"/>
      <c r="W140" s="782"/>
      <c r="X140" s="782"/>
      <c r="Y140" s="782"/>
      <c r="Z140" s="782"/>
      <c r="AA140" s="782"/>
      <c r="AB140" s="782"/>
      <c r="AC140" s="782"/>
      <c r="AD140" s="782"/>
      <c r="AE140" s="782"/>
      <c r="AF140" s="782"/>
      <c r="AG140" s="782"/>
      <c r="AH140" s="782"/>
      <c r="AI140" s="782"/>
      <c r="AJ140" s="782"/>
      <c r="AK140" s="782"/>
      <c r="AL140" s="782"/>
      <c r="AM140" s="782"/>
      <c r="AN140" s="782"/>
      <c r="AO140" s="782"/>
      <c r="AP140" s="782"/>
      <c r="AQ140" s="782"/>
      <c r="AR140" s="782"/>
      <c r="AS140" s="782"/>
      <c r="AT140" s="782"/>
      <c r="AU140" s="782"/>
      <c r="AV140" s="782"/>
      <c r="AW140" s="782"/>
      <c r="AX140" s="782"/>
      <c r="AY140" s="782"/>
    </row>
    <row r="141" spans="1:51" s="885" customFormat="1">
      <c r="A141" s="782"/>
      <c r="B141" s="782"/>
      <c r="C141" s="782"/>
      <c r="D141" s="782"/>
      <c r="E141" s="782"/>
      <c r="F141" s="782"/>
      <c r="G141" s="782"/>
      <c r="H141" s="782"/>
      <c r="I141" s="782"/>
      <c r="J141" s="782"/>
      <c r="K141" s="782"/>
      <c r="L141" s="782"/>
      <c r="M141" s="782"/>
      <c r="N141" s="782"/>
      <c r="O141" s="782"/>
      <c r="P141" s="782"/>
      <c r="Q141" s="782"/>
      <c r="R141" s="782"/>
      <c r="S141" s="782"/>
      <c r="T141" s="782"/>
      <c r="U141" s="782"/>
      <c r="V141" s="782"/>
      <c r="W141" s="782"/>
      <c r="X141" s="782"/>
      <c r="Y141" s="782"/>
      <c r="Z141" s="782"/>
      <c r="AA141" s="782"/>
      <c r="AB141" s="782"/>
      <c r="AC141" s="782"/>
      <c r="AD141" s="782"/>
      <c r="AE141" s="782"/>
      <c r="AF141" s="782"/>
      <c r="AG141" s="782"/>
      <c r="AH141" s="782"/>
      <c r="AI141" s="782"/>
      <c r="AJ141" s="782"/>
      <c r="AK141" s="782"/>
      <c r="AL141" s="782"/>
      <c r="AM141" s="782"/>
      <c r="AN141" s="782"/>
      <c r="AO141" s="782"/>
      <c r="AP141" s="782"/>
      <c r="AQ141" s="782"/>
      <c r="AR141" s="782"/>
      <c r="AS141" s="782"/>
      <c r="AT141" s="782"/>
      <c r="AU141" s="782"/>
      <c r="AV141" s="782"/>
      <c r="AW141" s="782"/>
      <c r="AX141" s="782"/>
      <c r="AY141" s="782"/>
    </row>
    <row r="142" spans="1:51" s="885" customFormat="1">
      <c r="A142" s="782"/>
      <c r="B142" s="782"/>
      <c r="C142" s="782"/>
      <c r="D142" s="782"/>
      <c r="E142" s="782"/>
      <c r="F142" s="782"/>
      <c r="G142" s="782"/>
      <c r="H142" s="782"/>
      <c r="I142" s="782"/>
      <c r="J142" s="782"/>
      <c r="K142" s="782"/>
      <c r="L142" s="782"/>
      <c r="M142" s="782"/>
      <c r="N142" s="782"/>
      <c r="O142" s="782"/>
      <c r="P142" s="782"/>
      <c r="Q142" s="782"/>
      <c r="R142" s="782"/>
      <c r="S142" s="782"/>
      <c r="T142" s="782"/>
      <c r="U142" s="782"/>
      <c r="V142" s="782"/>
      <c r="W142" s="782"/>
      <c r="X142" s="782"/>
      <c r="Y142" s="782"/>
      <c r="Z142" s="782"/>
      <c r="AA142" s="782"/>
      <c r="AB142" s="782"/>
      <c r="AC142" s="782"/>
      <c r="AD142" s="782"/>
      <c r="AE142" s="782"/>
      <c r="AF142" s="782"/>
      <c r="AG142" s="782"/>
      <c r="AH142" s="782"/>
      <c r="AI142" s="782"/>
      <c r="AJ142" s="782"/>
      <c r="AK142" s="782"/>
      <c r="AL142" s="782"/>
      <c r="AM142" s="782"/>
      <c r="AN142" s="782"/>
      <c r="AO142" s="782"/>
      <c r="AP142" s="782"/>
      <c r="AQ142" s="782"/>
      <c r="AR142" s="782"/>
      <c r="AS142" s="782"/>
      <c r="AT142" s="782"/>
      <c r="AU142" s="782"/>
      <c r="AV142" s="782"/>
      <c r="AW142" s="782"/>
      <c r="AX142" s="782"/>
      <c r="AY142" s="782"/>
    </row>
    <row r="143" spans="1:51" s="885" customFormat="1">
      <c r="A143" s="782"/>
      <c r="B143" s="782"/>
      <c r="C143" s="782"/>
      <c r="D143" s="782"/>
      <c r="E143" s="782"/>
      <c r="F143" s="782"/>
      <c r="G143" s="782"/>
      <c r="H143" s="782"/>
      <c r="I143" s="782"/>
      <c r="J143" s="782"/>
      <c r="K143" s="782"/>
      <c r="L143" s="782"/>
      <c r="M143" s="782"/>
      <c r="N143" s="782"/>
      <c r="O143" s="782"/>
      <c r="P143" s="782"/>
      <c r="Q143" s="782"/>
      <c r="R143" s="782"/>
      <c r="S143" s="782"/>
      <c r="T143" s="782"/>
      <c r="U143" s="782"/>
      <c r="V143" s="782"/>
      <c r="W143" s="782"/>
      <c r="X143" s="782"/>
      <c r="Y143" s="782"/>
      <c r="Z143" s="782"/>
      <c r="AA143" s="782"/>
      <c r="AB143" s="782"/>
      <c r="AC143" s="782"/>
      <c r="AD143" s="782"/>
      <c r="AE143" s="782"/>
      <c r="AF143" s="782"/>
      <c r="AG143" s="782"/>
      <c r="AH143" s="782"/>
      <c r="AI143" s="782"/>
      <c r="AJ143" s="782"/>
      <c r="AK143" s="782"/>
      <c r="AL143" s="782"/>
      <c r="AM143" s="782"/>
      <c r="AN143" s="782"/>
      <c r="AO143" s="782"/>
      <c r="AP143" s="782"/>
      <c r="AQ143" s="782"/>
      <c r="AR143" s="782"/>
      <c r="AS143" s="782"/>
      <c r="AT143" s="782"/>
      <c r="AU143" s="782"/>
      <c r="AV143" s="782"/>
      <c r="AW143" s="782"/>
      <c r="AX143" s="782"/>
      <c r="AY143" s="782"/>
    </row>
    <row r="144" spans="1:51" s="885" customFormat="1">
      <c r="A144" s="782"/>
      <c r="B144" s="782"/>
      <c r="C144" s="782"/>
      <c r="D144" s="782"/>
      <c r="E144" s="782"/>
      <c r="F144" s="782"/>
      <c r="G144" s="782"/>
      <c r="H144" s="782"/>
      <c r="I144" s="782"/>
      <c r="J144" s="782"/>
      <c r="K144" s="782"/>
      <c r="L144" s="782"/>
      <c r="M144" s="782"/>
      <c r="N144" s="782"/>
      <c r="O144" s="782"/>
      <c r="P144" s="782"/>
      <c r="Q144" s="782"/>
      <c r="R144" s="782"/>
      <c r="S144" s="782"/>
      <c r="T144" s="782"/>
      <c r="U144" s="782"/>
      <c r="V144" s="782"/>
      <c r="W144" s="782"/>
      <c r="X144" s="782"/>
      <c r="Y144" s="782"/>
      <c r="Z144" s="782"/>
      <c r="AA144" s="782"/>
      <c r="AB144" s="782"/>
      <c r="AC144" s="782"/>
      <c r="AD144" s="782"/>
      <c r="AE144" s="782"/>
      <c r="AF144" s="782"/>
      <c r="AG144" s="782"/>
      <c r="AH144" s="782"/>
      <c r="AI144" s="782"/>
      <c r="AJ144" s="782"/>
      <c r="AK144" s="782"/>
      <c r="AL144" s="782"/>
      <c r="AM144" s="782"/>
      <c r="AN144" s="782"/>
      <c r="AO144" s="782"/>
      <c r="AP144" s="782"/>
      <c r="AQ144" s="782"/>
      <c r="AR144" s="782"/>
      <c r="AS144" s="782"/>
      <c r="AT144" s="782"/>
      <c r="AU144" s="782"/>
      <c r="AV144" s="782"/>
      <c r="AW144" s="782"/>
      <c r="AX144" s="782"/>
      <c r="AY144" s="782"/>
    </row>
    <row r="145" spans="1:51" s="885" customFormat="1">
      <c r="A145" s="782"/>
      <c r="B145" s="782"/>
      <c r="C145" s="782"/>
      <c r="D145" s="782"/>
      <c r="E145" s="782"/>
      <c r="F145" s="782"/>
      <c r="G145" s="782"/>
      <c r="H145" s="782"/>
      <c r="I145" s="782"/>
      <c r="J145" s="782"/>
      <c r="K145" s="782"/>
      <c r="L145" s="782"/>
      <c r="M145" s="782"/>
      <c r="N145" s="782"/>
      <c r="O145" s="782"/>
      <c r="P145" s="782"/>
      <c r="Q145" s="782"/>
      <c r="R145" s="782"/>
      <c r="S145" s="782"/>
      <c r="T145" s="782"/>
      <c r="U145" s="782"/>
      <c r="V145" s="782"/>
      <c r="W145" s="782"/>
      <c r="X145" s="782"/>
      <c r="Y145" s="782"/>
      <c r="Z145" s="782"/>
      <c r="AA145" s="782"/>
      <c r="AB145" s="782"/>
      <c r="AC145" s="782"/>
      <c r="AD145" s="782"/>
      <c r="AE145" s="782"/>
      <c r="AF145" s="782"/>
      <c r="AG145" s="782"/>
      <c r="AH145" s="782"/>
      <c r="AI145" s="782"/>
      <c r="AJ145" s="782"/>
      <c r="AK145" s="782"/>
      <c r="AL145" s="782"/>
      <c r="AM145" s="782"/>
      <c r="AN145" s="782"/>
      <c r="AO145" s="782"/>
      <c r="AP145" s="782"/>
      <c r="AQ145" s="782"/>
      <c r="AR145" s="782"/>
      <c r="AS145" s="782"/>
      <c r="AT145" s="782"/>
      <c r="AU145" s="782"/>
      <c r="AV145" s="782"/>
      <c r="AW145" s="782"/>
      <c r="AX145" s="782"/>
      <c r="AY145" s="782"/>
    </row>
    <row r="146" spans="1:51" s="885" customFormat="1">
      <c r="A146" s="782"/>
      <c r="B146" s="782"/>
      <c r="C146" s="782"/>
      <c r="D146" s="782"/>
      <c r="E146" s="782"/>
      <c r="F146" s="782"/>
      <c r="G146" s="782"/>
      <c r="H146" s="782"/>
      <c r="I146" s="782"/>
      <c r="J146" s="782"/>
      <c r="K146" s="782"/>
      <c r="L146" s="782"/>
      <c r="M146" s="782"/>
      <c r="N146" s="782"/>
      <c r="O146" s="782"/>
      <c r="P146" s="782"/>
      <c r="Q146" s="782"/>
      <c r="R146" s="782"/>
      <c r="S146" s="782"/>
      <c r="T146" s="782"/>
      <c r="U146" s="782"/>
      <c r="V146" s="782"/>
      <c r="W146" s="782"/>
      <c r="X146" s="782"/>
      <c r="Y146" s="782"/>
      <c r="Z146" s="782"/>
      <c r="AA146" s="782"/>
      <c r="AB146" s="782"/>
      <c r="AC146" s="782"/>
      <c r="AD146" s="782"/>
      <c r="AE146" s="782"/>
      <c r="AF146" s="782"/>
      <c r="AG146" s="782"/>
      <c r="AH146" s="782"/>
      <c r="AI146" s="782"/>
      <c r="AJ146" s="782"/>
      <c r="AK146" s="782"/>
      <c r="AL146" s="782"/>
      <c r="AM146" s="782"/>
      <c r="AN146" s="782"/>
      <c r="AO146" s="782"/>
      <c r="AP146" s="782"/>
      <c r="AQ146" s="782"/>
      <c r="AR146" s="782"/>
      <c r="AS146" s="782"/>
      <c r="AT146" s="782"/>
      <c r="AU146" s="782"/>
      <c r="AV146" s="782"/>
      <c r="AW146" s="782"/>
      <c r="AX146" s="782"/>
      <c r="AY146" s="782"/>
    </row>
    <row r="147" spans="1:51" s="885" customFormat="1">
      <c r="A147" s="782"/>
      <c r="B147" s="782"/>
      <c r="C147" s="782"/>
      <c r="D147" s="782"/>
      <c r="E147" s="782"/>
      <c r="F147" s="782"/>
      <c r="G147" s="782"/>
      <c r="H147" s="782"/>
      <c r="I147" s="782"/>
      <c r="J147" s="782"/>
      <c r="K147" s="782"/>
      <c r="L147" s="782"/>
      <c r="M147" s="782"/>
      <c r="N147" s="782"/>
      <c r="O147" s="782"/>
      <c r="P147" s="782"/>
      <c r="Q147" s="782"/>
      <c r="R147" s="782"/>
      <c r="S147" s="782"/>
      <c r="T147" s="782"/>
      <c r="U147" s="782"/>
      <c r="V147" s="782"/>
      <c r="W147" s="782"/>
      <c r="X147" s="782"/>
      <c r="Y147" s="782"/>
      <c r="Z147" s="782"/>
      <c r="AA147" s="782"/>
      <c r="AB147" s="782"/>
      <c r="AC147" s="782"/>
      <c r="AD147" s="782"/>
      <c r="AE147" s="782"/>
      <c r="AF147" s="782"/>
      <c r="AG147" s="782"/>
      <c r="AH147" s="782"/>
      <c r="AI147" s="782"/>
      <c r="AJ147" s="782"/>
      <c r="AK147" s="782"/>
      <c r="AL147" s="782"/>
      <c r="AM147" s="782"/>
      <c r="AN147" s="782"/>
      <c r="AO147" s="782"/>
      <c r="AP147" s="782"/>
      <c r="AQ147" s="782"/>
      <c r="AR147" s="782"/>
      <c r="AS147" s="782"/>
      <c r="AT147" s="782"/>
      <c r="AU147" s="782"/>
      <c r="AV147" s="782"/>
      <c r="AW147" s="782"/>
      <c r="AX147" s="782"/>
      <c r="AY147" s="782"/>
    </row>
    <row r="148" spans="1:51" s="885" customFormat="1">
      <c r="A148" s="782"/>
      <c r="B148" s="782"/>
      <c r="C148" s="782"/>
      <c r="D148" s="782"/>
      <c r="E148" s="782"/>
      <c r="F148" s="782"/>
      <c r="G148" s="782"/>
      <c r="H148" s="782"/>
      <c r="I148" s="782"/>
      <c r="J148" s="782"/>
      <c r="K148" s="782"/>
      <c r="L148" s="782"/>
      <c r="M148" s="782"/>
      <c r="N148" s="782"/>
      <c r="O148" s="782"/>
      <c r="P148" s="782"/>
      <c r="Q148" s="782"/>
      <c r="R148" s="782"/>
      <c r="S148" s="782"/>
      <c r="T148" s="782"/>
      <c r="U148" s="782"/>
      <c r="V148" s="782"/>
      <c r="W148" s="782"/>
      <c r="X148" s="782"/>
      <c r="Y148" s="782"/>
      <c r="Z148" s="782"/>
      <c r="AA148" s="782"/>
      <c r="AB148" s="782"/>
      <c r="AC148" s="782"/>
      <c r="AD148" s="782"/>
      <c r="AE148" s="782"/>
      <c r="AF148" s="782"/>
      <c r="AG148" s="782"/>
      <c r="AH148" s="782"/>
      <c r="AI148" s="782"/>
      <c r="AJ148" s="782"/>
      <c r="AK148" s="782"/>
      <c r="AL148" s="782"/>
      <c r="AM148" s="782"/>
      <c r="AN148" s="782"/>
      <c r="AO148" s="782"/>
      <c r="AP148" s="782"/>
      <c r="AQ148" s="782"/>
      <c r="AR148" s="782"/>
      <c r="AS148" s="782"/>
      <c r="AT148" s="782"/>
      <c r="AU148" s="782"/>
      <c r="AV148" s="782"/>
      <c r="AW148" s="782"/>
      <c r="AX148" s="782"/>
      <c r="AY148" s="782"/>
    </row>
    <row r="149" spans="1:51" s="885" customFormat="1">
      <c r="A149" s="782"/>
      <c r="B149" s="782"/>
      <c r="C149" s="782"/>
      <c r="D149" s="782"/>
      <c r="E149" s="782"/>
      <c r="F149" s="782"/>
      <c r="G149" s="782"/>
      <c r="H149" s="782"/>
      <c r="I149" s="782"/>
      <c r="J149" s="782"/>
      <c r="K149" s="782"/>
      <c r="L149" s="782"/>
      <c r="M149" s="782"/>
      <c r="N149" s="782"/>
      <c r="O149" s="782"/>
      <c r="P149" s="782"/>
      <c r="Q149" s="782"/>
      <c r="R149" s="782"/>
      <c r="S149" s="782"/>
      <c r="T149" s="782"/>
      <c r="U149" s="782"/>
      <c r="V149" s="782"/>
      <c r="W149" s="782"/>
      <c r="X149" s="782"/>
      <c r="Y149" s="782"/>
      <c r="Z149" s="782"/>
      <c r="AA149" s="782"/>
      <c r="AB149" s="782"/>
      <c r="AC149" s="782"/>
      <c r="AD149" s="782"/>
      <c r="AE149" s="782"/>
      <c r="AF149" s="782"/>
      <c r="AG149" s="782"/>
      <c r="AH149" s="782"/>
      <c r="AI149" s="782"/>
      <c r="AJ149" s="782"/>
      <c r="AK149" s="782"/>
      <c r="AL149" s="782"/>
      <c r="AM149" s="782"/>
      <c r="AN149" s="782"/>
      <c r="AO149" s="782"/>
      <c r="AP149" s="782"/>
      <c r="AQ149" s="782"/>
      <c r="AR149" s="782"/>
      <c r="AS149" s="782"/>
      <c r="AT149" s="782"/>
      <c r="AU149" s="782"/>
      <c r="AV149" s="782"/>
      <c r="AW149" s="782"/>
      <c r="AX149" s="782"/>
      <c r="AY149" s="782"/>
    </row>
    <row r="150" spans="1:51" s="885" customFormat="1">
      <c r="A150" s="782"/>
      <c r="B150" s="782"/>
      <c r="C150" s="782"/>
      <c r="D150" s="782"/>
      <c r="E150" s="782"/>
      <c r="F150" s="782"/>
      <c r="G150" s="782"/>
      <c r="H150" s="782"/>
      <c r="I150" s="782"/>
      <c r="J150" s="782"/>
      <c r="K150" s="782"/>
      <c r="L150" s="782"/>
      <c r="M150" s="782"/>
      <c r="N150" s="782"/>
      <c r="O150" s="782"/>
      <c r="P150" s="782"/>
      <c r="Q150" s="782"/>
      <c r="R150" s="782"/>
      <c r="S150" s="782"/>
      <c r="T150" s="782"/>
      <c r="U150" s="782"/>
      <c r="V150" s="782"/>
      <c r="W150" s="782"/>
      <c r="X150" s="782"/>
      <c r="Y150" s="782"/>
      <c r="Z150" s="782"/>
      <c r="AA150" s="782"/>
      <c r="AB150" s="782"/>
      <c r="AC150" s="782"/>
      <c r="AD150" s="782"/>
      <c r="AE150" s="782"/>
      <c r="AF150" s="782"/>
      <c r="AG150" s="782"/>
      <c r="AH150" s="782"/>
      <c r="AI150" s="782"/>
      <c r="AJ150" s="782"/>
      <c r="AK150" s="782"/>
      <c r="AL150" s="782"/>
      <c r="AM150" s="782"/>
      <c r="AN150" s="782"/>
      <c r="AO150" s="782"/>
      <c r="AP150" s="782"/>
      <c r="AQ150" s="782"/>
      <c r="AR150" s="782"/>
      <c r="AS150" s="782"/>
      <c r="AT150" s="782"/>
      <c r="AU150" s="782"/>
      <c r="AV150" s="782"/>
      <c r="AW150" s="782"/>
      <c r="AX150" s="782"/>
      <c r="AY150" s="782"/>
    </row>
    <row r="151" spans="1:51" s="885" customFormat="1">
      <c r="A151" s="782"/>
      <c r="B151" s="782"/>
      <c r="C151" s="782"/>
      <c r="D151" s="782"/>
      <c r="E151" s="782"/>
      <c r="F151" s="782"/>
      <c r="G151" s="782"/>
      <c r="H151" s="782"/>
      <c r="I151" s="782"/>
      <c r="J151" s="782"/>
      <c r="K151" s="782"/>
      <c r="L151" s="782"/>
      <c r="M151" s="782"/>
      <c r="N151" s="782"/>
      <c r="O151" s="782"/>
      <c r="P151" s="782"/>
      <c r="Q151" s="782"/>
      <c r="R151" s="782"/>
      <c r="S151" s="782"/>
      <c r="T151" s="782"/>
      <c r="U151" s="782"/>
      <c r="V151" s="782"/>
      <c r="W151" s="782"/>
      <c r="X151" s="782"/>
      <c r="Y151" s="782"/>
      <c r="Z151" s="782"/>
      <c r="AA151" s="782"/>
      <c r="AB151" s="782"/>
      <c r="AC151" s="782"/>
      <c r="AD151" s="782"/>
      <c r="AE151" s="782"/>
      <c r="AF151" s="782"/>
      <c r="AG151" s="782"/>
      <c r="AH151" s="782"/>
      <c r="AI151" s="782"/>
      <c r="AJ151" s="782"/>
      <c r="AK151" s="782"/>
      <c r="AL151" s="782"/>
      <c r="AM151" s="782"/>
      <c r="AN151" s="782"/>
      <c r="AO151" s="782"/>
      <c r="AP151" s="782"/>
      <c r="AQ151" s="782"/>
      <c r="AR151" s="782"/>
      <c r="AS151" s="782"/>
      <c r="AT151" s="782"/>
      <c r="AU151" s="782"/>
      <c r="AV151" s="782"/>
      <c r="AW151" s="782"/>
      <c r="AX151" s="782"/>
      <c r="AY151" s="782"/>
    </row>
    <row r="152" spans="1:51" s="885" customFormat="1">
      <c r="A152" s="782"/>
      <c r="B152" s="782"/>
      <c r="C152" s="782"/>
      <c r="D152" s="782"/>
      <c r="E152" s="782"/>
      <c r="F152" s="782"/>
      <c r="G152" s="782"/>
      <c r="H152" s="782"/>
      <c r="I152" s="782"/>
      <c r="J152" s="782"/>
      <c r="K152" s="782"/>
      <c r="L152" s="782"/>
      <c r="M152" s="782"/>
      <c r="N152" s="782"/>
      <c r="O152" s="782"/>
      <c r="P152" s="782"/>
      <c r="Q152" s="782"/>
      <c r="R152" s="782"/>
      <c r="S152" s="782"/>
      <c r="T152" s="782"/>
      <c r="U152" s="782"/>
      <c r="V152" s="782"/>
      <c r="W152" s="782"/>
      <c r="X152" s="782"/>
      <c r="Y152" s="782"/>
      <c r="Z152" s="782"/>
      <c r="AA152" s="782"/>
      <c r="AB152" s="782"/>
      <c r="AC152" s="782"/>
      <c r="AD152" s="782"/>
      <c r="AE152" s="782"/>
      <c r="AF152" s="782"/>
      <c r="AG152" s="782"/>
      <c r="AH152" s="782"/>
      <c r="AI152" s="782"/>
      <c r="AJ152" s="782"/>
      <c r="AK152" s="782"/>
      <c r="AL152" s="782"/>
      <c r="AM152" s="782"/>
      <c r="AN152" s="782"/>
      <c r="AO152" s="782"/>
      <c r="AP152" s="782"/>
      <c r="AQ152" s="782"/>
      <c r="AR152" s="782"/>
      <c r="AS152" s="782"/>
      <c r="AT152" s="782"/>
      <c r="AU152" s="782"/>
      <c r="AV152" s="782"/>
      <c r="AW152" s="782"/>
      <c r="AX152" s="782"/>
      <c r="AY152" s="782"/>
    </row>
    <row r="153" spans="1:51" s="885" customFormat="1">
      <c r="A153" s="782"/>
      <c r="B153" s="782"/>
      <c r="C153" s="782"/>
      <c r="D153" s="782"/>
      <c r="E153" s="782"/>
      <c r="F153" s="782"/>
      <c r="G153" s="782"/>
      <c r="H153" s="782"/>
      <c r="I153" s="782"/>
      <c r="J153" s="782"/>
      <c r="K153" s="782"/>
      <c r="L153" s="782"/>
      <c r="M153" s="782"/>
      <c r="N153" s="782"/>
      <c r="O153" s="782"/>
      <c r="P153" s="782"/>
      <c r="Q153" s="782"/>
      <c r="R153" s="782"/>
      <c r="S153" s="782"/>
      <c r="T153" s="782"/>
      <c r="U153" s="782"/>
      <c r="V153" s="782"/>
      <c r="W153" s="782"/>
      <c r="X153" s="782"/>
      <c r="Y153" s="782"/>
      <c r="Z153" s="782"/>
      <c r="AA153" s="782"/>
      <c r="AB153" s="782"/>
      <c r="AC153" s="782"/>
      <c r="AD153" s="782"/>
      <c r="AE153" s="782"/>
      <c r="AF153" s="782"/>
      <c r="AG153" s="782"/>
      <c r="AH153" s="782"/>
      <c r="AI153" s="782"/>
      <c r="AJ153" s="782"/>
      <c r="AK153" s="782"/>
      <c r="AL153" s="782"/>
      <c r="AM153" s="782"/>
      <c r="AN153" s="782"/>
      <c r="AO153" s="782"/>
      <c r="AP153" s="782"/>
      <c r="AQ153" s="782"/>
      <c r="AR153" s="782"/>
      <c r="AS153" s="782"/>
      <c r="AT153" s="782"/>
      <c r="AU153" s="782"/>
      <c r="AV153" s="782"/>
      <c r="AW153" s="782"/>
      <c r="AX153" s="782"/>
      <c r="AY153" s="782"/>
    </row>
    <row r="154" spans="1:51" s="885" customFormat="1">
      <c r="A154" s="782"/>
      <c r="B154" s="782"/>
      <c r="C154" s="782"/>
      <c r="D154" s="782"/>
      <c r="E154" s="782"/>
      <c r="F154" s="782"/>
      <c r="G154" s="782"/>
      <c r="H154" s="782"/>
      <c r="I154" s="782"/>
      <c r="J154" s="782"/>
      <c r="K154" s="782"/>
      <c r="L154" s="782"/>
      <c r="M154" s="782"/>
      <c r="N154" s="782"/>
      <c r="O154" s="782"/>
      <c r="P154" s="782"/>
      <c r="Q154" s="782"/>
      <c r="R154" s="782"/>
      <c r="S154" s="782"/>
      <c r="T154" s="782"/>
      <c r="U154" s="782"/>
      <c r="V154" s="782"/>
      <c r="W154" s="782"/>
      <c r="X154" s="782"/>
      <c r="Y154" s="782"/>
      <c r="Z154" s="782"/>
      <c r="AA154" s="782"/>
      <c r="AB154" s="782"/>
      <c r="AC154" s="782"/>
      <c r="AD154" s="782"/>
      <c r="AE154" s="782"/>
      <c r="AF154" s="782"/>
      <c r="AG154" s="782"/>
      <c r="AH154" s="782"/>
      <c r="AI154" s="782"/>
      <c r="AJ154" s="782"/>
      <c r="AK154" s="782"/>
      <c r="AL154" s="782"/>
      <c r="AM154" s="782"/>
      <c r="AN154" s="782"/>
      <c r="AO154" s="782"/>
      <c r="AP154" s="782"/>
      <c r="AQ154" s="782"/>
      <c r="AR154" s="782"/>
      <c r="AS154" s="782"/>
      <c r="AT154" s="782"/>
      <c r="AU154" s="782"/>
      <c r="AV154" s="782"/>
      <c r="AW154" s="782"/>
      <c r="AX154" s="782"/>
      <c r="AY154" s="782"/>
    </row>
    <row r="155" spans="1:51" s="885" customFormat="1">
      <c r="A155" s="782"/>
      <c r="B155" s="782"/>
      <c r="C155" s="782"/>
      <c r="D155" s="782"/>
      <c r="E155" s="782"/>
      <c r="F155" s="782"/>
      <c r="G155" s="782"/>
      <c r="H155" s="782"/>
      <c r="I155" s="782"/>
      <c r="J155" s="782"/>
      <c r="K155" s="782"/>
      <c r="L155" s="782"/>
      <c r="M155" s="782"/>
      <c r="N155" s="782"/>
      <c r="O155" s="782"/>
      <c r="P155" s="782"/>
      <c r="Q155" s="782"/>
      <c r="R155" s="782"/>
      <c r="S155" s="782"/>
      <c r="T155" s="782"/>
      <c r="U155" s="782"/>
      <c r="V155" s="782"/>
      <c r="W155" s="782"/>
      <c r="X155" s="782"/>
      <c r="Y155" s="782"/>
      <c r="Z155" s="782"/>
      <c r="AA155" s="782"/>
      <c r="AB155" s="782"/>
      <c r="AC155" s="782"/>
      <c r="AD155" s="782"/>
      <c r="AE155" s="782"/>
      <c r="AF155" s="782"/>
      <c r="AG155" s="782"/>
      <c r="AH155" s="782"/>
      <c r="AI155" s="782"/>
      <c r="AJ155" s="782"/>
      <c r="AK155" s="782"/>
      <c r="AL155" s="782"/>
      <c r="AM155" s="782"/>
      <c r="AN155" s="782"/>
      <c r="AO155" s="782"/>
      <c r="AP155" s="782"/>
      <c r="AQ155" s="782"/>
      <c r="AR155" s="782"/>
      <c r="AS155" s="782"/>
      <c r="AT155" s="782"/>
      <c r="AU155" s="782"/>
      <c r="AV155" s="782"/>
      <c r="AW155" s="782"/>
      <c r="AX155" s="782"/>
      <c r="AY155" s="782"/>
    </row>
    <row r="156" spans="1:51" s="885" customFormat="1">
      <c r="A156" s="782"/>
      <c r="B156" s="782"/>
      <c r="C156" s="782"/>
      <c r="D156" s="782"/>
      <c r="E156" s="782"/>
      <c r="F156" s="782"/>
      <c r="G156" s="782"/>
      <c r="H156" s="782"/>
      <c r="I156" s="782"/>
      <c r="J156" s="782"/>
      <c r="K156" s="782"/>
      <c r="L156" s="782"/>
      <c r="M156" s="782"/>
      <c r="N156" s="782"/>
      <c r="O156" s="782"/>
      <c r="P156" s="782"/>
      <c r="Q156" s="782"/>
      <c r="R156" s="782"/>
      <c r="S156" s="782"/>
      <c r="T156" s="782"/>
      <c r="U156" s="782"/>
      <c r="V156" s="782"/>
      <c r="W156" s="782"/>
      <c r="X156" s="782"/>
      <c r="Y156" s="782"/>
      <c r="Z156" s="782"/>
      <c r="AA156" s="782"/>
      <c r="AB156" s="782"/>
      <c r="AC156" s="782"/>
      <c r="AD156" s="782"/>
      <c r="AE156" s="782"/>
      <c r="AF156" s="782"/>
      <c r="AG156" s="782"/>
      <c r="AH156" s="782"/>
      <c r="AI156" s="782"/>
      <c r="AJ156" s="782"/>
      <c r="AK156" s="782"/>
      <c r="AL156" s="782"/>
      <c r="AM156" s="782"/>
      <c r="AN156" s="782"/>
      <c r="AO156" s="782"/>
      <c r="AP156" s="782"/>
      <c r="AQ156" s="782"/>
      <c r="AR156" s="782"/>
      <c r="AS156" s="782"/>
      <c r="AT156" s="782"/>
      <c r="AU156" s="782"/>
      <c r="AV156" s="782"/>
      <c r="AW156" s="782"/>
      <c r="AX156" s="782"/>
      <c r="AY156" s="782"/>
    </row>
    <row r="157" spans="1:51" s="885" customFormat="1">
      <c r="A157" s="782"/>
      <c r="B157" s="782"/>
      <c r="C157" s="782"/>
      <c r="D157" s="782"/>
      <c r="E157" s="782"/>
      <c r="F157" s="782"/>
      <c r="G157" s="782"/>
      <c r="H157" s="782"/>
      <c r="I157" s="782"/>
      <c r="J157" s="782"/>
      <c r="K157" s="782"/>
      <c r="L157" s="782"/>
      <c r="M157" s="782"/>
      <c r="N157" s="782"/>
      <c r="O157" s="782"/>
      <c r="P157" s="782"/>
      <c r="Q157" s="782"/>
      <c r="R157" s="782"/>
      <c r="S157" s="782"/>
      <c r="T157" s="782"/>
      <c r="U157" s="782"/>
      <c r="V157" s="782"/>
      <c r="W157" s="782"/>
      <c r="X157" s="782"/>
      <c r="Y157" s="782"/>
      <c r="Z157" s="782"/>
      <c r="AA157" s="782"/>
      <c r="AB157" s="782"/>
      <c r="AC157" s="782"/>
      <c r="AD157" s="782"/>
      <c r="AE157" s="782"/>
      <c r="AF157" s="782"/>
      <c r="AG157" s="782"/>
      <c r="AH157" s="782"/>
      <c r="AI157" s="782"/>
      <c r="AJ157" s="782"/>
      <c r="AK157" s="782"/>
      <c r="AL157" s="782"/>
      <c r="AM157" s="782"/>
      <c r="AN157" s="782"/>
      <c r="AO157" s="782"/>
      <c r="AP157" s="782"/>
      <c r="AQ157" s="782"/>
      <c r="AR157" s="782"/>
      <c r="AS157" s="782"/>
      <c r="AT157" s="782"/>
      <c r="AU157" s="782"/>
      <c r="AV157" s="782"/>
      <c r="AW157" s="782"/>
      <c r="AX157" s="782"/>
      <c r="AY157" s="782"/>
    </row>
    <row r="158" spans="1:51" s="885" customFormat="1">
      <c r="A158" s="782"/>
      <c r="B158" s="782"/>
      <c r="C158" s="782"/>
      <c r="D158" s="782"/>
      <c r="E158" s="782"/>
      <c r="F158" s="782"/>
      <c r="G158" s="782"/>
      <c r="H158" s="782"/>
      <c r="I158" s="782"/>
      <c r="J158" s="782"/>
      <c r="K158" s="782"/>
      <c r="L158" s="782"/>
      <c r="M158" s="782"/>
      <c r="N158" s="782"/>
      <c r="O158" s="782"/>
      <c r="P158" s="782"/>
      <c r="Q158" s="782"/>
      <c r="R158" s="782"/>
      <c r="S158" s="782"/>
      <c r="T158" s="782"/>
      <c r="U158" s="782"/>
      <c r="V158" s="782"/>
      <c r="W158" s="782"/>
      <c r="X158" s="782"/>
      <c r="Y158" s="782"/>
      <c r="Z158" s="782"/>
      <c r="AA158" s="782"/>
      <c r="AB158" s="782"/>
      <c r="AC158" s="782"/>
      <c r="AD158" s="782"/>
      <c r="AE158" s="782"/>
      <c r="AF158" s="782"/>
      <c r="AG158" s="782"/>
      <c r="AH158" s="782"/>
      <c r="AI158" s="782"/>
      <c r="AJ158" s="782"/>
      <c r="AK158" s="782"/>
      <c r="AL158" s="782"/>
      <c r="AM158" s="782"/>
      <c r="AN158" s="782"/>
      <c r="AO158" s="782"/>
      <c r="AP158" s="782"/>
      <c r="AQ158" s="782"/>
      <c r="AR158" s="782"/>
      <c r="AS158" s="782"/>
      <c r="AT158" s="782"/>
      <c r="AU158" s="782"/>
      <c r="AV158" s="782"/>
      <c r="AW158" s="782"/>
      <c r="AX158" s="782"/>
      <c r="AY158" s="782"/>
    </row>
    <row r="159" spans="1:51" s="885" customFormat="1">
      <c r="A159" s="782"/>
      <c r="B159" s="782"/>
      <c r="C159" s="782"/>
      <c r="D159" s="782"/>
      <c r="E159" s="782"/>
      <c r="F159" s="782"/>
      <c r="G159" s="782"/>
      <c r="H159" s="782"/>
      <c r="I159" s="782"/>
      <c r="J159" s="782"/>
      <c r="K159" s="782"/>
      <c r="L159" s="782"/>
      <c r="M159" s="782"/>
      <c r="N159" s="782"/>
      <c r="O159" s="782"/>
      <c r="P159" s="782"/>
      <c r="Q159" s="782"/>
      <c r="R159" s="782"/>
      <c r="S159" s="782"/>
      <c r="T159" s="782"/>
      <c r="U159" s="782"/>
      <c r="V159" s="782"/>
      <c r="W159" s="782"/>
      <c r="X159" s="782"/>
      <c r="Y159" s="782"/>
      <c r="Z159" s="782"/>
      <c r="AA159" s="782"/>
      <c r="AB159" s="782"/>
      <c r="AC159" s="782"/>
      <c r="AD159" s="782"/>
      <c r="AE159" s="782"/>
      <c r="AF159" s="782"/>
      <c r="AG159" s="782"/>
      <c r="AH159" s="782"/>
      <c r="AI159" s="782"/>
      <c r="AJ159" s="782"/>
      <c r="AK159" s="782"/>
      <c r="AL159" s="782"/>
      <c r="AM159" s="782"/>
      <c r="AN159" s="782"/>
      <c r="AO159" s="782"/>
      <c r="AP159" s="782"/>
      <c r="AQ159" s="782"/>
      <c r="AR159" s="782"/>
      <c r="AS159" s="782"/>
      <c r="AT159" s="782"/>
      <c r="AU159" s="782"/>
      <c r="AV159" s="782"/>
      <c r="AW159" s="782"/>
      <c r="AX159" s="782"/>
      <c r="AY159" s="782"/>
    </row>
    <row r="160" spans="1:51" s="885" customFormat="1">
      <c r="A160" s="782"/>
      <c r="B160" s="782"/>
      <c r="C160" s="782"/>
      <c r="D160" s="782"/>
      <c r="E160" s="782"/>
      <c r="F160" s="782"/>
      <c r="G160" s="782"/>
      <c r="H160" s="782"/>
      <c r="I160" s="782"/>
      <c r="J160" s="782"/>
      <c r="K160" s="782"/>
      <c r="L160" s="782"/>
      <c r="M160" s="782"/>
      <c r="N160" s="782"/>
      <c r="O160" s="782"/>
      <c r="P160" s="782"/>
      <c r="Q160" s="782"/>
      <c r="R160" s="782"/>
      <c r="S160" s="782"/>
      <c r="T160" s="782"/>
      <c r="U160" s="782"/>
      <c r="V160" s="782"/>
      <c r="W160" s="782"/>
      <c r="X160" s="782"/>
      <c r="Y160" s="782"/>
      <c r="Z160" s="782"/>
      <c r="AA160" s="782"/>
      <c r="AB160" s="782"/>
      <c r="AC160" s="782"/>
      <c r="AD160" s="782"/>
      <c r="AE160" s="782"/>
      <c r="AF160" s="782"/>
      <c r="AG160" s="782"/>
      <c r="AH160" s="782"/>
      <c r="AI160" s="782"/>
      <c r="AJ160" s="782"/>
      <c r="AK160" s="782"/>
      <c r="AL160" s="782"/>
      <c r="AM160" s="782"/>
      <c r="AN160" s="782"/>
      <c r="AO160" s="782"/>
      <c r="AP160" s="782"/>
      <c r="AQ160" s="782"/>
      <c r="AR160" s="782"/>
      <c r="AS160" s="782"/>
      <c r="AT160" s="782"/>
      <c r="AU160" s="782"/>
      <c r="AV160" s="782"/>
      <c r="AW160" s="782"/>
      <c r="AX160" s="782"/>
      <c r="AY160" s="782"/>
    </row>
    <row r="161" spans="1:51" s="885" customFormat="1">
      <c r="A161" s="782"/>
      <c r="B161" s="782"/>
      <c r="C161" s="782"/>
      <c r="D161" s="782"/>
      <c r="E161" s="782"/>
      <c r="F161" s="782"/>
      <c r="G161" s="782"/>
      <c r="H161" s="782"/>
      <c r="I161" s="782"/>
      <c r="J161" s="782"/>
      <c r="K161" s="782"/>
      <c r="L161" s="782"/>
      <c r="M161" s="782"/>
      <c r="N161" s="782"/>
      <c r="O161" s="782"/>
      <c r="P161" s="782"/>
      <c r="Q161" s="782"/>
      <c r="R161" s="782"/>
      <c r="S161" s="782"/>
      <c r="T161" s="782"/>
      <c r="U161" s="782"/>
      <c r="V161" s="782"/>
      <c r="W161" s="782"/>
      <c r="X161" s="782"/>
      <c r="Y161" s="782"/>
      <c r="Z161" s="782"/>
      <c r="AA161" s="782"/>
      <c r="AB161" s="782"/>
      <c r="AC161" s="782"/>
      <c r="AD161" s="782"/>
      <c r="AE161" s="782"/>
      <c r="AF161" s="782"/>
      <c r="AG161" s="782"/>
      <c r="AH161" s="782"/>
      <c r="AI161" s="782"/>
      <c r="AJ161" s="782"/>
      <c r="AK161" s="782"/>
      <c r="AL161" s="782"/>
      <c r="AM161" s="782"/>
      <c r="AN161" s="782"/>
      <c r="AO161" s="782"/>
      <c r="AP161" s="782"/>
      <c r="AQ161" s="782"/>
      <c r="AR161" s="782"/>
      <c r="AS161" s="782"/>
      <c r="AT161" s="782"/>
      <c r="AU161" s="782"/>
      <c r="AV161" s="782"/>
      <c r="AW161" s="782"/>
      <c r="AX161" s="782"/>
      <c r="AY161" s="782"/>
    </row>
    <row r="162" spans="1:51" s="885" customFormat="1">
      <c r="A162" s="782"/>
      <c r="B162" s="782"/>
      <c r="C162" s="782"/>
      <c r="D162" s="782"/>
      <c r="E162" s="782"/>
      <c r="F162" s="782"/>
      <c r="G162" s="782"/>
      <c r="H162" s="782"/>
      <c r="I162" s="782"/>
      <c r="J162" s="782"/>
      <c r="K162" s="782"/>
      <c r="L162" s="782"/>
      <c r="M162" s="782"/>
      <c r="N162" s="782"/>
      <c r="O162" s="782"/>
      <c r="P162" s="782"/>
      <c r="Q162" s="782"/>
      <c r="R162" s="782"/>
      <c r="S162" s="782"/>
      <c r="T162" s="782"/>
      <c r="U162" s="782"/>
      <c r="V162" s="782"/>
      <c r="W162" s="782"/>
      <c r="X162" s="782"/>
      <c r="Y162" s="782"/>
      <c r="Z162" s="782"/>
      <c r="AA162" s="782"/>
      <c r="AB162" s="782"/>
      <c r="AC162" s="782"/>
      <c r="AD162" s="782"/>
      <c r="AE162" s="782"/>
      <c r="AF162" s="782"/>
      <c r="AG162" s="782"/>
      <c r="AH162" s="782"/>
      <c r="AI162" s="782"/>
      <c r="AJ162" s="782"/>
      <c r="AK162" s="782"/>
      <c r="AL162" s="782"/>
      <c r="AM162" s="782"/>
      <c r="AN162" s="782"/>
      <c r="AO162" s="782"/>
      <c r="AP162" s="782"/>
      <c r="AQ162" s="782"/>
      <c r="AR162" s="782"/>
      <c r="AS162" s="782"/>
      <c r="AT162" s="782"/>
      <c r="AU162" s="782"/>
      <c r="AV162" s="782"/>
      <c r="AW162" s="782"/>
      <c r="AX162" s="782"/>
      <c r="AY162" s="782"/>
    </row>
    <row r="163" spans="1:51" s="885" customFormat="1">
      <c r="A163" s="782"/>
      <c r="B163" s="782"/>
      <c r="C163" s="782"/>
      <c r="D163" s="782"/>
      <c r="E163" s="782"/>
      <c r="F163" s="782"/>
      <c r="G163" s="782"/>
      <c r="H163" s="782"/>
      <c r="I163" s="782"/>
      <c r="J163" s="782"/>
      <c r="K163" s="782"/>
      <c r="L163" s="782"/>
      <c r="M163" s="782"/>
      <c r="N163" s="782"/>
      <c r="O163" s="782"/>
      <c r="P163" s="782"/>
      <c r="Q163" s="782"/>
      <c r="R163" s="782"/>
      <c r="S163" s="782"/>
      <c r="T163" s="782"/>
      <c r="U163" s="782"/>
      <c r="V163" s="782"/>
      <c r="W163" s="782"/>
      <c r="X163" s="782"/>
      <c r="Y163" s="782"/>
      <c r="Z163" s="782"/>
      <c r="AA163" s="782"/>
      <c r="AB163" s="782"/>
      <c r="AC163" s="782"/>
      <c r="AD163" s="782"/>
      <c r="AE163" s="782"/>
      <c r="AF163" s="782"/>
      <c r="AG163" s="782"/>
      <c r="AH163" s="782"/>
      <c r="AI163" s="782"/>
      <c r="AJ163" s="782"/>
      <c r="AK163" s="782"/>
      <c r="AL163" s="782"/>
      <c r="AM163" s="782"/>
      <c r="AN163" s="782"/>
      <c r="AO163" s="782"/>
      <c r="AP163" s="782"/>
      <c r="AQ163" s="782"/>
      <c r="AR163" s="782"/>
      <c r="AS163" s="782"/>
      <c r="AT163" s="782"/>
      <c r="AU163" s="782"/>
      <c r="AV163" s="782"/>
      <c r="AW163" s="782"/>
      <c r="AX163" s="782"/>
      <c r="AY163" s="782"/>
    </row>
    <row r="164" spans="1:51" s="885" customFormat="1">
      <c r="A164" s="782"/>
      <c r="B164" s="782"/>
      <c r="C164" s="782"/>
      <c r="D164" s="782"/>
      <c r="E164" s="782"/>
      <c r="F164" s="782"/>
      <c r="G164" s="782"/>
      <c r="H164" s="782"/>
      <c r="I164" s="782"/>
      <c r="J164" s="782"/>
      <c r="K164" s="782"/>
      <c r="L164" s="782"/>
      <c r="M164" s="782"/>
      <c r="N164" s="782"/>
      <c r="O164" s="782"/>
      <c r="P164" s="782"/>
      <c r="Q164" s="782"/>
      <c r="R164" s="782"/>
      <c r="S164" s="782"/>
      <c r="T164" s="782"/>
      <c r="U164" s="782"/>
      <c r="V164" s="782"/>
      <c r="W164" s="782"/>
      <c r="X164" s="782"/>
      <c r="Y164" s="782"/>
      <c r="Z164" s="782"/>
      <c r="AA164" s="782"/>
      <c r="AB164" s="782"/>
      <c r="AC164" s="782"/>
      <c r="AD164" s="782"/>
      <c r="AE164" s="782"/>
      <c r="AF164" s="782"/>
      <c r="AG164" s="782"/>
      <c r="AH164" s="782"/>
      <c r="AI164" s="782"/>
      <c r="AJ164" s="782"/>
      <c r="AK164" s="782"/>
      <c r="AL164" s="782"/>
      <c r="AM164" s="782"/>
      <c r="AN164" s="782"/>
      <c r="AO164" s="782"/>
      <c r="AP164" s="782"/>
      <c r="AQ164" s="782"/>
      <c r="AR164" s="782"/>
      <c r="AS164" s="782"/>
      <c r="AT164" s="782"/>
      <c r="AU164" s="782"/>
      <c r="AV164" s="782"/>
      <c r="AW164" s="782"/>
      <c r="AX164" s="782"/>
      <c r="AY164" s="782"/>
    </row>
    <row r="165" spans="1:51" s="885" customFormat="1">
      <c r="A165" s="782"/>
      <c r="B165" s="782"/>
      <c r="C165" s="782"/>
      <c r="D165" s="782"/>
      <c r="E165" s="782"/>
      <c r="F165" s="782"/>
      <c r="G165" s="782"/>
      <c r="H165" s="782"/>
      <c r="I165" s="782"/>
      <c r="J165" s="782"/>
      <c r="K165" s="782"/>
      <c r="L165" s="782"/>
      <c r="M165" s="782"/>
      <c r="N165" s="782"/>
      <c r="O165" s="782"/>
      <c r="P165" s="782"/>
      <c r="Q165" s="782"/>
      <c r="R165" s="782"/>
      <c r="S165" s="782"/>
      <c r="T165" s="782"/>
      <c r="U165" s="782"/>
      <c r="V165" s="782"/>
      <c r="W165" s="782"/>
      <c r="X165" s="782"/>
      <c r="Y165" s="782"/>
      <c r="Z165" s="782"/>
      <c r="AA165" s="782"/>
      <c r="AB165" s="782"/>
      <c r="AC165" s="782"/>
      <c r="AD165" s="782"/>
      <c r="AE165" s="782"/>
      <c r="AF165" s="782"/>
      <c r="AG165" s="782"/>
      <c r="AH165" s="782"/>
      <c r="AI165" s="782"/>
      <c r="AJ165" s="782"/>
      <c r="AK165" s="782"/>
      <c r="AL165" s="782"/>
      <c r="AM165" s="782"/>
      <c r="AN165" s="782"/>
      <c r="AO165" s="782"/>
      <c r="AP165" s="782"/>
      <c r="AQ165" s="782"/>
      <c r="AR165" s="782"/>
      <c r="AS165" s="782"/>
      <c r="AT165" s="782"/>
      <c r="AU165" s="782"/>
      <c r="AV165" s="782"/>
      <c r="AW165" s="782"/>
      <c r="AX165" s="782"/>
      <c r="AY165" s="782"/>
    </row>
    <row r="166" spans="1:51" s="885" customFormat="1">
      <c r="A166" s="782"/>
      <c r="B166" s="782"/>
      <c r="C166" s="782"/>
      <c r="D166" s="782"/>
      <c r="E166" s="782"/>
      <c r="F166" s="782"/>
      <c r="G166" s="782"/>
      <c r="H166" s="782"/>
      <c r="I166" s="782"/>
      <c r="J166" s="782"/>
      <c r="K166" s="782"/>
      <c r="L166" s="782"/>
      <c r="M166" s="782"/>
      <c r="N166" s="782"/>
      <c r="O166" s="782"/>
      <c r="P166" s="782"/>
      <c r="Q166" s="782"/>
      <c r="R166" s="782"/>
      <c r="S166" s="782"/>
      <c r="T166" s="782"/>
      <c r="U166" s="782"/>
      <c r="V166" s="782"/>
      <c r="W166" s="782"/>
      <c r="X166" s="782"/>
      <c r="Y166" s="782"/>
      <c r="Z166" s="782"/>
      <c r="AA166" s="782"/>
      <c r="AB166" s="782"/>
      <c r="AC166" s="782"/>
      <c r="AD166" s="782"/>
      <c r="AE166" s="782"/>
      <c r="AF166" s="782"/>
      <c r="AG166" s="782"/>
      <c r="AH166" s="782"/>
      <c r="AI166" s="782"/>
      <c r="AJ166" s="782"/>
      <c r="AK166" s="782"/>
      <c r="AL166" s="782"/>
      <c r="AM166" s="782"/>
      <c r="AN166" s="782"/>
      <c r="AO166" s="782"/>
      <c r="AP166" s="782"/>
      <c r="AQ166" s="782"/>
      <c r="AR166" s="782"/>
      <c r="AS166" s="782"/>
      <c r="AT166" s="782"/>
      <c r="AU166" s="782"/>
      <c r="AV166" s="782"/>
      <c r="AW166" s="782"/>
      <c r="AX166" s="782"/>
      <c r="AY166" s="782"/>
    </row>
    <row r="167" spans="1:51" s="885" customFormat="1">
      <c r="A167" s="782"/>
      <c r="B167" s="782"/>
      <c r="C167" s="782"/>
      <c r="D167" s="782"/>
      <c r="E167" s="782"/>
      <c r="F167" s="782"/>
      <c r="G167" s="782"/>
      <c r="H167" s="782"/>
      <c r="I167" s="782"/>
      <c r="J167" s="782"/>
      <c r="K167" s="782"/>
      <c r="L167" s="782"/>
      <c r="M167" s="782"/>
      <c r="N167" s="782"/>
      <c r="O167" s="782"/>
      <c r="P167" s="782"/>
      <c r="Q167" s="782"/>
      <c r="R167" s="782"/>
      <c r="S167" s="782"/>
      <c r="T167" s="782"/>
      <c r="U167" s="782"/>
      <c r="V167" s="782"/>
      <c r="W167" s="782"/>
      <c r="X167" s="782"/>
      <c r="Y167" s="782"/>
      <c r="Z167" s="782"/>
      <c r="AA167" s="782"/>
      <c r="AB167" s="782"/>
      <c r="AC167" s="782"/>
      <c r="AD167" s="782"/>
      <c r="AE167" s="782"/>
      <c r="AF167" s="782"/>
      <c r="AG167" s="782"/>
      <c r="AH167" s="782"/>
      <c r="AI167" s="782"/>
      <c r="AJ167" s="782"/>
      <c r="AK167" s="782"/>
      <c r="AL167" s="782"/>
      <c r="AM167" s="782"/>
      <c r="AN167" s="782"/>
      <c r="AO167" s="782"/>
      <c r="AP167" s="782"/>
      <c r="AQ167" s="782"/>
      <c r="AR167" s="782"/>
      <c r="AS167" s="782"/>
      <c r="AT167" s="782"/>
      <c r="AU167" s="782"/>
      <c r="AV167" s="782"/>
      <c r="AW167" s="782"/>
      <c r="AX167" s="782"/>
      <c r="AY167" s="782"/>
    </row>
    <row r="168" spans="1:51" s="885" customFormat="1">
      <c r="A168" s="782"/>
      <c r="B168" s="782"/>
      <c r="C168" s="782"/>
      <c r="D168" s="782"/>
      <c r="E168" s="782"/>
      <c r="F168" s="782"/>
      <c r="G168" s="782"/>
      <c r="H168" s="782"/>
      <c r="I168" s="782"/>
      <c r="J168" s="782"/>
      <c r="K168" s="782"/>
      <c r="L168" s="782"/>
      <c r="M168" s="782"/>
      <c r="N168" s="782"/>
      <c r="O168" s="782"/>
      <c r="P168" s="782"/>
      <c r="Q168" s="782"/>
      <c r="R168" s="782"/>
      <c r="S168" s="782"/>
      <c r="T168" s="782"/>
      <c r="U168" s="782"/>
      <c r="V168" s="782"/>
      <c r="W168" s="782"/>
      <c r="X168" s="782"/>
      <c r="Y168" s="782"/>
      <c r="Z168" s="782"/>
      <c r="AA168" s="782"/>
      <c r="AB168" s="782"/>
      <c r="AC168" s="782"/>
      <c r="AD168" s="782"/>
      <c r="AE168" s="782"/>
      <c r="AF168" s="782"/>
      <c r="AG168" s="782"/>
      <c r="AH168" s="782"/>
      <c r="AI168" s="782"/>
      <c r="AJ168" s="782"/>
      <c r="AK168" s="782"/>
      <c r="AL168" s="782"/>
      <c r="AM168" s="782"/>
      <c r="AN168" s="782"/>
      <c r="AO168" s="782"/>
      <c r="AP168" s="782"/>
      <c r="AQ168" s="782"/>
      <c r="AR168" s="782"/>
      <c r="AS168" s="782"/>
      <c r="AT168" s="782"/>
      <c r="AU168" s="782"/>
      <c r="AV168" s="782"/>
      <c r="AW168" s="782"/>
      <c r="AX168" s="782"/>
      <c r="AY168" s="782"/>
    </row>
    <row r="169" spans="1:51" s="885" customFormat="1">
      <c r="A169" s="782"/>
      <c r="B169" s="782"/>
      <c r="C169" s="782"/>
      <c r="D169" s="782"/>
      <c r="E169" s="782"/>
      <c r="F169" s="782"/>
      <c r="G169" s="782"/>
      <c r="H169" s="782"/>
      <c r="I169" s="782"/>
      <c r="J169" s="782"/>
      <c r="K169" s="782"/>
      <c r="L169" s="782"/>
      <c r="M169" s="782"/>
      <c r="N169" s="782"/>
      <c r="O169" s="782"/>
      <c r="P169" s="782"/>
      <c r="Q169" s="782"/>
      <c r="R169" s="782"/>
      <c r="S169" s="782"/>
      <c r="T169" s="782"/>
      <c r="U169" s="782"/>
      <c r="V169" s="782"/>
      <c r="W169" s="782"/>
      <c r="X169" s="782"/>
      <c r="Y169" s="782"/>
      <c r="Z169" s="782"/>
      <c r="AA169" s="782"/>
      <c r="AB169" s="782"/>
      <c r="AC169" s="782"/>
      <c r="AD169" s="782"/>
      <c r="AE169" s="782"/>
      <c r="AF169" s="782"/>
      <c r="AG169" s="782"/>
      <c r="AH169" s="782"/>
      <c r="AI169" s="782"/>
      <c r="AJ169" s="782"/>
      <c r="AK169" s="782"/>
      <c r="AL169" s="782"/>
      <c r="AM169" s="782"/>
      <c r="AN169" s="782"/>
      <c r="AO169" s="782"/>
      <c r="AP169" s="782"/>
      <c r="AQ169" s="782"/>
      <c r="AR169" s="782"/>
      <c r="AS169" s="782"/>
      <c r="AT169" s="782"/>
      <c r="AU169" s="782"/>
      <c r="AV169" s="782"/>
      <c r="AW169" s="782"/>
      <c r="AX169" s="782"/>
      <c r="AY169" s="782"/>
    </row>
    <row r="170" spans="1:51" s="885" customFormat="1">
      <c r="A170" s="782"/>
      <c r="B170" s="782"/>
      <c r="C170" s="782"/>
      <c r="D170" s="782"/>
      <c r="E170" s="782"/>
      <c r="F170" s="782"/>
      <c r="G170" s="782"/>
      <c r="H170" s="782"/>
      <c r="I170" s="782"/>
      <c r="J170" s="782"/>
      <c r="K170" s="782"/>
      <c r="L170" s="782"/>
      <c r="M170" s="782"/>
      <c r="N170" s="782"/>
      <c r="O170" s="782"/>
      <c r="P170" s="782"/>
      <c r="Q170" s="782"/>
      <c r="R170" s="782"/>
      <c r="S170" s="782"/>
      <c r="T170" s="782"/>
      <c r="U170" s="782"/>
      <c r="V170" s="782"/>
      <c r="W170" s="782"/>
      <c r="X170" s="782"/>
      <c r="Y170" s="782"/>
      <c r="Z170" s="782"/>
      <c r="AA170" s="782"/>
      <c r="AB170" s="782"/>
      <c r="AC170" s="782"/>
      <c r="AD170" s="782"/>
      <c r="AE170" s="782"/>
      <c r="AF170" s="782"/>
      <c r="AG170" s="782"/>
      <c r="AH170" s="782"/>
      <c r="AI170" s="782"/>
      <c r="AJ170" s="782"/>
      <c r="AK170" s="782"/>
      <c r="AL170" s="782"/>
      <c r="AM170" s="782"/>
      <c r="AN170" s="782"/>
      <c r="AO170" s="782"/>
      <c r="AP170" s="782"/>
      <c r="AQ170" s="782"/>
      <c r="AR170" s="782"/>
      <c r="AS170" s="782"/>
      <c r="AT170" s="782"/>
      <c r="AU170" s="782"/>
      <c r="AV170" s="782"/>
      <c r="AW170" s="782"/>
      <c r="AX170" s="782"/>
      <c r="AY170" s="782"/>
    </row>
    <row r="171" spans="1:51" s="885" customFormat="1">
      <c r="A171" s="782"/>
      <c r="B171" s="782"/>
      <c r="C171" s="782"/>
      <c r="D171" s="782"/>
      <c r="E171" s="782"/>
      <c r="F171" s="782"/>
      <c r="G171" s="782"/>
      <c r="H171" s="782"/>
      <c r="I171" s="782"/>
      <c r="J171" s="782"/>
      <c r="K171" s="782"/>
      <c r="L171" s="782"/>
      <c r="M171" s="782"/>
      <c r="N171" s="782"/>
      <c r="O171" s="782"/>
      <c r="P171" s="782"/>
      <c r="Q171" s="782"/>
      <c r="R171" s="782"/>
      <c r="S171" s="782"/>
      <c r="T171" s="782"/>
      <c r="U171" s="782"/>
      <c r="V171" s="782"/>
      <c r="W171" s="782"/>
      <c r="X171" s="782"/>
      <c r="Y171" s="782"/>
      <c r="Z171" s="782"/>
      <c r="AA171" s="782"/>
      <c r="AB171" s="782"/>
      <c r="AC171" s="782"/>
      <c r="AD171" s="782"/>
      <c r="AE171" s="782"/>
      <c r="AF171" s="782"/>
      <c r="AG171" s="782"/>
      <c r="AH171" s="782"/>
      <c r="AI171" s="782"/>
      <c r="AJ171" s="782"/>
      <c r="AK171" s="782"/>
      <c r="AL171" s="782"/>
      <c r="AM171" s="782"/>
      <c r="AN171" s="782"/>
      <c r="AO171" s="782"/>
      <c r="AP171" s="782"/>
      <c r="AQ171" s="782"/>
      <c r="AR171" s="782"/>
      <c r="AS171" s="782"/>
      <c r="AT171" s="782"/>
      <c r="AU171" s="782"/>
      <c r="AV171" s="782"/>
      <c r="AW171" s="782"/>
      <c r="AX171" s="782"/>
      <c r="AY171" s="782"/>
    </row>
    <row r="172" spans="1:51" s="885" customFormat="1">
      <c r="A172" s="782"/>
      <c r="B172" s="782"/>
      <c r="C172" s="782"/>
      <c r="D172" s="782"/>
      <c r="E172" s="782"/>
      <c r="F172" s="782"/>
      <c r="G172" s="782"/>
      <c r="H172" s="782"/>
      <c r="I172" s="782"/>
      <c r="J172" s="782"/>
      <c r="K172" s="782"/>
      <c r="L172" s="782"/>
      <c r="M172" s="782"/>
      <c r="N172" s="782"/>
      <c r="O172" s="782"/>
      <c r="P172" s="782"/>
      <c r="Q172" s="782"/>
      <c r="R172" s="782"/>
      <c r="S172" s="782"/>
      <c r="T172" s="782"/>
      <c r="U172" s="782"/>
      <c r="V172" s="782"/>
      <c r="W172" s="782"/>
      <c r="X172" s="782"/>
      <c r="Y172" s="782"/>
      <c r="Z172" s="782"/>
      <c r="AA172" s="782"/>
      <c r="AB172" s="782"/>
      <c r="AC172" s="782"/>
      <c r="AD172" s="782"/>
      <c r="AE172" s="782"/>
      <c r="AF172" s="782"/>
      <c r="AG172" s="782"/>
      <c r="AH172" s="782"/>
      <c r="AI172" s="782"/>
      <c r="AJ172" s="782"/>
      <c r="AK172" s="782"/>
      <c r="AL172" s="782"/>
      <c r="AM172" s="782"/>
      <c r="AN172" s="782"/>
      <c r="AO172" s="782"/>
      <c r="AP172" s="782"/>
      <c r="AQ172" s="782"/>
      <c r="AR172" s="782"/>
      <c r="AS172" s="782"/>
      <c r="AT172" s="782"/>
      <c r="AU172" s="782"/>
      <c r="AV172" s="782"/>
      <c r="AW172" s="782"/>
      <c r="AX172" s="782"/>
      <c r="AY172" s="782"/>
    </row>
    <row r="173" spans="1:51" s="885" customFormat="1">
      <c r="A173" s="782"/>
      <c r="B173" s="782"/>
      <c r="C173" s="782"/>
      <c r="D173" s="782"/>
      <c r="E173" s="782"/>
      <c r="F173" s="782"/>
      <c r="G173" s="782"/>
      <c r="H173" s="782"/>
      <c r="I173" s="782"/>
      <c r="J173" s="782"/>
      <c r="K173" s="782"/>
      <c r="L173" s="782"/>
      <c r="M173" s="782"/>
      <c r="N173" s="782"/>
      <c r="O173" s="782"/>
      <c r="P173" s="782"/>
      <c r="Q173" s="782"/>
      <c r="R173" s="782"/>
      <c r="S173" s="782"/>
      <c r="T173" s="782"/>
      <c r="U173" s="782"/>
      <c r="V173" s="782"/>
      <c r="W173" s="782"/>
      <c r="X173" s="782"/>
      <c r="Y173" s="782"/>
      <c r="Z173" s="782"/>
      <c r="AA173" s="782"/>
      <c r="AB173" s="782"/>
      <c r="AC173" s="782"/>
      <c r="AD173" s="782"/>
      <c r="AE173" s="782"/>
      <c r="AF173" s="782"/>
      <c r="AG173" s="782"/>
      <c r="AH173" s="782"/>
      <c r="AI173" s="782"/>
      <c r="AJ173" s="782"/>
      <c r="AK173" s="782"/>
      <c r="AL173" s="782"/>
      <c r="AM173" s="782"/>
      <c r="AN173" s="782"/>
      <c r="AO173" s="782"/>
      <c r="AP173" s="782"/>
      <c r="AQ173" s="782"/>
      <c r="AR173" s="782"/>
      <c r="AS173" s="782"/>
      <c r="AT173" s="782"/>
      <c r="AU173" s="782"/>
      <c r="AV173" s="782"/>
      <c r="AW173" s="782"/>
      <c r="AX173" s="782"/>
      <c r="AY173" s="782"/>
    </row>
    <row r="174" spans="1:51" s="885" customFormat="1">
      <c r="A174" s="782"/>
      <c r="B174" s="782"/>
      <c r="C174" s="782"/>
      <c r="D174" s="782"/>
      <c r="E174" s="782"/>
      <c r="F174" s="782"/>
      <c r="G174" s="782"/>
      <c r="H174" s="782"/>
      <c r="I174" s="782"/>
      <c r="J174" s="782"/>
      <c r="K174" s="782"/>
      <c r="L174" s="782"/>
      <c r="M174" s="782"/>
      <c r="N174" s="782"/>
      <c r="O174" s="782"/>
      <c r="P174" s="782"/>
      <c r="Q174" s="782"/>
      <c r="R174" s="782"/>
      <c r="S174" s="782"/>
      <c r="T174" s="782"/>
      <c r="U174" s="782"/>
      <c r="V174" s="782"/>
      <c r="W174" s="782"/>
      <c r="X174" s="782"/>
      <c r="Y174" s="782"/>
      <c r="Z174" s="782"/>
      <c r="AA174" s="782"/>
      <c r="AB174" s="782"/>
      <c r="AC174" s="782"/>
      <c r="AD174" s="782"/>
      <c r="AE174" s="782"/>
      <c r="AF174" s="782"/>
      <c r="AG174" s="782"/>
      <c r="AH174" s="782"/>
      <c r="AI174" s="782"/>
      <c r="AJ174" s="782"/>
      <c r="AK174" s="782"/>
      <c r="AL174" s="782"/>
      <c r="AM174" s="782"/>
      <c r="AN174" s="782"/>
      <c r="AO174" s="782"/>
      <c r="AP174" s="782"/>
      <c r="AQ174" s="782"/>
      <c r="AR174" s="782"/>
      <c r="AS174" s="782"/>
      <c r="AT174" s="782"/>
      <c r="AU174" s="782"/>
      <c r="AV174" s="782"/>
      <c r="AW174" s="782"/>
      <c r="AX174" s="782"/>
      <c r="AY174" s="782"/>
    </row>
    <row r="175" spans="1:51" s="885" customFormat="1">
      <c r="A175" s="782"/>
      <c r="B175" s="782"/>
      <c r="C175" s="782"/>
      <c r="D175" s="782"/>
      <c r="E175" s="782"/>
      <c r="F175" s="782"/>
      <c r="G175" s="782"/>
      <c r="H175" s="782"/>
      <c r="I175" s="782"/>
      <c r="J175" s="782"/>
      <c r="K175" s="782"/>
      <c r="L175" s="782"/>
      <c r="M175" s="782"/>
      <c r="N175" s="782"/>
      <c r="O175" s="782"/>
      <c r="P175" s="782"/>
      <c r="Q175" s="782"/>
      <c r="R175" s="782"/>
      <c r="S175" s="782"/>
      <c r="T175" s="782"/>
      <c r="U175" s="782"/>
      <c r="V175" s="782"/>
      <c r="W175" s="782"/>
      <c r="X175" s="782"/>
      <c r="Y175" s="782"/>
      <c r="Z175" s="782"/>
      <c r="AA175" s="782"/>
      <c r="AB175" s="782"/>
      <c r="AC175" s="782"/>
      <c r="AD175" s="782"/>
      <c r="AE175" s="782"/>
      <c r="AF175" s="782"/>
      <c r="AG175" s="782"/>
      <c r="AH175" s="782"/>
      <c r="AI175" s="782"/>
      <c r="AJ175" s="782"/>
      <c r="AK175" s="782"/>
      <c r="AL175" s="782"/>
      <c r="AM175" s="782"/>
      <c r="AN175" s="782"/>
      <c r="AO175" s="782"/>
      <c r="AP175" s="782"/>
      <c r="AQ175" s="782"/>
      <c r="AR175" s="782"/>
      <c r="AS175" s="782"/>
      <c r="AT175" s="782"/>
      <c r="AU175" s="782"/>
      <c r="AV175" s="782"/>
      <c r="AW175" s="782"/>
      <c r="AX175" s="782"/>
      <c r="AY175" s="782"/>
    </row>
    <row r="176" spans="1:51" s="885" customFormat="1">
      <c r="A176" s="782"/>
      <c r="B176" s="782"/>
      <c r="C176" s="782"/>
      <c r="D176" s="782"/>
      <c r="E176" s="782"/>
      <c r="F176" s="782"/>
      <c r="G176" s="782"/>
      <c r="H176" s="782"/>
      <c r="I176" s="782"/>
      <c r="J176" s="782"/>
      <c r="K176" s="782"/>
      <c r="L176" s="782"/>
      <c r="M176" s="782"/>
      <c r="N176" s="782"/>
      <c r="O176" s="782"/>
      <c r="P176" s="782"/>
      <c r="Q176" s="782"/>
      <c r="R176" s="782"/>
      <c r="S176" s="782"/>
      <c r="T176" s="782"/>
      <c r="U176" s="782"/>
      <c r="V176" s="782"/>
      <c r="W176" s="782"/>
      <c r="X176" s="782"/>
      <c r="Y176" s="782"/>
      <c r="Z176" s="782"/>
      <c r="AA176" s="782"/>
      <c r="AB176" s="782"/>
      <c r="AC176" s="782"/>
      <c r="AD176" s="782"/>
      <c r="AE176" s="782"/>
      <c r="AF176" s="782"/>
      <c r="AG176" s="782"/>
      <c r="AH176" s="782"/>
      <c r="AI176" s="782"/>
      <c r="AJ176" s="782"/>
      <c r="AK176" s="782"/>
      <c r="AL176" s="782"/>
      <c r="AM176" s="782"/>
      <c r="AN176" s="782"/>
      <c r="AO176" s="782"/>
      <c r="AP176" s="782"/>
      <c r="AQ176" s="782"/>
      <c r="AR176" s="782"/>
      <c r="AS176" s="782"/>
      <c r="AT176" s="782"/>
      <c r="AU176" s="782"/>
      <c r="AV176" s="782"/>
      <c r="AW176" s="782"/>
      <c r="AX176" s="782"/>
      <c r="AY176" s="782"/>
    </row>
    <row r="177" spans="1:51" s="885" customFormat="1">
      <c r="A177" s="782"/>
      <c r="B177" s="782"/>
      <c r="C177" s="782"/>
      <c r="D177" s="782"/>
      <c r="E177" s="782"/>
      <c r="F177" s="782"/>
      <c r="G177" s="782"/>
      <c r="H177" s="782"/>
      <c r="I177" s="782"/>
      <c r="J177" s="782"/>
      <c r="K177" s="782"/>
      <c r="L177" s="782"/>
      <c r="M177" s="782"/>
      <c r="N177" s="782"/>
      <c r="O177" s="782"/>
      <c r="P177" s="782"/>
      <c r="Q177" s="782"/>
      <c r="R177" s="782"/>
      <c r="S177" s="782"/>
      <c r="T177" s="782"/>
      <c r="U177" s="782"/>
      <c r="V177" s="782"/>
      <c r="W177" s="782"/>
      <c r="X177" s="782"/>
      <c r="Y177" s="782"/>
      <c r="Z177" s="782"/>
      <c r="AA177" s="782"/>
      <c r="AB177" s="782"/>
      <c r="AC177" s="782"/>
      <c r="AD177" s="782"/>
      <c r="AE177" s="782"/>
      <c r="AF177" s="782"/>
      <c r="AG177" s="782"/>
      <c r="AH177" s="782"/>
      <c r="AI177" s="782"/>
      <c r="AJ177" s="782"/>
      <c r="AK177" s="782"/>
      <c r="AL177" s="782"/>
      <c r="AM177" s="782"/>
      <c r="AN177" s="782"/>
      <c r="AO177" s="782"/>
      <c r="AP177" s="782"/>
      <c r="AQ177" s="782"/>
      <c r="AR177" s="782"/>
      <c r="AS177" s="782"/>
      <c r="AT177" s="782"/>
      <c r="AU177" s="782"/>
      <c r="AV177" s="782"/>
      <c r="AW177" s="782"/>
      <c r="AX177" s="782"/>
      <c r="AY177" s="782"/>
    </row>
    <row r="178" spans="1:51" s="885" customFormat="1">
      <c r="A178" s="782"/>
      <c r="B178" s="782"/>
      <c r="C178" s="782"/>
      <c r="D178" s="782"/>
      <c r="E178" s="782"/>
      <c r="F178" s="782"/>
      <c r="G178" s="782"/>
      <c r="H178" s="782"/>
      <c r="I178" s="782"/>
      <c r="J178" s="782"/>
      <c r="K178" s="782"/>
      <c r="L178" s="782"/>
      <c r="M178" s="782"/>
      <c r="N178" s="782"/>
      <c r="O178" s="782"/>
      <c r="P178" s="782"/>
      <c r="Q178" s="782"/>
      <c r="R178" s="782"/>
      <c r="S178" s="782"/>
      <c r="T178" s="782"/>
      <c r="U178" s="782"/>
      <c r="V178" s="782"/>
      <c r="W178" s="782"/>
      <c r="X178" s="782"/>
      <c r="Y178" s="782"/>
      <c r="Z178" s="782"/>
      <c r="AA178" s="782"/>
      <c r="AB178" s="782"/>
      <c r="AC178" s="782"/>
      <c r="AD178" s="782"/>
      <c r="AE178" s="782"/>
      <c r="AF178" s="782"/>
      <c r="AG178" s="782"/>
      <c r="AH178" s="782"/>
      <c r="AI178" s="782"/>
      <c r="AJ178" s="782"/>
      <c r="AK178" s="782"/>
      <c r="AL178" s="782"/>
      <c r="AM178" s="782"/>
      <c r="AN178" s="782"/>
      <c r="AO178" s="782"/>
      <c r="AP178" s="782"/>
      <c r="AQ178" s="782"/>
      <c r="AR178" s="782"/>
      <c r="AS178" s="782"/>
      <c r="AT178" s="782"/>
      <c r="AU178" s="782"/>
      <c r="AV178" s="782"/>
      <c r="AW178" s="782"/>
      <c r="AX178" s="782"/>
      <c r="AY178" s="782"/>
    </row>
    <row r="179" spans="1:51" s="885" customFormat="1">
      <c r="A179" s="782"/>
      <c r="B179" s="782"/>
      <c r="C179" s="782"/>
      <c r="D179" s="782"/>
      <c r="E179" s="782"/>
      <c r="F179" s="782"/>
      <c r="G179" s="782"/>
      <c r="H179" s="782"/>
      <c r="I179" s="782"/>
      <c r="J179" s="782"/>
      <c r="K179" s="782"/>
      <c r="L179" s="782"/>
      <c r="M179" s="782"/>
      <c r="N179" s="782"/>
      <c r="O179" s="782"/>
      <c r="P179" s="782"/>
      <c r="Q179" s="782"/>
      <c r="R179" s="782"/>
      <c r="S179" s="782"/>
      <c r="T179" s="782"/>
      <c r="U179" s="782"/>
      <c r="V179" s="782"/>
      <c r="W179" s="782"/>
      <c r="X179" s="782"/>
      <c r="Y179" s="782"/>
      <c r="Z179" s="782"/>
      <c r="AA179" s="782"/>
      <c r="AB179" s="782"/>
      <c r="AC179" s="782"/>
      <c r="AD179" s="782"/>
      <c r="AE179" s="782"/>
      <c r="AF179" s="782"/>
      <c r="AG179" s="782"/>
      <c r="AH179" s="782"/>
      <c r="AI179" s="782"/>
      <c r="AJ179" s="782"/>
      <c r="AK179" s="782"/>
      <c r="AL179" s="782"/>
      <c r="AM179" s="782"/>
      <c r="AN179" s="782"/>
      <c r="AO179" s="782"/>
      <c r="AP179" s="782"/>
      <c r="AQ179" s="782"/>
      <c r="AR179" s="782"/>
      <c r="AS179" s="782"/>
      <c r="AT179" s="782"/>
      <c r="AU179" s="782"/>
      <c r="AV179" s="782"/>
      <c r="AW179" s="782"/>
      <c r="AX179" s="782"/>
      <c r="AY179" s="782"/>
    </row>
    <row r="180" spans="1:51" s="885" customFormat="1">
      <c r="A180" s="782"/>
      <c r="B180" s="782"/>
      <c r="C180" s="782"/>
      <c r="D180" s="782"/>
      <c r="E180" s="782"/>
      <c r="F180" s="782"/>
      <c r="G180" s="782"/>
      <c r="H180" s="782"/>
      <c r="I180" s="782"/>
      <c r="J180" s="782"/>
      <c r="K180" s="782"/>
      <c r="L180" s="782"/>
      <c r="M180" s="782"/>
      <c r="N180" s="782"/>
      <c r="O180" s="782"/>
      <c r="P180" s="782"/>
      <c r="Q180" s="782"/>
      <c r="R180" s="782"/>
      <c r="S180" s="782"/>
      <c r="T180" s="782"/>
      <c r="U180" s="782"/>
      <c r="V180" s="782"/>
      <c r="W180" s="782"/>
      <c r="X180" s="782"/>
      <c r="Y180" s="782"/>
      <c r="Z180" s="782"/>
      <c r="AA180" s="782"/>
      <c r="AB180" s="782"/>
      <c r="AC180" s="782"/>
      <c r="AD180" s="782"/>
      <c r="AE180" s="782"/>
      <c r="AF180" s="782"/>
      <c r="AG180" s="782"/>
      <c r="AH180" s="782"/>
      <c r="AI180" s="782"/>
      <c r="AJ180" s="782"/>
      <c r="AK180" s="782"/>
      <c r="AL180" s="782"/>
      <c r="AM180" s="782"/>
      <c r="AN180" s="782"/>
      <c r="AO180" s="782"/>
      <c r="AP180" s="782"/>
      <c r="AQ180" s="782"/>
      <c r="AR180" s="782"/>
      <c r="AS180" s="782"/>
      <c r="AT180" s="782"/>
      <c r="AU180" s="782"/>
      <c r="AV180" s="782"/>
      <c r="AW180" s="782"/>
      <c r="AX180" s="782"/>
      <c r="AY180" s="782"/>
    </row>
    <row r="181" spans="1:51" s="885" customFormat="1">
      <c r="A181" s="782"/>
      <c r="B181" s="782"/>
      <c r="C181" s="782"/>
      <c r="D181" s="782"/>
      <c r="E181" s="782"/>
      <c r="F181" s="782"/>
      <c r="G181" s="782"/>
      <c r="H181" s="782"/>
      <c r="I181" s="782"/>
      <c r="J181" s="782"/>
      <c r="K181" s="782"/>
      <c r="L181" s="782"/>
      <c r="M181" s="782"/>
      <c r="N181" s="782"/>
      <c r="O181" s="782"/>
      <c r="P181" s="782"/>
      <c r="Q181" s="782"/>
      <c r="R181" s="782"/>
      <c r="S181" s="782"/>
      <c r="T181" s="782"/>
      <c r="U181" s="782"/>
      <c r="V181" s="782"/>
      <c r="W181" s="782"/>
      <c r="X181" s="782"/>
      <c r="Y181" s="782"/>
      <c r="Z181" s="782"/>
      <c r="AA181" s="782"/>
      <c r="AB181" s="782"/>
      <c r="AC181" s="782"/>
      <c r="AD181" s="782"/>
      <c r="AE181" s="782"/>
      <c r="AF181" s="782"/>
      <c r="AG181" s="782"/>
      <c r="AH181" s="782"/>
      <c r="AI181" s="782"/>
      <c r="AJ181" s="782"/>
      <c r="AK181" s="782"/>
      <c r="AL181" s="782"/>
      <c r="AM181" s="782"/>
      <c r="AN181" s="782"/>
      <c r="AO181" s="782"/>
      <c r="AP181" s="782"/>
      <c r="AQ181" s="782"/>
      <c r="AR181" s="782"/>
      <c r="AS181" s="782"/>
      <c r="AT181" s="782"/>
      <c r="AU181" s="782"/>
      <c r="AV181" s="782"/>
      <c r="AW181" s="782"/>
      <c r="AX181" s="782"/>
      <c r="AY181" s="782"/>
    </row>
    <row r="182" spans="1:51" s="885" customFormat="1">
      <c r="A182" s="782"/>
      <c r="B182" s="782"/>
      <c r="C182" s="782"/>
      <c r="D182" s="782"/>
      <c r="E182" s="782"/>
      <c r="F182" s="782"/>
      <c r="G182" s="782"/>
      <c r="H182" s="782"/>
      <c r="I182" s="782"/>
      <c r="J182" s="782"/>
      <c r="K182" s="782"/>
      <c r="L182" s="782"/>
      <c r="M182" s="782"/>
      <c r="N182" s="782"/>
      <c r="O182" s="782"/>
      <c r="P182" s="782"/>
      <c r="Q182" s="782"/>
      <c r="R182" s="782"/>
      <c r="S182" s="782"/>
      <c r="T182" s="782"/>
      <c r="U182" s="782"/>
      <c r="V182" s="782"/>
      <c r="W182" s="782"/>
      <c r="X182" s="782"/>
      <c r="Y182" s="782"/>
      <c r="Z182" s="782"/>
      <c r="AA182" s="782"/>
      <c r="AB182" s="782"/>
      <c r="AC182" s="782"/>
      <c r="AD182" s="782"/>
      <c r="AE182" s="782"/>
      <c r="AF182" s="782"/>
      <c r="AG182" s="782"/>
      <c r="AH182" s="782"/>
      <c r="AI182" s="782"/>
      <c r="AJ182" s="782"/>
      <c r="AK182" s="782"/>
      <c r="AL182" s="782"/>
      <c r="AM182" s="782"/>
      <c r="AN182" s="782"/>
      <c r="AO182" s="782"/>
      <c r="AP182" s="782"/>
      <c r="AQ182" s="782"/>
      <c r="AR182" s="782"/>
      <c r="AS182" s="782"/>
      <c r="AT182" s="782"/>
      <c r="AU182" s="782"/>
      <c r="AV182" s="782"/>
      <c r="AW182" s="782"/>
      <c r="AX182" s="782"/>
      <c r="AY182" s="782"/>
    </row>
    <row r="183" spans="1:51" s="885" customFormat="1">
      <c r="A183" s="782"/>
      <c r="B183" s="782"/>
      <c r="C183" s="782"/>
      <c r="D183" s="782"/>
      <c r="E183" s="782"/>
      <c r="F183" s="782"/>
      <c r="G183" s="782"/>
      <c r="H183" s="782"/>
      <c r="I183" s="782"/>
      <c r="J183" s="782"/>
      <c r="K183" s="782"/>
      <c r="L183" s="782"/>
      <c r="M183" s="782"/>
      <c r="N183" s="782"/>
      <c r="O183" s="782"/>
      <c r="P183" s="782"/>
      <c r="Q183" s="782"/>
      <c r="R183" s="782"/>
      <c r="S183" s="782"/>
      <c r="T183" s="782"/>
      <c r="U183" s="782"/>
      <c r="V183" s="782"/>
      <c r="W183" s="782"/>
      <c r="X183" s="782"/>
      <c r="Y183" s="782"/>
      <c r="Z183" s="782"/>
      <c r="AA183" s="782"/>
      <c r="AB183" s="782"/>
      <c r="AC183" s="782"/>
      <c r="AD183" s="782"/>
      <c r="AE183" s="782"/>
      <c r="AF183" s="782"/>
      <c r="AG183" s="782"/>
      <c r="AH183" s="782"/>
      <c r="AI183" s="782"/>
      <c r="AJ183" s="782"/>
      <c r="AK183" s="782"/>
      <c r="AL183" s="782"/>
      <c r="AM183" s="782"/>
      <c r="AN183" s="782"/>
      <c r="AO183" s="782"/>
      <c r="AP183" s="782"/>
      <c r="AQ183" s="782"/>
      <c r="AR183" s="782"/>
      <c r="AS183" s="782"/>
      <c r="AT183" s="782"/>
      <c r="AU183" s="782"/>
      <c r="AV183" s="782"/>
      <c r="AW183" s="782"/>
      <c r="AX183" s="782"/>
      <c r="AY183" s="782"/>
    </row>
    <row r="184" spans="1:51" s="885" customFormat="1">
      <c r="A184" s="782"/>
      <c r="B184" s="782"/>
      <c r="C184" s="782"/>
      <c r="D184" s="782"/>
      <c r="E184" s="782"/>
      <c r="F184" s="782"/>
      <c r="G184" s="782"/>
      <c r="H184" s="782"/>
      <c r="I184" s="782"/>
      <c r="J184" s="782"/>
      <c r="K184" s="782"/>
      <c r="L184" s="782"/>
      <c r="M184" s="782"/>
      <c r="N184" s="782"/>
      <c r="O184" s="782"/>
      <c r="P184" s="782"/>
      <c r="Q184" s="782"/>
      <c r="R184" s="782"/>
      <c r="S184" s="782"/>
      <c r="T184" s="782"/>
      <c r="U184" s="782"/>
      <c r="V184" s="782"/>
      <c r="W184" s="782"/>
      <c r="X184" s="782"/>
      <c r="Y184" s="782"/>
      <c r="Z184" s="782"/>
      <c r="AA184" s="782"/>
      <c r="AB184" s="782"/>
      <c r="AC184" s="782"/>
      <c r="AD184" s="782"/>
      <c r="AE184" s="782"/>
      <c r="AF184" s="782"/>
      <c r="AG184" s="782"/>
      <c r="AH184" s="782"/>
      <c r="AI184" s="782"/>
      <c r="AJ184" s="782"/>
      <c r="AK184" s="782"/>
      <c r="AL184" s="782"/>
      <c r="AM184" s="782"/>
      <c r="AN184" s="782"/>
      <c r="AO184" s="782"/>
      <c r="AP184" s="782"/>
      <c r="AQ184" s="782"/>
      <c r="AR184" s="782"/>
      <c r="AS184" s="782"/>
      <c r="AT184" s="782"/>
      <c r="AU184" s="782"/>
      <c r="AV184" s="782"/>
      <c r="AW184" s="782"/>
      <c r="AX184" s="782"/>
      <c r="AY184" s="782"/>
    </row>
    <row r="185" spans="1:51" s="885" customFormat="1">
      <c r="A185" s="782"/>
      <c r="B185" s="782"/>
      <c r="C185" s="782"/>
      <c r="D185" s="782"/>
      <c r="E185" s="782"/>
      <c r="F185" s="782"/>
      <c r="G185" s="782"/>
      <c r="H185" s="782"/>
      <c r="I185" s="782"/>
      <c r="J185" s="782"/>
      <c r="K185" s="782"/>
      <c r="L185" s="782"/>
      <c r="M185" s="782"/>
      <c r="N185" s="782"/>
      <c r="O185" s="782"/>
      <c r="P185" s="782"/>
      <c r="Q185" s="782"/>
      <c r="R185" s="782"/>
      <c r="S185" s="782"/>
      <c r="T185" s="782"/>
      <c r="U185" s="782"/>
      <c r="V185" s="782"/>
      <c r="W185" s="782"/>
      <c r="X185" s="782"/>
      <c r="Y185" s="782"/>
      <c r="Z185" s="782"/>
      <c r="AA185" s="782"/>
      <c r="AB185" s="782"/>
      <c r="AC185" s="782"/>
      <c r="AD185" s="782"/>
      <c r="AE185" s="782"/>
      <c r="AF185" s="782"/>
      <c r="AG185" s="782"/>
      <c r="AH185" s="782"/>
      <c r="AI185" s="782"/>
      <c r="AJ185" s="782"/>
      <c r="AK185" s="782"/>
      <c r="AL185" s="782"/>
      <c r="AM185" s="782"/>
      <c r="AN185" s="782"/>
      <c r="AO185" s="782"/>
      <c r="AP185" s="782"/>
      <c r="AQ185" s="782"/>
      <c r="AR185" s="782"/>
      <c r="AS185" s="782"/>
      <c r="AT185" s="782"/>
      <c r="AU185" s="782"/>
      <c r="AV185" s="782"/>
      <c r="AW185" s="782"/>
      <c r="AX185" s="782"/>
      <c r="AY185" s="782"/>
    </row>
    <row r="186" spans="1:51" s="885" customFormat="1">
      <c r="A186" s="782"/>
      <c r="B186" s="782"/>
      <c r="C186" s="782"/>
      <c r="D186" s="782"/>
      <c r="E186" s="782"/>
      <c r="F186" s="782"/>
      <c r="G186" s="782"/>
      <c r="H186" s="782"/>
      <c r="I186" s="782"/>
      <c r="J186" s="782"/>
      <c r="K186" s="782"/>
      <c r="L186" s="782"/>
      <c r="M186" s="782"/>
      <c r="N186" s="782"/>
      <c r="O186" s="782"/>
      <c r="P186" s="782"/>
      <c r="Q186" s="782"/>
      <c r="R186" s="782"/>
      <c r="S186" s="782"/>
      <c r="T186" s="782"/>
      <c r="U186" s="782"/>
      <c r="V186" s="782"/>
      <c r="W186" s="782"/>
      <c r="X186" s="782"/>
      <c r="Y186" s="782"/>
      <c r="Z186" s="782"/>
      <c r="AA186" s="782"/>
      <c r="AB186" s="782"/>
      <c r="AC186" s="782"/>
      <c r="AD186" s="782"/>
      <c r="AE186" s="782"/>
      <c r="AF186" s="782"/>
      <c r="AG186" s="782"/>
      <c r="AH186" s="782"/>
      <c r="AI186" s="782"/>
      <c r="AJ186" s="782"/>
      <c r="AK186" s="782"/>
      <c r="AL186" s="782"/>
      <c r="AM186" s="782"/>
      <c r="AN186" s="782"/>
      <c r="AO186" s="782"/>
      <c r="AP186" s="782"/>
      <c r="AQ186" s="782"/>
      <c r="AR186" s="782"/>
      <c r="AS186" s="782"/>
      <c r="AT186" s="782"/>
      <c r="AU186" s="782"/>
      <c r="AV186" s="782"/>
      <c r="AW186" s="782"/>
      <c r="AX186" s="782"/>
      <c r="AY186" s="782"/>
    </row>
    <row r="187" spans="1:51" s="885" customFormat="1">
      <c r="A187" s="782"/>
      <c r="B187" s="782"/>
      <c r="C187" s="782"/>
      <c r="D187" s="782"/>
      <c r="E187" s="782"/>
      <c r="F187" s="782"/>
      <c r="G187" s="782"/>
      <c r="H187" s="782"/>
      <c r="I187" s="782"/>
      <c r="J187" s="782"/>
      <c r="K187" s="782"/>
      <c r="L187" s="782"/>
      <c r="M187" s="782"/>
      <c r="N187" s="782"/>
      <c r="O187" s="782"/>
      <c r="P187" s="782"/>
      <c r="Q187" s="782"/>
      <c r="R187" s="782"/>
      <c r="S187" s="782"/>
      <c r="T187" s="782"/>
      <c r="U187" s="782"/>
      <c r="V187" s="782"/>
      <c r="W187" s="782"/>
      <c r="X187" s="782"/>
      <c r="Y187" s="782"/>
      <c r="Z187" s="782"/>
      <c r="AA187" s="782"/>
      <c r="AB187" s="782"/>
      <c r="AC187" s="782"/>
      <c r="AD187" s="782"/>
      <c r="AE187" s="782"/>
      <c r="AF187" s="782"/>
      <c r="AG187" s="782"/>
      <c r="AH187" s="782"/>
      <c r="AI187" s="782"/>
      <c r="AJ187" s="782"/>
      <c r="AK187" s="782"/>
      <c r="AL187" s="782"/>
      <c r="AM187" s="782"/>
      <c r="AN187" s="782"/>
      <c r="AO187" s="782"/>
      <c r="AP187" s="782"/>
      <c r="AQ187" s="782"/>
      <c r="AR187" s="782"/>
      <c r="AS187" s="782"/>
      <c r="AT187" s="782"/>
      <c r="AU187" s="782"/>
      <c r="AV187" s="782"/>
      <c r="AW187" s="782"/>
      <c r="AX187" s="782"/>
      <c r="AY187" s="782"/>
    </row>
    <row r="188" spans="1:51" s="885" customFormat="1">
      <c r="A188" s="782"/>
      <c r="B188" s="782"/>
      <c r="C188" s="782"/>
      <c r="D188" s="782"/>
      <c r="E188" s="782"/>
      <c r="F188" s="782"/>
      <c r="G188" s="782"/>
      <c r="H188" s="782"/>
      <c r="I188" s="782"/>
      <c r="J188" s="782"/>
      <c r="K188" s="782"/>
      <c r="L188" s="782"/>
      <c r="M188" s="782"/>
      <c r="N188" s="782"/>
      <c r="O188" s="782"/>
      <c r="P188" s="782"/>
      <c r="Q188" s="782"/>
      <c r="R188" s="782"/>
      <c r="S188" s="782"/>
      <c r="T188" s="782"/>
      <c r="U188" s="782"/>
      <c r="V188" s="782"/>
      <c r="W188" s="782"/>
      <c r="X188" s="782"/>
      <c r="Y188" s="782"/>
      <c r="Z188" s="782"/>
      <c r="AA188" s="782"/>
      <c r="AB188" s="782"/>
      <c r="AC188" s="782"/>
      <c r="AD188" s="782"/>
      <c r="AE188" s="782"/>
      <c r="AF188" s="782"/>
      <c r="AG188" s="782"/>
      <c r="AH188" s="782"/>
      <c r="AI188" s="782"/>
      <c r="AJ188" s="782"/>
      <c r="AK188" s="782"/>
      <c r="AL188" s="782"/>
      <c r="AM188" s="782"/>
      <c r="AN188" s="782"/>
      <c r="AO188" s="782"/>
      <c r="AP188" s="782"/>
      <c r="AQ188" s="782"/>
      <c r="AR188" s="782"/>
      <c r="AS188" s="782"/>
      <c r="AT188" s="782"/>
      <c r="AU188" s="782"/>
      <c r="AV188" s="782"/>
      <c r="AW188" s="782"/>
      <c r="AX188" s="782"/>
      <c r="AY188" s="782"/>
    </row>
    <row r="189" spans="1:51" s="885" customFormat="1">
      <c r="A189" s="782"/>
      <c r="B189" s="782"/>
      <c r="C189" s="782"/>
      <c r="D189" s="782"/>
      <c r="E189" s="782"/>
      <c r="F189" s="782"/>
      <c r="G189" s="782"/>
      <c r="H189" s="782"/>
      <c r="I189" s="782"/>
      <c r="J189" s="782"/>
      <c r="K189" s="782"/>
      <c r="L189" s="782"/>
      <c r="M189" s="782"/>
      <c r="N189" s="782"/>
      <c r="O189" s="782"/>
      <c r="P189" s="782"/>
      <c r="Q189" s="782"/>
      <c r="R189" s="782"/>
      <c r="S189" s="782"/>
      <c r="T189" s="782"/>
      <c r="U189" s="782"/>
      <c r="V189" s="782"/>
      <c r="W189" s="782"/>
      <c r="X189" s="782"/>
      <c r="Y189" s="782"/>
      <c r="Z189" s="782"/>
      <c r="AA189" s="782"/>
      <c r="AB189" s="782"/>
      <c r="AC189" s="782"/>
      <c r="AD189" s="782"/>
      <c r="AE189" s="782"/>
      <c r="AF189" s="782"/>
      <c r="AG189" s="782"/>
      <c r="AH189" s="782"/>
      <c r="AI189" s="782"/>
      <c r="AJ189" s="782"/>
      <c r="AK189" s="782"/>
      <c r="AL189" s="782"/>
      <c r="AM189" s="782"/>
      <c r="AN189" s="782"/>
      <c r="AO189" s="782"/>
      <c r="AP189" s="782"/>
      <c r="AQ189" s="782"/>
      <c r="AR189" s="782"/>
      <c r="AS189" s="782"/>
      <c r="AT189" s="782"/>
      <c r="AU189" s="782"/>
      <c r="AV189" s="782"/>
      <c r="AW189" s="782"/>
      <c r="AX189" s="782"/>
      <c r="AY189" s="782"/>
    </row>
    <row r="190" spans="1:51" s="885" customFormat="1">
      <c r="A190" s="782"/>
      <c r="B190" s="782"/>
      <c r="C190" s="782"/>
      <c r="D190" s="782"/>
      <c r="E190" s="782"/>
      <c r="F190" s="782"/>
      <c r="G190" s="782"/>
      <c r="H190" s="782"/>
      <c r="I190" s="782"/>
      <c r="J190" s="782"/>
      <c r="K190" s="782"/>
      <c r="L190" s="782"/>
      <c r="M190" s="782"/>
      <c r="N190" s="782"/>
      <c r="O190" s="782"/>
      <c r="P190" s="782"/>
      <c r="Q190" s="782"/>
      <c r="R190" s="782"/>
      <c r="S190" s="782"/>
      <c r="T190" s="782"/>
      <c r="U190" s="782"/>
      <c r="V190" s="782"/>
      <c r="W190" s="782"/>
      <c r="X190" s="782"/>
      <c r="Y190" s="782"/>
      <c r="Z190" s="782"/>
      <c r="AA190" s="782"/>
      <c r="AB190" s="782"/>
      <c r="AC190" s="782"/>
      <c r="AD190" s="782"/>
      <c r="AE190" s="782"/>
      <c r="AF190" s="782"/>
      <c r="AG190" s="782"/>
      <c r="AH190" s="782"/>
      <c r="AI190" s="782"/>
      <c r="AJ190" s="782"/>
      <c r="AK190" s="782"/>
      <c r="AL190" s="782"/>
      <c r="AM190" s="782"/>
      <c r="AN190" s="782"/>
      <c r="AO190" s="782"/>
      <c r="AP190" s="782"/>
      <c r="AQ190" s="782"/>
      <c r="AR190" s="782"/>
      <c r="AS190" s="782"/>
      <c r="AT190" s="782"/>
      <c r="AU190" s="782"/>
      <c r="AV190" s="782"/>
      <c r="AW190" s="782"/>
      <c r="AX190" s="782"/>
      <c r="AY190" s="782"/>
    </row>
    <row r="191" spans="1:51" s="885" customFormat="1">
      <c r="A191" s="782"/>
      <c r="B191" s="782"/>
      <c r="C191" s="782"/>
      <c r="D191" s="782"/>
      <c r="E191" s="782"/>
      <c r="F191" s="782"/>
      <c r="G191" s="782"/>
      <c r="H191" s="782"/>
      <c r="I191" s="782"/>
      <c r="J191" s="782"/>
      <c r="K191" s="782"/>
      <c r="L191" s="782"/>
      <c r="M191" s="782"/>
      <c r="N191" s="782"/>
      <c r="O191" s="782"/>
      <c r="P191" s="782"/>
      <c r="Q191" s="782"/>
      <c r="R191" s="782"/>
      <c r="S191" s="782"/>
      <c r="T191" s="782"/>
      <c r="U191" s="782"/>
      <c r="V191" s="782"/>
      <c r="W191" s="782"/>
      <c r="X191" s="782"/>
      <c r="Y191" s="782"/>
      <c r="Z191" s="782"/>
      <c r="AA191" s="782"/>
      <c r="AB191" s="782"/>
      <c r="AC191" s="782"/>
      <c r="AD191" s="782"/>
      <c r="AE191" s="782"/>
      <c r="AF191" s="782"/>
      <c r="AG191" s="782"/>
      <c r="AH191" s="782"/>
      <c r="AI191" s="782"/>
      <c r="AJ191" s="782"/>
      <c r="AK191" s="782"/>
      <c r="AL191" s="782"/>
      <c r="AM191" s="782"/>
      <c r="AN191" s="782"/>
      <c r="AO191" s="782"/>
      <c r="AP191" s="782"/>
      <c r="AQ191" s="782"/>
      <c r="AR191" s="782"/>
      <c r="AS191" s="782"/>
      <c r="AT191" s="782"/>
      <c r="AU191" s="782"/>
      <c r="AV191" s="782"/>
      <c r="AW191" s="782"/>
      <c r="AX191" s="782"/>
      <c r="AY191" s="782"/>
    </row>
    <row r="192" spans="1:51" s="885" customFormat="1">
      <c r="A192" s="782"/>
      <c r="B192" s="782"/>
      <c r="C192" s="782"/>
      <c r="D192" s="782"/>
      <c r="E192" s="782"/>
      <c r="F192" s="782"/>
      <c r="G192" s="782"/>
      <c r="H192" s="782"/>
      <c r="I192" s="782"/>
      <c r="J192" s="782"/>
      <c r="K192" s="782"/>
      <c r="L192" s="782"/>
      <c r="M192" s="782"/>
      <c r="N192" s="782"/>
      <c r="O192" s="782"/>
      <c r="P192" s="782"/>
      <c r="Q192" s="782"/>
      <c r="R192" s="782"/>
      <c r="S192" s="782"/>
      <c r="T192" s="782"/>
      <c r="U192" s="782"/>
      <c r="V192" s="782"/>
      <c r="W192" s="782"/>
      <c r="X192" s="782"/>
      <c r="Y192" s="782"/>
      <c r="Z192" s="782"/>
      <c r="AA192" s="782"/>
      <c r="AB192" s="782"/>
      <c r="AC192" s="782"/>
      <c r="AD192" s="782"/>
      <c r="AE192" s="782"/>
      <c r="AF192" s="782"/>
      <c r="AG192" s="782"/>
      <c r="AH192" s="782"/>
      <c r="AI192" s="782"/>
      <c r="AJ192" s="782"/>
      <c r="AK192" s="782"/>
      <c r="AL192" s="782"/>
      <c r="AM192" s="782"/>
      <c r="AN192" s="782"/>
      <c r="AO192" s="782"/>
      <c r="AP192" s="782"/>
      <c r="AQ192" s="782"/>
      <c r="AR192" s="782"/>
      <c r="AS192" s="782"/>
      <c r="AT192" s="782"/>
      <c r="AU192" s="782"/>
      <c r="AV192" s="782"/>
      <c r="AW192" s="782"/>
      <c r="AX192" s="782"/>
      <c r="AY192" s="782"/>
    </row>
    <row r="193" spans="1:51" s="885" customFormat="1">
      <c r="A193" s="782"/>
      <c r="B193" s="782"/>
      <c r="C193" s="782"/>
      <c r="D193" s="782"/>
      <c r="E193" s="782"/>
      <c r="F193" s="782"/>
      <c r="G193" s="782"/>
      <c r="H193" s="782"/>
      <c r="I193" s="782"/>
      <c r="J193" s="782"/>
      <c r="K193" s="782"/>
      <c r="L193" s="782"/>
      <c r="M193" s="782"/>
      <c r="N193" s="782"/>
      <c r="O193" s="782"/>
      <c r="P193" s="782"/>
      <c r="Q193" s="782"/>
      <c r="R193" s="782"/>
      <c r="S193" s="782"/>
      <c r="T193" s="782"/>
      <c r="U193" s="782"/>
      <c r="V193" s="782"/>
      <c r="W193" s="782"/>
      <c r="X193" s="782"/>
      <c r="Y193" s="782"/>
      <c r="Z193" s="782"/>
      <c r="AA193" s="782"/>
      <c r="AB193" s="782"/>
      <c r="AC193" s="782"/>
      <c r="AD193" s="782"/>
      <c r="AE193" s="782"/>
      <c r="AF193" s="782"/>
      <c r="AG193" s="782"/>
      <c r="AH193" s="782"/>
      <c r="AI193" s="782"/>
      <c r="AJ193" s="782"/>
      <c r="AK193" s="782"/>
      <c r="AL193" s="782"/>
      <c r="AM193" s="782"/>
      <c r="AN193" s="782"/>
      <c r="AO193" s="782"/>
      <c r="AP193" s="782"/>
      <c r="AQ193" s="782"/>
      <c r="AR193" s="782"/>
      <c r="AS193" s="782"/>
      <c r="AT193" s="782"/>
      <c r="AU193" s="782"/>
      <c r="AV193" s="782"/>
      <c r="AW193" s="782"/>
      <c r="AX193" s="782"/>
      <c r="AY193" s="782"/>
    </row>
    <row r="194" spans="1:51" s="885" customFormat="1">
      <c r="A194" s="782"/>
      <c r="B194" s="782"/>
      <c r="C194" s="782"/>
      <c r="D194" s="782"/>
      <c r="E194" s="782"/>
      <c r="F194" s="782"/>
      <c r="G194" s="782"/>
      <c r="H194" s="782"/>
      <c r="I194" s="782"/>
      <c r="J194" s="782"/>
      <c r="K194" s="782"/>
      <c r="L194" s="782"/>
      <c r="M194" s="782"/>
      <c r="N194" s="782"/>
      <c r="O194" s="782"/>
      <c r="P194" s="782"/>
      <c r="Q194" s="782"/>
      <c r="R194" s="782"/>
      <c r="S194" s="782"/>
      <c r="T194" s="782"/>
      <c r="U194" s="782"/>
      <c r="V194" s="782"/>
      <c r="W194" s="782"/>
      <c r="X194" s="782"/>
      <c r="Y194" s="782"/>
      <c r="Z194" s="782"/>
      <c r="AA194" s="782"/>
      <c r="AB194" s="782"/>
      <c r="AC194" s="782"/>
      <c r="AD194" s="782"/>
      <c r="AE194" s="782"/>
      <c r="AF194" s="782"/>
      <c r="AG194" s="782"/>
      <c r="AH194" s="782"/>
      <c r="AI194" s="782"/>
      <c r="AJ194" s="782"/>
      <c r="AK194" s="782"/>
      <c r="AL194" s="782"/>
      <c r="AM194" s="782"/>
      <c r="AN194" s="782"/>
      <c r="AO194" s="782"/>
      <c r="AP194" s="782"/>
      <c r="AQ194" s="782"/>
      <c r="AR194" s="782"/>
      <c r="AS194" s="782"/>
      <c r="AT194" s="782"/>
      <c r="AU194" s="782"/>
      <c r="AV194" s="782"/>
      <c r="AW194" s="782"/>
      <c r="AX194" s="782"/>
      <c r="AY194" s="782"/>
    </row>
    <row r="195" spans="1:51" s="885" customFormat="1">
      <c r="A195" s="782"/>
      <c r="B195" s="782"/>
      <c r="C195" s="782"/>
      <c r="D195" s="782"/>
      <c r="E195" s="782"/>
      <c r="F195" s="782"/>
      <c r="G195" s="782"/>
      <c r="H195" s="782"/>
      <c r="I195" s="782"/>
      <c r="J195" s="782"/>
      <c r="K195" s="782"/>
      <c r="L195" s="782"/>
      <c r="M195" s="782"/>
      <c r="N195" s="782"/>
      <c r="O195" s="782"/>
      <c r="P195" s="782"/>
      <c r="Q195" s="782"/>
      <c r="R195" s="782"/>
      <c r="S195" s="782"/>
      <c r="T195" s="782"/>
      <c r="U195" s="782"/>
      <c r="V195" s="782"/>
      <c r="W195" s="782"/>
      <c r="X195" s="782"/>
      <c r="Y195" s="782"/>
      <c r="Z195" s="782"/>
      <c r="AA195" s="782"/>
      <c r="AB195" s="782"/>
      <c r="AC195" s="782"/>
      <c r="AD195" s="782"/>
      <c r="AE195" s="782"/>
      <c r="AF195" s="782"/>
      <c r="AG195" s="782"/>
      <c r="AH195" s="782"/>
      <c r="AI195" s="782"/>
      <c r="AJ195" s="782"/>
      <c r="AK195" s="782"/>
      <c r="AL195" s="782"/>
      <c r="AM195" s="782"/>
      <c r="AN195" s="782"/>
      <c r="AO195" s="782"/>
      <c r="AP195" s="782"/>
      <c r="AQ195" s="782"/>
      <c r="AR195" s="782"/>
      <c r="AS195" s="782"/>
      <c r="AT195" s="782"/>
      <c r="AU195" s="782"/>
      <c r="AV195" s="782"/>
      <c r="AW195" s="782"/>
      <c r="AX195" s="782"/>
      <c r="AY195" s="782"/>
    </row>
    <row r="196" spans="1:51" s="885" customFormat="1">
      <c r="A196" s="782"/>
      <c r="B196" s="782"/>
      <c r="C196" s="782"/>
      <c r="D196" s="782"/>
      <c r="E196" s="782"/>
      <c r="F196" s="782"/>
      <c r="G196" s="782"/>
      <c r="H196" s="782"/>
      <c r="I196" s="782"/>
      <c r="J196" s="782"/>
      <c r="K196" s="782"/>
      <c r="L196" s="782"/>
      <c r="M196" s="782"/>
      <c r="N196" s="782"/>
      <c r="O196" s="782"/>
      <c r="P196" s="782"/>
      <c r="Q196" s="782"/>
      <c r="R196" s="782"/>
      <c r="S196" s="782"/>
      <c r="T196" s="782"/>
      <c r="U196" s="782"/>
      <c r="V196" s="782"/>
      <c r="W196" s="782"/>
      <c r="X196" s="782"/>
      <c r="Y196" s="782"/>
      <c r="Z196" s="782"/>
      <c r="AA196" s="782"/>
      <c r="AB196" s="782"/>
      <c r="AC196" s="782"/>
      <c r="AD196" s="782"/>
      <c r="AE196" s="782"/>
      <c r="AF196" s="782"/>
      <c r="AG196" s="782"/>
      <c r="AH196" s="782"/>
      <c r="AI196" s="782"/>
      <c r="AJ196" s="782"/>
      <c r="AK196" s="782"/>
      <c r="AL196" s="782"/>
      <c r="AM196" s="782"/>
      <c r="AN196" s="782"/>
      <c r="AO196" s="782"/>
      <c r="AP196" s="782"/>
      <c r="AQ196" s="782"/>
      <c r="AR196" s="782"/>
      <c r="AS196" s="782"/>
      <c r="AT196" s="782"/>
      <c r="AU196" s="782"/>
      <c r="AV196" s="782"/>
      <c r="AW196" s="782"/>
      <c r="AX196" s="782"/>
      <c r="AY196" s="782"/>
    </row>
    <row r="197" spans="1:51" s="885" customFormat="1">
      <c r="A197" s="782"/>
      <c r="B197" s="782"/>
      <c r="C197" s="782"/>
      <c r="D197" s="782"/>
      <c r="E197" s="782"/>
      <c r="F197" s="782"/>
      <c r="G197" s="782"/>
      <c r="H197" s="782"/>
      <c r="I197" s="782"/>
      <c r="J197" s="782"/>
      <c r="K197" s="782"/>
      <c r="L197" s="782"/>
      <c r="M197" s="782"/>
      <c r="N197" s="782"/>
      <c r="O197" s="782"/>
      <c r="P197" s="782"/>
      <c r="Q197" s="782"/>
      <c r="R197" s="782"/>
      <c r="S197" s="782"/>
      <c r="T197" s="782"/>
      <c r="U197" s="782"/>
      <c r="V197" s="782"/>
      <c r="W197" s="782"/>
      <c r="X197" s="782"/>
      <c r="Y197" s="782"/>
      <c r="Z197" s="782"/>
      <c r="AA197" s="782"/>
      <c r="AB197" s="782"/>
      <c r="AC197" s="782"/>
      <c r="AD197" s="782"/>
      <c r="AE197" s="782"/>
      <c r="AF197" s="782"/>
      <c r="AG197" s="782"/>
      <c r="AH197" s="782"/>
      <c r="AI197" s="782"/>
      <c r="AJ197" s="782"/>
      <c r="AK197" s="782"/>
      <c r="AL197" s="782"/>
      <c r="AM197" s="782"/>
      <c r="AN197" s="782"/>
      <c r="AO197" s="782"/>
      <c r="AP197" s="782"/>
      <c r="AQ197" s="782"/>
      <c r="AR197" s="782"/>
      <c r="AS197" s="782"/>
      <c r="AT197" s="782"/>
      <c r="AU197" s="782"/>
      <c r="AV197" s="782"/>
      <c r="AW197" s="782"/>
      <c r="AX197" s="782"/>
      <c r="AY197" s="782"/>
    </row>
    <row r="198" spans="1:51" s="885" customFormat="1">
      <c r="A198" s="782"/>
      <c r="B198" s="782"/>
      <c r="C198" s="782"/>
      <c r="D198" s="782"/>
      <c r="E198" s="782"/>
      <c r="F198" s="782"/>
      <c r="G198" s="782"/>
      <c r="H198" s="782"/>
      <c r="I198" s="782"/>
      <c r="J198" s="782"/>
      <c r="K198" s="782"/>
      <c r="L198" s="782"/>
      <c r="M198" s="782"/>
      <c r="N198" s="782"/>
      <c r="O198" s="782"/>
      <c r="P198" s="782"/>
      <c r="Q198" s="782"/>
      <c r="R198" s="782"/>
      <c r="S198" s="782"/>
      <c r="T198" s="782"/>
      <c r="U198" s="782"/>
      <c r="V198" s="782"/>
      <c r="W198" s="782"/>
      <c r="X198" s="782"/>
      <c r="Y198" s="782"/>
      <c r="Z198" s="782"/>
      <c r="AA198" s="782"/>
      <c r="AB198" s="782"/>
      <c r="AC198" s="782"/>
      <c r="AD198" s="782"/>
      <c r="AE198" s="782"/>
      <c r="AF198" s="782"/>
      <c r="AG198" s="782"/>
      <c r="AH198" s="782"/>
      <c r="AI198" s="782"/>
      <c r="AJ198" s="782"/>
      <c r="AK198" s="782"/>
      <c r="AL198" s="782"/>
      <c r="AM198" s="782"/>
      <c r="AN198" s="782"/>
      <c r="AO198" s="782"/>
      <c r="AP198" s="782"/>
      <c r="AQ198" s="782"/>
      <c r="AR198" s="782"/>
      <c r="AS198" s="782"/>
      <c r="AT198" s="782"/>
      <c r="AU198" s="782"/>
      <c r="AV198" s="782"/>
      <c r="AW198" s="782"/>
      <c r="AX198" s="782"/>
      <c r="AY198" s="782"/>
    </row>
    <row r="199" spans="1:51" s="885" customFormat="1">
      <c r="A199" s="782"/>
      <c r="B199" s="782"/>
      <c r="C199" s="782"/>
      <c r="D199" s="782"/>
      <c r="E199" s="782"/>
      <c r="F199" s="782"/>
      <c r="G199" s="782"/>
      <c r="H199" s="782"/>
      <c r="I199" s="782"/>
      <c r="J199" s="782"/>
      <c r="K199" s="782"/>
      <c r="L199" s="782"/>
      <c r="M199" s="782"/>
      <c r="N199" s="782"/>
      <c r="O199" s="782"/>
      <c r="P199" s="782"/>
      <c r="Q199" s="782"/>
      <c r="R199" s="782"/>
      <c r="S199" s="782"/>
      <c r="T199" s="782"/>
      <c r="U199" s="782"/>
      <c r="V199" s="782"/>
      <c r="W199" s="782"/>
      <c r="X199" s="782"/>
      <c r="Y199" s="782"/>
      <c r="Z199" s="782"/>
      <c r="AA199" s="782"/>
      <c r="AB199" s="782"/>
      <c r="AC199" s="782"/>
      <c r="AD199" s="782"/>
      <c r="AE199" s="782"/>
      <c r="AF199" s="782"/>
      <c r="AG199" s="782"/>
      <c r="AH199" s="782"/>
      <c r="AI199" s="782"/>
      <c r="AJ199" s="782"/>
      <c r="AK199" s="782"/>
      <c r="AL199" s="782"/>
      <c r="AM199" s="782"/>
      <c r="AN199" s="782"/>
      <c r="AO199" s="782"/>
      <c r="AP199" s="782"/>
      <c r="AQ199" s="782"/>
      <c r="AR199" s="782"/>
      <c r="AS199" s="782"/>
      <c r="AT199" s="782"/>
      <c r="AU199" s="782"/>
      <c r="AV199" s="782"/>
      <c r="AW199" s="782"/>
      <c r="AX199" s="782"/>
      <c r="AY199" s="782"/>
    </row>
    <row r="200" spans="1:51" s="885" customFormat="1">
      <c r="A200" s="782"/>
      <c r="B200" s="782"/>
      <c r="C200" s="782"/>
      <c r="D200" s="782"/>
      <c r="E200" s="782"/>
      <c r="F200" s="782"/>
      <c r="G200" s="782"/>
      <c r="H200" s="782"/>
      <c r="I200" s="782"/>
      <c r="J200" s="782"/>
      <c r="K200" s="782"/>
      <c r="L200" s="782"/>
      <c r="M200" s="782"/>
      <c r="N200" s="782"/>
      <c r="O200" s="782"/>
      <c r="P200" s="782"/>
      <c r="Q200" s="782"/>
      <c r="R200" s="782"/>
      <c r="S200" s="782"/>
      <c r="T200" s="782"/>
      <c r="U200" s="782"/>
      <c r="V200" s="782"/>
      <c r="W200" s="782"/>
      <c r="X200" s="782"/>
      <c r="Y200" s="782"/>
      <c r="Z200" s="782"/>
      <c r="AA200" s="782"/>
      <c r="AB200" s="782"/>
      <c r="AC200" s="782"/>
      <c r="AD200" s="782"/>
      <c r="AE200" s="782"/>
      <c r="AF200" s="782"/>
      <c r="AG200" s="782"/>
      <c r="AH200" s="782"/>
      <c r="AI200" s="782"/>
      <c r="AJ200" s="782"/>
      <c r="AK200" s="782"/>
      <c r="AL200" s="782"/>
      <c r="AM200" s="782"/>
      <c r="AN200" s="782"/>
      <c r="AO200" s="782"/>
      <c r="AP200" s="782"/>
      <c r="AQ200" s="782"/>
      <c r="AR200" s="782"/>
      <c r="AS200" s="782"/>
      <c r="AT200" s="782"/>
      <c r="AU200" s="782"/>
      <c r="AV200" s="782"/>
      <c r="AW200" s="782"/>
      <c r="AX200" s="782"/>
      <c r="AY200" s="782"/>
    </row>
    <row r="201" spans="1:51" s="885" customFormat="1">
      <c r="A201" s="782"/>
      <c r="B201" s="782"/>
      <c r="C201" s="782"/>
      <c r="D201" s="782"/>
      <c r="E201" s="782"/>
      <c r="F201" s="782"/>
      <c r="G201" s="782"/>
      <c r="H201" s="782"/>
      <c r="I201" s="782"/>
      <c r="J201" s="782"/>
      <c r="K201" s="782"/>
      <c r="L201" s="782"/>
      <c r="M201" s="782"/>
      <c r="N201" s="782"/>
      <c r="O201" s="782"/>
      <c r="P201" s="782"/>
      <c r="Q201" s="782"/>
      <c r="R201" s="782"/>
      <c r="S201" s="782"/>
      <c r="T201" s="782"/>
      <c r="U201" s="782"/>
      <c r="V201" s="782"/>
      <c r="W201" s="782"/>
      <c r="X201" s="782"/>
      <c r="Y201" s="782"/>
      <c r="Z201" s="782"/>
      <c r="AA201" s="782"/>
      <c r="AB201" s="782"/>
      <c r="AC201" s="782"/>
      <c r="AD201" s="782"/>
      <c r="AE201" s="782"/>
      <c r="AF201" s="782"/>
      <c r="AG201" s="782"/>
      <c r="AH201" s="782"/>
      <c r="AI201" s="782"/>
      <c r="AJ201" s="782"/>
      <c r="AK201" s="782"/>
      <c r="AL201" s="782"/>
      <c r="AM201" s="782"/>
      <c r="AN201" s="782"/>
      <c r="AO201" s="782"/>
      <c r="AP201" s="782"/>
      <c r="AQ201" s="782"/>
      <c r="AR201" s="782"/>
      <c r="AS201" s="782"/>
      <c r="AT201" s="782"/>
      <c r="AU201" s="782"/>
      <c r="AV201" s="782"/>
      <c r="AW201" s="782"/>
      <c r="AX201" s="782"/>
      <c r="AY201" s="782"/>
    </row>
    <row r="202" spans="1:51" s="885" customFormat="1">
      <c r="A202" s="782"/>
      <c r="B202" s="782"/>
      <c r="C202" s="782"/>
      <c r="D202" s="782"/>
      <c r="E202" s="782"/>
      <c r="F202" s="782"/>
      <c r="G202" s="782"/>
      <c r="H202" s="782"/>
      <c r="I202" s="782"/>
      <c r="J202" s="782"/>
      <c r="K202" s="782"/>
      <c r="L202" s="782"/>
      <c r="M202" s="782"/>
      <c r="N202" s="782"/>
      <c r="O202" s="782"/>
      <c r="P202" s="782"/>
      <c r="Q202" s="782"/>
      <c r="R202" s="782"/>
      <c r="S202" s="782"/>
      <c r="T202" s="782"/>
      <c r="U202" s="782"/>
      <c r="V202" s="782"/>
      <c r="W202" s="782"/>
      <c r="X202" s="782"/>
      <c r="Y202" s="782"/>
      <c r="Z202" s="782"/>
      <c r="AA202" s="782"/>
      <c r="AB202" s="782"/>
      <c r="AC202" s="782"/>
      <c r="AD202" s="782"/>
      <c r="AE202" s="782"/>
      <c r="AF202" s="782"/>
      <c r="AG202" s="782"/>
      <c r="AH202" s="782"/>
      <c r="AI202" s="782"/>
      <c r="AJ202" s="782"/>
      <c r="AK202" s="782"/>
      <c r="AL202" s="782"/>
      <c r="AM202" s="782"/>
      <c r="AN202" s="782"/>
      <c r="AO202" s="782"/>
      <c r="AP202" s="782"/>
      <c r="AQ202" s="782"/>
      <c r="AR202" s="782"/>
      <c r="AS202" s="782"/>
      <c r="AT202" s="782"/>
      <c r="AU202" s="782"/>
      <c r="AV202" s="782"/>
      <c r="AW202" s="782"/>
      <c r="AX202" s="782"/>
      <c r="AY202" s="782"/>
    </row>
    <row r="203" spans="1:51" s="885" customFormat="1">
      <c r="A203" s="782"/>
      <c r="B203" s="782"/>
      <c r="C203" s="782"/>
      <c r="D203" s="782"/>
      <c r="E203" s="782"/>
      <c r="F203" s="782"/>
      <c r="G203" s="782"/>
      <c r="H203" s="782"/>
      <c r="I203" s="782"/>
      <c r="J203" s="782"/>
      <c r="K203" s="782"/>
      <c r="L203" s="782"/>
      <c r="M203" s="782"/>
      <c r="N203" s="782"/>
      <c r="O203" s="782"/>
      <c r="P203" s="782"/>
      <c r="Q203" s="782"/>
      <c r="R203" s="782"/>
      <c r="S203" s="782"/>
      <c r="T203" s="782"/>
      <c r="U203" s="782"/>
      <c r="V203" s="782"/>
      <c r="W203" s="782"/>
      <c r="X203" s="782"/>
      <c r="Y203" s="782"/>
      <c r="Z203" s="782"/>
      <c r="AA203" s="782"/>
      <c r="AB203" s="782"/>
      <c r="AC203" s="782"/>
      <c r="AD203" s="782"/>
      <c r="AE203" s="782"/>
      <c r="AF203" s="782"/>
      <c r="AG203" s="782"/>
      <c r="AH203" s="782"/>
      <c r="AI203" s="782"/>
      <c r="AJ203" s="782"/>
      <c r="AK203" s="782"/>
      <c r="AL203" s="782"/>
      <c r="AM203" s="782"/>
      <c r="AN203" s="782"/>
      <c r="AO203" s="782"/>
      <c r="AP203" s="782"/>
      <c r="AQ203" s="782"/>
      <c r="AR203" s="782"/>
      <c r="AS203" s="782"/>
      <c r="AT203" s="782"/>
      <c r="AU203" s="782"/>
      <c r="AV203" s="782"/>
      <c r="AW203" s="782"/>
      <c r="AX203" s="782"/>
      <c r="AY203" s="782"/>
    </row>
    <row r="204" spans="1:51" s="885" customFormat="1">
      <c r="A204" s="782"/>
      <c r="B204" s="782"/>
      <c r="C204" s="782"/>
      <c r="D204" s="782"/>
      <c r="E204" s="782"/>
      <c r="F204" s="782"/>
      <c r="G204" s="782"/>
      <c r="H204" s="782"/>
      <c r="I204" s="782"/>
      <c r="J204" s="782"/>
      <c r="K204" s="782"/>
      <c r="L204" s="782"/>
      <c r="M204" s="782"/>
      <c r="N204" s="782"/>
      <c r="O204" s="782"/>
      <c r="P204" s="782"/>
      <c r="Q204" s="782"/>
      <c r="R204" s="782"/>
      <c r="S204" s="782"/>
      <c r="T204" s="782"/>
      <c r="U204" s="782"/>
      <c r="V204" s="782"/>
      <c r="W204" s="782"/>
      <c r="X204" s="782"/>
      <c r="Y204" s="782"/>
      <c r="Z204" s="782"/>
      <c r="AA204" s="782"/>
      <c r="AB204" s="782"/>
      <c r="AC204" s="782"/>
      <c r="AD204" s="782"/>
      <c r="AE204" s="782"/>
      <c r="AF204" s="782"/>
      <c r="AG204" s="782"/>
      <c r="AH204" s="782"/>
      <c r="AI204" s="782"/>
      <c r="AJ204" s="782"/>
      <c r="AK204" s="782"/>
      <c r="AL204" s="782"/>
      <c r="AM204" s="782"/>
      <c r="AN204" s="782"/>
      <c r="AO204" s="782"/>
      <c r="AP204" s="782"/>
      <c r="AQ204" s="782"/>
      <c r="AR204" s="782"/>
      <c r="AS204" s="782"/>
      <c r="AT204" s="782"/>
      <c r="AU204" s="782"/>
      <c r="AV204" s="782"/>
      <c r="AW204" s="782"/>
      <c r="AX204" s="782"/>
      <c r="AY204" s="782"/>
    </row>
    <row r="205" spans="1:51" s="885" customFormat="1">
      <c r="A205" s="782"/>
      <c r="B205" s="782"/>
      <c r="C205" s="782"/>
      <c r="D205" s="782"/>
      <c r="E205" s="782"/>
      <c r="F205" s="782"/>
      <c r="G205" s="782"/>
      <c r="H205" s="782"/>
      <c r="I205" s="782"/>
      <c r="J205" s="782"/>
      <c r="K205" s="782"/>
      <c r="L205" s="782"/>
      <c r="M205" s="782"/>
      <c r="N205" s="782"/>
      <c r="O205" s="782"/>
      <c r="P205" s="782"/>
      <c r="Q205" s="782"/>
      <c r="R205" s="782"/>
      <c r="S205" s="782"/>
      <c r="T205" s="782"/>
      <c r="U205" s="782"/>
      <c r="V205" s="782"/>
      <c r="W205" s="782"/>
      <c r="X205" s="782"/>
      <c r="Y205" s="782"/>
      <c r="Z205" s="782"/>
      <c r="AA205" s="782"/>
      <c r="AB205" s="782"/>
      <c r="AC205" s="782"/>
      <c r="AD205" s="782"/>
      <c r="AE205" s="782"/>
      <c r="AF205" s="782"/>
      <c r="AG205" s="782"/>
      <c r="AH205" s="782"/>
      <c r="AI205" s="782"/>
      <c r="AJ205" s="782"/>
      <c r="AK205" s="782"/>
      <c r="AL205" s="782"/>
      <c r="AM205" s="782"/>
      <c r="AN205" s="782"/>
      <c r="AO205" s="782"/>
      <c r="AP205" s="782"/>
      <c r="AQ205" s="782"/>
      <c r="AR205" s="782"/>
      <c r="AS205" s="782"/>
      <c r="AT205" s="782"/>
      <c r="AU205" s="782"/>
      <c r="AV205" s="782"/>
      <c r="AW205" s="782"/>
      <c r="AX205" s="782"/>
      <c r="AY205" s="782"/>
    </row>
    <row r="206" spans="1:51" s="885" customFormat="1">
      <c r="A206" s="782"/>
      <c r="B206" s="782"/>
      <c r="C206" s="782"/>
      <c r="D206" s="782"/>
      <c r="E206" s="782"/>
      <c r="F206" s="782"/>
      <c r="G206" s="782"/>
      <c r="H206" s="782"/>
      <c r="I206" s="782"/>
      <c r="J206" s="782"/>
      <c r="K206" s="782"/>
      <c r="L206" s="782"/>
      <c r="M206" s="782"/>
      <c r="N206" s="782"/>
      <c r="O206" s="782"/>
      <c r="P206" s="782"/>
      <c r="Q206" s="782"/>
      <c r="R206" s="782"/>
      <c r="S206" s="782"/>
      <c r="T206" s="782"/>
      <c r="U206" s="782"/>
      <c r="V206" s="782"/>
      <c r="W206" s="782"/>
      <c r="X206" s="782"/>
      <c r="Y206" s="782"/>
      <c r="Z206" s="782"/>
      <c r="AA206" s="782"/>
      <c r="AB206" s="782"/>
      <c r="AC206" s="782"/>
      <c r="AD206" s="782"/>
      <c r="AE206" s="782"/>
      <c r="AF206" s="782"/>
      <c r="AG206" s="782"/>
      <c r="AH206" s="782"/>
      <c r="AI206" s="782"/>
      <c r="AJ206" s="782"/>
      <c r="AK206" s="782"/>
      <c r="AL206" s="782"/>
      <c r="AM206" s="782"/>
      <c r="AN206" s="782"/>
      <c r="AO206" s="782"/>
      <c r="AP206" s="782"/>
      <c r="AQ206" s="782"/>
      <c r="AR206" s="782"/>
      <c r="AS206" s="782"/>
      <c r="AT206" s="782"/>
      <c r="AU206" s="782"/>
      <c r="AV206" s="782"/>
      <c r="AW206" s="782"/>
      <c r="AX206" s="782"/>
      <c r="AY206" s="782"/>
    </row>
    <row r="207" spans="1:51" s="885" customFormat="1">
      <c r="A207" s="782"/>
      <c r="B207" s="782"/>
      <c r="C207" s="782"/>
      <c r="D207" s="782"/>
      <c r="E207" s="782"/>
      <c r="F207" s="782"/>
      <c r="G207" s="782"/>
      <c r="H207" s="782"/>
      <c r="I207" s="782"/>
      <c r="J207" s="782"/>
      <c r="K207" s="782"/>
      <c r="L207" s="782"/>
      <c r="M207" s="782"/>
      <c r="N207" s="782"/>
      <c r="O207" s="782"/>
      <c r="P207" s="782"/>
      <c r="Q207" s="782"/>
      <c r="R207" s="782"/>
      <c r="S207" s="782"/>
      <c r="T207" s="782"/>
      <c r="U207" s="782"/>
      <c r="V207" s="782"/>
      <c r="W207" s="782"/>
      <c r="X207" s="782"/>
      <c r="Y207" s="782"/>
      <c r="Z207" s="782"/>
      <c r="AA207" s="782"/>
      <c r="AB207" s="782"/>
      <c r="AC207" s="782"/>
      <c r="AD207" s="782"/>
      <c r="AE207" s="782"/>
      <c r="AF207" s="782"/>
      <c r="AG207" s="782"/>
      <c r="AH207" s="782"/>
      <c r="AI207" s="782"/>
      <c r="AJ207" s="782"/>
      <c r="AK207" s="782"/>
      <c r="AL207" s="782"/>
      <c r="AM207" s="782"/>
      <c r="AN207" s="782"/>
      <c r="AO207" s="782"/>
      <c r="AP207" s="782"/>
      <c r="AQ207" s="782"/>
      <c r="AR207" s="782"/>
      <c r="AS207" s="782"/>
      <c r="AT207" s="782"/>
      <c r="AU207" s="782"/>
      <c r="AV207" s="782"/>
      <c r="AW207" s="782"/>
      <c r="AX207" s="782"/>
      <c r="AY207" s="782"/>
    </row>
    <row r="208" spans="1:51" s="885" customFormat="1">
      <c r="A208" s="782"/>
      <c r="B208" s="782"/>
      <c r="C208" s="782"/>
      <c r="D208" s="782"/>
      <c r="E208" s="782"/>
      <c r="F208" s="782"/>
      <c r="G208" s="782"/>
      <c r="H208" s="782"/>
      <c r="I208" s="782"/>
      <c r="J208" s="782"/>
      <c r="K208" s="782"/>
      <c r="L208" s="782"/>
      <c r="M208" s="782"/>
      <c r="N208" s="782"/>
      <c r="O208" s="782"/>
      <c r="P208" s="782"/>
      <c r="Q208" s="782"/>
      <c r="R208" s="782"/>
      <c r="S208" s="782"/>
      <c r="T208" s="782"/>
      <c r="U208" s="782"/>
      <c r="V208" s="782"/>
      <c r="W208" s="782"/>
      <c r="X208" s="782"/>
      <c r="Y208" s="782"/>
      <c r="Z208" s="782"/>
      <c r="AA208" s="782"/>
      <c r="AB208" s="782"/>
      <c r="AC208" s="782"/>
      <c r="AD208" s="782"/>
      <c r="AE208" s="782"/>
      <c r="AF208" s="782"/>
      <c r="AG208" s="782"/>
      <c r="AH208" s="782"/>
      <c r="AI208" s="782"/>
      <c r="AJ208" s="782"/>
      <c r="AK208" s="782"/>
      <c r="AL208" s="782"/>
      <c r="AM208" s="782"/>
      <c r="AN208" s="782"/>
      <c r="AO208" s="782"/>
      <c r="AP208" s="782"/>
      <c r="AQ208" s="782"/>
      <c r="AR208" s="782"/>
      <c r="AS208" s="782"/>
      <c r="AT208" s="782"/>
      <c r="AU208" s="782"/>
      <c r="AV208" s="782"/>
      <c r="AW208" s="782"/>
      <c r="AX208" s="782"/>
      <c r="AY208" s="782"/>
    </row>
    <row r="209" spans="1:51" s="885" customFormat="1">
      <c r="A209" s="782"/>
      <c r="B209" s="782"/>
      <c r="C209" s="782"/>
      <c r="D209" s="782"/>
      <c r="E209" s="782"/>
      <c r="F209" s="782"/>
      <c r="G209" s="782"/>
      <c r="H209" s="782"/>
      <c r="I209" s="782"/>
      <c r="J209" s="782"/>
      <c r="K209" s="782"/>
      <c r="L209" s="782"/>
      <c r="M209" s="782"/>
      <c r="N209" s="782"/>
      <c r="O209" s="782"/>
      <c r="P209" s="782"/>
      <c r="Q209" s="782"/>
      <c r="R209" s="782"/>
      <c r="S209" s="782"/>
      <c r="T209" s="782"/>
      <c r="U209" s="782"/>
      <c r="V209" s="782"/>
      <c r="W209" s="782"/>
      <c r="X209" s="782"/>
      <c r="Y209" s="782"/>
      <c r="Z209" s="782"/>
      <c r="AA209" s="782"/>
      <c r="AB209" s="782"/>
      <c r="AC209" s="782"/>
      <c r="AD209" s="782"/>
      <c r="AE209" s="782"/>
      <c r="AF209" s="782"/>
      <c r="AG209" s="782"/>
      <c r="AH209" s="782"/>
      <c r="AI209" s="782"/>
      <c r="AJ209" s="782"/>
      <c r="AK209" s="782"/>
      <c r="AL209" s="782"/>
      <c r="AM209" s="782"/>
      <c r="AN209" s="782"/>
      <c r="AO209" s="782"/>
      <c r="AP209" s="782"/>
      <c r="AQ209" s="782"/>
      <c r="AR209" s="782"/>
      <c r="AS209" s="782"/>
      <c r="AT209" s="782"/>
      <c r="AU209" s="782"/>
      <c r="AV209" s="782"/>
      <c r="AW209" s="782"/>
      <c r="AX209" s="782"/>
      <c r="AY209" s="782"/>
    </row>
    <row r="210" spans="1:51" s="885" customFormat="1">
      <c r="A210" s="782"/>
      <c r="B210" s="782"/>
      <c r="C210" s="782"/>
      <c r="D210" s="782"/>
      <c r="E210" s="782"/>
      <c r="F210" s="782"/>
      <c r="G210" s="782"/>
      <c r="H210" s="782"/>
      <c r="I210" s="782"/>
      <c r="J210" s="782"/>
      <c r="K210" s="782"/>
      <c r="L210" s="782"/>
      <c r="M210" s="782"/>
      <c r="N210" s="782"/>
      <c r="O210" s="782"/>
      <c r="P210" s="782"/>
      <c r="Q210" s="782"/>
      <c r="R210" s="782"/>
      <c r="S210" s="782"/>
      <c r="T210" s="782"/>
      <c r="U210" s="782"/>
      <c r="V210" s="782"/>
      <c r="W210" s="782"/>
      <c r="X210" s="782"/>
      <c r="Y210" s="782"/>
      <c r="Z210" s="782"/>
      <c r="AA210" s="782"/>
      <c r="AB210" s="782"/>
      <c r="AC210" s="782"/>
      <c r="AD210" s="782"/>
      <c r="AE210" s="782"/>
      <c r="AF210" s="782"/>
      <c r="AG210" s="782"/>
      <c r="AH210" s="782"/>
      <c r="AI210" s="782"/>
      <c r="AJ210" s="782"/>
      <c r="AK210" s="782"/>
      <c r="AL210" s="782"/>
      <c r="AM210" s="782"/>
      <c r="AN210" s="782"/>
      <c r="AO210" s="782"/>
      <c r="AP210" s="782"/>
      <c r="AQ210" s="782"/>
      <c r="AR210" s="782"/>
      <c r="AS210" s="782"/>
      <c r="AT210" s="782"/>
      <c r="AU210" s="782"/>
      <c r="AV210" s="782"/>
      <c r="AW210" s="782"/>
      <c r="AX210" s="782"/>
      <c r="AY210" s="782"/>
    </row>
    <row r="211" spans="1:51" s="885" customFormat="1">
      <c r="A211" s="782"/>
      <c r="B211" s="782"/>
      <c r="C211" s="782"/>
      <c r="D211" s="782"/>
      <c r="E211" s="782"/>
      <c r="F211" s="782"/>
      <c r="G211" s="782"/>
      <c r="H211" s="782"/>
      <c r="I211" s="782"/>
      <c r="J211" s="782"/>
      <c r="K211" s="782"/>
      <c r="L211" s="782"/>
      <c r="M211" s="782"/>
      <c r="N211" s="782"/>
      <c r="O211" s="782"/>
      <c r="P211" s="782"/>
      <c r="Q211" s="782"/>
      <c r="R211" s="782"/>
      <c r="S211" s="782"/>
      <c r="T211" s="782"/>
      <c r="U211" s="782"/>
      <c r="V211" s="782"/>
      <c r="W211" s="782"/>
      <c r="X211" s="782"/>
      <c r="Y211" s="782"/>
      <c r="Z211" s="782"/>
      <c r="AA211" s="782"/>
      <c r="AB211" s="782"/>
      <c r="AC211" s="782"/>
      <c r="AD211" s="782"/>
      <c r="AE211" s="782"/>
      <c r="AF211" s="782"/>
      <c r="AG211" s="782"/>
      <c r="AH211" s="782"/>
      <c r="AI211" s="782"/>
      <c r="AJ211" s="782"/>
      <c r="AK211" s="782"/>
      <c r="AL211" s="782"/>
      <c r="AM211" s="782"/>
      <c r="AN211" s="782"/>
      <c r="AO211" s="782"/>
      <c r="AP211" s="782"/>
      <c r="AQ211" s="782"/>
      <c r="AR211" s="782"/>
      <c r="AS211" s="782"/>
      <c r="AT211" s="782"/>
      <c r="AU211" s="782"/>
      <c r="AV211" s="782"/>
      <c r="AW211" s="782"/>
      <c r="AX211" s="782"/>
      <c r="AY211" s="782"/>
    </row>
    <row r="212" spans="1:51" s="783" customFormat="1">
      <c r="A212" s="782"/>
      <c r="B212" s="782"/>
      <c r="C212" s="782"/>
      <c r="D212" s="782"/>
      <c r="E212" s="782"/>
      <c r="F212" s="782"/>
      <c r="G212" s="782"/>
      <c r="H212" s="782"/>
      <c r="I212" s="782"/>
      <c r="J212" s="782"/>
      <c r="K212" s="782"/>
      <c r="L212" s="782"/>
      <c r="M212" s="782"/>
      <c r="N212" s="782"/>
      <c r="O212" s="782"/>
      <c r="P212" s="782"/>
      <c r="Q212" s="782"/>
      <c r="R212" s="782"/>
      <c r="S212" s="782"/>
      <c r="T212" s="782"/>
      <c r="U212" s="782"/>
      <c r="V212" s="782"/>
      <c r="W212" s="782"/>
      <c r="X212" s="782"/>
      <c r="Y212" s="782"/>
      <c r="Z212" s="782"/>
      <c r="AA212" s="782"/>
      <c r="AB212" s="782"/>
      <c r="AC212" s="782"/>
      <c r="AD212" s="782"/>
      <c r="AE212" s="782"/>
      <c r="AF212" s="782"/>
      <c r="AG212" s="782"/>
      <c r="AH212" s="782"/>
      <c r="AI212" s="782"/>
      <c r="AJ212" s="782"/>
      <c r="AK212" s="782"/>
      <c r="AL212" s="782"/>
      <c r="AM212" s="782"/>
      <c r="AN212" s="782"/>
      <c r="AO212" s="782"/>
      <c r="AP212" s="782"/>
      <c r="AQ212" s="782"/>
      <c r="AR212" s="782"/>
      <c r="AS212" s="782"/>
      <c r="AT212" s="782"/>
      <c r="AU212" s="782"/>
      <c r="AV212" s="782"/>
      <c r="AW212" s="782"/>
      <c r="AX212" s="782"/>
      <c r="AY212" s="782"/>
    </row>
    <row r="213" spans="1:51" s="783" customFormat="1">
      <c r="A213" s="782"/>
      <c r="B213" s="782"/>
      <c r="C213" s="782"/>
      <c r="D213" s="782"/>
      <c r="E213" s="782"/>
      <c r="F213" s="782"/>
      <c r="G213" s="782"/>
      <c r="H213" s="782"/>
      <c r="I213" s="782"/>
      <c r="J213" s="782"/>
      <c r="K213" s="782"/>
      <c r="L213" s="782"/>
      <c r="M213" s="782"/>
      <c r="N213" s="782"/>
      <c r="O213" s="782"/>
      <c r="P213" s="782"/>
      <c r="Q213" s="782"/>
      <c r="R213" s="782"/>
      <c r="S213" s="782"/>
      <c r="T213" s="782"/>
      <c r="U213" s="782"/>
      <c r="V213" s="782"/>
      <c r="W213" s="782"/>
      <c r="X213" s="782"/>
      <c r="Y213" s="782"/>
      <c r="Z213" s="782"/>
      <c r="AA213" s="782"/>
      <c r="AB213" s="782"/>
      <c r="AC213" s="782"/>
      <c r="AD213" s="782"/>
      <c r="AE213" s="782"/>
      <c r="AF213" s="782"/>
      <c r="AG213" s="782"/>
      <c r="AH213" s="782"/>
      <c r="AI213" s="782"/>
      <c r="AJ213" s="782"/>
      <c r="AK213" s="782"/>
      <c r="AL213" s="782"/>
      <c r="AM213" s="782"/>
      <c r="AN213" s="782"/>
      <c r="AO213" s="782"/>
      <c r="AP213" s="782"/>
      <c r="AQ213" s="782"/>
      <c r="AR213" s="782"/>
      <c r="AS213" s="782"/>
      <c r="AT213" s="782"/>
      <c r="AU213" s="782"/>
      <c r="AV213" s="782"/>
      <c r="AW213" s="782"/>
      <c r="AX213" s="782"/>
      <c r="AY213" s="782"/>
    </row>
    <row r="214" spans="1:51" s="783" customFormat="1">
      <c r="A214" s="782"/>
      <c r="B214" s="782"/>
      <c r="C214" s="782"/>
      <c r="D214" s="782"/>
      <c r="E214" s="782"/>
      <c r="F214" s="782"/>
      <c r="G214" s="782"/>
      <c r="H214" s="782"/>
      <c r="I214" s="782"/>
      <c r="J214" s="782"/>
      <c r="K214" s="782"/>
      <c r="L214" s="782"/>
      <c r="M214" s="782"/>
      <c r="N214" s="782"/>
      <c r="O214" s="782"/>
      <c r="P214" s="782"/>
      <c r="Q214" s="782"/>
      <c r="R214" s="782"/>
      <c r="S214" s="782"/>
      <c r="T214" s="782"/>
      <c r="U214" s="782"/>
      <c r="V214" s="782"/>
      <c r="W214" s="782"/>
      <c r="X214" s="782"/>
      <c r="Y214" s="782"/>
      <c r="Z214" s="782"/>
      <c r="AA214" s="782"/>
      <c r="AB214" s="782"/>
      <c r="AC214" s="782"/>
      <c r="AD214" s="782"/>
      <c r="AE214" s="782"/>
      <c r="AF214" s="782"/>
      <c r="AG214" s="782"/>
      <c r="AH214" s="782"/>
      <c r="AI214" s="782"/>
      <c r="AJ214" s="782"/>
      <c r="AK214" s="782"/>
      <c r="AL214" s="782"/>
      <c r="AM214" s="782"/>
      <c r="AN214" s="782"/>
      <c r="AO214" s="782"/>
      <c r="AP214" s="782"/>
      <c r="AQ214" s="782"/>
      <c r="AR214" s="782"/>
      <c r="AS214" s="782"/>
      <c r="AT214" s="782"/>
      <c r="AU214" s="782"/>
      <c r="AV214" s="782"/>
      <c r="AW214" s="782"/>
      <c r="AX214" s="782"/>
      <c r="AY214" s="782"/>
    </row>
    <row r="215" spans="1:51" s="783" customFormat="1">
      <c r="A215" s="782"/>
      <c r="B215" s="782"/>
      <c r="C215" s="782"/>
      <c r="D215" s="782"/>
      <c r="E215" s="782"/>
      <c r="F215" s="782"/>
      <c r="G215" s="782"/>
      <c r="H215" s="782"/>
      <c r="I215" s="782"/>
      <c r="J215" s="782"/>
      <c r="K215" s="782"/>
      <c r="L215" s="782"/>
      <c r="M215" s="782"/>
      <c r="N215" s="782"/>
      <c r="O215" s="782"/>
      <c r="P215" s="782"/>
      <c r="Q215" s="782"/>
      <c r="R215" s="782"/>
      <c r="S215" s="782"/>
      <c r="T215" s="782"/>
      <c r="U215" s="782"/>
      <c r="V215" s="782"/>
      <c r="W215" s="782"/>
      <c r="X215" s="782"/>
      <c r="Y215" s="782"/>
      <c r="Z215" s="782"/>
      <c r="AA215" s="782"/>
      <c r="AB215" s="782"/>
      <c r="AC215" s="782"/>
      <c r="AD215" s="782"/>
      <c r="AE215" s="782"/>
      <c r="AF215" s="782"/>
      <c r="AG215" s="782"/>
      <c r="AH215" s="782"/>
      <c r="AI215" s="782"/>
      <c r="AJ215" s="782"/>
      <c r="AK215" s="782"/>
      <c r="AL215" s="782"/>
      <c r="AM215" s="782"/>
      <c r="AN215" s="782"/>
      <c r="AO215" s="782"/>
      <c r="AP215" s="782"/>
      <c r="AQ215" s="782"/>
      <c r="AR215" s="782"/>
      <c r="AS215" s="782"/>
      <c r="AT215" s="782"/>
      <c r="AU215" s="782"/>
      <c r="AV215" s="782"/>
      <c r="AW215" s="782"/>
      <c r="AX215" s="782"/>
      <c r="AY215" s="782"/>
    </row>
    <row r="216" spans="1:51" s="783" customFormat="1">
      <c r="A216" s="782"/>
      <c r="B216" s="782"/>
      <c r="C216" s="782"/>
      <c r="D216" s="782"/>
      <c r="E216" s="782"/>
      <c r="F216" s="782"/>
      <c r="G216" s="782"/>
      <c r="H216" s="782"/>
      <c r="I216" s="782"/>
      <c r="J216" s="782"/>
      <c r="K216" s="782"/>
      <c r="L216" s="782"/>
      <c r="M216" s="782"/>
      <c r="N216" s="782"/>
      <c r="O216" s="782"/>
      <c r="P216" s="782"/>
      <c r="Q216" s="782"/>
      <c r="R216" s="782"/>
      <c r="S216" s="782"/>
      <c r="T216" s="782"/>
      <c r="U216" s="782"/>
      <c r="V216" s="782"/>
      <c r="W216" s="782"/>
      <c r="X216" s="782"/>
      <c r="Y216" s="782"/>
      <c r="Z216" s="782"/>
      <c r="AA216" s="782"/>
      <c r="AB216" s="782"/>
      <c r="AC216" s="782"/>
      <c r="AD216" s="782"/>
      <c r="AE216" s="782"/>
      <c r="AF216" s="782"/>
      <c r="AG216" s="782"/>
      <c r="AH216" s="782"/>
      <c r="AI216" s="782"/>
      <c r="AJ216" s="782"/>
      <c r="AK216" s="782"/>
      <c r="AL216" s="782"/>
      <c r="AM216" s="782"/>
      <c r="AN216" s="782"/>
      <c r="AO216" s="782"/>
      <c r="AP216" s="782"/>
      <c r="AQ216" s="782"/>
      <c r="AR216" s="782"/>
      <c r="AS216" s="782"/>
      <c r="AT216" s="782"/>
      <c r="AU216" s="782"/>
      <c r="AV216" s="782"/>
      <c r="AW216" s="782"/>
      <c r="AX216" s="782"/>
      <c r="AY216" s="782"/>
    </row>
    <row r="217" spans="1:51" s="783" customFormat="1">
      <c r="A217" s="782"/>
      <c r="B217" s="782"/>
      <c r="C217" s="782"/>
      <c r="D217" s="782"/>
      <c r="E217" s="782"/>
      <c r="F217" s="782"/>
      <c r="G217" s="782"/>
      <c r="H217" s="782"/>
      <c r="I217" s="782"/>
      <c r="J217" s="782"/>
      <c r="K217" s="782"/>
      <c r="L217" s="782"/>
      <c r="M217" s="782"/>
      <c r="N217" s="782"/>
      <c r="O217" s="782"/>
      <c r="P217" s="782"/>
      <c r="Q217" s="782"/>
      <c r="R217" s="782"/>
      <c r="S217" s="782"/>
      <c r="T217" s="782"/>
      <c r="U217" s="782"/>
      <c r="V217" s="782"/>
      <c r="W217" s="782"/>
      <c r="X217" s="782"/>
      <c r="Y217" s="782"/>
      <c r="Z217" s="782"/>
      <c r="AA217" s="782"/>
      <c r="AB217" s="782"/>
      <c r="AC217" s="782"/>
      <c r="AD217" s="782"/>
      <c r="AE217" s="782"/>
      <c r="AF217" s="782"/>
      <c r="AG217" s="782"/>
      <c r="AH217" s="782"/>
      <c r="AI217" s="782"/>
      <c r="AJ217" s="782"/>
      <c r="AK217" s="782"/>
      <c r="AL217" s="782"/>
      <c r="AM217" s="782"/>
      <c r="AN217" s="782"/>
      <c r="AO217" s="782"/>
      <c r="AP217" s="782"/>
      <c r="AQ217" s="782"/>
      <c r="AR217" s="782"/>
      <c r="AS217" s="782"/>
      <c r="AT217" s="782"/>
      <c r="AU217" s="782"/>
      <c r="AV217" s="782"/>
      <c r="AW217" s="782"/>
      <c r="AX217" s="782"/>
      <c r="AY217" s="782"/>
    </row>
    <row r="218" spans="1:51" s="783" customFormat="1">
      <c r="A218" s="782"/>
      <c r="B218" s="782"/>
      <c r="C218" s="782"/>
      <c r="D218" s="782"/>
      <c r="E218" s="782"/>
      <c r="F218" s="782"/>
      <c r="G218" s="782"/>
      <c r="H218" s="782"/>
      <c r="I218" s="782"/>
      <c r="J218" s="782"/>
      <c r="K218" s="782"/>
      <c r="L218" s="782"/>
      <c r="M218" s="782"/>
      <c r="N218" s="782"/>
      <c r="O218" s="782"/>
      <c r="P218" s="782"/>
      <c r="Q218" s="782"/>
      <c r="R218" s="782"/>
      <c r="S218" s="782"/>
      <c r="T218" s="782"/>
      <c r="U218" s="782"/>
      <c r="V218" s="782"/>
      <c r="W218" s="782"/>
      <c r="X218" s="782"/>
      <c r="Y218" s="782"/>
      <c r="Z218" s="782"/>
      <c r="AA218" s="782"/>
      <c r="AB218" s="782"/>
      <c r="AC218" s="782"/>
      <c r="AD218" s="782"/>
      <c r="AE218" s="782"/>
      <c r="AF218" s="782"/>
      <c r="AG218" s="782"/>
      <c r="AH218" s="782"/>
      <c r="AI218" s="782"/>
      <c r="AJ218" s="782"/>
      <c r="AK218" s="782"/>
      <c r="AL218" s="782"/>
      <c r="AM218" s="782"/>
      <c r="AN218" s="782"/>
      <c r="AO218" s="782"/>
      <c r="AP218" s="782"/>
      <c r="AQ218" s="782"/>
      <c r="AR218" s="782"/>
      <c r="AS218" s="782"/>
      <c r="AT218" s="782"/>
      <c r="AU218" s="782"/>
      <c r="AV218" s="782"/>
      <c r="AW218" s="782"/>
      <c r="AX218" s="782"/>
      <c r="AY218" s="782"/>
    </row>
    <row r="219" spans="1:51" s="783" customFormat="1">
      <c r="A219" s="782"/>
      <c r="B219" s="782"/>
      <c r="C219" s="782"/>
      <c r="D219" s="782"/>
      <c r="E219" s="782"/>
      <c r="F219" s="782"/>
      <c r="G219" s="782"/>
      <c r="H219" s="782"/>
      <c r="I219" s="782"/>
      <c r="J219" s="782"/>
      <c r="K219" s="782"/>
      <c r="L219" s="782"/>
      <c r="M219" s="782"/>
      <c r="N219" s="782"/>
      <c r="O219" s="782"/>
      <c r="P219" s="782"/>
      <c r="Q219" s="782"/>
      <c r="R219" s="782"/>
      <c r="S219" s="782"/>
      <c r="T219" s="782"/>
      <c r="U219" s="782"/>
      <c r="V219" s="782"/>
      <c r="W219" s="782"/>
      <c r="X219" s="782"/>
      <c r="Y219" s="782"/>
      <c r="Z219" s="782"/>
      <c r="AA219" s="782"/>
      <c r="AB219" s="782"/>
      <c r="AC219" s="782"/>
      <c r="AD219" s="782"/>
      <c r="AE219" s="782"/>
      <c r="AF219" s="782"/>
      <c r="AG219" s="782"/>
      <c r="AH219" s="782"/>
      <c r="AI219" s="782"/>
      <c r="AJ219" s="782"/>
      <c r="AK219" s="782"/>
      <c r="AL219" s="782"/>
      <c r="AM219" s="782"/>
      <c r="AN219" s="782"/>
      <c r="AO219" s="782"/>
      <c r="AP219" s="782"/>
      <c r="AQ219" s="782"/>
      <c r="AR219" s="782"/>
      <c r="AS219" s="782"/>
      <c r="AT219" s="782"/>
      <c r="AU219" s="782"/>
      <c r="AV219" s="782"/>
      <c r="AW219" s="782"/>
      <c r="AX219" s="782"/>
      <c r="AY219" s="782"/>
    </row>
    <row r="220" spans="1:51" s="783" customFormat="1">
      <c r="A220" s="782"/>
      <c r="B220" s="782"/>
      <c r="C220" s="782"/>
      <c r="D220" s="782"/>
      <c r="E220" s="782"/>
      <c r="F220" s="782"/>
      <c r="G220" s="782"/>
      <c r="H220" s="782"/>
      <c r="I220" s="782"/>
      <c r="J220" s="782"/>
      <c r="K220" s="782"/>
      <c r="L220" s="782"/>
      <c r="M220" s="782"/>
      <c r="N220" s="782"/>
      <c r="O220" s="782"/>
      <c r="P220" s="782"/>
      <c r="Q220" s="782"/>
      <c r="R220" s="782"/>
      <c r="S220" s="782"/>
      <c r="T220" s="782"/>
      <c r="U220" s="782"/>
      <c r="V220" s="782"/>
      <c r="W220" s="782"/>
      <c r="X220" s="782"/>
      <c r="Y220" s="782"/>
      <c r="Z220" s="782"/>
      <c r="AA220" s="782"/>
      <c r="AB220" s="782"/>
      <c r="AC220" s="782"/>
      <c r="AD220" s="782"/>
      <c r="AE220" s="782"/>
      <c r="AF220" s="782"/>
      <c r="AG220" s="782"/>
      <c r="AH220" s="782"/>
      <c r="AI220" s="782"/>
      <c r="AJ220" s="782"/>
      <c r="AK220" s="782"/>
      <c r="AL220" s="782"/>
      <c r="AM220" s="782"/>
      <c r="AN220" s="782"/>
      <c r="AO220" s="782"/>
      <c r="AP220" s="782"/>
      <c r="AQ220" s="782"/>
      <c r="AR220" s="782"/>
      <c r="AS220" s="782"/>
      <c r="AT220" s="782"/>
      <c r="AU220" s="782"/>
      <c r="AV220" s="782"/>
      <c r="AW220" s="782"/>
      <c r="AX220" s="782"/>
      <c r="AY220" s="782"/>
    </row>
    <row r="221" spans="1:51" s="783" customFormat="1">
      <c r="A221" s="782"/>
      <c r="B221" s="782"/>
      <c r="C221" s="782"/>
      <c r="D221" s="782"/>
      <c r="E221" s="782"/>
      <c r="F221" s="782"/>
      <c r="G221" s="782"/>
      <c r="H221" s="782"/>
      <c r="I221" s="782"/>
      <c r="J221" s="782"/>
      <c r="K221" s="782"/>
      <c r="L221" s="782"/>
      <c r="M221" s="782"/>
      <c r="N221" s="782"/>
      <c r="O221" s="782"/>
      <c r="P221" s="782"/>
      <c r="Q221" s="782"/>
      <c r="R221" s="782"/>
      <c r="S221" s="782"/>
      <c r="T221" s="782"/>
      <c r="U221" s="782"/>
      <c r="V221" s="782"/>
      <c r="W221" s="782"/>
      <c r="X221" s="782"/>
      <c r="Y221" s="782"/>
      <c r="Z221" s="782"/>
      <c r="AA221" s="782"/>
      <c r="AB221" s="782"/>
      <c r="AC221" s="782"/>
      <c r="AD221" s="782"/>
      <c r="AE221" s="782"/>
      <c r="AF221" s="782"/>
      <c r="AG221" s="782"/>
      <c r="AH221" s="782"/>
      <c r="AI221" s="782"/>
      <c r="AJ221" s="782"/>
      <c r="AK221" s="782"/>
      <c r="AL221" s="782"/>
      <c r="AM221" s="782"/>
      <c r="AN221" s="782"/>
      <c r="AO221" s="782"/>
      <c r="AP221" s="782"/>
      <c r="AQ221" s="782"/>
      <c r="AR221" s="782"/>
      <c r="AS221" s="782"/>
      <c r="AT221" s="782"/>
      <c r="AU221" s="782"/>
      <c r="AV221" s="782"/>
      <c r="AW221" s="782"/>
      <c r="AX221" s="782"/>
      <c r="AY221" s="782"/>
    </row>
    <row r="222" spans="1:51" s="783" customFormat="1">
      <c r="A222" s="782"/>
      <c r="B222" s="782"/>
      <c r="C222" s="782"/>
      <c r="D222" s="782"/>
      <c r="E222" s="782"/>
      <c r="F222" s="782"/>
      <c r="G222" s="782"/>
      <c r="H222" s="782"/>
      <c r="I222" s="782"/>
      <c r="J222" s="782"/>
      <c r="K222" s="782"/>
      <c r="L222" s="782"/>
      <c r="M222" s="782"/>
      <c r="N222" s="782"/>
      <c r="O222" s="782"/>
      <c r="P222" s="782"/>
      <c r="Q222" s="782"/>
      <c r="R222" s="782"/>
      <c r="S222" s="782"/>
      <c r="T222" s="782"/>
      <c r="U222" s="782"/>
      <c r="V222" s="782"/>
      <c r="W222" s="782"/>
      <c r="X222" s="782"/>
      <c r="Y222" s="782"/>
      <c r="Z222" s="782"/>
      <c r="AA222" s="782"/>
      <c r="AB222" s="782"/>
      <c r="AC222" s="782"/>
      <c r="AD222" s="782"/>
      <c r="AE222" s="782"/>
      <c r="AF222" s="782"/>
      <c r="AG222" s="782"/>
      <c r="AH222" s="782"/>
      <c r="AI222" s="782"/>
      <c r="AJ222" s="782"/>
      <c r="AK222" s="782"/>
      <c r="AL222" s="782"/>
      <c r="AM222" s="782"/>
      <c r="AN222" s="782"/>
      <c r="AO222" s="782"/>
      <c r="AP222" s="782"/>
      <c r="AQ222" s="782"/>
      <c r="AR222" s="782"/>
      <c r="AS222" s="782"/>
      <c r="AT222" s="782"/>
      <c r="AU222" s="782"/>
      <c r="AV222" s="782"/>
      <c r="AW222" s="782"/>
      <c r="AX222" s="782"/>
      <c r="AY222" s="782"/>
    </row>
    <row r="223" spans="1:51" s="783" customFormat="1">
      <c r="A223" s="782"/>
      <c r="B223" s="782"/>
      <c r="C223" s="782"/>
      <c r="D223" s="782"/>
      <c r="E223" s="782"/>
      <c r="F223" s="782"/>
      <c r="G223" s="782"/>
      <c r="H223" s="782"/>
      <c r="I223" s="782"/>
      <c r="J223" s="782"/>
      <c r="K223" s="782"/>
      <c r="L223" s="782"/>
      <c r="M223" s="782"/>
      <c r="N223" s="782"/>
      <c r="O223" s="782"/>
      <c r="P223" s="782"/>
      <c r="Q223" s="782"/>
      <c r="R223" s="782"/>
      <c r="S223" s="782"/>
      <c r="T223" s="782"/>
      <c r="U223" s="782"/>
      <c r="V223" s="782"/>
      <c r="W223" s="782"/>
      <c r="X223" s="782"/>
      <c r="Y223" s="782"/>
      <c r="Z223" s="782"/>
      <c r="AA223" s="782"/>
      <c r="AB223" s="782"/>
      <c r="AC223" s="782"/>
      <c r="AD223" s="782"/>
      <c r="AE223" s="782"/>
      <c r="AF223" s="782"/>
      <c r="AG223" s="782"/>
      <c r="AH223" s="782"/>
      <c r="AI223" s="782"/>
      <c r="AJ223" s="782"/>
      <c r="AK223" s="782"/>
      <c r="AL223" s="782"/>
      <c r="AM223" s="782"/>
      <c r="AN223" s="782"/>
      <c r="AO223" s="782"/>
      <c r="AP223" s="782"/>
      <c r="AQ223" s="782"/>
      <c r="AR223" s="782"/>
      <c r="AS223" s="782"/>
      <c r="AT223" s="782"/>
      <c r="AU223" s="782"/>
      <c r="AV223" s="782"/>
      <c r="AW223" s="782"/>
      <c r="AX223" s="782"/>
      <c r="AY223" s="782"/>
    </row>
    <row r="224" spans="1:51" s="783" customFormat="1">
      <c r="A224" s="782"/>
      <c r="B224" s="782"/>
      <c r="C224" s="782"/>
      <c r="D224" s="782"/>
      <c r="E224" s="782"/>
      <c r="F224" s="782"/>
      <c r="G224" s="782"/>
      <c r="H224" s="782"/>
      <c r="I224" s="782"/>
      <c r="J224" s="782"/>
      <c r="K224" s="782"/>
      <c r="L224" s="782"/>
      <c r="M224" s="782"/>
      <c r="N224" s="782"/>
      <c r="O224" s="782"/>
      <c r="P224" s="782"/>
      <c r="Q224" s="782"/>
      <c r="R224" s="782"/>
      <c r="S224" s="782"/>
      <c r="T224" s="782"/>
      <c r="U224" s="782"/>
      <c r="V224" s="782"/>
      <c r="W224" s="782"/>
      <c r="X224" s="782"/>
      <c r="Y224" s="782"/>
      <c r="Z224" s="782"/>
      <c r="AA224" s="782"/>
      <c r="AB224" s="782"/>
      <c r="AC224" s="782"/>
      <c r="AD224" s="782"/>
      <c r="AE224" s="782"/>
      <c r="AF224" s="782"/>
      <c r="AG224" s="782"/>
      <c r="AH224" s="782"/>
      <c r="AI224" s="782"/>
      <c r="AJ224" s="782"/>
      <c r="AK224" s="782"/>
      <c r="AL224" s="782"/>
      <c r="AM224" s="782"/>
      <c r="AN224" s="782"/>
      <c r="AO224" s="782"/>
      <c r="AP224" s="782"/>
      <c r="AQ224" s="782"/>
      <c r="AR224" s="782"/>
      <c r="AS224" s="782"/>
      <c r="AT224" s="782"/>
      <c r="AU224" s="782"/>
      <c r="AV224" s="782"/>
      <c r="AW224" s="782"/>
      <c r="AX224" s="782"/>
      <c r="AY224" s="782"/>
    </row>
    <row r="225" spans="1:51" s="783" customFormat="1">
      <c r="A225" s="782"/>
      <c r="B225" s="782"/>
      <c r="C225" s="782"/>
      <c r="D225" s="782"/>
      <c r="E225" s="782"/>
      <c r="F225" s="782"/>
      <c r="G225" s="782"/>
      <c r="H225" s="782"/>
      <c r="I225" s="782"/>
      <c r="J225" s="782"/>
      <c r="K225" s="782"/>
      <c r="L225" s="782"/>
      <c r="M225" s="782"/>
      <c r="N225" s="782"/>
      <c r="O225" s="782"/>
      <c r="P225" s="782"/>
      <c r="Q225" s="782"/>
      <c r="R225" s="782"/>
      <c r="S225" s="782"/>
      <c r="T225" s="782"/>
      <c r="U225" s="782"/>
      <c r="V225" s="782"/>
      <c r="W225" s="782"/>
      <c r="X225" s="782"/>
      <c r="Y225" s="782"/>
      <c r="Z225" s="782"/>
      <c r="AA225" s="782"/>
      <c r="AB225" s="782"/>
      <c r="AC225" s="782"/>
      <c r="AD225" s="782"/>
      <c r="AE225" s="782"/>
      <c r="AF225" s="782"/>
      <c r="AG225" s="782"/>
      <c r="AH225" s="782"/>
      <c r="AI225" s="782"/>
      <c r="AJ225" s="782"/>
      <c r="AK225" s="782"/>
      <c r="AL225" s="782"/>
      <c r="AM225" s="782"/>
      <c r="AN225" s="782"/>
      <c r="AO225" s="782"/>
      <c r="AP225" s="782"/>
      <c r="AQ225" s="782"/>
      <c r="AR225" s="782"/>
      <c r="AS225" s="782"/>
      <c r="AT225" s="782"/>
      <c r="AU225" s="782"/>
      <c r="AV225" s="782"/>
      <c r="AW225" s="782"/>
      <c r="AX225" s="782"/>
      <c r="AY225" s="782"/>
    </row>
    <row r="226" spans="1:51" s="783" customFormat="1">
      <c r="A226" s="782"/>
      <c r="B226" s="782"/>
      <c r="C226" s="782"/>
      <c r="D226" s="782"/>
      <c r="E226" s="782"/>
      <c r="F226" s="782"/>
      <c r="G226" s="782"/>
      <c r="H226" s="782"/>
      <c r="I226" s="782"/>
      <c r="J226" s="782"/>
      <c r="K226" s="782"/>
      <c r="L226" s="782"/>
      <c r="M226" s="782"/>
      <c r="N226" s="782"/>
      <c r="O226" s="782"/>
      <c r="P226" s="782"/>
      <c r="Q226" s="782"/>
      <c r="R226" s="782"/>
      <c r="S226" s="782"/>
      <c r="T226" s="782"/>
      <c r="U226" s="782"/>
      <c r="V226" s="782"/>
      <c r="W226" s="782"/>
      <c r="X226" s="782"/>
      <c r="Y226" s="782"/>
      <c r="Z226" s="782"/>
      <c r="AA226" s="782"/>
      <c r="AB226" s="782"/>
      <c r="AC226" s="782"/>
      <c r="AD226" s="782"/>
      <c r="AE226" s="782"/>
      <c r="AF226" s="782"/>
      <c r="AG226" s="782"/>
      <c r="AH226" s="782"/>
      <c r="AI226" s="782"/>
      <c r="AJ226" s="782"/>
      <c r="AK226" s="782"/>
      <c r="AL226" s="782"/>
      <c r="AM226" s="782"/>
      <c r="AN226" s="782"/>
      <c r="AO226" s="782"/>
      <c r="AP226" s="782"/>
      <c r="AQ226" s="782"/>
      <c r="AR226" s="782"/>
      <c r="AS226" s="782"/>
      <c r="AT226" s="782"/>
      <c r="AU226" s="782"/>
      <c r="AV226" s="782"/>
      <c r="AW226" s="782"/>
      <c r="AX226" s="782"/>
      <c r="AY226" s="782"/>
    </row>
    <row r="227" spans="1:51" s="783" customFormat="1">
      <c r="A227" s="782"/>
      <c r="B227" s="782"/>
      <c r="C227" s="782"/>
      <c r="D227" s="782"/>
      <c r="E227" s="782"/>
      <c r="F227" s="782"/>
      <c r="G227" s="782"/>
      <c r="H227" s="782"/>
      <c r="I227" s="782"/>
      <c r="J227" s="782"/>
      <c r="K227" s="782"/>
      <c r="L227" s="782"/>
      <c r="M227" s="782"/>
      <c r="N227" s="782"/>
      <c r="O227" s="782"/>
      <c r="P227" s="782"/>
      <c r="Q227" s="782"/>
      <c r="R227" s="782"/>
      <c r="S227" s="782"/>
      <c r="T227" s="782"/>
      <c r="U227" s="782"/>
      <c r="V227" s="782"/>
      <c r="W227" s="782"/>
      <c r="X227" s="782"/>
      <c r="Y227" s="782"/>
      <c r="Z227" s="782"/>
      <c r="AA227" s="782"/>
      <c r="AB227" s="782"/>
      <c r="AC227" s="782"/>
      <c r="AD227" s="782"/>
      <c r="AE227" s="782"/>
      <c r="AF227" s="782"/>
      <c r="AG227" s="782"/>
      <c r="AH227" s="782"/>
      <c r="AI227" s="782"/>
      <c r="AJ227" s="782"/>
      <c r="AK227" s="782"/>
      <c r="AL227" s="782"/>
      <c r="AM227" s="782"/>
      <c r="AN227" s="782"/>
      <c r="AO227" s="782"/>
      <c r="AP227" s="782"/>
      <c r="AQ227" s="782"/>
      <c r="AR227" s="782"/>
      <c r="AS227" s="782"/>
      <c r="AT227" s="782"/>
      <c r="AU227" s="782"/>
      <c r="AV227" s="782"/>
      <c r="AW227" s="782"/>
      <c r="AX227" s="782"/>
      <c r="AY227" s="782"/>
    </row>
    <row r="228" spans="1:51" s="783" customFormat="1">
      <c r="A228" s="782"/>
      <c r="B228" s="782"/>
      <c r="C228" s="782"/>
      <c r="D228" s="782"/>
      <c r="E228" s="782"/>
      <c r="F228" s="782"/>
      <c r="G228" s="782"/>
      <c r="H228" s="782"/>
      <c r="I228" s="782"/>
      <c r="J228" s="782"/>
      <c r="K228" s="782"/>
      <c r="L228" s="782"/>
      <c r="M228" s="782"/>
      <c r="N228" s="782"/>
      <c r="O228" s="782"/>
      <c r="P228" s="782"/>
      <c r="Q228" s="782"/>
      <c r="R228" s="782"/>
      <c r="S228" s="782"/>
      <c r="T228" s="782"/>
      <c r="U228" s="782"/>
      <c r="V228" s="782"/>
      <c r="W228" s="782"/>
      <c r="X228" s="782"/>
      <c r="Y228" s="782"/>
      <c r="Z228" s="782"/>
      <c r="AA228" s="782"/>
      <c r="AB228" s="782"/>
      <c r="AC228" s="782"/>
      <c r="AD228" s="782"/>
      <c r="AE228" s="782"/>
      <c r="AF228" s="782"/>
      <c r="AG228" s="782"/>
      <c r="AH228" s="782"/>
      <c r="AI228" s="782"/>
      <c r="AJ228" s="782"/>
      <c r="AK228" s="782"/>
      <c r="AL228" s="782"/>
      <c r="AM228" s="782"/>
      <c r="AN228" s="782"/>
      <c r="AO228" s="782"/>
      <c r="AP228" s="782"/>
      <c r="AQ228" s="782"/>
      <c r="AR228" s="782"/>
      <c r="AS228" s="782"/>
      <c r="AT228" s="782"/>
      <c r="AU228" s="782"/>
      <c r="AV228" s="782"/>
      <c r="AW228" s="782"/>
      <c r="AX228" s="782"/>
      <c r="AY228" s="782"/>
    </row>
    <row r="229" spans="1:51" s="783" customFormat="1">
      <c r="A229" s="782"/>
      <c r="B229" s="782"/>
      <c r="C229" s="782"/>
      <c r="D229" s="782"/>
      <c r="E229" s="782"/>
      <c r="F229" s="782"/>
      <c r="G229" s="782"/>
      <c r="H229" s="782"/>
      <c r="I229" s="782"/>
      <c r="J229" s="782"/>
      <c r="K229" s="782"/>
      <c r="L229" s="782"/>
      <c r="M229" s="782"/>
      <c r="N229" s="782"/>
      <c r="O229" s="782"/>
      <c r="P229" s="782"/>
      <c r="Q229" s="782"/>
      <c r="R229" s="782"/>
      <c r="S229" s="782"/>
      <c r="T229" s="782"/>
      <c r="U229" s="782"/>
      <c r="V229" s="782"/>
      <c r="W229" s="782"/>
      <c r="X229" s="782"/>
      <c r="Y229" s="782"/>
      <c r="Z229" s="782"/>
      <c r="AA229" s="782"/>
      <c r="AB229" s="782"/>
      <c r="AC229" s="782"/>
      <c r="AD229" s="782"/>
      <c r="AE229" s="782"/>
      <c r="AF229" s="782"/>
      <c r="AG229" s="782"/>
      <c r="AH229" s="782"/>
      <c r="AI229" s="782"/>
      <c r="AJ229" s="782"/>
      <c r="AK229" s="782"/>
      <c r="AL229" s="782"/>
      <c r="AM229" s="782"/>
      <c r="AN229" s="782"/>
      <c r="AO229" s="782"/>
      <c r="AP229" s="782"/>
      <c r="AQ229" s="782"/>
      <c r="AR229" s="782"/>
      <c r="AS229" s="782"/>
      <c r="AT229" s="782"/>
      <c r="AU229" s="782"/>
      <c r="AV229" s="782"/>
      <c r="AW229" s="782"/>
      <c r="AX229" s="782"/>
      <c r="AY229" s="782"/>
    </row>
    <row r="230" spans="1:51" s="783" customFormat="1">
      <c r="A230" s="782"/>
      <c r="B230" s="782"/>
      <c r="C230" s="782"/>
      <c r="D230" s="782"/>
      <c r="E230" s="782"/>
      <c r="F230" s="782"/>
      <c r="G230" s="782"/>
      <c r="H230" s="782"/>
      <c r="I230" s="782"/>
      <c r="J230" s="782"/>
      <c r="K230" s="782"/>
      <c r="L230" s="782"/>
      <c r="M230" s="782"/>
      <c r="N230" s="782"/>
      <c r="O230" s="782"/>
      <c r="P230" s="782"/>
      <c r="Q230" s="782"/>
      <c r="R230" s="782"/>
      <c r="S230" s="782"/>
      <c r="T230" s="782"/>
      <c r="U230" s="782"/>
      <c r="V230" s="782"/>
      <c r="W230" s="782"/>
      <c r="X230" s="782"/>
      <c r="Y230" s="782"/>
      <c r="Z230" s="782"/>
      <c r="AA230" s="782"/>
      <c r="AB230" s="782"/>
      <c r="AC230" s="782"/>
      <c r="AD230" s="782"/>
      <c r="AE230" s="782"/>
      <c r="AF230" s="782"/>
      <c r="AG230" s="782"/>
      <c r="AH230" s="782"/>
      <c r="AI230" s="782"/>
      <c r="AJ230" s="782"/>
      <c r="AK230" s="782"/>
      <c r="AL230" s="782"/>
      <c r="AM230" s="782"/>
      <c r="AN230" s="782"/>
      <c r="AO230" s="782"/>
      <c r="AP230" s="782"/>
      <c r="AQ230" s="782"/>
      <c r="AR230" s="782"/>
      <c r="AS230" s="782"/>
      <c r="AT230" s="782"/>
      <c r="AU230" s="782"/>
      <c r="AV230" s="782"/>
      <c r="AW230" s="782"/>
      <c r="AX230" s="782"/>
      <c r="AY230" s="782"/>
    </row>
    <row r="231" spans="1:51" s="783" customFormat="1">
      <c r="A231" s="782"/>
      <c r="B231" s="782"/>
      <c r="C231" s="782"/>
      <c r="D231" s="782"/>
      <c r="E231" s="782"/>
      <c r="F231" s="782"/>
      <c r="G231" s="782"/>
      <c r="H231" s="782"/>
      <c r="I231" s="782"/>
      <c r="J231" s="782"/>
      <c r="K231" s="782"/>
      <c r="L231" s="782"/>
      <c r="M231" s="782"/>
      <c r="N231" s="782"/>
      <c r="O231" s="782"/>
      <c r="P231" s="782"/>
      <c r="Q231" s="782"/>
      <c r="R231" s="782"/>
      <c r="S231" s="782"/>
      <c r="T231" s="782"/>
      <c r="U231" s="782"/>
      <c r="V231" s="782"/>
      <c r="W231" s="782"/>
      <c r="X231" s="782"/>
      <c r="Y231" s="782"/>
      <c r="Z231" s="782"/>
      <c r="AA231" s="782"/>
      <c r="AB231" s="782"/>
      <c r="AC231" s="782"/>
      <c r="AD231" s="782"/>
      <c r="AE231" s="782"/>
      <c r="AF231" s="782"/>
      <c r="AG231" s="782"/>
      <c r="AH231" s="782"/>
      <c r="AI231" s="782"/>
      <c r="AJ231" s="782"/>
      <c r="AK231" s="782"/>
      <c r="AL231" s="782"/>
      <c r="AM231" s="782"/>
      <c r="AN231" s="782"/>
      <c r="AO231" s="782"/>
      <c r="AP231" s="782"/>
      <c r="AQ231" s="782"/>
      <c r="AR231" s="782"/>
      <c r="AS231" s="782"/>
      <c r="AT231" s="782"/>
      <c r="AU231" s="782"/>
      <c r="AV231" s="782"/>
      <c r="AW231" s="782"/>
      <c r="AX231" s="782"/>
      <c r="AY231" s="782"/>
    </row>
    <row r="232" spans="1:51" s="783" customFormat="1">
      <c r="A232" s="782"/>
      <c r="B232" s="782"/>
      <c r="C232" s="782"/>
      <c r="D232" s="782"/>
      <c r="E232" s="782"/>
      <c r="F232" s="782"/>
      <c r="G232" s="782"/>
      <c r="H232" s="782"/>
      <c r="I232" s="782"/>
      <c r="J232" s="782"/>
      <c r="K232" s="782"/>
      <c r="L232" s="782"/>
      <c r="M232" s="782"/>
      <c r="N232" s="782"/>
      <c r="O232" s="782"/>
      <c r="P232" s="782"/>
      <c r="Q232" s="782"/>
      <c r="R232" s="782"/>
      <c r="S232" s="782"/>
      <c r="T232" s="782"/>
      <c r="U232" s="782"/>
      <c r="V232" s="782"/>
      <c r="W232" s="782"/>
      <c r="X232" s="782"/>
      <c r="Y232" s="782"/>
      <c r="Z232" s="782"/>
      <c r="AA232" s="782"/>
      <c r="AB232" s="782"/>
      <c r="AC232" s="782"/>
      <c r="AD232" s="782"/>
      <c r="AE232" s="782"/>
      <c r="AF232" s="782"/>
      <c r="AG232" s="782"/>
      <c r="AH232" s="782"/>
      <c r="AI232" s="782"/>
      <c r="AJ232" s="782"/>
      <c r="AK232" s="782"/>
      <c r="AL232" s="782"/>
      <c r="AM232" s="782"/>
      <c r="AN232" s="782"/>
      <c r="AO232" s="782"/>
      <c r="AP232" s="782"/>
      <c r="AQ232" s="782"/>
      <c r="AR232" s="782"/>
      <c r="AS232" s="782"/>
      <c r="AT232" s="782"/>
      <c r="AU232" s="782"/>
      <c r="AV232" s="782"/>
      <c r="AW232" s="782"/>
      <c r="AX232" s="782"/>
      <c r="AY232" s="782"/>
    </row>
    <row r="233" spans="1:51" s="783" customFormat="1">
      <c r="A233" s="782"/>
      <c r="B233" s="782"/>
      <c r="C233" s="782"/>
      <c r="D233" s="782"/>
      <c r="E233" s="782"/>
      <c r="F233" s="782"/>
      <c r="G233" s="782"/>
      <c r="H233" s="782"/>
      <c r="I233" s="782"/>
      <c r="J233" s="782"/>
      <c r="K233" s="782"/>
      <c r="L233" s="782"/>
      <c r="M233" s="782"/>
      <c r="N233" s="782"/>
      <c r="O233" s="782"/>
      <c r="P233" s="782"/>
      <c r="Q233" s="782"/>
      <c r="R233" s="782"/>
      <c r="S233" s="782"/>
      <c r="T233" s="782"/>
      <c r="U233" s="782"/>
      <c r="V233" s="782"/>
      <c r="W233" s="782"/>
      <c r="X233" s="782"/>
      <c r="Y233" s="782"/>
      <c r="Z233" s="782"/>
      <c r="AA233" s="782"/>
      <c r="AB233" s="782"/>
      <c r="AC233" s="782"/>
      <c r="AD233" s="782"/>
      <c r="AE233" s="782"/>
      <c r="AF233" s="782"/>
      <c r="AG233" s="782"/>
      <c r="AH233" s="782"/>
      <c r="AI233" s="782"/>
      <c r="AJ233" s="782"/>
      <c r="AK233" s="782"/>
      <c r="AL233" s="782"/>
      <c r="AM233" s="782"/>
      <c r="AN233" s="782"/>
      <c r="AO233" s="782"/>
      <c r="AP233" s="782"/>
      <c r="AQ233" s="782"/>
      <c r="AR233" s="782"/>
      <c r="AS233" s="782"/>
      <c r="AT233" s="782"/>
      <c r="AU233" s="782"/>
      <c r="AV233" s="782"/>
      <c r="AW233" s="782"/>
      <c r="AX233" s="782"/>
      <c r="AY233" s="782"/>
    </row>
    <row r="234" spans="1:51" s="783" customFormat="1">
      <c r="A234" s="782"/>
      <c r="B234" s="782"/>
      <c r="C234" s="782"/>
      <c r="D234" s="782"/>
      <c r="E234" s="782"/>
      <c r="F234" s="782"/>
      <c r="G234" s="782"/>
      <c r="H234" s="782"/>
      <c r="I234" s="782"/>
      <c r="J234" s="782"/>
      <c r="K234" s="782"/>
      <c r="L234" s="782"/>
      <c r="M234" s="782"/>
      <c r="N234" s="782"/>
      <c r="O234" s="782"/>
      <c r="P234" s="782"/>
      <c r="Q234" s="782"/>
      <c r="R234" s="782"/>
      <c r="S234" s="782"/>
      <c r="T234" s="782"/>
      <c r="U234" s="782"/>
      <c r="V234" s="782"/>
      <c r="W234" s="782"/>
      <c r="X234" s="782"/>
      <c r="Y234" s="782"/>
      <c r="Z234" s="782"/>
      <c r="AA234" s="782"/>
      <c r="AB234" s="782"/>
      <c r="AC234" s="782"/>
      <c r="AD234" s="782"/>
      <c r="AE234" s="782"/>
      <c r="AF234" s="782"/>
      <c r="AG234" s="782"/>
      <c r="AH234" s="782"/>
      <c r="AI234" s="782"/>
      <c r="AJ234" s="782"/>
      <c r="AK234" s="782"/>
      <c r="AL234" s="782"/>
      <c r="AM234" s="782"/>
      <c r="AN234" s="782"/>
      <c r="AO234" s="782"/>
      <c r="AP234" s="782"/>
      <c r="AQ234" s="782"/>
      <c r="AR234" s="782"/>
      <c r="AS234" s="782"/>
      <c r="AT234" s="782"/>
      <c r="AU234" s="782"/>
      <c r="AV234" s="782"/>
      <c r="AW234" s="782"/>
      <c r="AX234" s="782"/>
      <c r="AY234" s="782"/>
    </row>
    <row r="235" spans="1:51" s="783" customFormat="1">
      <c r="A235" s="782"/>
      <c r="B235" s="782"/>
      <c r="C235" s="782"/>
      <c r="D235" s="782"/>
      <c r="E235" s="782"/>
      <c r="F235" s="782"/>
      <c r="G235" s="782"/>
      <c r="H235" s="782"/>
      <c r="I235" s="782"/>
      <c r="J235" s="782"/>
      <c r="K235" s="782"/>
      <c r="L235" s="782"/>
      <c r="M235" s="782"/>
      <c r="N235" s="782"/>
      <c r="O235" s="782"/>
      <c r="P235" s="782"/>
      <c r="Q235" s="782"/>
      <c r="R235" s="782"/>
      <c r="S235" s="782"/>
      <c r="T235" s="782"/>
      <c r="U235" s="782"/>
      <c r="V235" s="782"/>
      <c r="W235" s="782"/>
      <c r="X235" s="782"/>
      <c r="Y235" s="782"/>
      <c r="Z235" s="782"/>
      <c r="AA235" s="782"/>
      <c r="AB235" s="782"/>
      <c r="AC235" s="782"/>
      <c r="AD235" s="782"/>
      <c r="AE235" s="782"/>
      <c r="AF235" s="782"/>
      <c r="AG235" s="782"/>
      <c r="AH235" s="782"/>
      <c r="AI235" s="782"/>
      <c r="AJ235" s="782"/>
      <c r="AK235" s="782"/>
      <c r="AL235" s="782"/>
      <c r="AM235" s="782"/>
      <c r="AN235" s="782"/>
      <c r="AO235" s="782"/>
      <c r="AP235" s="782"/>
      <c r="AQ235" s="782"/>
      <c r="AR235" s="782"/>
      <c r="AS235" s="782"/>
      <c r="AT235" s="782"/>
      <c r="AU235" s="782"/>
      <c r="AV235" s="782"/>
      <c r="AW235" s="782"/>
      <c r="AX235" s="782"/>
      <c r="AY235" s="782"/>
    </row>
    <row r="236" spans="1:51" s="783" customFormat="1">
      <c r="A236" s="782"/>
      <c r="B236" s="782"/>
      <c r="C236" s="782"/>
      <c r="D236" s="782"/>
      <c r="E236" s="782"/>
      <c r="F236" s="782"/>
      <c r="G236" s="782"/>
      <c r="H236" s="782"/>
      <c r="I236" s="782"/>
      <c r="J236" s="782"/>
      <c r="K236" s="782"/>
      <c r="L236" s="782"/>
      <c r="M236" s="782"/>
      <c r="N236" s="782"/>
      <c r="O236" s="782"/>
      <c r="P236" s="782"/>
      <c r="Q236" s="782"/>
      <c r="R236" s="782"/>
      <c r="S236" s="782"/>
      <c r="T236" s="782"/>
      <c r="U236" s="782"/>
      <c r="V236" s="782"/>
      <c r="W236" s="782"/>
      <c r="X236" s="782"/>
      <c r="Y236" s="782"/>
      <c r="Z236" s="782"/>
      <c r="AA236" s="782"/>
      <c r="AB236" s="782"/>
      <c r="AC236" s="782"/>
      <c r="AD236" s="782"/>
      <c r="AE236" s="782"/>
      <c r="AF236" s="782"/>
      <c r="AG236" s="782"/>
      <c r="AH236" s="782"/>
      <c r="AI236" s="782"/>
      <c r="AJ236" s="782"/>
      <c r="AK236" s="782"/>
      <c r="AL236" s="782"/>
      <c r="AM236" s="782"/>
      <c r="AN236" s="782"/>
      <c r="AO236" s="782"/>
      <c r="AP236" s="782"/>
      <c r="AQ236" s="782"/>
      <c r="AR236" s="782"/>
      <c r="AS236" s="782"/>
      <c r="AT236" s="782"/>
      <c r="AU236" s="782"/>
      <c r="AV236" s="782"/>
      <c r="AW236" s="782"/>
      <c r="AX236" s="782"/>
      <c r="AY236" s="782"/>
    </row>
    <row r="237" spans="1:51" s="783" customFormat="1">
      <c r="A237" s="782"/>
      <c r="B237" s="782"/>
      <c r="C237" s="782"/>
      <c r="D237" s="782"/>
      <c r="E237" s="782"/>
      <c r="F237" s="782"/>
      <c r="G237" s="782"/>
      <c r="H237" s="782"/>
      <c r="I237" s="782"/>
      <c r="J237" s="782"/>
      <c r="K237" s="782"/>
      <c r="L237" s="782"/>
      <c r="M237" s="782"/>
      <c r="N237" s="782"/>
      <c r="O237" s="782"/>
      <c r="P237" s="782"/>
      <c r="Q237" s="782"/>
      <c r="R237" s="782"/>
      <c r="S237" s="782"/>
      <c r="T237" s="782"/>
      <c r="U237" s="782"/>
      <c r="V237" s="782"/>
      <c r="W237" s="782"/>
      <c r="X237" s="782"/>
      <c r="Y237" s="782"/>
      <c r="Z237" s="782"/>
      <c r="AA237" s="782"/>
      <c r="AB237" s="782"/>
      <c r="AC237" s="782"/>
      <c r="AD237" s="782"/>
      <c r="AE237" s="782"/>
      <c r="AF237" s="782"/>
      <c r="AG237" s="782"/>
      <c r="AH237" s="782"/>
      <c r="AI237" s="782"/>
      <c r="AJ237" s="782"/>
      <c r="AK237" s="782"/>
      <c r="AL237" s="782"/>
      <c r="AM237" s="782"/>
      <c r="AN237" s="782"/>
      <c r="AO237" s="782"/>
      <c r="AP237" s="782"/>
      <c r="AQ237" s="782"/>
      <c r="AR237" s="782"/>
      <c r="AS237" s="782"/>
      <c r="AT237" s="782"/>
      <c r="AU237" s="782"/>
      <c r="AV237" s="782"/>
      <c r="AW237" s="782"/>
      <c r="AX237" s="782"/>
      <c r="AY237" s="782"/>
    </row>
    <row r="238" spans="1:51" s="783" customFormat="1">
      <c r="A238" s="782"/>
      <c r="B238" s="782"/>
      <c r="C238" s="782"/>
      <c r="D238" s="782"/>
      <c r="E238" s="782"/>
      <c r="F238" s="782"/>
      <c r="G238" s="782"/>
      <c r="H238" s="782"/>
      <c r="I238" s="782"/>
      <c r="J238" s="782"/>
      <c r="K238" s="782"/>
      <c r="L238" s="782"/>
      <c r="M238" s="782"/>
      <c r="N238" s="782"/>
      <c r="O238" s="782"/>
      <c r="P238" s="782"/>
      <c r="Q238" s="782"/>
      <c r="R238" s="782"/>
      <c r="S238" s="782"/>
      <c r="T238" s="782"/>
      <c r="U238" s="782"/>
      <c r="V238" s="782"/>
      <c r="W238" s="782"/>
      <c r="X238" s="782"/>
      <c r="Y238" s="782"/>
      <c r="Z238" s="782"/>
      <c r="AA238" s="782"/>
      <c r="AB238" s="782"/>
      <c r="AC238" s="782"/>
      <c r="AD238" s="782"/>
      <c r="AE238" s="782"/>
      <c r="AF238" s="782"/>
      <c r="AG238" s="782"/>
      <c r="AH238" s="782"/>
      <c r="AI238" s="782"/>
      <c r="AJ238" s="782"/>
      <c r="AK238" s="782"/>
      <c r="AL238" s="782"/>
      <c r="AM238" s="782"/>
      <c r="AN238" s="782"/>
      <c r="AO238" s="782"/>
      <c r="AP238" s="782"/>
      <c r="AQ238" s="782"/>
      <c r="AR238" s="782"/>
      <c r="AS238" s="782"/>
      <c r="AT238" s="782"/>
      <c r="AU238" s="782"/>
      <c r="AV238" s="782"/>
      <c r="AW238" s="782"/>
      <c r="AX238" s="782"/>
      <c r="AY238" s="782"/>
    </row>
    <row r="239" spans="1:51" s="783" customFormat="1">
      <c r="A239" s="782"/>
      <c r="B239" s="782"/>
      <c r="C239" s="782"/>
      <c r="D239" s="782"/>
      <c r="E239" s="782"/>
      <c r="F239" s="782"/>
      <c r="G239" s="782"/>
      <c r="H239" s="782"/>
      <c r="I239" s="782"/>
      <c r="J239" s="782"/>
      <c r="K239" s="782"/>
      <c r="L239" s="782"/>
      <c r="M239" s="782"/>
      <c r="N239" s="782"/>
      <c r="O239" s="782"/>
      <c r="P239" s="782"/>
      <c r="Q239" s="782"/>
      <c r="R239" s="782"/>
      <c r="S239" s="782"/>
      <c r="T239" s="782"/>
      <c r="U239" s="782"/>
      <c r="V239" s="782"/>
      <c r="W239" s="782"/>
      <c r="X239" s="782"/>
      <c r="Y239" s="782"/>
      <c r="Z239" s="782"/>
      <c r="AA239" s="782"/>
      <c r="AB239" s="782"/>
      <c r="AC239" s="782"/>
      <c r="AD239" s="782"/>
      <c r="AE239" s="782"/>
      <c r="AF239" s="782"/>
      <c r="AG239" s="782"/>
      <c r="AH239" s="782"/>
      <c r="AI239" s="782"/>
      <c r="AJ239" s="782"/>
      <c r="AK239" s="782"/>
      <c r="AL239" s="782"/>
      <c r="AM239" s="782"/>
      <c r="AN239" s="782"/>
      <c r="AO239" s="782"/>
      <c r="AP239" s="782"/>
      <c r="AQ239" s="782"/>
      <c r="AR239" s="782"/>
      <c r="AS239" s="782"/>
      <c r="AT239" s="782"/>
      <c r="AU239" s="782"/>
      <c r="AV239" s="782"/>
      <c r="AW239" s="782"/>
      <c r="AX239" s="782"/>
      <c r="AY239" s="782"/>
    </row>
    <row r="240" spans="1:51" s="783" customFormat="1">
      <c r="A240" s="782"/>
      <c r="B240" s="782"/>
      <c r="C240" s="782"/>
      <c r="D240" s="782"/>
      <c r="E240" s="782"/>
      <c r="F240" s="782"/>
      <c r="G240" s="782"/>
      <c r="H240" s="782"/>
      <c r="I240" s="782"/>
      <c r="J240" s="782"/>
      <c r="K240" s="782"/>
      <c r="L240" s="782"/>
      <c r="M240" s="782"/>
      <c r="N240" s="782"/>
      <c r="O240" s="782"/>
      <c r="P240" s="782"/>
      <c r="Q240" s="782"/>
      <c r="R240" s="782"/>
      <c r="S240" s="782"/>
      <c r="T240" s="782"/>
      <c r="U240" s="782"/>
      <c r="V240" s="782"/>
      <c r="W240" s="782"/>
      <c r="X240" s="782"/>
      <c r="Y240" s="782"/>
      <c r="Z240" s="782"/>
      <c r="AA240" s="782"/>
      <c r="AB240" s="782"/>
      <c r="AC240" s="782"/>
      <c r="AD240" s="782"/>
      <c r="AE240" s="782"/>
      <c r="AF240" s="782"/>
      <c r="AG240" s="782"/>
      <c r="AH240" s="782"/>
      <c r="AI240" s="782"/>
      <c r="AJ240" s="782"/>
      <c r="AK240" s="782"/>
      <c r="AL240" s="782"/>
      <c r="AM240" s="782"/>
      <c r="AN240" s="782"/>
      <c r="AO240" s="782"/>
      <c r="AP240" s="782"/>
      <c r="AQ240" s="782"/>
      <c r="AR240" s="782"/>
      <c r="AS240" s="782"/>
      <c r="AT240" s="782"/>
      <c r="AU240" s="782"/>
      <c r="AV240" s="782"/>
      <c r="AW240" s="782"/>
      <c r="AX240" s="782"/>
      <c r="AY240" s="782"/>
    </row>
    <row r="241" spans="1:51" s="783" customFormat="1">
      <c r="A241" s="782"/>
      <c r="B241" s="782"/>
      <c r="C241" s="782"/>
      <c r="D241" s="782"/>
      <c r="E241" s="782"/>
      <c r="F241" s="782"/>
      <c r="G241" s="782"/>
      <c r="H241" s="782"/>
      <c r="I241" s="782"/>
      <c r="J241" s="782"/>
      <c r="K241" s="782"/>
      <c r="L241" s="782"/>
      <c r="M241" s="782"/>
      <c r="N241" s="782"/>
      <c r="O241" s="782"/>
      <c r="P241" s="782"/>
      <c r="Q241" s="782"/>
      <c r="R241" s="782"/>
      <c r="S241" s="782"/>
      <c r="T241" s="782"/>
      <c r="U241" s="782"/>
      <c r="V241" s="782"/>
      <c r="W241" s="782"/>
      <c r="X241" s="782"/>
      <c r="Y241" s="782"/>
      <c r="Z241" s="782"/>
      <c r="AA241" s="782"/>
      <c r="AB241" s="782"/>
      <c r="AC241" s="782"/>
      <c r="AD241" s="782"/>
      <c r="AE241" s="782"/>
      <c r="AF241" s="782"/>
      <c r="AG241" s="782"/>
      <c r="AH241" s="782"/>
      <c r="AI241" s="782"/>
      <c r="AJ241" s="782"/>
      <c r="AK241" s="782"/>
      <c r="AL241" s="782"/>
      <c r="AM241" s="782"/>
      <c r="AN241" s="782"/>
      <c r="AO241" s="782"/>
      <c r="AP241" s="782"/>
      <c r="AQ241" s="782"/>
      <c r="AR241" s="782"/>
      <c r="AS241" s="782"/>
      <c r="AT241" s="782"/>
      <c r="AU241" s="782"/>
      <c r="AV241" s="782"/>
      <c r="AW241" s="782"/>
      <c r="AX241" s="782"/>
      <c r="AY241" s="782"/>
    </row>
    <row r="242" spans="1:51" s="783" customFormat="1">
      <c r="A242" s="782"/>
      <c r="B242" s="782"/>
      <c r="C242" s="782"/>
      <c r="D242" s="782"/>
      <c r="E242" s="782"/>
      <c r="F242" s="782"/>
      <c r="G242" s="782"/>
      <c r="H242" s="782"/>
      <c r="I242" s="782"/>
      <c r="J242" s="782"/>
      <c r="K242" s="782"/>
      <c r="L242" s="782"/>
      <c r="M242" s="782"/>
      <c r="N242" s="782"/>
      <c r="O242" s="782"/>
      <c r="P242" s="782"/>
      <c r="Q242" s="782"/>
      <c r="R242" s="782"/>
      <c r="S242" s="782"/>
      <c r="T242" s="782"/>
      <c r="U242" s="782"/>
      <c r="V242" s="782"/>
      <c r="W242" s="782"/>
      <c r="X242" s="782"/>
      <c r="Y242" s="782"/>
      <c r="Z242" s="782"/>
      <c r="AA242" s="782"/>
      <c r="AB242" s="782"/>
      <c r="AC242" s="782"/>
      <c r="AD242" s="782"/>
      <c r="AE242" s="782"/>
      <c r="AF242" s="782"/>
      <c r="AG242" s="782"/>
      <c r="AH242" s="782"/>
      <c r="AI242" s="782"/>
      <c r="AJ242" s="782"/>
      <c r="AK242" s="782"/>
      <c r="AL242" s="782"/>
      <c r="AM242" s="782"/>
      <c r="AN242" s="782"/>
      <c r="AO242" s="782"/>
      <c r="AP242" s="782"/>
      <c r="AQ242" s="782"/>
      <c r="AR242" s="782"/>
      <c r="AS242" s="782"/>
      <c r="AT242" s="782"/>
      <c r="AU242" s="782"/>
      <c r="AV242" s="782"/>
      <c r="AW242" s="782"/>
      <c r="AX242" s="782"/>
      <c r="AY242" s="782"/>
    </row>
    <row r="243" spans="1:51" s="783" customFormat="1">
      <c r="A243" s="782"/>
      <c r="B243" s="782"/>
      <c r="C243" s="782"/>
      <c r="D243" s="782"/>
      <c r="E243" s="782"/>
      <c r="F243" s="782"/>
      <c r="G243" s="782"/>
      <c r="H243" s="782"/>
      <c r="I243" s="782"/>
      <c r="J243" s="782"/>
      <c r="K243" s="782"/>
      <c r="L243" s="782"/>
      <c r="M243" s="782"/>
      <c r="N243" s="782"/>
      <c r="O243" s="782"/>
      <c r="P243" s="782"/>
      <c r="Q243" s="782"/>
      <c r="R243" s="782"/>
      <c r="S243" s="782"/>
      <c r="T243" s="782"/>
      <c r="U243" s="782"/>
      <c r="V243" s="782"/>
      <c r="W243" s="782"/>
      <c r="X243" s="782"/>
      <c r="Y243" s="782"/>
      <c r="Z243" s="782"/>
      <c r="AA243" s="782"/>
      <c r="AB243" s="782"/>
      <c r="AC243" s="782"/>
      <c r="AD243" s="782"/>
      <c r="AE243" s="782"/>
      <c r="AF243" s="782"/>
      <c r="AG243" s="782"/>
      <c r="AH243" s="782"/>
      <c r="AI243" s="782"/>
      <c r="AJ243" s="782"/>
      <c r="AK243" s="782"/>
      <c r="AL243" s="782"/>
      <c r="AM243" s="782"/>
      <c r="AN243" s="782"/>
      <c r="AO243" s="782"/>
      <c r="AP243" s="782"/>
      <c r="AQ243" s="782"/>
      <c r="AR243" s="782"/>
      <c r="AS243" s="782"/>
      <c r="AT243" s="782"/>
      <c r="AU243" s="782"/>
      <c r="AV243" s="782"/>
      <c r="AW243" s="782"/>
      <c r="AX243" s="782"/>
      <c r="AY243" s="782"/>
    </row>
    <row r="244" spans="1:51" s="783" customFormat="1">
      <c r="A244" s="782"/>
      <c r="B244" s="782"/>
      <c r="C244" s="782"/>
      <c r="D244" s="782"/>
      <c r="E244" s="782"/>
      <c r="F244" s="782"/>
      <c r="G244" s="782"/>
      <c r="H244" s="782"/>
      <c r="I244" s="782"/>
      <c r="J244" s="782"/>
      <c r="K244" s="782"/>
      <c r="L244" s="782"/>
      <c r="M244" s="782"/>
      <c r="N244" s="782"/>
      <c r="O244" s="782"/>
      <c r="P244" s="782"/>
      <c r="Q244" s="782"/>
      <c r="R244" s="782"/>
      <c r="S244" s="782"/>
      <c r="T244" s="782"/>
      <c r="U244" s="782"/>
      <c r="V244" s="782"/>
      <c r="W244" s="782"/>
      <c r="X244" s="782"/>
      <c r="Y244" s="782"/>
      <c r="Z244" s="782"/>
      <c r="AA244" s="782"/>
      <c r="AB244" s="782"/>
      <c r="AC244" s="782"/>
      <c r="AD244" s="782"/>
      <c r="AE244" s="782"/>
      <c r="AF244" s="782"/>
      <c r="AG244" s="782"/>
      <c r="AH244" s="782"/>
      <c r="AI244" s="782"/>
      <c r="AJ244" s="782"/>
      <c r="AK244" s="782"/>
      <c r="AL244" s="782"/>
      <c r="AM244" s="782"/>
      <c r="AN244" s="782"/>
      <c r="AO244" s="782"/>
      <c r="AP244" s="782"/>
      <c r="AQ244" s="782"/>
      <c r="AR244" s="782"/>
      <c r="AS244" s="782"/>
      <c r="AT244" s="782"/>
      <c r="AU244" s="782"/>
      <c r="AV244" s="782"/>
      <c r="AW244" s="782"/>
      <c r="AX244" s="782"/>
      <c r="AY244" s="782"/>
    </row>
    <row r="245" spans="1:51" s="783" customFormat="1">
      <c r="A245" s="782"/>
      <c r="B245" s="782"/>
      <c r="C245" s="782"/>
      <c r="D245" s="782"/>
      <c r="E245" s="782"/>
      <c r="F245" s="782"/>
      <c r="G245" s="782"/>
      <c r="H245" s="782"/>
      <c r="I245" s="782"/>
      <c r="J245" s="782"/>
      <c r="K245" s="782"/>
      <c r="L245" s="782"/>
      <c r="M245" s="782"/>
      <c r="N245" s="782"/>
      <c r="O245" s="782"/>
      <c r="P245" s="782"/>
      <c r="Q245" s="782"/>
      <c r="R245" s="782"/>
      <c r="S245" s="782"/>
      <c r="T245" s="782"/>
      <c r="U245" s="782"/>
      <c r="V245" s="782"/>
      <c r="W245" s="782"/>
      <c r="X245" s="782"/>
      <c r="Y245" s="782"/>
      <c r="Z245" s="782"/>
      <c r="AA245" s="782"/>
      <c r="AB245" s="782"/>
      <c r="AC245" s="782"/>
      <c r="AD245" s="782"/>
      <c r="AE245" s="782"/>
      <c r="AF245" s="782"/>
      <c r="AG245" s="782"/>
      <c r="AH245" s="782"/>
      <c r="AI245" s="782"/>
      <c r="AJ245" s="782"/>
      <c r="AK245" s="782"/>
      <c r="AL245" s="782"/>
      <c r="AM245" s="782"/>
      <c r="AN245" s="782"/>
      <c r="AO245" s="782"/>
      <c r="AP245" s="782"/>
      <c r="AQ245" s="782"/>
      <c r="AR245" s="782"/>
      <c r="AS245" s="782"/>
      <c r="AT245" s="782"/>
      <c r="AU245" s="782"/>
      <c r="AV245" s="782"/>
      <c r="AW245" s="782"/>
      <c r="AX245" s="782"/>
      <c r="AY245" s="782"/>
    </row>
    <row r="246" spans="1:51" s="783" customFormat="1">
      <c r="A246" s="782"/>
      <c r="B246" s="782"/>
      <c r="C246" s="782"/>
      <c r="D246" s="782"/>
      <c r="E246" s="782"/>
      <c r="F246" s="782"/>
      <c r="G246" s="782"/>
      <c r="H246" s="782"/>
      <c r="I246" s="782"/>
      <c r="J246" s="782"/>
      <c r="K246" s="782"/>
      <c r="L246" s="782"/>
      <c r="M246" s="782"/>
      <c r="N246" s="782"/>
      <c r="O246" s="782"/>
      <c r="P246" s="782"/>
      <c r="Q246" s="782"/>
      <c r="R246" s="782"/>
      <c r="S246" s="782"/>
      <c r="T246" s="782"/>
      <c r="U246" s="782"/>
      <c r="V246" s="782"/>
      <c r="W246" s="782"/>
      <c r="X246" s="782"/>
      <c r="Y246" s="782"/>
      <c r="Z246" s="782"/>
      <c r="AA246" s="782"/>
      <c r="AB246" s="782"/>
      <c r="AC246" s="782"/>
      <c r="AD246" s="782"/>
      <c r="AE246" s="782"/>
      <c r="AF246" s="782"/>
      <c r="AG246" s="782"/>
      <c r="AH246" s="782"/>
      <c r="AI246" s="782"/>
      <c r="AJ246" s="782"/>
      <c r="AK246" s="782"/>
      <c r="AL246" s="782"/>
      <c r="AM246" s="782"/>
      <c r="AN246" s="782"/>
      <c r="AO246" s="782"/>
      <c r="AP246" s="782"/>
      <c r="AQ246" s="782"/>
      <c r="AR246" s="782"/>
      <c r="AS246" s="782"/>
      <c r="AT246" s="782"/>
      <c r="AU246" s="782"/>
      <c r="AV246" s="782"/>
      <c r="AW246" s="782"/>
      <c r="AX246" s="782"/>
      <c r="AY246" s="782"/>
    </row>
    <row r="247" spans="1:51" s="783" customFormat="1">
      <c r="A247" s="782"/>
      <c r="B247" s="782"/>
      <c r="C247" s="782"/>
      <c r="D247" s="782"/>
      <c r="E247" s="782"/>
      <c r="F247" s="782"/>
      <c r="G247" s="782"/>
      <c r="H247" s="782"/>
      <c r="I247" s="782"/>
      <c r="J247" s="782"/>
      <c r="K247" s="782"/>
      <c r="L247" s="782"/>
      <c r="M247" s="782"/>
      <c r="N247" s="782"/>
      <c r="O247" s="782"/>
      <c r="P247" s="782"/>
      <c r="Q247" s="782"/>
      <c r="R247" s="782"/>
      <c r="S247" s="782"/>
      <c r="T247" s="782"/>
      <c r="U247" s="782"/>
      <c r="V247" s="782"/>
      <c r="W247" s="782"/>
      <c r="X247" s="782"/>
      <c r="Y247" s="782"/>
      <c r="Z247" s="782"/>
      <c r="AA247" s="782"/>
      <c r="AB247" s="782"/>
      <c r="AC247" s="782"/>
      <c r="AD247" s="782"/>
      <c r="AE247" s="782"/>
      <c r="AF247" s="782"/>
      <c r="AG247" s="782"/>
      <c r="AH247" s="782"/>
      <c r="AI247" s="782"/>
      <c r="AJ247" s="782"/>
      <c r="AK247" s="782"/>
      <c r="AL247" s="782"/>
      <c r="AM247" s="782"/>
      <c r="AN247" s="782"/>
      <c r="AO247" s="782"/>
      <c r="AP247" s="782"/>
      <c r="AQ247" s="782"/>
      <c r="AR247" s="782"/>
      <c r="AS247" s="782"/>
      <c r="AT247" s="782"/>
      <c r="AU247" s="782"/>
      <c r="AV247" s="782"/>
      <c r="AW247" s="782"/>
      <c r="AX247" s="782"/>
      <c r="AY247" s="782"/>
    </row>
    <row r="248" spans="1:51" s="783" customFormat="1">
      <c r="A248" s="782"/>
      <c r="B248" s="782"/>
      <c r="C248" s="782"/>
      <c r="D248" s="782"/>
      <c r="E248" s="782"/>
      <c r="F248" s="782"/>
      <c r="G248" s="782"/>
      <c r="H248" s="782"/>
      <c r="I248" s="782"/>
      <c r="J248" s="782"/>
      <c r="K248" s="782"/>
      <c r="L248" s="782"/>
      <c r="M248" s="782"/>
      <c r="N248" s="782"/>
      <c r="O248" s="782"/>
      <c r="P248" s="782"/>
      <c r="Q248" s="782"/>
      <c r="R248" s="782"/>
      <c r="S248" s="782"/>
      <c r="T248" s="782"/>
      <c r="U248" s="782"/>
      <c r="V248" s="782"/>
      <c r="W248" s="782"/>
      <c r="X248" s="782"/>
      <c r="Y248" s="782"/>
      <c r="Z248" s="782"/>
      <c r="AA248" s="782"/>
      <c r="AB248" s="782"/>
      <c r="AC248" s="782"/>
      <c r="AD248" s="782"/>
      <c r="AE248" s="782"/>
      <c r="AF248" s="782"/>
      <c r="AG248" s="782"/>
      <c r="AH248" s="782"/>
      <c r="AI248" s="782"/>
      <c r="AJ248" s="782"/>
      <c r="AK248" s="782"/>
      <c r="AL248" s="782"/>
      <c r="AM248" s="782"/>
      <c r="AN248" s="782"/>
      <c r="AO248" s="782"/>
      <c r="AP248" s="782"/>
      <c r="AQ248" s="782"/>
      <c r="AR248" s="782"/>
      <c r="AS248" s="782"/>
      <c r="AT248" s="782"/>
      <c r="AU248" s="782"/>
      <c r="AV248" s="782"/>
      <c r="AW248" s="782"/>
      <c r="AX248" s="782"/>
      <c r="AY248" s="782"/>
    </row>
    <row r="249" spans="1:51" s="783" customFormat="1">
      <c r="A249" s="782"/>
      <c r="B249" s="782"/>
      <c r="C249" s="782"/>
      <c r="D249" s="782"/>
      <c r="E249" s="782"/>
      <c r="F249" s="782"/>
      <c r="G249" s="782"/>
      <c r="H249" s="782"/>
      <c r="I249" s="782"/>
      <c r="J249" s="782"/>
      <c r="K249" s="782"/>
      <c r="L249" s="782"/>
      <c r="M249" s="782"/>
      <c r="N249" s="782"/>
      <c r="O249" s="782"/>
      <c r="P249" s="782"/>
      <c r="Q249" s="782"/>
      <c r="R249" s="782"/>
      <c r="S249" s="782"/>
      <c r="T249" s="782"/>
      <c r="U249" s="782"/>
      <c r="V249" s="782"/>
      <c r="W249" s="782"/>
      <c r="X249" s="782"/>
      <c r="Y249" s="782"/>
      <c r="Z249" s="782"/>
      <c r="AA249" s="782"/>
      <c r="AB249" s="782"/>
      <c r="AC249" s="782"/>
      <c r="AD249" s="782"/>
      <c r="AE249" s="782"/>
      <c r="AF249" s="782"/>
      <c r="AG249" s="782"/>
      <c r="AH249" s="782"/>
      <c r="AI249" s="782"/>
      <c r="AJ249" s="782"/>
      <c r="AK249" s="782"/>
      <c r="AL249" s="782"/>
      <c r="AM249" s="782"/>
      <c r="AN249" s="782"/>
      <c r="AO249" s="782"/>
      <c r="AP249" s="782"/>
      <c r="AQ249" s="782"/>
      <c r="AR249" s="782"/>
      <c r="AS249" s="782"/>
      <c r="AT249" s="782"/>
      <c r="AU249" s="782"/>
      <c r="AV249" s="782"/>
      <c r="AW249" s="782"/>
      <c r="AX249" s="782"/>
      <c r="AY249" s="782"/>
    </row>
    <row r="250" spans="1:51" s="783" customFormat="1">
      <c r="A250" s="782"/>
      <c r="B250" s="782"/>
      <c r="C250" s="782"/>
      <c r="D250" s="782"/>
      <c r="E250" s="782"/>
      <c r="F250" s="782"/>
      <c r="G250" s="782"/>
      <c r="H250" s="782"/>
      <c r="I250" s="782"/>
      <c r="J250" s="782"/>
      <c r="K250" s="782"/>
      <c r="L250" s="782"/>
      <c r="M250" s="782"/>
      <c r="N250" s="782"/>
      <c r="O250" s="782"/>
      <c r="P250" s="782"/>
      <c r="Q250" s="782"/>
      <c r="R250" s="782"/>
      <c r="S250" s="782"/>
      <c r="T250" s="782"/>
      <c r="U250" s="782"/>
      <c r="V250" s="782"/>
      <c r="W250" s="782"/>
      <c r="X250" s="782"/>
      <c r="Y250" s="782"/>
      <c r="Z250" s="782"/>
      <c r="AA250" s="782"/>
      <c r="AB250" s="782"/>
      <c r="AC250" s="782"/>
      <c r="AD250" s="782"/>
      <c r="AE250" s="782"/>
      <c r="AF250" s="782"/>
      <c r="AG250" s="782"/>
      <c r="AH250" s="782"/>
      <c r="AI250" s="782"/>
      <c r="AJ250" s="782"/>
      <c r="AK250" s="782"/>
      <c r="AL250" s="782"/>
      <c r="AM250" s="782"/>
      <c r="AN250" s="782"/>
      <c r="AO250" s="782"/>
      <c r="AP250" s="782"/>
      <c r="AQ250" s="782"/>
      <c r="AR250" s="782"/>
      <c r="AS250" s="782"/>
      <c r="AT250" s="782"/>
      <c r="AU250" s="782"/>
      <c r="AV250" s="782"/>
      <c r="AW250" s="782"/>
      <c r="AX250" s="782"/>
      <c r="AY250" s="782"/>
    </row>
    <row r="251" spans="1:51" s="783" customFormat="1">
      <c r="A251" s="782"/>
      <c r="B251" s="782"/>
      <c r="C251" s="782"/>
      <c r="D251" s="782"/>
      <c r="E251" s="782"/>
      <c r="F251" s="782"/>
      <c r="G251" s="782"/>
      <c r="H251" s="782"/>
      <c r="I251" s="782"/>
      <c r="J251" s="782"/>
      <c r="K251" s="782"/>
      <c r="L251" s="782"/>
      <c r="M251" s="782"/>
      <c r="N251" s="782"/>
      <c r="O251" s="782"/>
      <c r="P251" s="782"/>
      <c r="Q251" s="782"/>
      <c r="R251" s="782"/>
      <c r="S251" s="782"/>
      <c r="T251" s="782"/>
      <c r="U251" s="782"/>
      <c r="V251" s="782"/>
      <c r="W251" s="782"/>
      <c r="X251" s="782"/>
      <c r="Y251" s="782"/>
      <c r="Z251" s="782"/>
      <c r="AA251" s="782"/>
      <c r="AB251" s="782"/>
      <c r="AC251" s="782"/>
      <c r="AD251" s="782"/>
      <c r="AE251" s="782"/>
      <c r="AF251" s="782"/>
      <c r="AG251" s="782"/>
      <c r="AH251" s="782"/>
      <c r="AI251" s="782"/>
      <c r="AJ251" s="782"/>
      <c r="AK251" s="782"/>
      <c r="AL251" s="782"/>
      <c r="AM251" s="782"/>
      <c r="AN251" s="782"/>
      <c r="AO251" s="782"/>
      <c r="AP251" s="782"/>
      <c r="AQ251" s="782"/>
      <c r="AR251" s="782"/>
      <c r="AS251" s="782"/>
      <c r="AT251" s="782"/>
      <c r="AU251" s="782"/>
      <c r="AV251" s="782"/>
      <c r="AW251" s="782"/>
      <c r="AX251" s="782"/>
      <c r="AY251" s="782"/>
    </row>
    <row r="252" spans="1:51" s="783" customFormat="1">
      <c r="A252" s="782"/>
      <c r="B252" s="782"/>
      <c r="C252" s="782"/>
      <c r="D252" s="782"/>
      <c r="E252" s="782"/>
      <c r="F252" s="782"/>
      <c r="G252" s="782"/>
      <c r="H252" s="782"/>
      <c r="I252" s="782"/>
      <c r="J252" s="782"/>
      <c r="K252" s="782"/>
      <c r="L252" s="782"/>
      <c r="M252" s="782"/>
      <c r="N252" s="782"/>
      <c r="O252" s="782"/>
      <c r="P252" s="782"/>
      <c r="Q252" s="782"/>
      <c r="R252" s="782"/>
      <c r="S252" s="782"/>
      <c r="T252" s="782"/>
      <c r="U252" s="782"/>
      <c r="V252" s="782"/>
      <c r="W252" s="782"/>
      <c r="X252" s="782"/>
      <c r="Y252" s="782"/>
      <c r="Z252" s="782"/>
      <c r="AA252" s="782"/>
      <c r="AB252" s="782"/>
      <c r="AC252" s="782"/>
      <c r="AD252" s="782"/>
      <c r="AE252" s="782"/>
      <c r="AF252" s="782"/>
      <c r="AG252" s="782"/>
      <c r="AH252" s="782"/>
      <c r="AI252" s="782"/>
      <c r="AJ252" s="782"/>
      <c r="AK252" s="782"/>
      <c r="AL252" s="782"/>
      <c r="AM252" s="782"/>
      <c r="AN252" s="782"/>
      <c r="AO252" s="782"/>
      <c r="AP252" s="782"/>
      <c r="AQ252" s="782"/>
      <c r="AR252" s="782"/>
      <c r="AS252" s="782"/>
      <c r="AT252" s="782"/>
      <c r="AU252" s="782"/>
      <c r="AV252" s="782"/>
      <c r="AW252" s="782"/>
      <c r="AX252" s="782"/>
      <c r="AY252" s="782"/>
    </row>
    <row r="253" spans="1:51" s="783" customFormat="1">
      <c r="A253" s="782"/>
      <c r="B253" s="782"/>
      <c r="C253" s="782"/>
      <c r="D253" s="782"/>
      <c r="E253" s="782"/>
      <c r="F253" s="782"/>
      <c r="G253" s="782"/>
      <c r="H253" s="782"/>
      <c r="I253" s="782"/>
      <c r="J253" s="782"/>
      <c r="K253" s="782"/>
      <c r="L253" s="782"/>
      <c r="M253" s="782"/>
      <c r="N253" s="782"/>
      <c r="O253" s="782"/>
      <c r="P253" s="782"/>
      <c r="Q253" s="782"/>
      <c r="R253" s="782"/>
      <c r="S253" s="782"/>
      <c r="T253" s="782"/>
      <c r="U253" s="782"/>
      <c r="V253" s="782"/>
      <c r="W253" s="782"/>
      <c r="X253" s="782"/>
      <c r="Y253" s="782"/>
      <c r="Z253" s="782"/>
      <c r="AA253" s="782"/>
      <c r="AB253" s="782"/>
      <c r="AC253" s="782"/>
      <c r="AD253" s="782"/>
      <c r="AE253" s="782"/>
      <c r="AF253" s="782"/>
      <c r="AG253" s="782"/>
      <c r="AH253" s="782"/>
      <c r="AI253" s="782"/>
      <c r="AJ253" s="782"/>
      <c r="AK253" s="782"/>
      <c r="AL253" s="782"/>
      <c r="AM253" s="782"/>
      <c r="AN253" s="782"/>
      <c r="AO253" s="782"/>
      <c r="AP253" s="782"/>
      <c r="AQ253" s="782"/>
      <c r="AR253" s="782"/>
      <c r="AS253" s="782"/>
      <c r="AT253" s="782"/>
      <c r="AU253" s="782"/>
      <c r="AV253" s="782"/>
      <c r="AW253" s="782"/>
      <c r="AX253" s="782"/>
      <c r="AY253" s="782"/>
    </row>
    <row r="254" spans="1:51" s="783" customFormat="1">
      <c r="A254" s="782"/>
      <c r="B254" s="782"/>
      <c r="C254" s="782"/>
      <c r="D254" s="782"/>
      <c r="E254" s="782"/>
      <c r="F254" s="782"/>
      <c r="G254" s="782"/>
      <c r="H254" s="782"/>
      <c r="I254" s="782"/>
      <c r="J254" s="782"/>
      <c r="K254" s="782"/>
      <c r="L254" s="782"/>
      <c r="M254" s="782"/>
      <c r="N254" s="782"/>
      <c r="O254" s="782"/>
      <c r="P254" s="782"/>
      <c r="Q254" s="782"/>
      <c r="R254" s="782"/>
      <c r="S254" s="782"/>
      <c r="T254" s="782"/>
      <c r="U254" s="782"/>
      <c r="V254" s="782"/>
      <c r="W254" s="782"/>
      <c r="X254" s="782"/>
      <c r="Y254" s="782"/>
      <c r="Z254" s="782"/>
      <c r="AA254" s="782"/>
      <c r="AB254" s="782"/>
      <c r="AC254" s="782"/>
      <c r="AD254" s="782"/>
      <c r="AE254" s="782"/>
      <c r="AF254" s="782"/>
      <c r="AG254" s="782"/>
      <c r="AH254" s="782"/>
      <c r="AI254" s="782"/>
      <c r="AJ254" s="782"/>
      <c r="AK254" s="782"/>
      <c r="AL254" s="782"/>
      <c r="AM254" s="782"/>
      <c r="AN254" s="782"/>
      <c r="AO254" s="782"/>
      <c r="AP254" s="782"/>
      <c r="AQ254" s="782"/>
      <c r="AR254" s="782"/>
      <c r="AS254" s="782"/>
      <c r="AT254" s="782"/>
      <c r="AU254" s="782"/>
      <c r="AV254" s="782"/>
      <c r="AW254" s="782"/>
      <c r="AX254" s="782"/>
      <c r="AY254" s="782"/>
    </row>
    <row r="255" spans="1:51" s="783" customFormat="1">
      <c r="A255" s="782"/>
      <c r="B255" s="782"/>
      <c r="C255" s="782"/>
      <c r="D255" s="782"/>
      <c r="E255" s="782"/>
      <c r="F255" s="782"/>
      <c r="G255" s="782"/>
      <c r="H255" s="782"/>
      <c r="I255" s="782"/>
      <c r="J255" s="782"/>
      <c r="K255" s="782"/>
      <c r="L255" s="782"/>
      <c r="M255" s="782"/>
      <c r="N255" s="782"/>
      <c r="O255" s="782"/>
      <c r="P255" s="782"/>
      <c r="Q255" s="782"/>
      <c r="R255" s="782"/>
      <c r="S255" s="782"/>
      <c r="T255" s="782"/>
      <c r="U255" s="782"/>
      <c r="V255" s="782"/>
      <c r="W255" s="782"/>
      <c r="X255" s="782"/>
      <c r="Y255" s="782"/>
      <c r="Z255" s="782"/>
      <c r="AA255" s="782"/>
      <c r="AB255" s="782"/>
      <c r="AC255" s="782"/>
      <c r="AD255" s="782"/>
      <c r="AE255" s="782"/>
      <c r="AF255" s="782"/>
      <c r="AG255" s="782"/>
      <c r="AH255" s="782"/>
      <c r="AI255" s="782"/>
      <c r="AJ255" s="782"/>
      <c r="AK255" s="782"/>
      <c r="AL255" s="782"/>
      <c r="AM255" s="782"/>
      <c r="AN255" s="782"/>
      <c r="AO255" s="782"/>
      <c r="AP255" s="782"/>
      <c r="AQ255" s="782"/>
      <c r="AR255" s="782"/>
      <c r="AS255" s="782"/>
      <c r="AT255" s="782"/>
      <c r="AU255" s="782"/>
      <c r="AV255" s="782"/>
      <c r="AW255" s="782"/>
      <c r="AX255" s="782"/>
      <c r="AY255" s="782"/>
    </row>
    <row r="256" spans="1:51" s="783" customFormat="1">
      <c r="A256" s="782"/>
      <c r="B256" s="782"/>
      <c r="C256" s="782"/>
      <c r="D256" s="782"/>
      <c r="E256" s="782"/>
      <c r="F256" s="782"/>
      <c r="G256" s="782"/>
      <c r="H256" s="782"/>
      <c r="I256" s="782"/>
      <c r="J256" s="782"/>
      <c r="K256" s="782"/>
      <c r="L256" s="782"/>
      <c r="M256" s="782"/>
      <c r="N256" s="782"/>
      <c r="O256" s="782"/>
      <c r="P256" s="782"/>
      <c r="Q256" s="782"/>
      <c r="R256" s="782"/>
      <c r="S256" s="782"/>
      <c r="T256" s="782"/>
      <c r="U256" s="782"/>
      <c r="V256" s="782"/>
      <c r="W256" s="782"/>
      <c r="X256" s="782"/>
      <c r="Y256" s="782"/>
      <c r="Z256" s="782"/>
      <c r="AA256" s="782"/>
      <c r="AB256" s="782"/>
      <c r="AC256" s="782"/>
      <c r="AD256" s="782"/>
      <c r="AE256" s="782"/>
      <c r="AF256" s="782"/>
      <c r="AG256" s="782"/>
      <c r="AH256" s="782"/>
      <c r="AI256" s="782"/>
      <c r="AJ256" s="782"/>
      <c r="AK256" s="782"/>
      <c r="AL256" s="782"/>
      <c r="AM256" s="782"/>
      <c r="AN256" s="782"/>
      <c r="AO256" s="782"/>
      <c r="AP256" s="782"/>
      <c r="AQ256" s="782"/>
      <c r="AR256" s="782"/>
      <c r="AS256" s="782"/>
      <c r="AT256" s="782"/>
      <c r="AU256" s="782"/>
      <c r="AV256" s="782"/>
      <c r="AW256" s="782"/>
      <c r="AX256" s="782"/>
      <c r="AY256" s="782"/>
    </row>
    <row r="257" spans="1:51" s="783" customFormat="1">
      <c r="A257" s="782"/>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2"/>
      <c r="AY257" s="782"/>
    </row>
    <row r="258" spans="1:51" s="783" customFormat="1">
      <c r="A258" s="782"/>
      <c r="B258" s="782"/>
      <c r="C258" s="782"/>
      <c r="D258" s="782"/>
      <c r="E258" s="782"/>
      <c r="F258" s="782"/>
      <c r="G258" s="782"/>
      <c r="H258" s="782"/>
      <c r="I258" s="782"/>
      <c r="J258" s="782"/>
      <c r="K258" s="782"/>
      <c r="L258" s="782"/>
      <c r="M258" s="782"/>
      <c r="N258" s="782"/>
      <c r="O258" s="782"/>
      <c r="P258" s="782"/>
      <c r="Q258" s="782"/>
      <c r="R258" s="782"/>
      <c r="S258" s="782"/>
      <c r="T258" s="782"/>
      <c r="U258" s="782"/>
      <c r="V258" s="782"/>
      <c r="W258" s="782"/>
      <c r="X258" s="782"/>
      <c r="Y258" s="782"/>
      <c r="Z258" s="782"/>
      <c r="AA258" s="782"/>
      <c r="AB258" s="782"/>
      <c r="AC258" s="782"/>
      <c r="AD258" s="782"/>
      <c r="AE258" s="782"/>
      <c r="AF258" s="782"/>
      <c r="AG258" s="782"/>
      <c r="AH258" s="782"/>
      <c r="AI258" s="782"/>
      <c r="AJ258" s="782"/>
      <c r="AK258" s="782"/>
      <c r="AL258" s="782"/>
      <c r="AM258" s="782"/>
      <c r="AN258" s="782"/>
      <c r="AO258" s="782"/>
      <c r="AP258" s="782"/>
      <c r="AQ258" s="782"/>
      <c r="AR258" s="782"/>
      <c r="AS258" s="782"/>
      <c r="AT258" s="782"/>
      <c r="AU258" s="782"/>
      <c r="AV258" s="782"/>
      <c r="AW258" s="782"/>
      <c r="AX258" s="782"/>
      <c r="AY258" s="782"/>
    </row>
    <row r="259" spans="1:51" s="783" customFormat="1">
      <c r="A259" s="782"/>
      <c r="B259" s="782"/>
      <c r="C259" s="782"/>
      <c r="D259" s="782"/>
      <c r="E259" s="782"/>
      <c r="F259" s="782"/>
      <c r="G259" s="782"/>
      <c r="H259" s="782"/>
      <c r="I259" s="782"/>
      <c r="J259" s="782"/>
      <c r="K259" s="782"/>
      <c r="L259" s="782"/>
      <c r="M259" s="782"/>
      <c r="N259" s="782"/>
      <c r="O259" s="782"/>
      <c r="P259" s="782"/>
      <c r="Q259" s="782"/>
      <c r="R259" s="782"/>
      <c r="S259" s="782"/>
      <c r="T259" s="782"/>
      <c r="U259" s="782"/>
      <c r="V259" s="782"/>
      <c r="W259" s="782"/>
      <c r="X259" s="782"/>
      <c r="Y259" s="782"/>
      <c r="Z259" s="782"/>
      <c r="AA259" s="782"/>
      <c r="AB259" s="782"/>
      <c r="AC259" s="782"/>
      <c r="AD259" s="782"/>
      <c r="AE259" s="782"/>
      <c r="AF259" s="782"/>
      <c r="AG259" s="782"/>
      <c r="AH259" s="782"/>
      <c r="AI259" s="782"/>
      <c r="AJ259" s="782"/>
      <c r="AK259" s="782"/>
      <c r="AL259" s="782"/>
      <c r="AM259" s="782"/>
      <c r="AN259" s="782"/>
      <c r="AO259" s="782"/>
      <c r="AP259" s="782"/>
      <c r="AQ259" s="782"/>
      <c r="AR259" s="782"/>
      <c r="AS259" s="782"/>
      <c r="AT259" s="782"/>
      <c r="AU259" s="782"/>
      <c r="AV259" s="782"/>
      <c r="AW259" s="782"/>
      <c r="AX259" s="782"/>
      <c r="AY259" s="782"/>
    </row>
    <row r="260" spans="1:51" s="783" customFormat="1">
      <c r="A260" s="782"/>
      <c r="B260" s="782"/>
      <c r="C260" s="782"/>
      <c r="D260" s="782"/>
      <c r="E260" s="782"/>
      <c r="F260" s="782"/>
      <c r="G260" s="782"/>
      <c r="H260" s="782"/>
      <c r="I260" s="782"/>
      <c r="J260" s="782"/>
      <c r="K260" s="782"/>
      <c r="L260" s="782"/>
      <c r="M260" s="782"/>
      <c r="N260" s="782"/>
      <c r="O260" s="782"/>
      <c r="P260" s="782"/>
      <c r="Q260" s="782"/>
      <c r="R260" s="782"/>
      <c r="S260" s="782"/>
      <c r="T260" s="782"/>
      <c r="U260" s="782"/>
      <c r="V260" s="782"/>
      <c r="W260" s="782"/>
      <c r="X260" s="782"/>
      <c r="Y260" s="782"/>
      <c r="Z260" s="782"/>
      <c r="AA260" s="782"/>
      <c r="AB260" s="782"/>
      <c r="AC260" s="782"/>
      <c r="AD260" s="782"/>
      <c r="AE260" s="782"/>
      <c r="AF260" s="782"/>
      <c r="AG260" s="782"/>
      <c r="AH260" s="782"/>
      <c r="AI260" s="782"/>
      <c r="AJ260" s="782"/>
      <c r="AK260" s="782"/>
      <c r="AL260" s="782"/>
      <c r="AM260" s="782"/>
      <c r="AN260" s="782"/>
      <c r="AO260" s="782"/>
      <c r="AP260" s="782"/>
      <c r="AQ260" s="782"/>
      <c r="AR260" s="782"/>
      <c r="AS260" s="782"/>
      <c r="AT260" s="782"/>
      <c r="AU260" s="782"/>
      <c r="AV260" s="782"/>
      <c r="AW260" s="782"/>
      <c r="AX260" s="782"/>
      <c r="AY260" s="782"/>
    </row>
    <row r="261" spans="1:51" s="783" customFormat="1">
      <c r="A261" s="782"/>
      <c r="B261" s="782"/>
      <c r="C261" s="782"/>
      <c r="D261" s="782"/>
      <c r="E261" s="782"/>
      <c r="F261" s="782"/>
      <c r="G261" s="782"/>
      <c r="H261" s="782"/>
      <c r="I261" s="782"/>
      <c r="J261" s="782"/>
      <c r="K261" s="782"/>
      <c r="L261" s="782"/>
      <c r="M261" s="782"/>
      <c r="N261" s="782"/>
      <c r="O261" s="782"/>
      <c r="P261" s="782"/>
      <c r="Q261" s="782"/>
      <c r="R261" s="782"/>
      <c r="S261" s="782"/>
      <c r="T261" s="782"/>
      <c r="U261" s="782"/>
      <c r="V261" s="782"/>
      <c r="W261" s="782"/>
      <c r="X261" s="782"/>
      <c r="Y261" s="782"/>
      <c r="Z261" s="782"/>
      <c r="AA261" s="782"/>
      <c r="AB261" s="782"/>
      <c r="AC261" s="782"/>
      <c r="AD261" s="782"/>
      <c r="AE261" s="782"/>
      <c r="AF261" s="782"/>
      <c r="AG261" s="782"/>
      <c r="AH261" s="782"/>
      <c r="AI261" s="782"/>
      <c r="AJ261" s="782"/>
      <c r="AK261" s="782"/>
      <c r="AL261" s="782"/>
      <c r="AM261" s="782"/>
      <c r="AN261" s="782"/>
      <c r="AO261" s="782"/>
      <c r="AP261" s="782"/>
      <c r="AQ261" s="782"/>
      <c r="AR261" s="782"/>
      <c r="AS261" s="782"/>
      <c r="AT261" s="782"/>
      <c r="AU261" s="782"/>
      <c r="AV261" s="782"/>
      <c r="AW261" s="782"/>
      <c r="AX261" s="782"/>
      <c r="AY261" s="782"/>
    </row>
    <row r="262" spans="1:51" s="783" customFormat="1">
      <c r="A262" s="782"/>
      <c r="B262" s="782"/>
      <c r="C262" s="782"/>
      <c r="D262" s="782"/>
      <c r="E262" s="782"/>
      <c r="F262" s="782"/>
      <c r="G262" s="782"/>
      <c r="H262" s="782"/>
      <c r="I262" s="782"/>
      <c r="J262" s="782"/>
      <c r="K262" s="782"/>
      <c r="L262" s="782"/>
      <c r="M262" s="782"/>
      <c r="N262" s="782"/>
      <c r="O262" s="782"/>
      <c r="P262" s="782"/>
      <c r="Q262" s="782"/>
      <c r="R262" s="782"/>
      <c r="S262" s="782"/>
      <c r="T262" s="782"/>
      <c r="U262" s="782"/>
      <c r="V262" s="782"/>
      <c r="W262" s="782"/>
      <c r="X262" s="782"/>
      <c r="Y262" s="782"/>
      <c r="Z262" s="782"/>
      <c r="AA262" s="782"/>
      <c r="AB262" s="782"/>
      <c r="AC262" s="782"/>
      <c r="AD262" s="782"/>
      <c r="AE262" s="782"/>
      <c r="AF262" s="782"/>
      <c r="AG262" s="782"/>
      <c r="AH262" s="782"/>
      <c r="AI262" s="782"/>
      <c r="AJ262" s="782"/>
      <c r="AK262" s="782"/>
      <c r="AL262" s="782"/>
      <c r="AM262" s="782"/>
      <c r="AN262" s="782"/>
      <c r="AO262" s="782"/>
      <c r="AP262" s="782"/>
      <c r="AQ262" s="782"/>
      <c r="AR262" s="782"/>
      <c r="AS262" s="782"/>
      <c r="AT262" s="782"/>
      <c r="AU262" s="782"/>
      <c r="AV262" s="782"/>
      <c r="AW262" s="782"/>
      <c r="AX262" s="782"/>
      <c r="AY262" s="782"/>
    </row>
    <row r="263" spans="1:51" s="783" customFormat="1">
      <c r="A263" s="782"/>
      <c r="B263" s="782"/>
      <c r="C263" s="782"/>
      <c r="D263" s="782"/>
      <c r="E263" s="782"/>
      <c r="F263" s="782"/>
      <c r="G263" s="782"/>
      <c r="H263" s="782"/>
      <c r="I263" s="782"/>
      <c r="J263" s="782"/>
      <c r="K263" s="782"/>
      <c r="L263" s="782"/>
      <c r="M263" s="782"/>
      <c r="N263" s="782"/>
      <c r="O263" s="782"/>
      <c r="P263" s="782"/>
      <c r="Q263" s="782"/>
      <c r="R263" s="782"/>
      <c r="S263" s="782"/>
      <c r="T263" s="782"/>
      <c r="U263" s="782"/>
      <c r="V263" s="782"/>
      <c r="W263" s="782"/>
      <c r="X263" s="782"/>
      <c r="Y263" s="782"/>
      <c r="Z263" s="782"/>
      <c r="AA263" s="782"/>
      <c r="AB263" s="782"/>
      <c r="AC263" s="782"/>
      <c r="AD263" s="782"/>
      <c r="AE263" s="782"/>
      <c r="AF263" s="782"/>
      <c r="AG263" s="782"/>
      <c r="AH263" s="782"/>
      <c r="AI263" s="782"/>
      <c r="AJ263" s="782"/>
      <c r="AK263" s="782"/>
      <c r="AL263" s="782"/>
      <c r="AM263" s="782"/>
      <c r="AN263" s="782"/>
      <c r="AO263" s="782"/>
      <c r="AP263" s="782"/>
      <c r="AQ263" s="782"/>
      <c r="AR263" s="782"/>
      <c r="AS263" s="782"/>
      <c r="AT263" s="782"/>
      <c r="AU263" s="782"/>
      <c r="AV263" s="782"/>
      <c r="AW263" s="782"/>
      <c r="AX263" s="782"/>
      <c r="AY263" s="782"/>
    </row>
    <row r="264" spans="1:51" s="783" customFormat="1">
      <c r="A264" s="782"/>
      <c r="B264" s="782"/>
      <c r="C264" s="782"/>
      <c r="D264" s="782"/>
      <c r="E264" s="782"/>
      <c r="F264" s="782"/>
      <c r="G264" s="782"/>
      <c r="H264" s="782"/>
      <c r="I264" s="782"/>
      <c r="J264" s="782"/>
      <c r="K264" s="782"/>
      <c r="L264" s="782"/>
      <c r="M264" s="782"/>
      <c r="N264" s="782"/>
      <c r="O264" s="782"/>
      <c r="P264" s="782"/>
      <c r="Q264" s="782"/>
      <c r="R264" s="782"/>
      <c r="S264" s="782"/>
      <c r="T264" s="782"/>
      <c r="U264" s="782"/>
      <c r="V264" s="782"/>
      <c r="W264" s="782"/>
      <c r="X264" s="782"/>
      <c r="Y264" s="782"/>
      <c r="Z264" s="782"/>
      <c r="AA264" s="782"/>
      <c r="AB264" s="782"/>
      <c r="AC264" s="782"/>
      <c r="AD264" s="782"/>
      <c r="AE264" s="782"/>
      <c r="AF264" s="782"/>
      <c r="AG264" s="782"/>
      <c r="AH264" s="782"/>
      <c r="AI264" s="782"/>
      <c r="AJ264" s="782"/>
      <c r="AK264" s="782"/>
      <c r="AL264" s="782"/>
      <c r="AM264" s="782"/>
      <c r="AN264" s="782"/>
      <c r="AO264" s="782"/>
      <c r="AP264" s="782"/>
      <c r="AQ264" s="782"/>
      <c r="AR264" s="782"/>
      <c r="AS264" s="782"/>
      <c r="AT264" s="782"/>
      <c r="AU264" s="782"/>
      <c r="AV264" s="782"/>
      <c r="AW264" s="782"/>
      <c r="AX264" s="782"/>
      <c r="AY264" s="782"/>
    </row>
    <row r="265" spans="1:51" s="783" customFormat="1">
      <c r="A265" s="782"/>
      <c r="B265" s="782"/>
      <c r="C265" s="782"/>
      <c r="D265" s="782"/>
      <c r="E265" s="782"/>
      <c r="F265" s="782"/>
      <c r="G265" s="782"/>
      <c r="H265" s="782"/>
      <c r="I265" s="782"/>
      <c r="J265" s="782"/>
      <c r="K265" s="782"/>
      <c r="L265" s="782"/>
      <c r="M265" s="782"/>
      <c r="N265" s="782"/>
      <c r="O265" s="782"/>
      <c r="P265" s="782"/>
      <c r="Q265" s="782"/>
      <c r="R265" s="782"/>
      <c r="S265" s="782"/>
      <c r="T265" s="782"/>
      <c r="U265" s="782"/>
      <c r="V265" s="782"/>
      <c r="W265" s="782"/>
      <c r="X265" s="782"/>
      <c r="Y265" s="782"/>
      <c r="Z265" s="782"/>
      <c r="AA265" s="782"/>
      <c r="AB265" s="782"/>
      <c r="AC265" s="782"/>
      <c r="AD265" s="782"/>
      <c r="AE265" s="782"/>
      <c r="AF265" s="782"/>
      <c r="AG265" s="782"/>
      <c r="AH265" s="782"/>
      <c r="AI265" s="782"/>
      <c r="AJ265" s="782"/>
      <c r="AK265" s="782"/>
      <c r="AL265" s="782"/>
      <c r="AM265" s="782"/>
      <c r="AN265" s="782"/>
      <c r="AO265" s="782"/>
      <c r="AP265" s="782"/>
      <c r="AQ265" s="782"/>
      <c r="AR265" s="782"/>
      <c r="AS265" s="782"/>
      <c r="AT265" s="782"/>
      <c r="AU265" s="782"/>
      <c r="AV265" s="782"/>
      <c r="AW265" s="782"/>
      <c r="AX265" s="782"/>
      <c r="AY265" s="782"/>
    </row>
    <row r="266" spans="1:51" s="783" customFormat="1">
      <c r="A266" s="782"/>
      <c r="B266" s="782"/>
      <c r="C266" s="782"/>
      <c r="D266" s="782"/>
      <c r="E266" s="782"/>
      <c r="F266" s="782"/>
      <c r="G266" s="782"/>
      <c r="H266" s="782"/>
      <c r="I266" s="782"/>
      <c r="J266" s="782"/>
      <c r="K266" s="782"/>
      <c r="L266" s="782"/>
      <c r="M266" s="782"/>
      <c r="N266" s="782"/>
      <c r="O266" s="782"/>
      <c r="P266" s="782"/>
      <c r="Q266" s="782"/>
      <c r="R266" s="782"/>
      <c r="S266" s="782"/>
      <c r="T266" s="782"/>
      <c r="U266" s="782"/>
      <c r="V266" s="782"/>
      <c r="W266" s="782"/>
      <c r="X266" s="782"/>
      <c r="Y266" s="782"/>
      <c r="Z266" s="782"/>
      <c r="AA266" s="782"/>
      <c r="AB266" s="782"/>
      <c r="AC266" s="782"/>
      <c r="AD266" s="782"/>
      <c r="AE266" s="782"/>
      <c r="AF266" s="782"/>
      <c r="AG266" s="782"/>
      <c r="AH266" s="782"/>
      <c r="AI266" s="782"/>
      <c r="AJ266" s="782"/>
      <c r="AK266" s="782"/>
      <c r="AL266" s="782"/>
      <c r="AM266" s="782"/>
      <c r="AN266" s="782"/>
      <c r="AO266" s="782"/>
      <c r="AP266" s="782"/>
      <c r="AQ266" s="782"/>
      <c r="AR266" s="782"/>
      <c r="AS266" s="782"/>
      <c r="AT266" s="782"/>
      <c r="AU266" s="782"/>
      <c r="AV266" s="782"/>
      <c r="AW266" s="782"/>
      <c r="AX266" s="782"/>
      <c r="AY266" s="782"/>
    </row>
    <row r="267" spans="1:51" s="783" customFormat="1">
      <c r="A267" s="782"/>
      <c r="B267" s="782"/>
      <c r="C267" s="782"/>
      <c r="D267" s="782"/>
      <c r="E267" s="782"/>
      <c r="F267" s="782"/>
      <c r="G267" s="782"/>
      <c r="H267" s="782"/>
      <c r="I267" s="782"/>
      <c r="J267" s="782"/>
      <c r="K267" s="782"/>
      <c r="L267" s="782"/>
      <c r="M267" s="782"/>
      <c r="N267" s="782"/>
      <c r="O267" s="782"/>
      <c r="P267" s="782"/>
      <c r="Q267" s="782"/>
      <c r="R267" s="782"/>
      <c r="S267" s="782"/>
      <c r="T267" s="782"/>
      <c r="U267" s="782"/>
      <c r="V267" s="782"/>
      <c r="W267" s="782"/>
      <c r="X267" s="782"/>
      <c r="Y267" s="782"/>
      <c r="Z267" s="782"/>
      <c r="AA267" s="782"/>
      <c r="AB267" s="782"/>
      <c r="AC267" s="782"/>
      <c r="AD267" s="782"/>
      <c r="AE267" s="782"/>
      <c r="AF267" s="782"/>
      <c r="AG267" s="782"/>
      <c r="AH267" s="782"/>
      <c r="AI267" s="782"/>
      <c r="AJ267" s="782"/>
      <c r="AK267" s="782"/>
      <c r="AL267" s="782"/>
      <c r="AM267" s="782"/>
      <c r="AN267" s="782"/>
      <c r="AO267" s="782"/>
      <c r="AP267" s="782"/>
      <c r="AQ267" s="782"/>
      <c r="AR267" s="782"/>
      <c r="AS267" s="782"/>
      <c r="AT267" s="782"/>
      <c r="AU267" s="782"/>
      <c r="AV267" s="782"/>
      <c r="AW267" s="782"/>
      <c r="AX267" s="782"/>
      <c r="AY267" s="782"/>
    </row>
    <row r="268" spans="1:51" s="783" customFormat="1">
      <c r="A268" s="782"/>
      <c r="B268" s="782"/>
      <c r="C268" s="782"/>
      <c r="D268" s="782"/>
      <c r="E268" s="782"/>
      <c r="F268" s="782"/>
      <c r="G268" s="782"/>
      <c r="H268" s="782"/>
      <c r="I268" s="782"/>
      <c r="J268" s="782"/>
      <c r="K268" s="782"/>
      <c r="L268" s="782"/>
      <c r="M268" s="782"/>
      <c r="N268" s="782"/>
      <c r="O268" s="782"/>
      <c r="P268" s="782"/>
      <c r="Q268" s="782"/>
      <c r="R268" s="782"/>
      <c r="S268" s="782"/>
      <c r="T268" s="782"/>
      <c r="U268" s="782"/>
      <c r="V268" s="782"/>
      <c r="W268" s="782"/>
      <c r="X268" s="782"/>
      <c r="Y268" s="782"/>
      <c r="Z268" s="782"/>
      <c r="AA268" s="782"/>
      <c r="AB268" s="782"/>
      <c r="AC268" s="782"/>
      <c r="AD268" s="782"/>
      <c r="AE268" s="782"/>
      <c r="AF268" s="782"/>
      <c r="AG268" s="782"/>
      <c r="AH268" s="782"/>
      <c r="AI268" s="782"/>
      <c r="AJ268" s="782"/>
      <c r="AK268" s="782"/>
      <c r="AL268" s="782"/>
      <c r="AM268" s="782"/>
      <c r="AN268" s="782"/>
      <c r="AO268" s="782"/>
      <c r="AP268" s="782"/>
      <c r="AQ268" s="782"/>
      <c r="AR268" s="782"/>
      <c r="AS268" s="782"/>
      <c r="AT268" s="782"/>
      <c r="AU268" s="782"/>
      <c r="AV268" s="782"/>
      <c r="AW268" s="782"/>
      <c r="AX268" s="782"/>
      <c r="AY268" s="782"/>
    </row>
    <row r="269" spans="1:51" s="783" customFormat="1">
      <c r="A269" s="782"/>
      <c r="B269" s="782"/>
      <c r="C269" s="782"/>
      <c r="D269" s="782"/>
      <c r="E269" s="782"/>
      <c r="F269" s="782"/>
      <c r="G269" s="782"/>
      <c r="H269" s="782"/>
      <c r="I269" s="782"/>
      <c r="J269" s="782"/>
      <c r="K269" s="782"/>
      <c r="L269" s="782"/>
      <c r="M269" s="782"/>
      <c r="N269" s="782"/>
      <c r="O269" s="782"/>
      <c r="P269" s="782"/>
      <c r="Q269" s="782"/>
      <c r="R269" s="782"/>
      <c r="S269" s="782"/>
      <c r="T269" s="782"/>
      <c r="U269" s="782"/>
      <c r="V269" s="782"/>
      <c r="W269" s="782"/>
      <c r="X269" s="782"/>
      <c r="Y269" s="782"/>
      <c r="Z269" s="782"/>
      <c r="AA269" s="782"/>
      <c r="AB269" s="782"/>
      <c r="AC269" s="782"/>
      <c r="AD269" s="782"/>
      <c r="AE269" s="782"/>
      <c r="AF269" s="782"/>
      <c r="AG269" s="782"/>
      <c r="AH269" s="782"/>
      <c r="AI269" s="782"/>
      <c r="AJ269" s="782"/>
      <c r="AK269" s="782"/>
      <c r="AL269" s="782"/>
      <c r="AM269" s="782"/>
      <c r="AN269" s="782"/>
      <c r="AO269" s="782"/>
      <c r="AP269" s="782"/>
      <c r="AQ269" s="782"/>
      <c r="AR269" s="782"/>
      <c r="AS269" s="782"/>
      <c r="AT269" s="782"/>
      <c r="AU269" s="782"/>
      <c r="AV269" s="782"/>
      <c r="AW269" s="782"/>
      <c r="AX269" s="782"/>
      <c r="AY269" s="782"/>
    </row>
    <row r="270" spans="1:51" s="783" customFormat="1">
      <c r="A270" s="782"/>
      <c r="B270" s="782"/>
      <c r="C270" s="782"/>
      <c r="D270" s="782"/>
      <c r="E270" s="782"/>
      <c r="F270" s="782"/>
      <c r="G270" s="782"/>
      <c r="H270" s="782"/>
      <c r="I270" s="782"/>
      <c r="J270" s="782"/>
      <c r="K270" s="782"/>
      <c r="L270" s="782"/>
      <c r="M270" s="782"/>
      <c r="N270" s="782"/>
      <c r="O270" s="782"/>
      <c r="P270" s="782"/>
      <c r="Q270" s="782"/>
      <c r="R270" s="782"/>
      <c r="S270" s="782"/>
      <c r="T270" s="782"/>
      <c r="U270" s="782"/>
      <c r="V270" s="782"/>
      <c r="W270" s="782"/>
      <c r="X270" s="782"/>
      <c r="Y270" s="782"/>
      <c r="Z270" s="782"/>
      <c r="AA270" s="782"/>
      <c r="AB270" s="782"/>
      <c r="AC270" s="782"/>
      <c r="AD270" s="782"/>
      <c r="AE270" s="782"/>
      <c r="AF270" s="782"/>
      <c r="AG270" s="782"/>
      <c r="AH270" s="782"/>
      <c r="AI270" s="782"/>
      <c r="AJ270" s="782"/>
      <c r="AK270" s="782"/>
      <c r="AL270" s="782"/>
      <c r="AM270" s="782"/>
      <c r="AN270" s="782"/>
      <c r="AO270" s="782"/>
      <c r="AP270" s="782"/>
      <c r="AQ270" s="782"/>
      <c r="AR270" s="782"/>
      <c r="AS270" s="782"/>
      <c r="AT270" s="782"/>
      <c r="AU270" s="782"/>
      <c r="AV270" s="782"/>
      <c r="AW270" s="782"/>
      <c r="AX270" s="782"/>
      <c r="AY270" s="782"/>
    </row>
    <row r="271" spans="1:51" s="783" customFormat="1">
      <c r="A271" s="782"/>
      <c r="B271" s="782"/>
      <c r="C271" s="782"/>
      <c r="D271" s="782"/>
      <c r="E271" s="782"/>
      <c r="F271" s="782"/>
      <c r="G271" s="782"/>
      <c r="H271" s="782"/>
      <c r="I271" s="782"/>
      <c r="J271" s="782"/>
      <c r="K271" s="782"/>
      <c r="L271" s="782"/>
      <c r="M271" s="782"/>
      <c r="N271" s="782"/>
      <c r="O271" s="782"/>
      <c r="P271" s="782"/>
      <c r="Q271" s="782"/>
      <c r="R271" s="782"/>
      <c r="S271" s="782"/>
      <c r="T271" s="782"/>
      <c r="U271" s="782"/>
      <c r="V271" s="782"/>
      <c r="W271" s="782"/>
      <c r="X271" s="782"/>
      <c r="Y271" s="782"/>
      <c r="Z271" s="782"/>
      <c r="AA271" s="782"/>
      <c r="AB271" s="782"/>
      <c r="AC271" s="782"/>
      <c r="AD271" s="782"/>
      <c r="AE271" s="782"/>
      <c r="AF271" s="782"/>
      <c r="AG271" s="782"/>
      <c r="AH271" s="782"/>
      <c r="AI271" s="782"/>
      <c r="AJ271" s="782"/>
      <c r="AK271" s="782"/>
      <c r="AL271" s="782"/>
      <c r="AM271" s="782"/>
      <c r="AN271" s="782"/>
      <c r="AO271" s="782"/>
      <c r="AP271" s="782"/>
      <c r="AQ271" s="782"/>
      <c r="AR271" s="782"/>
      <c r="AS271" s="782"/>
      <c r="AT271" s="782"/>
      <c r="AU271" s="782"/>
      <c r="AV271" s="782"/>
      <c r="AW271" s="782"/>
      <c r="AX271" s="782"/>
      <c r="AY271" s="782"/>
    </row>
    <row r="272" spans="1:51" s="783" customFormat="1">
      <c r="A272" s="782"/>
      <c r="B272" s="782"/>
      <c r="C272" s="782"/>
      <c r="D272" s="782"/>
      <c r="E272" s="782"/>
      <c r="F272" s="782"/>
      <c r="G272" s="782"/>
      <c r="H272" s="782"/>
      <c r="I272" s="782"/>
      <c r="J272" s="782"/>
      <c r="K272" s="782"/>
      <c r="L272" s="782"/>
      <c r="M272" s="782"/>
      <c r="N272" s="782"/>
      <c r="O272" s="782"/>
      <c r="P272" s="782"/>
      <c r="Q272" s="782"/>
      <c r="R272" s="782"/>
      <c r="S272" s="782"/>
      <c r="T272" s="782"/>
      <c r="U272" s="782"/>
      <c r="V272" s="782"/>
      <c r="W272" s="782"/>
      <c r="X272" s="782"/>
      <c r="Y272" s="782"/>
      <c r="Z272" s="782"/>
      <c r="AA272" s="782"/>
      <c r="AB272" s="782"/>
      <c r="AC272" s="782"/>
      <c r="AD272" s="782"/>
      <c r="AE272" s="782"/>
      <c r="AF272" s="782"/>
      <c r="AG272" s="782"/>
      <c r="AH272" s="782"/>
      <c r="AI272" s="782"/>
      <c r="AJ272" s="782"/>
      <c r="AK272" s="782"/>
      <c r="AL272" s="782"/>
      <c r="AM272" s="782"/>
      <c r="AN272" s="782"/>
      <c r="AO272" s="782"/>
      <c r="AP272" s="782"/>
      <c r="AQ272" s="782"/>
      <c r="AR272" s="782"/>
      <c r="AS272" s="782"/>
      <c r="AT272" s="782"/>
      <c r="AU272" s="782"/>
      <c r="AV272" s="782"/>
      <c r="AW272" s="782"/>
      <c r="AX272" s="782"/>
      <c r="AY272" s="782"/>
    </row>
    <row r="273" spans="1:51" s="783" customFormat="1">
      <c r="A273" s="782"/>
      <c r="B273" s="782"/>
      <c r="C273" s="782"/>
      <c r="D273" s="782"/>
      <c r="E273" s="782"/>
      <c r="F273" s="782"/>
      <c r="G273" s="782"/>
      <c r="H273" s="782"/>
      <c r="I273" s="782"/>
      <c r="J273" s="782"/>
      <c r="K273" s="782"/>
      <c r="L273" s="782"/>
      <c r="M273" s="782"/>
      <c r="N273" s="782"/>
      <c r="O273" s="782"/>
      <c r="P273" s="782"/>
      <c r="Q273" s="782"/>
      <c r="R273" s="782"/>
      <c r="S273" s="782"/>
      <c r="T273" s="782"/>
      <c r="U273" s="782"/>
      <c r="V273" s="782"/>
      <c r="W273" s="782"/>
      <c r="X273" s="782"/>
      <c r="Y273" s="782"/>
      <c r="Z273" s="782"/>
      <c r="AA273" s="782"/>
      <c r="AB273" s="782"/>
      <c r="AC273" s="782"/>
      <c r="AD273" s="782"/>
      <c r="AE273" s="782"/>
      <c r="AF273" s="782"/>
      <c r="AG273" s="782"/>
      <c r="AH273" s="782"/>
      <c r="AI273" s="782"/>
      <c r="AJ273" s="782"/>
      <c r="AK273" s="782"/>
      <c r="AL273" s="782"/>
      <c r="AM273" s="782"/>
      <c r="AN273" s="782"/>
      <c r="AO273" s="782"/>
      <c r="AP273" s="782"/>
      <c r="AQ273" s="782"/>
      <c r="AR273" s="782"/>
      <c r="AS273" s="782"/>
      <c r="AT273" s="782"/>
      <c r="AU273" s="782"/>
      <c r="AV273" s="782"/>
      <c r="AW273" s="782"/>
      <c r="AX273" s="782"/>
      <c r="AY273" s="782"/>
    </row>
    <row r="274" spans="1:51" s="783" customFormat="1">
      <c r="A274" s="782"/>
      <c r="B274" s="782"/>
      <c r="C274" s="782"/>
      <c r="D274" s="782"/>
      <c r="E274" s="782"/>
      <c r="F274" s="782"/>
      <c r="G274" s="782"/>
      <c r="H274" s="782"/>
      <c r="I274" s="782"/>
      <c r="J274" s="782"/>
      <c r="K274" s="782"/>
      <c r="L274" s="782"/>
      <c r="M274" s="782"/>
      <c r="N274" s="782"/>
      <c r="O274" s="782"/>
      <c r="P274" s="782"/>
      <c r="Q274" s="782"/>
      <c r="R274" s="782"/>
      <c r="S274" s="782"/>
      <c r="T274" s="782"/>
      <c r="U274" s="782"/>
      <c r="V274" s="782"/>
      <c r="W274" s="782"/>
      <c r="X274" s="782"/>
      <c r="Y274" s="782"/>
      <c r="Z274" s="782"/>
      <c r="AA274" s="782"/>
      <c r="AB274" s="782"/>
      <c r="AC274" s="782"/>
      <c r="AD274" s="782"/>
      <c r="AE274" s="782"/>
      <c r="AF274" s="782"/>
      <c r="AG274" s="782"/>
      <c r="AH274" s="782"/>
      <c r="AI274" s="782"/>
      <c r="AJ274" s="782"/>
      <c r="AK274" s="782"/>
      <c r="AL274" s="782"/>
      <c r="AM274" s="782"/>
      <c r="AN274" s="782"/>
      <c r="AO274" s="782"/>
      <c r="AP274" s="782"/>
      <c r="AQ274" s="782"/>
      <c r="AR274" s="782"/>
      <c r="AS274" s="782"/>
      <c r="AT274" s="782"/>
      <c r="AU274" s="782"/>
      <c r="AV274" s="782"/>
      <c r="AW274" s="782"/>
      <c r="AX274" s="782"/>
      <c r="AY274" s="782"/>
    </row>
    <row r="275" spans="1:51" s="783" customFormat="1">
      <c r="A275" s="782"/>
      <c r="B275" s="782"/>
      <c r="C275" s="782"/>
      <c r="D275" s="782"/>
      <c r="E275" s="782"/>
      <c r="F275" s="782"/>
      <c r="G275" s="782"/>
      <c r="H275" s="782"/>
      <c r="I275" s="782"/>
      <c r="J275" s="782"/>
      <c r="K275" s="782"/>
      <c r="L275" s="782"/>
      <c r="M275" s="782"/>
      <c r="N275" s="782"/>
      <c r="O275" s="782"/>
      <c r="P275" s="782"/>
      <c r="Q275" s="782"/>
      <c r="R275" s="782"/>
      <c r="S275" s="782"/>
      <c r="T275" s="782"/>
      <c r="U275" s="782"/>
      <c r="V275" s="782"/>
      <c r="W275" s="782"/>
      <c r="X275" s="782"/>
      <c r="Y275" s="782"/>
      <c r="Z275" s="782"/>
      <c r="AA275" s="782"/>
      <c r="AB275" s="782"/>
      <c r="AC275" s="782"/>
      <c r="AD275" s="782"/>
      <c r="AE275" s="782"/>
      <c r="AF275" s="782"/>
      <c r="AG275" s="782"/>
      <c r="AH275" s="782"/>
      <c r="AI275" s="782"/>
      <c r="AJ275" s="782"/>
      <c r="AK275" s="782"/>
      <c r="AL275" s="782"/>
      <c r="AM275" s="782"/>
      <c r="AN275" s="782"/>
      <c r="AO275" s="782"/>
      <c r="AP275" s="782"/>
      <c r="AQ275" s="782"/>
      <c r="AR275" s="782"/>
      <c r="AS275" s="782"/>
      <c r="AT275" s="782"/>
      <c r="AU275" s="782"/>
      <c r="AV275" s="782"/>
      <c r="AW275" s="782"/>
      <c r="AX275" s="782"/>
      <c r="AY275" s="782"/>
    </row>
    <row r="276" spans="1:51" s="783" customFormat="1">
      <c r="A276" s="782"/>
      <c r="B276" s="782"/>
      <c r="C276" s="782"/>
      <c r="D276" s="782"/>
      <c r="E276" s="782"/>
      <c r="F276" s="782"/>
      <c r="G276" s="782"/>
      <c r="H276" s="782"/>
      <c r="I276" s="782"/>
      <c r="J276" s="782"/>
      <c r="K276" s="782"/>
      <c r="L276" s="782"/>
      <c r="M276" s="782"/>
      <c r="N276" s="782"/>
      <c r="O276" s="782"/>
      <c r="P276" s="782"/>
      <c r="Q276" s="782"/>
      <c r="R276" s="782"/>
      <c r="S276" s="782"/>
      <c r="T276" s="782"/>
      <c r="U276" s="782"/>
      <c r="V276" s="782"/>
      <c r="W276" s="782"/>
      <c r="X276" s="782"/>
      <c r="Y276" s="782"/>
      <c r="Z276" s="782"/>
      <c r="AA276" s="782"/>
      <c r="AB276" s="782"/>
      <c r="AC276" s="782"/>
      <c r="AD276" s="782"/>
      <c r="AE276" s="782"/>
      <c r="AF276" s="782"/>
      <c r="AG276" s="782"/>
      <c r="AH276" s="782"/>
      <c r="AI276" s="782"/>
      <c r="AJ276" s="782"/>
      <c r="AK276" s="782"/>
      <c r="AL276" s="782"/>
      <c r="AM276" s="782"/>
      <c r="AN276" s="782"/>
      <c r="AO276" s="782"/>
      <c r="AP276" s="782"/>
      <c r="AQ276" s="782"/>
      <c r="AR276" s="782"/>
      <c r="AS276" s="782"/>
      <c r="AT276" s="782"/>
      <c r="AU276" s="782"/>
      <c r="AV276" s="782"/>
      <c r="AW276" s="782"/>
      <c r="AX276" s="782"/>
      <c r="AY276" s="782"/>
    </row>
    <row r="277" spans="1:51" s="783" customFormat="1">
      <c r="A277" s="782"/>
      <c r="B277" s="782"/>
      <c r="C277" s="782"/>
      <c r="D277" s="782"/>
      <c r="E277" s="782"/>
      <c r="F277" s="782"/>
      <c r="G277" s="782"/>
      <c r="H277" s="782"/>
      <c r="I277" s="782"/>
      <c r="J277" s="782"/>
      <c r="K277" s="782"/>
      <c r="L277" s="782"/>
      <c r="M277" s="782"/>
      <c r="N277" s="782"/>
      <c r="O277" s="782"/>
      <c r="P277" s="782"/>
      <c r="Q277" s="782"/>
      <c r="R277" s="782"/>
      <c r="S277" s="782"/>
      <c r="T277" s="782"/>
      <c r="U277" s="782"/>
      <c r="V277" s="782"/>
      <c r="W277" s="782"/>
      <c r="X277" s="782"/>
      <c r="Y277" s="782"/>
      <c r="Z277" s="782"/>
      <c r="AA277" s="782"/>
      <c r="AB277" s="782"/>
      <c r="AC277" s="782"/>
      <c r="AD277" s="782"/>
      <c r="AE277" s="782"/>
      <c r="AF277" s="782"/>
      <c r="AG277" s="782"/>
      <c r="AH277" s="782"/>
      <c r="AI277" s="782"/>
      <c r="AJ277" s="782"/>
      <c r="AK277" s="782"/>
      <c r="AL277" s="782"/>
      <c r="AM277" s="782"/>
      <c r="AN277" s="782"/>
      <c r="AO277" s="782"/>
      <c r="AP277" s="782"/>
      <c r="AQ277" s="782"/>
      <c r="AR277" s="782"/>
      <c r="AS277" s="782"/>
      <c r="AT277" s="782"/>
      <c r="AU277" s="782"/>
      <c r="AV277" s="782"/>
      <c r="AW277" s="782"/>
      <c r="AX277" s="782"/>
      <c r="AY277" s="782"/>
    </row>
    <row r="278" spans="1:51" s="783" customFormat="1">
      <c r="A278" s="782"/>
      <c r="B278" s="782"/>
      <c r="C278" s="782"/>
      <c r="D278" s="782"/>
      <c r="E278" s="782"/>
      <c r="F278" s="782"/>
      <c r="G278" s="782"/>
      <c r="H278" s="782"/>
      <c r="I278" s="782"/>
      <c r="J278" s="782"/>
      <c r="K278" s="782"/>
      <c r="L278" s="782"/>
      <c r="M278" s="782"/>
      <c r="N278" s="782"/>
      <c r="O278" s="782"/>
      <c r="P278" s="782"/>
      <c r="Q278" s="782"/>
      <c r="R278" s="782"/>
      <c r="S278" s="782"/>
      <c r="T278" s="782"/>
      <c r="U278" s="782"/>
      <c r="V278" s="782"/>
      <c r="W278" s="782"/>
      <c r="X278" s="782"/>
      <c r="Y278" s="782"/>
      <c r="Z278" s="782"/>
      <c r="AA278" s="782"/>
      <c r="AB278" s="782"/>
      <c r="AC278" s="782"/>
      <c r="AD278" s="782"/>
      <c r="AE278" s="782"/>
      <c r="AF278" s="782"/>
      <c r="AG278" s="782"/>
      <c r="AH278" s="782"/>
      <c r="AI278" s="782"/>
      <c r="AJ278" s="782"/>
      <c r="AK278" s="782"/>
      <c r="AL278" s="782"/>
      <c r="AM278" s="782"/>
      <c r="AN278" s="782"/>
      <c r="AO278" s="782"/>
      <c r="AP278" s="782"/>
      <c r="AQ278" s="782"/>
      <c r="AR278" s="782"/>
      <c r="AS278" s="782"/>
      <c r="AT278" s="782"/>
      <c r="AU278" s="782"/>
      <c r="AV278" s="782"/>
      <c r="AW278" s="782"/>
      <c r="AX278" s="782"/>
      <c r="AY278" s="782"/>
    </row>
    <row r="279" spans="1:51" s="783" customFormat="1">
      <c r="A279" s="782"/>
      <c r="B279" s="782"/>
      <c r="C279" s="782"/>
      <c r="D279" s="782"/>
      <c r="E279" s="782"/>
      <c r="F279" s="782"/>
      <c r="G279" s="782"/>
      <c r="H279" s="782"/>
      <c r="I279" s="782"/>
      <c r="J279" s="782"/>
      <c r="K279" s="782"/>
      <c r="L279" s="782"/>
      <c r="M279" s="782"/>
      <c r="N279" s="782"/>
      <c r="O279" s="782"/>
      <c r="P279" s="782"/>
      <c r="Q279" s="782"/>
      <c r="R279" s="782"/>
      <c r="S279" s="782"/>
      <c r="T279" s="782"/>
      <c r="U279" s="782"/>
      <c r="V279" s="782"/>
      <c r="W279" s="782"/>
      <c r="X279" s="782"/>
      <c r="Y279" s="782"/>
      <c r="Z279" s="782"/>
      <c r="AA279" s="782"/>
      <c r="AB279" s="782"/>
      <c r="AC279" s="782"/>
      <c r="AD279" s="782"/>
      <c r="AE279" s="782"/>
      <c r="AF279" s="782"/>
      <c r="AG279" s="782"/>
      <c r="AH279" s="782"/>
      <c r="AI279" s="782"/>
      <c r="AJ279" s="782"/>
      <c r="AK279" s="782"/>
      <c r="AL279" s="782"/>
      <c r="AM279" s="782"/>
      <c r="AN279" s="782"/>
      <c r="AO279" s="782"/>
      <c r="AP279" s="782"/>
      <c r="AQ279" s="782"/>
      <c r="AR279" s="782"/>
      <c r="AS279" s="782"/>
      <c r="AT279" s="782"/>
      <c r="AU279" s="782"/>
      <c r="AV279" s="782"/>
      <c r="AW279" s="782"/>
      <c r="AX279" s="782"/>
      <c r="AY279" s="782"/>
    </row>
    <row r="280" spans="1:51" s="783" customFormat="1">
      <c r="B280" s="782"/>
      <c r="C280" s="782"/>
      <c r="D280" s="782"/>
      <c r="E280" s="782"/>
      <c r="F280" s="782"/>
      <c r="G280" s="782"/>
      <c r="H280" s="782"/>
      <c r="I280" s="782"/>
      <c r="J280" s="782"/>
      <c r="K280" s="782"/>
      <c r="L280" s="782"/>
      <c r="M280" s="782"/>
    </row>
    <row r="281" spans="1:51" s="783" customFormat="1">
      <c r="B281" s="782"/>
      <c r="C281" s="782"/>
      <c r="D281" s="782"/>
      <c r="E281" s="782"/>
      <c r="F281" s="782"/>
      <c r="G281" s="782"/>
      <c r="H281" s="782"/>
      <c r="I281" s="782"/>
      <c r="J281" s="782"/>
      <c r="K281" s="782"/>
      <c r="L281" s="782"/>
      <c r="M281" s="782"/>
    </row>
    <row r="282" spans="1:51" s="783" customFormat="1">
      <c r="B282" s="782"/>
      <c r="C282" s="782"/>
      <c r="D282" s="782"/>
      <c r="E282" s="782"/>
      <c r="F282" s="782"/>
      <c r="G282" s="782"/>
      <c r="H282" s="782"/>
      <c r="I282" s="782"/>
      <c r="J282" s="782"/>
      <c r="K282" s="782"/>
      <c r="L282" s="782"/>
      <c r="M282" s="782"/>
    </row>
    <row r="283" spans="1:51" s="783" customFormat="1">
      <c r="B283" s="782"/>
      <c r="C283" s="782"/>
      <c r="D283" s="782"/>
      <c r="E283" s="782"/>
      <c r="F283" s="782"/>
      <c r="G283" s="782"/>
      <c r="I283" s="782"/>
      <c r="J283" s="782"/>
      <c r="K283" s="782"/>
      <c r="L283" s="782"/>
      <c r="M283" s="782"/>
    </row>
    <row r="284" spans="1:51" s="783" customFormat="1">
      <c r="B284" s="782"/>
      <c r="C284" s="782"/>
      <c r="D284" s="782"/>
      <c r="E284" s="782"/>
      <c r="F284" s="782"/>
      <c r="G284" s="782"/>
      <c r="I284" s="782"/>
      <c r="J284" s="782"/>
      <c r="K284" s="782"/>
      <c r="L284" s="782"/>
      <c r="M284" s="782"/>
    </row>
    <row r="285" spans="1:51" s="783" customFormat="1"/>
    <row r="286" spans="1:51" s="783" customFormat="1"/>
    <row r="287" spans="1:51" s="783" customFormat="1"/>
    <row r="288" spans="1:51" s="783" customFormat="1"/>
    <row r="289" s="783" customFormat="1"/>
    <row r="290" s="783" customFormat="1"/>
    <row r="291" s="783" customFormat="1"/>
    <row r="292" s="783" customFormat="1"/>
    <row r="293" s="783" customFormat="1"/>
    <row r="294" s="783" customFormat="1"/>
    <row r="295" s="783" customFormat="1"/>
    <row r="296" s="783" customFormat="1"/>
    <row r="297" s="783" customFormat="1"/>
    <row r="298" s="783" customFormat="1"/>
    <row r="299" s="783" customFormat="1"/>
    <row r="300" s="783" customFormat="1"/>
    <row r="301" s="783" customFormat="1"/>
    <row r="302" s="783" customFormat="1"/>
    <row r="303" s="783" customFormat="1"/>
    <row r="304" s="783" customFormat="1"/>
    <row r="305" s="783" customFormat="1"/>
    <row r="306" s="783" customFormat="1"/>
    <row r="307" s="783" customFormat="1"/>
    <row r="308" s="783" customFormat="1"/>
    <row r="309" s="783" customFormat="1"/>
    <row r="310" s="783" customFormat="1"/>
    <row r="311" s="783" customFormat="1"/>
    <row r="312" s="783" customFormat="1"/>
    <row r="313" s="783" customFormat="1"/>
    <row r="314" s="783" customFormat="1"/>
    <row r="315" s="783" customFormat="1"/>
    <row r="316" s="783" customFormat="1"/>
    <row r="317" s="783" customFormat="1"/>
    <row r="318" s="783" customFormat="1"/>
    <row r="319" s="783" customFormat="1"/>
    <row r="320" s="783" customFormat="1"/>
    <row r="321" s="783" customFormat="1"/>
    <row r="322" s="783" customFormat="1"/>
    <row r="323" s="783" customFormat="1"/>
    <row r="324" s="783" customFormat="1"/>
    <row r="325" s="783" customFormat="1"/>
    <row r="326" s="783" customFormat="1"/>
    <row r="327" s="783" customFormat="1"/>
    <row r="328" s="783" customFormat="1"/>
    <row r="329" s="783" customFormat="1"/>
    <row r="330" s="783" customFormat="1"/>
    <row r="331" s="783" customFormat="1"/>
    <row r="332" s="783" customFormat="1"/>
    <row r="333" s="783" customFormat="1"/>
    <row r="334" s="783" customFormat="1"/>
    <row r="335" s="783" customFormat="1"/>
    <row r="336" s="783" customFormat="1"/>
    <row r="337" s="783" customFormat="1"/>
    <row r="338" s="783" customFormat="1"/>
    <row r="339" s="783" customFormat="1"/>
    <row r="340" s="783" customFormat="1"/>
    <row r="341" s="783" customFormat="1"/>
    <row r="342" s="783" customFormat="1"/>
    <row r="343" s="783" customFormat="1"/>
    <row r="344" s="783" customFormat="1"/>
    <row r="345" s="783" customFormat="1"/>
    <row r="346" s="783" customFormat="1"/>
    <row r="347" s="783" customFormat="1"/>
    <row r="348" s="783" customFormat="1"/>
    <row r="349" s="783" customFormat="1"/>
    <row r="350" s="783" customFormat="1"/>
    <row r="351" s="783" customFormat="1"/>
    <row r="352" s="783" customFormat="1"/>
    <row r="353" s="783" customFormat="1"/>
    <row r="354" s="783" customFormat="1"/>
    <row r="355" s="783" customFormat="1"/>
    <row r="356" s="783" customFormat="1"/>
    <row r="357" s="783" customFormat="1"/>
    <row r="358" s="783" customFormat="1"/>
    <row r="359" s="783" customFormat="1"/>
    <row r="360" s="783" customFormat="1"/>
    <row r="361" s="783" customFormat="1"/>
    <row r="362" s="783" customFormat="1"/>
    <row r="363" s="783" customFormat="1"/>
    <row r="364" s="783" customFormat="1"/>
    <row r="365" s="783" customFormat="1"/>
    <row r="366" s="783" customFormat="1"/>
    <row r="367" s="783" customFormat="1"/>
    <row r="368" s="783" customFormat="1"/>
    <row r="369" s="783" customFormat="1"/>
    <row r="370" s="783" customFormat="1"/>
    <row r="371" s="783" customFormat="1"/>
    <row r="372" s="783" customFormat="1"/>
    <row r="373" s="783" customFormat="1"/>
    <row r="374" s="783" customFormat="1"/>
    <row r="375" s="783" customFormat="1"/>
    <row r="376" s="783" customFormat="1"/>
    <row r="377" s="783" customFormat="1"/>
    <row r="378" s="783" customFormat="1"/>
    <row r="379" s="783" customFormat="1"/>
    <row r="380" s="783" customFormat="1"/>
    <row r="381" s="783" customFormat="1"/>
    <row r="382" s="783" customFormat="1"/>
    <row r="383" s="783" customFormat="1"/>
    <row r="384" s="783" customFormat="1"/>
    <row r="385" s="783" customFormat="1"/>
    <row r="386" s="783" customFormat="1"/>
    <row r="387" s="783" customFormat="1"/>
    <row r="388" s="783" customFormat="1"/>
    <row r="389" s="783" customFormat="1"/>
    <row r="390" s="783" customFormat="1"/>
    <row r="391" s="783" customFormat="1"/>
    <row r="392" s="783" customFormat="1"/>
    <row r="393" s="783" customFormat="1"/>
    <row r="394" s="783" customFormat="1"/>
    <row r="395" s="783" customFormat="1"/>
    <row r="396" s="783" customFormat="1"/>
    <row r="397" s="783" customFormat="1"/>
    <row r="398" s="783" customFormat="1"/>
    <row r="399" s="783" customFormat="1"/>
    <row r="400" s="783" customFormat="1"/>
    <row r="401" s="783" customFormat="1"/>
    <row r="402" s="783" customFormat="1"/>
    <row r="403" s="783" customFormat="1"/>
    <row r="404" s="783" customFormat="1"/>
    <row r="405" s="783" customFormat="1"/>
    <row r="406" s="783" customFormat="1"/>
    <row r="407" s="783" customFormat="1"/>
    <row r="408" s="783" customFormat="1"/>
    <row r="409" s="783" customFormat="1"/>
    <row r="410" s="783" customFormat="1"/>
    <row r="411" s="783" customFormat="1"/>
    <row r="412" s="783" customFormat="1"/>
    <row r="413" s="783" customFormat="1"/>
    <row r="414" s="783" customFormat="1"/>
    <row r="415" s="783" customFormat="1"/>
    <row r="416" s="783" customFormat="1"/>
    <row r="417" s="783" customFormat="1"/>
    <row r="418" s="783" customFormat="1"/>
    <row r="419" s="783" customFormat="1"/>
    <row r="420" s="783" customFormat="1"/>
    <row r="421" s="783" customFormat="1"/>
    <row r="422" s="783" customFormat="1"/>
    <row r="423" s="783" customFormat="1"/>
    <row r="424" s="783" customFormat="1"/>
    <row r="425" s="783" customFormat="1"/>
    <row r="426" s="783" customFormat="1"/>
    <row r="427" s="783" customFormat="1"/>
    <row r="428" s="783" customFormat="1"/>
    <row r="429" s="783" customFormat="1"/>
    <row r="430" s="783" customFormat="1"/>
    <row r="431" s="783" customFormat="1"/>
    <row r="432" s="783" customFormat="1"/>
    <row r="433" s="783" customFormat="1"/>
    <row r="434" s="783" customFormat="1"/>
    <row r="435" s="783" customFormat="1"/>
    <row r="436" s="783" customFormat="1"/>
    <row r="437" s="783" customFormat="1"/>
    <row r="438" s="783" customFormat="1"/>
    <row r="439" s="783" customFormat="1"/>
    <row r="440" s="783" customFormat="1"/>
    <row r="441" s="783" customFormat="1"/>
    <row r="442" s="783" customFormat="1"/>
    <row r="443" s="783" customFormat="1"/>
    <row r="444" s="783" customFormat="1"/>
    <row r="445" s="783" customFormat="1"/>
    <row r="446" s="783" customFormat="1"/>
    <row r="447" s="783" customFormat="1"/>
    <row r="448" s="783" customFormat="1"/>
    <row r="449" s="783" customFormat="1"/>
    <row r="450" s="783" customFormat="1"/>
    <row r="451" s="783" customFormat="1"/>
    <row r="452" s="783" customFormat="1"/>
    <row r="453" s="783" customFormat="1"/>
    <row r="454" s="783" customFormat="1"/>
    <row r="455" s="783" customFormat="1"/>
    <row r="456" s="783" customFormat="1"/>
    <row r="457" s="783" customFormat="1"/>
    <row r="458" s="783" customFormat="1"/>
    <row r="459" s="783" customFormat="1"/>
    <row r="460" s="783" customFormat="1"/>
    <row r="461" s="783" customFormat="1"/>
    <row r="462" s="783" customFormat="1"/>
    <row r="463" s="783" customFormat="1"/>
    <row r="464" s="783" customFormat="1"/>
    <row r="465" spans="2:14" s="783" customFormat="1"/>
    <row r="466" spans="2:14" s="783" customFormat="1"/>
    <row r="467" spans="2:14" s="783" customFormat="1"/>
    <row r="468" spans="2:14" s="783" customFormat="1"/>
    <row r="469" spans="2:14" s="783" customFormat="1"/>
    <row r="470" spans="2:14" s="783" customFormat="1"/>
    <row r="471" spans="2:14" s="783" customFormat="1"/>
    <row r="472" spans="2:14" s="783" customFormat="1"/>
    <row r="473" spans="2:14" s="783" customFormat="1"/>
    <row r="474" spans="2:14" s="783" customFormat="1"/>
    <row r="475" spans="2:14" s="783" customFormat="1"/>
    <row r="476" spans="2:14" s="783" customFormat="1"/>
    <row r="477" spans="2:14">
      <c r="B477" s="783"/>
      <c r="C477" s="783"/>
      <c r="D477" s="783"/>
      <c r="E477" s="783"/>
      <c r="F477" s="783"/>
      <c r="G477" s="783"/>
      <c r="H477" s="783"/>
      <c r="I477" s="783"/>
      <c r="J477" s="783"/>
      <c r="K477" s="783"/>
      <c r="L477" s="783"/>
      <c r="M477" s="783"/>
      <c r="N477" s="783"/>
    </row>
    <row r="478" spans="2:14">
      <c r="B478" s="783"/>
      <c r="C478" s="783"/>
      <c r="D478" s="783"/>
      <c r="E478" s="783"/>
      <c r="F478" s="783"/>
      <c r="G478" s="783"/>
      <c r="H478" s="783"/>
      <c r="I478" s="783"/>
      <c r="J478" s="783"/>
      <c r="K478" s="783"/>
      <c r="L478" s="783"/>
      <c r="M478" s="783"/>
      <c r="N478" s="783"/>
    </row>
    <row r="479" spans="2:14">
      <c r="B479" s="783"/>
      <c r="C479" s="783"/>
      <c r="D479" s="783"/>
      <c r="E479" s="783"/>
      <c r="F479" s="783"/>
      <c r="G479" s="783"/>
      <c r="H479" s="783"/>
      <c r="I479" s="783"/>
      <c r="J479" s="783"/>
      <c r="K479" s="783"/>
      <c r="L479" s="783"/>
      <c r="M479" s="783"/>
      <c r="N479" s="783"/>
    </row>
    <row r="480" spans="2:14">
      <c r="B480" s="783"/>
      <c r="C480" s="783"/>
      <c r="D480" s="783"/>
      <c r="E480" s="783"/>
      <c r="F480" s="783"/>
      <c r="G480" s="783"/>
      <c r="I480" s="783"/>
      <c r="J480" s="783"/>
      <c r="K480" s="783"/>
      <c r="L480" s="783"/>
      <c r="M480" s="783"/>
    </row>
    <row r="481" spans="2:13">
      <c r="B481" s="783"/>
      <c r="C481" s="783"/>
      <c r="D481" s="783"/>
      <c r="E481" s="783"/>
      <c r="F481" s="783"/>
      <c r="G481" s="783"/>
      <c r="I481" s="783"/>
      <c r="J481" s="783"/>
      <c r="K481" s="783"/>
      <c r="L481" s="783"/>
      <c r="M481" s="783"/>
    </row>
    <row r="482" spans="2:13">
      <c r="B482" s="783"/>
      <c r="C482" s="783"/>
      <c r="D482" s="783"/>
      <c r="E482" s="783"/>
      <c r="F482" s="783"/>
      <c r="G482" s="783"/>
      <c r="I482" s="783"/>
      <c r="J482" s="783"/>
      <c r="K482" s="783"/>
      <c r="L482" s="783"/>
      <c r="M482" s="783"/>
    </row>
    <row r="483" spans="2:13">
      <c r="B483" s="783"/>
      <c r="C483" s="783"/>
      <c r="D483" s="783"/>
      <c r="E483" s="783"/>
      <c r="F483" s="783"/>
      <c r="G483" s="783"/>
      <c r="J483" s="783"/>
      <c r="K483" s="783"/>
      <c r="L483" s="783"/>
      <c r="M483" s="783"/>
    </row>
    <row r="484" spans="2:13">
      <c r="B484" s="783"/>
      <c r="C484" s="783"/>
      <c r="D484" s="783"/>
      <c r="E484" s="783"/>
      <c r="F484" s="783"/>
      <c r="G484" s="783"/>
      <c r="J484" s="783"/>
      <c r="K484" s="783"/>
      <c r="L484" s="783"/>
      <c r="M484" s="783"/>
    </row>
  </sheetData>
  <mergeCells count="6">
    <mergeCell ref="B1:G1"/>
    <mergeCell ref="I1:M1"/>
    <mergeCell ref="I9:M9"/>
    <mergeCell ref="B56:G57"/>
    <mergeCell ref="B58:G58"/>
    <mergeCell ref="I58:M58"/>
  </mergeCells>
  <pageMargins left="0.25" right="0.25" top="0.25" bottom="0.25" header="0.3" footer="0.3"/>
  <pageSetup scale="73" fitToHeight="0" orientation="portrait" r:id="rId1"/>
  <headerFooter>
    <oddFooter>&amp;R&amp;P of &amp;N</oddFooter>
  </headerFooter>
  <rowBreaks count="2" manualBreakCount="2">
    <brk id="52" min="1" max="11" man="1"/>
    <brk id="57"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M2020 BLS  SALARY CHART</vt:lpstr>
      <vt:lpstr>FALL CAF 2021</vt:lpstr>
      <vt:lpstr>Below the line</vt:lpstr>
      <vt:lpstr>Integrated Team (FY23)</vt:lpstr>
      <vt:lpstr>GLE (FY23)</vt:lpstr>
      <vt:lpstr>Med_Int_Spec (FY23) </vt:lpstr>
      <vt:lpstr>Int_Beh (FY23)</vt:lpstr>
      <vt:lpstr>Int_Fire_Safety (FY23)</vt:lpstr>
      <vt:lpstr>Clin_Int (FY23)</vt:lpstr>
      <vt:lpstr>Int_DBT(FY23)</vt:lpstr>
      <vt:lpstr>Occ. Modifiers</vt:lpstr>
      <vt:lpstr>Lease Mgmt Add-On</vt:lpstr>
      <vt:lpstr>Occ. Cost Index</vt:lpstr>
      <vt:lpstr>Food November 2021</vt:lpstr>
      <vt:lpstr>'Clin_Int (FY23)'!Print_Area</vt:lpstr>
      <vt:lpstr>'GLE (FY23)'!Print_Area</vt:lpstr>
      <vt:lpstr>'Int_Beh (FY23)'!Print_Area</vt:lpstr>
      <vt:lpstr>'Int_DBT(FY23)'!Print_Area</vt:lpstr>
      <vt:lpstr>'Int_Fire_Safety (FY23)'!Print_Area</vt:lpstr>
      <vt:lpstr>'Integrated Team (FY23)'!Print_Area</vt:lpstr>
      <vt:lpstr>'M2020 BLS  SALARY CHART'!Print_Area</vt:lpstr>
      <vt:lpstr>'Med_Int_Spec (FY23) '!Print_Area</vt:lpstr>
      <vt:lpstr>'Occ. Cost Index'!Print_Area</vt:lpstr>
      <vt:lpstr>'FALL CAF 2021'!Print_Titles</vt:lpstr>
      <vt:lpstr>'GLE (FY23)'!Print_Titles</vt:lpstr>
      <vt:lpstr>'Int_Beh (FY23)'!Print_Titles</vt:lpstr>
      <vt:lpstr>'Int_DBT(FY23)'!Print_Titles</vt:lpstr>
      <vt:lpstr>'Int_Fire_Safety (FY23)'!Print_Titles</vt:lpstr>
      <vt:lpstr>'Med_Int_Spec (FY23) '!Print_Titles</vt:lpstr>
      <vt:lpstr>'Occ. Cost Index'!Print_Titles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kara</cp:lastModifiedBy>
  <dcterms:created xsi:type="dcterms:W3CDTF">2022-02-08T14:11:17Z</dcterms:created>
  <dcterms:modified xsi:type="dcterms:W3CDTF">2022-02-10T14:28:33Z</dcterms:modified>
</cp:coreProperties>
</file>