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4" windowWidth="22980" windowHeight="8736" tabRatio="867" activeTab="3"/>
  </bookViews>
  <sheets>
    <sheet name="Integrated Team (FY21)" sheetId="1" r:id="rId1"/>
    <sheet name="GLE (FY21)" sheetId="2" r:id="rId2"/>
    <sheet name="Med_Int_Spec (FY21)" sheetId="3" r:id="rId3"/>
    <sheet name="Int_Beh (FY21)" sheetId="4" r:id="rId4"/>
    <sheet name="Int_Fire_Safety (FY21)" sheetId="5" r:id="rId5"/>
    <sheet name="Clin_Int (FY21)" sheetId="6" r:id="rId6"/>
    <sheet name="Int_DBT(FY21)" sheetId="7" r:id="rId7"/>
    <sheet name="Lease Mgmt Add-On" sheetId="8" r:id="rId8"/>
    <sheet name="CAF 2019 Fall" sheetId="9" r:id="rId9"/>
    <sheet name="Occ. Cost Index" sheetId="10" state="hidden" r:id="rId10"/>
    <sheet name="Occ. Modifiers" sheetId="11"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asdfasdf" localSheetId="1">#REF!</definedName>
    <definedName name="asdfasdf" localSheetId="3">#REF!</definedName>
    <definedName name="asdfasdf" localSheetId="4">#REF!</definedName>
    <definedName name="asdfasdf" localSheetId="2">#REF!</definedName>
    <definedName name="asdfasdf" localSheetId="9">#REF!</definedName>
    <definedName name="asdfasdf" localSheetId="10">#REF!</definedName>
    <definedName name="asdfasdf">#REF!</definedName>
    <definedName name="Average">#REF!</definedName>
    <definedName name="CAF_NEW">[1]RawDataCalcs!$L$70:$DB$70</definedName>
    <definedName name="Cap">[2]RawDataCalcs!$L$13:$DB$13</definedName>
    <definedName name="Data">#REF!</definedName>
    <definedName name="Floor">[2]RawDataCalcs!$L$12:$DB$12</definedName>
    <definedName name="Funds">'[3]RawDataCalcs3386&amp;3401'!$L$68:$DB$68</definedName>
    <definedName name="gk" localSheetId="5">#REF!</definedName>
    <definedName name="gk" localSheetId="1">#REF!</definedName>
    <definedName name="gk" localSheetId="3">#REF!</definedName>
    <definedName name="gk" localSheetId="6">#REF!</definedName>
    <definedName name="gk" localSheetId="4">#REF!</definedName>
    <definedName name="gk" localSheetId="0">#REF!</definedName>
    <definedName name="gk" localSheetId="2">#REF!</definedName>
    <definedName name="gk" localSheetId="9">#REF!</definedName>
    <definedName name="gk" localSheetId="10">#REF!</definedName>
    <definedName name="gk">#REF!</definedName>
    <definedName name="hhh">#REF!</definedName>
    <definedName name="JailDAverage">#REF!</definedName>
    <definedName name="JailDCap">[4]ALLRawDataCalcs!$L$80:$DB$80</definedName>
    <definedName name="JailDFloor">[4]ALLRawDataCalcs!$L$79:$DB$79</definedName>
    <definedName name="JailDgk">#REF!</definedName>
    <definedName name="JailDMax">#REF!</definedName>
    <definedName name="JailDMedian">#REF!</definedName>
    <definedName name="kls">#REF!</definedName>
    <definedName name="ListProviders">'[5]List of Programs'!$A$24:$A$29</definedName>
    <definedName name="Max">#REF!</definedName>
    <definedName name="Median">#REF!</definedName>
    <definedName name="Min">#REF!</definedName>
    <definedName name="MT">#REF!</definedName>
    <definedName name="new">#REF!</definedName>
    <definedName name="ok">#REF!</definedName>
    <definedName name="_xlnm.Print_Area" localSheetId="8">'CAF 2019 Fall'!$BO$5:$BZ$26</definedName>
    <definedName name="_xlnm.Print_Area" localSheetId="5">'Clin_Int (FY21)'!$B$1:$L$100</definedName>
    <definedName name="_xlnm.Print_Area" localSheetId="1">'GLE (FY21)'!$A$1:$AB$95</definedName>
    <definedName name="_xlnm.Print_Area" localSheetId="3">'Int_Beh (FY21)'!$B$1:$M$197</definedName>
    <definedName name="_xlnm.Print_Area" localSheetId="6">'Int_DBT(FY21)'!$B$1:$N$92</definedName>
    <definedName name="_xlnm.Print_Area" localSheetId="4">'Int_Fire_Safety (FY21)'!$B$1:$M$46</definedName>
    <definedName name="_xlnm.Print_Area" localSheetId="0">'Integrated Team (FY21)'!$A$1:$O$98</definedName>
    <definedName name="_xlnm.Print_Area" localSheetId="2">'Med_Int_Spec (FY21)'!$B$1:$M$114</definedName>
    <definedName name="_xlnm.Print_Area" localSheetId="9">'Occ. Cost Index'!$A$1:$X$46</definedName>
    <definedName name="_xlnm.Print_Titles" localSheetId="8">'CAF 2019 Fall'!$A:$A</definedName>
    <definedName name="_xlnm.Print_Titles" localSheetId="1">'GLE (FY21)'!$1:$1</definedName>
    <definedName name="_xlnm.Print_Titles" localSheetId="3">'Int_Beh (FY21)'!$1:$1</definedName>
    <definedName name="_xlnm.Print_Titles" localSheetId="6">'Int_DBT(FY21)'!$1:$1</definedName>
    <definedName name="_xlnm.Print_Titles" localSheetId="4">'Int_Fire_Safety (FY21)'!$1:$1</definedName>
    <definedName name="_xlnm.Print_Titles" localSheetId="2">'Med_Int_Spec (FY21)'!$1:$1</definedName>
    <definedName name="_xlnm.Print_Titles" localSheetId="9">'Occ. Cost Index'!$A:$C</definedName>
    <definedName name="Program_File">#REF!</definedName>
    <definedName name="Programs">'[5]List of Programs'!$B$3:$B$19</definedName>
    <definedName name="ProvFTE">'[6]FTE Data'!$A$3:$AW$56</definedName>
    <definedName name="PurchasedBy">'[6]FTE Data'!$C$263:$AZ$657</definedName>
    <definedName name="resmay2007">#REF!</definedName>
    <definedName name="Site_list">[6]Lists!$A$2:$A$53</definedName>
    <definedName name="Source">#REF!</definedName>
    <definedName name="Source_2" localSheetId="1">#REF!</definedName>
    <definedName name="Source_2" localSheetId="3">#REF!</definedName>
    <definedName name="Source_2" localSheetId="4">#REF!</definedName>
    <definedName name="Source_2" localSheetId="2">#REF!</definedName>
    <definedName name="Source_2" localSheetId="9">#REF!</definedName>
    <definedName name="Source_2" localSheetId="10">#REF!</definedName>
    <definedName name="Source_2">#REF!</definedName>
    <definedName name="SourcePathAndFileName">#REF!</definedName>
    <definedName name="Total_UFR" localSheetId="1">#REF!</definedName>
    <definedName name="Total_UFR" localSheetId="3">#REF!</definedName>
    <definedName name="Total_UFR" localSheetId="4">#REF!</definedName>
    <definedName name="Total_UFR" localSheetId="2">#REF!</definedName>
    <definedName name="Total_UFR" localSheetId="9">#REF!</definedName>
    <definedName name="Total_UFR" localSheetId="10">#REF!</definedName>
    <definedName name="Total_UFR">#REF!</definedName>
    <definedName name="Total_UFRs" localSheetId="1">#REF!</definedName>
    <definedName name="Total_UFRs" localSheetId="3">#REF!</definedName>
    <definedName name="Total_UFRs" localSheetId="4">#REF!</definedName>
    <definedName name="Total_UFRs" localSheetId="2">#REF!</definedName>
    <definedName name="Total_UFRs" localSheetId="9">#REF!</definedName>
    <definedName name="Total_UFRs" localSheetId="10">#REF!</definedName>
    <definedName name="Total_UFRs">#REF!</definedName>
    <definedName name="Total_UFRs_" localSheetId="1">#REF!</definedName>
    <definedName name="Total_UFRs_" localSheetId="3">#REF!</definedName>
    <definedName name="Total_UFRs_" localSheetId="4">#REF!</definedName>
    <definedName name="Total_UFRs_" localSheetId="2">#REF!</definedName>
    <definedName name="Total_UFRs_" localSheetId="9">#REF!</definedName>
    <definedName name="Total_UFRs_" localSheetId="10">#REF!</definedName>
    <definedName name="Total_UFRs_">#REF!</definedName>
    <definedName name="UFR">'[7]Complete UFR List'!#REF!</definedName>
    <definedName name="UFRS">'[7]Complete UFR List'!#REF!</definedName>
  </definedNames>
  <calcPr calcId="145621"/>
</workbook>
</file>

<file path=xl/calcChain.xml><?xml version="1.0" encoding="utf-8"?>
<calcChain xmlns="http://schemas.openxmlformats.org/spreadsheetml/2006/main">
  <c r="D16" i="4" l="1"/>
  <c r="C16" i="11" l="1"/>
  <c r="C15" i="11"/>
  <c r="C14" i="11"/>
  <c r="C13" i="11"/>
  <c r="C12" i="11"/>
  <c r="C11" i="11"/>
  <c r="C10" i="11"/>
  <c r="C9" i="11"/>
  <c r="C8" i="11"/>
  <c r="C7" i="11"/>
  <c r="C6" i="11"/>
  <c r="C5" i="11"/>
  <c r="C4" i="11"/>
  <c r="C3" i="11"/>
  <c r="D49" i="10"/>
  <c r="BX23" i="9"/>
  <c r="BW23" i="9"/>
  <c r="BV23" i="9"/>
  <c r="BU23" i="9"/>
  <c r="BT23" i="9"/>
  <c r="BS23" i="9"/>
  <c r="BR23" i="9"/>
  <c r="BQ23" i="9"/>
  <c r="BZ23" i="9" s="1"/>
  <c r="BZ25" i="9" s="1"/>
  <c r="BX22" i="9"/>
  <c r="BW22" i="9"/>
  <c r="BV22" i="9"/>
  <c r="BU22" i="9"/>
  <c r="BT22" i="9"/>
  <c r="BS22" i="9"/>
  <c r="BR22" i="9"/>
  <c r="BQ22" i="9"/>
  <c r="BZ19" i="9"/>
  <c r="BQ19" i="9"/>
  <c r="BQ18" i="9"/>
  <c r="B22" i="8"/>
  <c r="B19" i="8"/>
  <c r="B18" i="8"/>
  <c r="B9" i="8"/>
  <c r="C7" i="8"/>
  <c r="D12" i="8" s="1"/>
  <c r="B6" i="8"/>
  <c r="D6" i="8" s="1"/>
  <c r="D5" i="8"/>
  <c r="D7" i="8" s="1"/>
  <c r="I80" i="7"/>
  <c r="I75" i="7"/>
  <c r="I70" i="7"/>
  <c r="L69" i="7"/>
  <c r="I69" i="7"/>
  <c r="I68" i="7"/>
  <c r="I66" i="7"/>
  <c r="I64" i="7"/>
  <c r="I60" i="7"/>
  <c r="L59" i="7"/>
  <c r="I59" i="7"/>
  <c r="L58" i="7"/>
  <c r="I58" i="7"/>
  <c r="L57" i="7"/>
  <c r="I57" i="7"/>
  <c r="I56" i="7"/>
  <c r="L55" i="7"/>
  <c r="I55" i="7"/>
  <c r="L54" i="7"/>
  <c r="I54" i="7"/>
  <c r="I53" i="7"/>
  <c r="L52" i="7"/>
  <c r="I52" i="7"/>
  <c r="L51" i="7"/>
  <c r="I51" i="7"/>
  <c r="I50" i="7"/>
  <c r="B50" i="7"/>
  <c r="B49" i="7"/>
  <c r="M48" i="7"/>
  <c r="B47" i="7"/>
  <c r="B46" i="7"/>
  <c r="B45" i="7"/>
  <c r="B44" i="7"/>
  <c r="B43" i="7"/>
  <c r="B42" i="7"/>
  <c r="I41" i="7"/>
  <c r="B41" i="7"/>
  <c r="B40" i="7"/>
  <c r="I37" i="7"/>
  <c r="G37" i="7"/>
  <c r="D37" i="7"/>
  <c r="K80" i="7" s="1"/>
  <c r="G36" i="7"/>
  <c r="D36" i="7"/>
  <c r="D35" i="7"/>
  <c r="L66" i="7" s="1"/>
  <c r="D34" i="7"/>
  <c r="K75" i="7" s="1"/>
  <c r="I32" i="7"/>
  <c r="L31" i="7"/>
  <c r="M31" i="7" s="1"/>
  <c r="I31" i="7"/>
  <c r="G31" i="7"/>
  <c r="D31" i="7"/>
  <c r="L32" i="7" s="1"/>
  <c r="I30" i="7"/>
  <c r="G30" i="7"/>
  <c r="D30" i="7"/>
  <c r="M68" i="7" s="1"/>
  <c r="I26" i="7"/>
  <c r="I22" i="7"/>
  <c r="L21" i="7"/>
  <c r="I21" i="7"/>
  <c r="D21" i="7"/>
  <c r="K59" i="7" s="1"/>
  <c r="M59" i="7" s="1"/>
  <c r="L20" i="7"/>
  <c r="I20" i="7"/>
  <c r="L19" i="7"/>
  <c r="I19" i="7"/>
  <c r="I18" i="7"/>
  <c r="L17" i="7"/>
  <c r="I17" i="7"/>
  <c r="L16" i="7"/>
  <c r="I16" i="7"/>
  <c r="G16" i="7"/>
  <c r="I15" i="7"/>
  <c r="L14" i="7"/>
  <c r="I14" i="7"/>
  <c r="D14" i="7"/>
  <c r="K52" i="7" s="1"/>
  <c r="M52" i="7" s="1"/>
  <c r="L13" i="7"/>
  <c r="K13" i="7"/>
  <c r="M13" i="7" s="1"/>
  <c r="I13" i="7"/>
  <c r="G13" i="7"/>
  <c r="D13" i="7"/>
  <c r="K51" i="7" s="1"/>
  <c r="M51" i="7" s="1"/>
  <c r="I12" i="7"/>
  <c r="M10" i="7"/>
  <c r="D7" i="7"/>
  <c r="D6" i="7"/>
  <c r="D5" i="7"/>
  <c r="D4" i="7"/>
  <c r="D8" i="7" s="1"/>
  <c r="D9" i="7" s="1"/>
  <c r="H95" i="6"/>
  <c r="B94" i="6"/>
  <c r="H90" i="6"/>
  <c r="B89" i="6"/>
  <c r="H85" i="6"/>
  <c r="K84" i="6"/>
  <c r="H84" i="6"/>
  <c r="B84" i="6"/>
  <c r="H83" i="6"/>
  <c r="E83" i="6"/>
  <c r="B83" i="6"/>
  <c r="B82" i="6"/>
  <c r="K81" i="6"/>
  <c r="E80" i="6"/>
  <c r="K79" i="6"/>
  <c r="E78" i="6"/>
  <c r="J75" i="6"/>
  <c r="H75" i="6"/>
  <c r="D74" i="6"/>
  <c r="B74" i="6"/>
  <c r="J71" i="6"/>
  <c r="H71" i="6"/>
  <c r="K70" i="6"/>
  <c r="J70" i="6"/>
  <c r="L70" i="6" s="1"/>
  <c r="H70" i="6"/>
  <c r="D70" i="6"/>
  <c r="B70" i="6"/>
  <c r="K69" i="6"/>
  <c r="J69" i="6"/>
  <c r="L69" i="6" s="1"/>
  <c r="H69" i="6"/>
  <c r="E69" i="6"/>
  <c r="D69" i="6"/>
  <c r="B69" i="6"/>
  <c r="H68" i="6"/>
  <c r="E68" i="6"/>
  <c r="D68" i="6"/>
  <c r="F68" i="6" s="1"/>
  <c r="B68" i="6"/>
  <c r="K67" i="6"/>
  <c r="J67" i="6"/>
  <c r="L67" i="6" s="1"/>
  <c r="B67" i="6"/>
  <c r="K66" i="6"/>
  <c r="J66" i="6"/>
  <c r="L66" i="6" s="1"/>
  <c r="H66" i="6"/>
  <c r="E66" i="6"/>
  <c r="D66" i="6"/>
  <c r="F66" i="6" s="1"/>
  <c r="H65" i="6"/>
  <c r="E65" i="6"/>
  <c r="D65" i="6"/>
  <c r="F65" i="6" s="1"/>
  <c r="B65" i="6"/>
  <c r="K64" i="6"/>
  <c r="H64" i="6"/>
  <c r="B64" i="6"/>
  <c r="K63" i="6"/>
  <c r="J63" i="6"/>
  <c r="L63" i="6" s="1"/>
  <c r="H63" i="6"/>
  <c r="E63" i="6"/>
  <c r="B63" i="6"/>
  <c r="H62" i="6"/>
  <c r="E62" i="6"/>
  <c r="B62" i="6"/>
  <c r="B61" i="6"/>
  <c r="L59" i="6"/>
  <c r="L84" i="6" s="1"/>
  <c r="F58" i="6"/>
  <c r="F83" i="6" s="1"/>
  <c r="B50" i="6"/>
  <c r="B49" i="6"/>
  <c r="B48" i="6"/>
  <c r="B47" i="6"/>
  <c r="B45" i="6"/>
  <c r="B44" i="6"/>
  <c r="B43" i="6"/>
  <c r="H42" i="6"/>
  <c r="B42" i="6"/>
  <c r="B41" i="6"/>
  <c r="H39" i="6"/>
  <c r="D38" i="6"/>
  <c r="D37" i="6"/>
  <c r="B36" i="6"/>
  <c r="D35" i="6"/>
  <c r="J39" i="6" s="1"/>
  <c r="H34" i="6"/>
  <c r="K33" i="6"/>
  <c r="L33" i="6" s="1"/>
  <c r="H33" i="6"/>
  <c r="H32" i="6"/>
  <c r="F32" i="6"/>
  <c r="D32" i="6"/>
  <c r="F31" i="6"/>
  <c r="D31" i="6"/>
  <c r="J30" i="6"/>
  <c r="H30" i="6"/>
  <c r="F29" i="6"/>
  <c r="G29" i="7" s="1"/>
  <c r="D29" i="6"/>
  <c r="B29" i="6"/>
  <c r="H31" i="6" s="1"/>
  <c r="K28" i="6"/>
  <c r="H28" i="6"/>
  <c r="F26" i="6"/>
  <c r="D26" i="6"/>
  <c r="J28" i="6" s="1"/>
  <c r="L28" i="6" s="1"/>
  <c r="L29" i="6" s="1"/>
  <c r="B26" i="6"/>
  <c r="B52" i="6" s="1"/>
  <c r="J24" i="6"/>
  <c r="H24" i="6"/>
  <c r="J21" i="6"/>
  <c r="H21" i="6"/>
  <c r="K20" i="6"/>
  <c r="J20" i="6"/>
  <c r="L20" i="6" s="1"/>
  <c r="H20" i="6"/>
  <c r="K19" i="6"/>
  <c r="J19" i="6"/>
  <c r="L19" i="6" s="1"/>
  <c r="H19" i="6"/>
  <c r="H18" i="6"/>
  <c r="K17" i="6"/>
  <c r="J17" i="6"/>
  <c r="L17" i="6" s="1"/>
  <c r="B17" i="6"/>
  <c r="H67" i="6" s="1"/>
  <c r="K16" i="6"/>
  <c r="J16" i="6"/>
  <c r="L16" i="6" s="1"/>
  <c r="H16" i="6"/>
  <c r="H15" i="6"/>
  <c r="K14" i="6"/>
  <c r="H14" i="6"/>
  <c r="D14" i="6"/>
  <c r="J64" i="6" s="1"/>
  <c r="L64" i="6" s="1"/>
  <c r="K13" i="6"/>
  <c r="J13" i="6"/>
  <c r="L13" i="6" s="1"/>
  <c r="H13" i="6"/>
  <c r="F13" i="6"/>
  <c r="D13" i="6"/>
  <c r="D62" i="6" s="1"/>
  <c r="F62" i="6" s="1"/>
  <c r="H12" i="6"/>
  <c r="L10" i="6"/>
  <c r="D7" i="6"/>
  <c r="D6" i="6"/>
  <c r="D5" i="6"/>
  <c r="D4" i="6"/>
  <c r="D8" i="6" s="1"/>
  <c r="D9" i="6" s="1"/>
  <c r="I44" i="5"/>
  <c r="D41" i="5"/>
  <c r="K44" i="5" s="1"/>
  <c r="I39" i="5"/>
  <c r="D37" i="5"/>
  <c r="K39" i="5" s="1"/>
  <c r="I34" i="5"/>
  <c r="G34" i="5"/>
  <c r="D34" i="5"/>
  <c r="K34" i="5" s="1"/>
  <c r="K33" i="5"/>
  <c r="I33" i="5"/>
  <c r="G33" i="5"/>
  <c r="D33" i="5"/>
  <c r="M32" i="5" s="1"/>
  <c r="I32" i="5"/>
  <c r="G31" i="5"/>
  <c r="D31" i="5"/>
  <c r="K31" i="5" s="1"/>
  <c r="B31" i="5"/>
  <c r="I31" i="5" s="1"/>
  <c r="K30" i="5"/>
  <c r="I30" i="5"/>
  <c r="K28" i="5"/>
  <c r="K24" i="5"/>
  <c r="I24" i="5"/>
  <c r="L23" i="5"/>
  <c r="K23" i="5"/>
  <c r="M23" i="5" s="1"/>
  <c r="I23" i="5"/>
  <c r="L22" i="5"/>
  <c r="K22" i="5"/>
  <c r="M22" i="5" s="1"/>
  <c r="I22" i="5"/>
  <c r="L21" i="5"/>
  <c r="K21" i="5"/>
  <c r="M21" i="5" s="1"/>
  <c r="I21" i="5"/>
  <c r="I20" i="5"/>
  <c r="L19" i="5"/>
  <c r="K19" i="5"/>
  <c r="M19" i="5" s="1"/>
  <c r="I19" i="5"/>
  <c r="L18" i="5"/>
  <c r="I18" i="5"/>
  <c r="D18" i="5"/>
  <c r="K18" i="5" s="1"/>
  <c r="M18" i="5" s="1"/>
  <c r="L17" i="5"/>
  <c r="I17" i="5"/>
  <c r="G17" i="5"/>
  <c r="D17" i="5"/>
  <c r="K17" i="5" s="1"/>
  <c r="M17" i="5" s="1"/>
  <c r="L16" i="5"/>
  <c r="I16" i="5"/>
  <c r="D16" i="5"/>
  <c r="K16" i="5" s="1"/>
  <c r="M16" i="5" s="1"/>
  <c r="I15" i="5"/>
  <c r="L14" i="5"/>
  <c r="I14" i="5"/>
  <c r="D14" i="5"/>
  <c r="K14" i="5" s="1"/>
  <c r="M14" i="5" s="1"/>
  <c r="L13" i="5"/>
  <c r="K13" i="5"/>
  <c r="M13" i="5" s="1"/>
  <c r="I13" i="5"/>
  <c r="G13" i="5"/>
  <c r="D13" i="5"/>
  <c r="I12" i="5"/>
  <c r="M9" i="5"/>
  <c r="M33" i="5" s="1"/>
  <c r="D7" i="5"/>
  <c r="D6" i="5"/>
  <c r="D5" i="5"/>
  <c r="D4" i="5"/>
  <c r="D8" i="5" s="1"/>
  <c r="D9" i="5" s="1"/>
  <c r="C24" i="5" s="1"/>
  <c r="L24" i="5" s="1"/>
  <c r="I195" i="4"/>
  <c r="I191" i="4"/>
  <c r="I186" i="4"/>
  <c r="I184" i="4"/>
  <c r="I182" i="4"/>
  <c r="L180" i="4"/>
  <c r="I180" i="4"/>
  <c r="L172" i="4"/>
  <c r="L171" i="4"/>
  <c r="L170" i="4"/>
  <c r="L169" i="4"/>
  <c r="L168" i="4"/>
  <c r="L166" i="4"/>
  <c r="L165" i="4"/>
  <c r="M162" i="4"/>
  <c r="M185" i="4" s="1"/>
  <c r="I152" i="4"/>
  <c r="I148" i="4"/>
  <c r="I143" i="4"/>
  <c r="L142" i="4"/>
  <c r="I142" i="4"/>
  <c r="I141" i="4"/>
  <c r="I139" i="4"/>
  <c r="L137" i="4"/>
  <c r="I137" i="4"/>
  <c r="I133" i="4"/>
  <c r="I130" i="4"/>
  <c r="I173" i="4" s="1"/>
  <c r="L129" i="4"/>
  <c r="L128" i="4"/>
  <c r="L127" i="4"/>
  <c r="I127" i="4"/>
  <c r="I170" i="4" s="1"/>
  <c r="L126" i="4"/>
  <c r="I126" i="4"/>
  <c r="I169" i="4" s="1"/>
  <c r="L125" i="4"/>
  <c r="I125" i="4"/>
  <c r="I168" i="4" s="1"/>
  <c r="I124" i="4"/>
  <c r="I167" i="4" s="1"/>
  <c r="L123" i="4"/>
  <c r="K123" i="4"/>
  <c r="K166" i="4" s="1"/>
  <c r="M166" i="4" s="1"/>
  <c r="I123" i="4"/>
  <c r="I166" i="4" s="1"/>
  <c r="L122" i="4"/>
  <c r="I122" i="4"/>
  <c r="I165" i="4" s="1"/>
  <c r="I121" i="4"/>
  <c r="I164" i="4" s="1"/>
  <c r="M119" i="4"/>
  <c r="M142" i="4" s="1"/>
  <c r="I111" i="4"/>
  <c r="I109" i="4"/>
  <c r="I106" i="4"/>
  <c r="L105" i="4"/>
  <c r="I105" i="4"/>
  <c r="I104" i="4"/>
  <c r="I102" i="4"/>
  <c r="L100" i="4"/>
  <c r="I100" i="4"/>
  <c r="I96" i="4"/>
  <c r="L93" i="4"/>
  <c r="I93" i="4"/>
  <c r="L92" i="4"/>
  <c r="L91" i="4"/>
  <c r="L90" i="4"/>
  <c r="I89" i="4"/>
  <c r="L88" i="4"/>
  <c r="K88" i="4"/>
  <c r="M88" i="4" s="1"/>
  <c r="I88" i="4"/>
  <c r="L87" i="4"/>
  <c r="L94" i="4" s="1"/>
  <c r="I87" i="4"/>
  <c r="I86" i="4"/>
  <c r="M84" i="4"/>
  <c r="M105" i="4" s="1"/>
  <c r="I75" i="4"/>
  <c r="I73" i="4"/>
  <c r="I70" i="4"/>
  <c r="L69" i="4"/>
  <c r="I69" i="4"/>
  <c r="I68" i="4"/>
  <c r="I66" i="4"/>
  <c r="L64" i="4"/>
  <c r="I64" i="4"/>
  <c r="I60" i="4"/>
  <c r="L57" i="4"/>
  <c r="I57" i="4"/>
  <c r="L56" i="4"/>
  <c r="L55" i="4"/>
  <c r="L54" i="4"/>
  <c r="I53" i="4"/>
  <c r="B53" i="4"/>
  <c r="I54" i="4" s="1"/>
  <c r="L52" i="4"/>
  <c r="K52" i="4"/>
  <c r="M52" i="4" s="1"/>
  <c r="I52" i="4"/>
  <c r="L51" i="4"/>
  <c r="L58" i="4" s="1"/>
  <c r="I51" i="4"/>
  <c r="I50" i="4"/>
  <c r="M48" i="4"/>
  <c r="M69" i="4" s="1"/>
  <c r="D42" i="4"/>
  <c r="K111" i="4" s="1"/>
  <c r="K40" i="4"/>
  <c r="I40" i="4"/>
  <c r="D40" i="4"/>
  <c r="L182" i="4" s="1"/>
  <c r="D39" i="4"/>
  <c r="K38" i="4"/>
  <c r="I38" i="4"/>
  <c r="G36" i="4"/>
  <c r="D36" i="4"/>
  <c r="L186" i="4" s="1"/>
  <c r="G35" i="4"/>
  <c r="D35" i="4"/>
  <c r="G34" i="4"/>
  <c r="D34" i="4"/>
  <c r="L140" i="4" s="1"/>
  <c r="B34" i="4"/>
  <c r="I140" i="4" s="1"/>
  <c r="I183" i="4" s="1"/>
  <c r="L33" i="4"/>
  <c r="I33" i="4"/>
  <c r="L32" i="4"/>
  <c r="M32" i="4" s="1"/>
  <c r="I32" i="4"/>
  <c r="M31" i="4"/>
  <c r="G31" i="4"/>
  <c r="D31" i="4"/>
  <c r="K180" i="4" s="1"/>
  <c r="M180" i="4" s="1"/>
  <c r="M181" i="4" s="1"/>
  <c r="L30" i="4"/>
  <c r="I30" i="4"/>
  <c r="L29" i="4"/>
  <c r="I29" i="4"/>
  <c r="L27" i="4"/>
  <c r="K27" i="4"/>
  <c r="M27" i="4" s="1"/>
  <c r="M28" i="4" s="1"/>
  <c r="I27" i="4"/>
  <c r="D27" i="4"/>
  <c r="D26" i="7" s="1"/>
  <c r="K23" i="4"/>
  <c r="I23" i="4"/>
  <c r="D23" i="4"/>
  <c r="D22" i="7" s="1"/>
  <c r="D22" i="4"/>
  <c r="D20" i="7" s="1"/>
  <c r="B22" i="4"/>
  <c r="B55" i="4" s="1"/>
  <c r="D21" i="4"/>
  <c r="D19" i="7" s="1"/>
  <c r="D20" i="4"/>
  <c r="K90" i="4" s="1"/>
  <c r="M90" i="4" s="1"/>
  <c r="L19" i="4"/>
  <c r="K19" i="4"/>
  <c r="M19" i="4" s="1"/>
  <c r="I19" i="4"/>
  <c r="L18" i="4"/>
  <c r="K18" i="4"/>
  <c r="M18" i="4" s="1"/>
  <c r="I18" i="4"/>
  <c r="D18" i="4"/>
  <c r="D17" i="7" s="1"/>
  <c r="L17" i="4"/>
  <c r="K17" i="4"/>
  <c r="M17" i="4" s="1"/>
  <c r="I17" i="4"/>
  <c r="I55" i="4" s="1"/>
  <c r="I91" i="4" s="1"/>
  <c r="I128" i="4" s="1"/>
  <c r="I171" i="4" s="1"/>
  <c r="D17" i="4"/>
  <c r="D16" i="7" s="1"/>
  <c r="L16" i="4"/>
  <c r="K16" i="4"/>
  <c r="M16" i="4" s="1"/>
  <c r="I16" i="4"/>
  <c r="L14" i="4"/>
  <c r="K14" i="4"/>
  <c r="M14" i="4" s="1"/>
  <c r="I14" i="4"/>
  <c r="L13" i="4"/>
  <c r="L20" i="4" s="1"/>
  <c r="M30" i="4" s="1"/>
  <c r="I13" i="4"/>
  <c r="G13" i="4"/>
  <c r="M9" i="4"/>
  <c r="D7" i="4"/>
  <c r="D6" i="4"/>
  <c r="D5" i="4"/>
  <c r="D4" i="4"/>
  <c r="D8" i="4" s="1"/>
  <c r="D9" i="4" s="1"/>
  <c r="I107" i="3"/>
  <c r="L106" i="3"/>
  <c r="M106" i="3" s="1"/>
  <c r="I105" i="3"/>
  <c r="I104" i="3"/>
  <c r="I103" i="3"/>
  <c r="L101" i="3"/>
  <c r="I101" i="3"/>
  <c r="L100" i="3"/>
  <c r="I100" i="3"/>
  <c r="I97" i="3"/>
  <c r="I94" i="3"/>
  <c r="L93" i="3"/>
  <c r="I93" i="3"/>
  <c r="L92" i="3"/>
  <c r="I92" i="3"/>
  <c r="L90" i="3"/>
  <c r="L89" i="3"/>
  <c r="L87" i="3"/>
  <c r="L86" i="3"/>
  <c r="M83" i="3"/>
  <c r="I73" i="3"/>
  <c r="L72" i="3"/>
  <c r="M72" i="3" s="1"/>
  <c r="I71" i="3"/>
  <c r="I70" i="3"/>
  <c r="I69" i="3"/>
  <c r="L67" i="3"/>
  <c r="L66" i="3"/>
  <c r="I63" i="3"/>
  <c r="I60" i="3"/>
  <c r="L59" i="3"/>
  <c r="I59" i="3"/>
  <c r="L58" i="3"/>
  <c r="I58" i="3"/>
  <c r="B57" i="3"/>
  <c r="I67" i="3" s="1"/>
  <c r="L56" i="3"/>
  <c r="I56" i="3"/>
  <c r="B56" i="3"/>
  <c r="I66" i="3" s="1"/>
  <c r="L55" i="3"/>
  <c r="I55" i="3"/>
  <c r="B54" i="3"/>
  <c r="L53" i="3"/>
  <c r="I53" i="3"/>
  <c r="B53" i="3"/>
  <c r="L52" i="3"/>
  <c r="I52" i="3"/>
  <c r="B52" i="3"/>
  <c r="B51" i="3"/>
  <c r="I91" i="3" s="1"/>
  <c r="B50" i="3"/>
  <c r="I90" i="3" s="1"/>
  <c r="M49" i="3"/>
  <c r="B49" i="3"/>
  <c r="I89" i="3" s="1"/>
  <c r="B48" i="3"/>
  <c r="I88" i="3" s="1"/>
  <c r="B47" i="3"/>
  <c r="I87" i="3" s="1"/>
  <c r="B46" i="3"/>
  <c r="I86" i="3" s="1"/>
  <c r="B45" i="3"/>
  <c r="D41" i="3"/>
  <c r="K112" i="3" s="1"/>
  <c r="D40" i="3"/>
  <c r="D41" i="4" s="1"/>
  <c r="D39" i="3"/>
  <c r="L69" i="3" s="1"/>
  <c r="I38" i="3"/>
  <c r="D38" i="3"/>
  <c r="K77" i="3" s="1"/>
  <c r="G35" i="3"/>
  <c r="D35" i="3"/>
  <c r="L73" i="3" s="1"/>
  <c r="L34" i="3"/>
  <c r="I34" i="3"/>
  <c r="G34" i="3"/>
  <c r="D34" i="3"/>
  <c r="M71" i="3" s="1"/>
  <c r="L33" i="3"/>
  <c r="M33" i="3" s="1"/>
  <c r="I33" i="3"/>
  <c r="G33" i="3"/>
  <c r="D33" i="3"/>
  <c r="L104" i="3" s="1"/>
  <c r="M32" i="3"/>
  <c r="I32" i="3"/>
  <c r="L31" i="3"/>
  <c r="I31" i="3"/>
  <c r="L30" i="3"/>
  <c r="I30" i="3"/>
  <c r="D30" i="3"/>
  <c r="K101" i="3" s="1"/>
  <c r="M101" i="3" s="1"/>
  <c r="D29" i="3"/>
  <c r="K100" i="3" s="1"/>
  <c r="M100" i="3" s="1"/>
  <c r="L28" i="3"/>
  <c r="I28" i="3"/>
  <c r="L27" i="3"/>
  <c r="I27" i="3"/>
  <c r="D26" i="3"/>
  <c r="K97" i="3" s="1"/>
  <c r="K23" i="3"/>
  <c r="I23" i="3"/>
  <c r="D22" i="3"/>
  <c r="K94" i="3" s="1"/>
  <c r="D21" i="3"/>
  <c r="K93" i="3" s="1"/>
  <c r="M93" i="3" s="1"/>
  <c r="D20" i="3"/>
  <c r="K92" i="3" s="1"/>
  <c r="M92" i="3" s="1"/>
  <c r="I19" i="3"/>
  <c r="L18" i="3"/>
  <c r="K18" i="3"/>
  <c r="M18" i="3" s="1"/>
  <c r="I18" i="3"/>
  <c r="D18" i="3"/>
  <c r="K56" i="3" s="1"/>
  <c r="M56" i="3" s="1"/>
  <c r="L17" i="3"/>
  <c r="K17" i="3"/>
  <c r="M17" i="3" s="1"/>
  <c r="I17" i="3"/>
  <c r="D17" i="3"/>
  <c r="K89" i="3" s="1"/>
  <c r="M89" i="3" s="1"/>
  <c r="L15" i="3"/>
  <c r="K15" i="3"/>
  <c r="M15" i="3" s="1"/>
  <c r="I15" i="3"/>
  <c r="D15" i="3"/>
  <c r="K87" i="3" s="1"/>
  <c r="M87" i="3" s="1"/>
  <c r="L14" i="3"/>
  <c r="K14" i="3"/>
  <c r="M14" i="3" s="1"/>
  <c r="I14" i="3"/>
  <c r="G14" i="3"/>
  <c r="D14" i="3"/>
  <c r="K86" i="3" s="1"/>
  <c r="M86" i="3" s="1"/>
  <c r="L12" i="3"/>
  <c r="K12" i="3"/>
  <c r="M12" i="3" s="1"/>
  <c r="I12" i="3"/>
  <c r="L11" i="3"/>
  <c r="K11" i="3"/>
  <c r="M11" i="3" s="1"/>
  <c r="I11" i="3"/>
  <c r="D7" i="3"/>
  <c r="M6" i="3"/>
  <c r="D6" i="3"/>
  <c r="D5" i="3"/>
  <c r="D4" i="3"/>
  <c r="D8" i="3" s="1"/>
  <c r="D9" i="3" s="1"/>
  <c r="I95" i="2"/>
  <c r="H95" i="2"/>
  <c r="G95" i="2"/>
  <c r="F95" i="2"/>
  <c r="E95" i="2"/>
  <c r="D95" i="2"/>
  <c r="C95" i="2"/>
  <c r="B95" i="2"/>
  <c r="G85" i="2"/>
  <c r="C85" i="2"/>
  <c r="B85" i="2"/>
  <c r="Z72" i="2"/>
  <c r="T72" i="2"/>
  <c r="N72" i="2"/>
  <c r="B71" i="2"/>
  <c r="B70" i="2"/>
  <c r="B69" i="2"/>
  <c r="X68" i="2"/>
  <c r="R68" i="2"/>
  <c r="L68" i="2"/>
  <c r="B68" i="2"/>
  <c r="T66" i="2"/>
  <c r="Z66" i="2" s="1"/>
  <c r="N66" i="2"/>
  <c r="L66" i="2"/>
  <c r="R66" i="2" s="1"/>
  <c r="X66" i="2" s="1"/>
  <c r="AA61" i="2"/>
  <c r="X61" i="2"/>
  <c r="U61" i="2"/>
  <c r="O61" i="2"/>
  <c r="L61" i="2"/>
  <c r="R61" i="2" s="1"/>
  <c r="AA60" i="2"/>
  <c r="X60" i="2"/>
  <c r="U60" i="2"/>
  <c r="O60" i="2"/>
  <c r="L60" i="2"/>
  <c r="R60" i="2" s="1"/>
  <c r="G60" i="2"/>
  <c r="AA59" i="2"/>
  <c r="X59" i="2"/>
  <c r="U59" i="2"/>
  <c r="R59" i="2"/>
  <c r="O59" i="2"/>
  <c r="L59" i="2"/>
  <c r="G59" i="2"/>
  <c r="AA58" i="2"/>
  <c r="AA62" i="2" s="1"/>
  <c r="X58" i="2"/>
  <c r="U58" i="2"/>
  <c r="U62" i="2" s="1"/>
  <c r="R58" i="2"/>
  <c r="O58" i="2"/>
  <c r="O62" i="2" s="1"/>
  <c r="L58" i="2"/>
  <c r="AB54" i="2"/>
  <c r="V54" i="2"/>
  <c r="V68" i="2" s="1"/>
  <c r="P54" i="2"/>
  <c r="I50" i="2"/>
  <c r="H50" i="2"/>
  <c r="G50" i="2"/>
  <c r="F50" i="2"/>
  <c r="E50" i="2"/>
  <c r="D50" i="2"/>
  <c r="C50" i="2"/>
  <c r="B50" i="2" s="1"/>
  <c r="C40" i="2"/>
  <c r="C87" i="2" s="1"/>
  <c r="C79" i="2" s="1"/>
  <c r="C37" i="2"/>
  <c r="C84" i="2" s="1"/>
  <c r="Z34" i="2"/>
  <c r="T34" i="2"/>
  <c r="N34" i="2"/>
  <c r="C34" i="2"/>
  <c r="C31" i="2"/>
  <c r="C77" i="2" s="1"/>
  <c r="T68" i="2" s="1"/>
  <c r="Z30" i="2"/>
  <c r="X30" i="2"/>
  <c r="T30" i="2"/>
  <c r="R30" i="2"/>
  <c r="N30" i="2"/>
  <c r="L30" i="2"/>
  <c r="C30" i="2"/>
  <c r="C75" i="2" s="1"/>
  <c r="N64" i="2" s="1"/>
  <c r="Z29" i="2"/>
  <c r="T29" i="2"/>
  <c r="N29" i="2"/>
  <c r="B26" i="2"/>
  <c r="Z25" i="2"/>
  <c r="T25" i="2"/>
  <c r="N25" i="2"/>
  <c r="B25" i="2"/>
  <c r="AB24" i="2"/>
  <c r="V24" i="2"/>
  <c r="P24" i="2"/>
  <c r="B24" i="2"/>
  <c r="B23" i="2"/>
  <c r="Z21" i="2"/>
  <c r="T21" i="2"/>
  <c r="N21" i="2"/>
  <c r="AA17" i="2"/>
  <c r="U17" i="2"/>
  <c r="O17" i="2"/>
  <c r="L17" i="2"/>
  <c r="C17" i="2"/>
  <c r="T17" i="2" s="1"/>
  <c r="V17" i="2" s="1"/>
  <c r="AA16" i="2"/>
  <c r="U16" i="2"/>
  <c r="O16" i="2"/>
  <c r="L16" i="2"/>
  <c r="R16" i="2" s="1"/>
  <c r="X16" i="2" s="1"/>
  <c r="C16" i="2"/>
  <c r="Z16" i="2" s="1"/>
  <c r="AB16" i="2" s="1"/>
  <c r="L15" i="2"/>
  <c r="R15" i="2" s="1"/>
  <c r="X15" i="2" s="1"/>
  <c r="C15" i="2"/>
  <c r="Z15" i="2" s="1"/>
  <c r="AB15" i="2" s="1"/>
  <c r="AA14" i="2"/>
  <c r="AA18" i="2" s="1"/>
  <c r="U14" i="2"/>
  <c r="U18" i="2" s="1"/>
  <c r="O14" i="2"/>
  <c r="O18" i="2" s="1"/>
  <c r="L14" i="2"/>
  <c r="R14" i="2" s="1"/>
  <c r="X14" i="2" s="1"/>
  <c r="C14" i="2"/>
  <c r="C59" i="2" s="1"/>
  <c r="AB10" i="2"/>
  <c r="AB25" i="2" s="1"/>
  <c r="V10" i="2"/>
  <c r="V25" i="2" s="1"/>
  <c r="P10" i="2"/>
  <c r="P25" i="2" s="1"/>
  <c r="D7" i="2"/>
  <c r="D6" i="2"/>
  <c r="D5" i="2"/>
  <c r="D4" i="2"/>
  <c r="D8" i="2" s="1"/>
  <c r="D9" i="2" s="1"/>
  <c r="L94" i="1"/>
  <c r="O88" i="1"/>
  <c r="J88" i="1"/>
  <c r="M87" i="1"/>
  <c r="L85" i="1"/>
  <c r="J85" i="1"/>
  <c r="O78" i="1"/>
  <c r="L78" i="1"/>
  <c r="D74" i="1"/>
  <c r="L72" i="1"/>
  <c r="L70" i="1"/>
  <c r="O70" i="1" s="1"/>
  <c r="F70" i="1"/>
  <c r="E70" i="1"/>
  <c r="N69" i="1"/>
  <c r="J69" i="1"/>
  <c r="G69" i="1"/>
  <c r="D69" i="1"/>
  <c r="N72" i="1" s="1"/>
  <c r="O72" i="1" s="1"/>
  <c r="B69" i="1"/>
  <c r="N68" i="1"/>
  <c r="L68" i="1"/>
  <c r="O68" i="1" s="1"/>
  <c r="J68" i="1"/>
  <c r="B68" i="1"/>
  <c r="G67" i="1"/>
  <c r="D67" i="1"/>
  <c r="B67" i="1"/>
  <c r="L66" i="1"/>
  <c r="O66" i="1" s="1"/>
  <c r="G66" i="1"/>
  <c r="D66" i="1"/>
  <c r="G65" i="1"/>
  <c r="D65" i="1"/>
  <c r="B65" i="1"/>
  <c r="G64" i="1"/>
  <c r="D64" i="1"/>
  <c r="D76" i="1" s="1"/>
  <c r="B64" i="1"/>
  <c r="G63" i="1"/>
  <c r="D63" i="1"/>
  <c r="B63" i="1"/>
  <c r="G62" i="1"/>
  <c r="D62" i="1"/>
  <c r="D75" i="1" s="1"/>
  <c r="B62" i="1"/>
  <c r="B61" i="1"/>
  <c r="G60" i="1"/>
  <c r="D60" i="1"/>
  <c r="B60" i="1"/>
  <c r="J63" i="1" s="1"/>
  <c r="G59" i="1"/>
  <c r="D59" i="1"/>
  <c r="B59" i="1"/>
  <c r="G58" i="1"/>
  <c r="D58" i="1"/>
  <c r="D73" i="1" s="1"/>
  <c r="B58" i="1"/>
  <c r="L57" i="1"/>
  <c r="O57" i="1" s="1"/>
  <c r="G57" i="1"/>
  <c r="D57" i="1"/>
  <c r="B57" i="1"/>
  <c r="B56" i="1"/>
  <c r="G55" i="1"/>
  <c r="D55" i="1"/>
  <c r="D70" i="1" s="1"/>
  <c r="B55" i="1"/>
  <c r="G54" i="1"/>
  <c r="D54" i="1"/>
  <c r="B54" i="1"/>
  <c r="K53" i="1"/>
  <c r="G53" i="1"/>
  <c r="G70" i="1" s="1"/>
  <c r="D53" i="1"/>
  <c r="B53" i="1"/>
  <c r="B52" i="1"/>
  <c r="D51" i="1"/>
  <c r="E48" i="1"/>
  <c r="E47" i="1"/>
  <c r="L46" i="1"/>
  <c r="E45" i="1"/>
  <c r="E44" i="1"/>
  <c r="E43" i="1"/>
  <c r="M86" i="1" s="1"/>
  <c r="L42" i="1"/>
  <c r="J42" i="1"/>
  <c r="E42" i="1"/>
  <c r="O36" i="1" s="1"/>
  <c r="E41" i="1"/>
  <c r="M35" i="1" s="1"/>
  <c r="E40" i="1"/>
  <c r="L82" i="1" s="1"/>
  <c r="J39" i="1"/>
  <c r="E39" i="1"/>
  <c r="M38" i="1"/>
  <c r="M37" i="1"/>
  <c r="E36" i="1"/>
  <c r="L79" i="1" s="1"/>
  <c r="O79" i="1" s="1"/>
  <c r="D36" i="1"/>
  <c r="D35" i="1"/>
  <c r="L34" i="1"/>
  <c r="E32" i="1"/>
  <c r="L75" i="1" s="1"/>
  <c r="L31" i="1"/>
  <c r="O31" i="1" s="1"/>
  <c r="O30" i="1"/>
  <c r="O32" i="1" s="1"/>
  <c r="E30" i="1"/>
  <c r="E29" i="1"/>
  <c r="L27" i="1"/>
  <c r="E27" i="1"/>
  <c r="E26" i="1"/>
  <c r="L69" i="1" s="1"/>
  <c r="N25" i="1"/>
  <c r="E25" i="1"/>
  <c r="O24" i="1"/>
  <c r="L24" i="1"/>
  <c r="E24" i="1"/>
  <c r="L67" i="1" s="1"/>
  <c r="O67" i="1" s="1"/>
  <c r="E23" i="1"/>
  <c r="N22" i="1"/>
  <c r="L22" i="1"/>
  <c r="O22" i="1" s="1"/>
  <c r="E22" i="1"/>
  <c r="L65" i="1" s="1"/>
  <c r="O65" i="1" s="1"/>
  <c r="N21" i="1"/>
  <c r="L21" i="1"/>
  <c r="O21" i="1" s="1"/>
  <c r="J21" i="1"/>
  <c r="N20" i="1"/>
  <c r="L20" i="1"/>
  <c r="O20" i="1" s="1"/>
  <c r="J20" i="1"/>
  <c r="E20" i="1"/>
  <c r="J19" i="1"/>
  <c r="J67" i="1" s="1"/>
  <c r="E19" i="1"/>
  <c r="L18" i="1"/>
  <c r="O18" i="1" s="1"/>
  <c r="J18" i="1"/>
  <c r="J66" i="1" s="1"/>
  <c r="E18" i="1"/>
  <c r="L17" i="1"/>
  <c r="O17" i="1" s="1"/>
  <c r="E17" i="1"/>
  <c r="L60" i="1" s="1"/>
  <c r="O60" i="1" s="1"/>
  <c r="J15" i="1"/>
  <c r="E15" i="1"/>
  <c r="L58" i="1" s="1"/>
  <c r="O58" i="1" s="1"/>
  <c r="E13" i="1"/>
  <c r="L12" i="1"/>
  <c r="O12" i="1" s="1"/>
  <c r="L10" i="1"/>
  <c r="O10" i="1" s="1"/>
  <c r="L9" i="1"/>
  <c r="O9" i="1" s="1"/>
  <c r="E7" i="1"/>
  <c r="E6" i="1"/>
  <c r="K5" i="1"/>
  <c r="E5" i="1"/>
  <c r="E8" i="1" s="1"/>
  <c r="E9" i="1" s="1"/>
  <c r="E4" i="1"/>
  <c r="Z58" i="2" l="1"/>
  <c r="AB58" i="2" s="1"/>
  <c r="T58" i="2"/>
  <c r="V58" i="2" s="1"/>
  <c r="N58" i="2"/>
  <c r="P58" i="2" s="1"/>
  <c r="AB67" i="2"/>
  <c r="P67" i="2"/>
  <c r="V67" i="2"/>
  <c r="Z64" i="2"/>
  <c r="T64" i="2"/>
  <c r="N14" i="2"/>
  <c r="P14" i="2" s="1"/>
  <c r="T14" i="2"/>
  <c r="V14" i="2" s="1"/>
  <c r="Z14" i="2"/>
  <c r="AB14" i="2" s="1"/>
  <c r="AB18" i="2" s="1"/>
  <c r="T15" i="2"/>
  <c r="V15" i="2" s="1"/>
  <c r="N17" i="2"/>
  <c r="P17" i="2" s="1"/>
  <c r="Z17" i="2"/>
  <c r="AB17" i="2" s="1"/>
  <c r="Z70" i="2"/>
  <c r="T70" i="2"/>
  <c r="N70" i="2"/>
  <c r="C60" i="2"/>
  <c r="C61" i="2"/>
  <c r="N60" i="2" s="1"/>
  <c r="C62" i="2"/>
  <c r="N61" i="2" s="1"/>
  <c r="M102" i="3"/>
  <c r="I92" i="4"/>
  <c r="I56" i="4"/>
  <c r="N15" i="2"/>
  <c r="P15" i="2" s="1"/>
  <c r="N16" i="2"/>
  <c r="P16" i="2" s="1"/>
  <c r="T16" i="2"/>
  <c r="V16" i="2" s="1"/>
  <c r="N68" i="2"/>
  <c r="P68" i="2" s="1"/>
  <c r="Z68" i="2"/>
  <c r="AB68" i="2" s="1"/>
  <c r="D54" i="3"/>
  <c r="L60" i="3" s="1"/>
  <c r="L61" i="3" s="1"/>
  <c r="M73" i="3" s="1"/>
  <c r="E54" i="3"/>
  <c r="L94" i="3" s="1"/>
  <c r="M94" i="3" s="1"/>
  <c r="C54" i="3"/>
  <c r="L19" i="3" s="1"/>
  <c r="L20" i="3" s="1"/>
  <c r="K125" i="4"/>
  <c r="D13" i="4"/>
  <c r="G56" i="4"/>
  <c r="L173" i="4" s="1"/>
  <c r="F56" i="4"/>
  <c r="L130" i="4" s="1"/>
  <c r="L131" i="4" s="1"/>
  <c r="M140" i="4" s="1"/>
  <c r="M33" i="4"/>
  <c r="L183" i="4"/>
  <c r="K19" i="3"/>
  <c r="M19" i="3" s="1"/>
  <c r="M20" i="3" s="1"/>
  <c r="K27" i="3"/>
  <c r="M27" i="3" s="1"/>
  <c r="K28" i="3"/>
  <c r="M28" i="3" s="1"/>
  <c r="K38" i="3"/>
  <c r="K41" i="3"/>
  <c r="K53" i="3"/>
  <c r="M53" i="3" s="1"/>
  <c r="K55" i="3"/>
  <c r="M55" i="3" s="1"/>
  <c r="K58" i="3"/>
  <c r="M58" i="3" s="1"/>
  <c r="K59" i="3"/>
  <c r="M59" i="3" s="1"/>
  <c r="K60" i="3"/>
  <c r="M60" i="3" s="1"/>
  <c r="K63" i="3"/>
  <c r="K66" i="3"/>
  <c r="M66" i="3" s="1"/>
  <c r="K67" i="3"/>
  <c r="M67" i="3" s="1"/>
  <c r="L70" i="3"/>
  <c r="K79" i="3"/>
  <c r="K90" i="3"/>
  <c r="M90" i="3" s="1"/>
  <c r="M95" i="3" s="1"/>
  <c r="L103" i="3"/>
  <c r="M105" i="3"/>
  <c r="L107" i="3"/>
  <c r="K110" i="3"/>
  <c r="K16" i="7"/>
  <c r="M16" i="7" s="1"/>
  <c r="K54" i="7"/>
  <c r="M54" i="7" s="1"/>
  <c r="K60" i="7"/>
  <c r="K22" i="7"/>
  <c r="M184" i="4"/>
  <c r="M141" i="4"/>
  <c r="K191" i="4"/>
  <c r="K148" i="4"/>
  <c r="K54" i="4"/>
  <c r="M54" i="4" s="1"/>
  <c r="L66" i="4"/>
  <c r="I67" i="4"/>
  <c r="M68" i="4"/>
  <c r="K73" i="4"/>
  <c r="K75" i="4"/>
  <c r="I90" i="4"/>
  <c r="L102" i="4"/>
  <c r="I103" i="4"/>
  <c r="M104" i="4"/>
  <c r="K109" i="4"/>
  <c r="M123" i="4"/>
  <c r="I129" i="4"/>
  <c r="I172" i="4" s="1"/>
  <c r="L139" i="4"/>
  <c r="L143" i="4"/>
  <c r="M24" i="5"/>
  <c r="M25" i="5" s="1"/>
  <c r="K52" i="3"/>
  <c r="M52" i="3" s="1"/>
  <c r="M61" i="3" s="1"/>
  <c r="K55" i="7"/>
  <c r="M55" i="7" s="1"/>
  <c r="K17" i="7"/>
  <c r="M17" i="7" s="1"/>
  <c r="K57" i="7"/>
  <c r="M57" i="7" s="1"/>
  <c r="K19" i="7"/>
  <c r="M19" i="7" s="1"/>
  <c r="K58" i="7"/>
  <c r="M58" i="7" s="1"/>
  <c r="K20" i="7"/>
  <c r="M20" i="7" s="1"/>
  <c r="K64" i="7"/>
  <c r="K26" i="7"/>
  <c r="K195" i="4"/>
  <c r="K152" i="4"/>
  <c r="K55" i="4"/>
  <c r="M55" i="4" s="1"/>
  <c r="K56" i="4"/>
  <c r="M56" i="4" s="1"/>
  <c r="K57" i="4"/>
  <c r="M57" i="4" s="1"/>
  <c r="K60" i="4"/>
  <c r="K64" i="4"/>
  <c r="M64" i="4" s="1"/>
  <c r="M65" i="4" s="1"/>
  <c r="L67" i="4"/>
  <c r="M67" i="4" s="1"/>
  <c r="L70" i="4"/>
  <c r="M70" i="4" s="1"/>
  <c r="K91" i="4"/>
  <c r="M91" i="4" s="1"/>
  <c r="K92" i="4"/>
  <c r="M92" i="4" s="1"/>
  <c r="K93" i="4"/>
  <c r="M93" i="4" s="1"/>
  <c r="K100" i="4"/>
  <c r="M100" i="4" s="1"/>
  <c r="M101" i="4" s="1"/>
  <c r="L103" i="4"/>
  <c r="M103" i="4" s="1"/>
  <c r="L106" i="4"/>
  <c r="M106" i="4" s="1"/>
  <c r="K126" i="4"/>
  <c r="K127" i="4"/>
  <c r="K128" i="4"/>
  <c r="K129" i="4"/>
  <c r="K130" i="4"/>
  <c r="K137" i="4"/>
  <c r="M137" i="4" s="1"/>
  <c r="M138" i="4" s="1"/>
  <c r="L174" i="4"/>
  <c r="M186" i="4" s="1"/>
  <c r="L25" i="5"/>
  <c r="M34" i="5" s="1"/>
  <c r="E50" i="6"/>
  <c r="K71" i="6" s="1"/>
  <c r="C50" i="6"/>
  <c r="K21" i="6" s="1"/>
  <c r="L21" i="6" s="1"/>
  <c r="D50" i="6"/>
  <c r="E70" i="6" s="1"/>
  <c r="B78" i="6"/>
  <c r="H79" i="6"/>
  <c r="J14" i="6"/>
  <c r="L14" i="6" s="1"/>
  <c r="L22" i="6" s="1"/>
  <c r="D29" i="7"/>
  <c r="E81" i="6"/>
  <c r="L83" i="6"/>
  <c r="F82" i="6"/>
  <c r="L32" i="6"/>
  <c r="D94" i="6"/>
  <c r="J95" i="6"/>
  <c r="J42" i="6"/>
  <c r="B46" i="6"/>
  <c r="E71" i="6"/>
  <c r="D63" i="6"/>
  <c r="F63" i="6" s="1"/>
  <c r="L71" i="6"/>
  <c r="L72" i="6" s="1"/>
  <c r="D19" i="8"/>
  <c r="D9" i="8"/>
  <c r="D10" i="8"/>
  <c r="H17" i="6"/>
  <c r="J79" i="6"/>
  <c r="L79" i="6" s="1"/>
  <c r="L80" i="6" s="1"/>
  <c r="D78" i="6"/>
  <c r="F78" i="6" s="1"/>
  <c r="F79" i="6" s="1"/>
  <c r="B29" i="7"/>
  <c r="B81" i="6"/>
  <c r="H82" i="6" s="1"/>
  <c r="K31" i="6"/>
  <c r="E84" i="6"/>
  <c r="K85" i="6"/>
  <c r="K34" i="6"/>
  <c r="D89" i="6"/>
  <c r="J90" i="6"/>
  <c r="H81" i="6"/>
  <c r="B80" i="6"/>
  <c r="K72" i="6"/>
  <c r="B66" i="6"/>
  <c r="F70" i="6"/>
  <c r="F71" i="6" s="1"/>
  <c r="K86" i="6"/>
  <c r="C50" i="7"/>
  <c r="L22" i="7" s="1"/>
  <c r="D50" i="7"/>
  <c r="L60" i="7" s="1"/>
  <c r="L61" i="7" s="1"/>
  <c r="L23" i="7"/>
  <c r="M32" i="7" s="1"/>
  <c r="K14" i="7"/>
  <c r="M14" i="7" s="1"/>
  <c r="K21" i="7"/>
  <c r="M21" i="7" s="1"/>
  <c r="K37" i="7"/>
  <c r="K41" i="7"/>
  <c r="M69" i="7"/>
  <c r="L70" i="7"/>
  <c r="D13" i="8"/>
  <c r="L62" i="1"/>
  <c r="O62" i="1" s="1"/>
  <c r="L14" i="1"/>
  <c r="O14" i="1" s="1"/>
  <c r="L19" i="1"/>
  <c r="O19" i="1" s="1"/>
  <c r="O34" i="1"/>
  <c r="O37" i="1"/>
  <c r="O82" i="1"/>
  <c r="O69" i="1"/>
  <c r="L56" i="1"/>
  <c r="O56" i="1" s="1"/>
  <c r="L8" i="1"/>
  <c r="O8" i="1" s="1"/>
  <c r="L13" i="1"/>
  <c r="O13" i="1" s="1"/>
  <c r="L61" i="1"/>
  <c r="O61" i="1" s="1"/>
  <c r="L63" i="1"/>
  <c r="O63" i="1" s="1"/>
  <c r="L15" i="1"/>
  <c r="O15" i="1" s="1"/>
  <c r="O38" i="1"/>
  <c r="O35" i="1"/>
  <c r="O80" i="1"/>
  <c r="N73" i="1"/>
  <c r="O86" i="1" s="1"/>
  <c r="D77" i="1"/>
  <c r="M83" i="1"/>
  <c r="O84" i="1"/>
  <c r="L81" i="6" l="1"/>
  <c r="L75" i="6"/>
  <c r="L76" i="6" s="1"/>
  <c r="L25" i="6"/>
  <c r="L24" i="6"/>
  <c r="M29" i="5"/>
  <c r="M28" i="5"/>
  <c r="M30" i="5"/>
  <c r="M103" i="3"/>
  <c r="M98" i="3"/>
  <c r="M97" i="3"/>
  <c r="M34" i="3"/>
  <c r="M31" i="3"/>
  <c r="F74" i="6"/>
  <c r="F75" i="6" s="1"/>
  <c r="F87" i="6" s="1"/>
  <c r="F80" i="6"/>
  <c r="F85" i="6" s="1"/>
  <c r="M30" i="3"/>
  <c r="M35" i="3" s="1"/>
  <c r="M23" i="3"/>
  <c r="M24" i="3" s="1"/>
  <c r="M37" i="3" s="1"/>
  <c r="L85" i="6"/>
  <c r="L31" i="6"/>
  <c r="I67" i="7"/>
  <c r="I29" i="7"/>
  <c r="D16" i="8"/>
  <c r="K82" i="6"/>
  <c r="L82" i="6" s="1"/>
  <c r="F81" i="6"/>
  <c r="K172" i="4"/>
  <c r="M172" i="4" s="1"/>
  <c r="M129" i="4"/>
  <c r="K170" i="4"/>
  <c r="M170" i="4" s="1"/>
  <c r="M127" i="4"/>
  <c r="M64" i="7"/>
  <c r="M143" i="4"/>
  <c r="M60" i="7"/>
  <c r="M61" i="7" s="1"/>
  <c r="M63" i="3"/>
  <c r="K122" i="4"/>
  <c r="K87" i="4"/>
  <c r="M87" i="4" s="1"/>
  <c r="M94" i="4" s="1"/>
  <c r="K51" i="4"/>
  <c r="M51" i="4" s="1"/>
  <c r="M58" i="4" s="1"/>
  <c r="K13" i="4"/>
  <c r="M13" i="4" s="1"/>
  <c r="M20" i="4" s="1"/>
  <c r="L95" i="3"/>
  <c r="M104" i="3" s="1"/>
  <c r="Z60" i="2"/>
  <c r="AB60" i="2" s="1"/>
  <c r="T60" i="2"/>
  <c r="V60" i="2" s="1"/>
  <c r="P60" i="2"/>
  <c r="Z18" i="2"/>
  <c r="P18" i="2"/>
  <c r="M70" i="7"/>
  <c r="L34" i="6"/>
  <c r="F84" i="6"/>
  <c r="L71" i="7"/>
  <c r="L67" i="7"/>
  <c r="M67" i="7" s="1"/>
  <c r="L29" i="7"/>
  <c r="M29" i="7" s="1"/>
  <c r="K22" i="6"/>
  <c r="M31" i="5"/>
  <c r="K173" i="4"/>
  <c r="M173" i="4" s="1"/>
  <c r="M130" i="4"/>
  <c r="K171" i="4"/>
  <c r="M171" i="4" s="1"/>
  <c r="M128" i="4"/>
  <c r="K169" i="4"/>
  <c r="M169" i="4" s="1"/>
  <c r="M126" i="4"/>
  <c r="K96" i="4"/>
  <c r="M60" i="4"/>
  <c r="M69" i="3"/>
  <c r="M74" i="3" s="1"/>
  <c r="M64" i="3"/>
  <c r="M22" i="7"/>
  <c r="M23" i="7" s="1"/>
  <c r="M70" i="3"/>
  <c r="M68" i="3"/>
  <c r="M29" i="3"/>
  <c r="M183" i="4"/>
  <c r="K168" i="4"/>
  <c r="M168" i="4" s="1"/>
  <c r="M125" i="4"/>
  <c r="Z61" i="2"/>
  <c r="AB61" i="2" s="1"/>
  <c r="T61" i="2"/>
  <c r="V61" i="2" s="1"/>
  <c r="P61" i="2"/>
  <c r="P62" i="2" s="1"/>
  <c r="Z59" i="2"/>
  <c r="AB59" i="2" s="1"/>
  <c r="T59" i="2"/>
  <c r="V59" i="2" s="1"/>
  <c r="V62" i="2" s="1"/>
  <c r="N59" i="2"/>
  <c r="P59" i="2" s="1"/>
  <c r="V18" i="2"/>
  <c r="AB30" i="2"/>
  <c r="AB21" i="2"/>
  <c r="AB22" i="2" s="1"/>
  <c r="AB27" i="2" s="1"/>
  <c r="AB62" i="2"/>
  <c r="O25" i="1"/>
  <c r="O87" i="1"/>
  <c r="O40" i="1"/>
  <c r="O83" i="1"/>
  <c r="O73" i="1"/>
  <c r="AB32" i="2" l="1"/>
  <c r="AB34" i="2" s="1"/>
  <c r="AB37" i="2" s="1"/>
  <c r="AB29" i="2"/>
  <c r="V66" i="2"/>
  <c r="V64" i="2"/>
  <c r="V65" i="2" s="1"/>
  <c r="V69" i="2" s="1"/>
  <c r="P66" i="2"/>
  <c r="P64" i="2"/>
  <c r="P65" i="2" s="1"/>
  <c r="P69" i="2" s="1"/>
  <c r="F92" i="6"/>
  <c r="F94" i="6" s="1"/>
  <c r="F98" i="6" s="1"/>
  <c r="F89" i="6"/>
  <c r="M28" i="7"/>
  <c r="M33" i="7" s="1"/>
  <c r="M26" i="7"/>
  <c r="M27" i="7" s="1"/>
  <c r="M35" i="7" s="1"/>
  <c r="M38" i="3"/>
  <c r="M39" i="3" s="1"/>
  <c r="M41" i="3" s="1"/>
  <c r="M42" i="3" s="1"/>
  <c r="AB65" i="2"/>
  <c r="AB69" i="2" s="1"/>
  <c r="AB66" i="2"/>
  <c r="M66" i="4"/>
  <c r="M71" i="4" s="1"/>
  <c r="M61" i="4"/>
  <c r="K165" i="4"/>
  <c r="M165" i="4" s="1"/>
  <c r="M174" i="4" s="1"/>
  <c r="M122" i="4"/>
  <c r="M131" i="4" s="1"/>
  <c r="T18" i="2"/>
  <c r="V21" i="2"/>
  <c r="V22" i="2" s="1"/>
  <c r="V27" i="2" s="1"/>
  <c r="V30" i="2"/>
  <c r="M76" i="3"/>
  <c r="K133" i="4"/>
  <c r="M96" i="4"/>
  <c r="AB64" i="2"/>
  <c r="M29" i="4"/>
  <c r="M34" i="4" s="1"/>
  <c r="M23" i="4"/>
  <c r="M24" i="4" s="1"/>
  <c r="M36" i="4" s="1"/>
  <c r="M102" i="4"/>
  <c r="M107" i="4" s="1"/>
  <c r="M97" i="4"/>
  <c r="M108" i="4" s="1"/>
  <c r="M65" i="7"/>
  <c r="M66" i="7"/>
  <c r="M71" i="7" s="1"/>
  <c r="D18" i="8"/>
  <c r="D20" i="8"/>
  <c r="L86" i="6"/>
  <c r="L88" i="6" s="1"/>
  <c r="N18" i="2"/>
  <c r="P30" i="2"/>
  <c r="P21" i="2"/>
  <c r="P22" i="2" s="1"/>
  <c r="P27" i="2" s="1"/>
  <c r="M107" i="3"/>
  <c r="M108" i="3" s="1"/>
  <c r="M109" i="3" s="1"/>
  <c r="M35" i="5"/>
  <c r="M37" i="5"/>
  <c r="L30" i="6"/>
  <c r="L35" i="6" s="1"/>
  <c r="L37" i="6" s="1"/>
  <c r="O89" i="1"/>
  <c r="O85" i="1"/>
  <c r="O76" i="1"/>
  <c r="O75" i="1"/>
  <c r="O42" i="1"/>
  <c r="O27" i="1"/>
  <c r="O28" i="1"/>
  <c r="O41" i="1" s="1"/>
  <c r="M111" i="3" l="1"/>
  <c r="M112" i="3" s="1"/>
  <c r="M113" i="3" s="1"/>
  <c r="M110" i="3"/>
  <c r="L93" i="6"/>
  <c r="L95" i="6" s="1"/>
  <c r="L99" i="6" s="1"/>
  <c r="L90" i="6"/>
  <c r="V32" i="2"/>
  <c r="V34" i="2" s="1"/>
  <c r="V37" i="2" s="1"/>
  <c r="V29" i="2"/>
  <c r="L40" i="6"/>
  <c r="L42" i="6" s="1"/>
  <c r="L45" i="6" s="1"/>
  <c r="L39" i="6"/>
  <c r="P32" i="2"/>
  <c r="P34" i="2" s="1"/>
  <c r="P37" i="2" s="1"/>
  <c r="P29" i="2"/>
  <c r="M39" i="4"/>
  <c r="M40" i="4" s="1"/>
  <c r="M42" i="4" s="1"/>
  <c r="M38" i="4"/>
  <c r="M39" i="7"/>
  <c r="M41" i="7" s="1"/>
  <c r="M43" i="7" s="1"/>
  <c r="M45" i="7" s="1"/>
  <c r="M37" i="7"/>
  <c r="P71" i="2"/>
  <c r="P72" i="2" s="1"/>
  <c r="P73" i="2" s="1"/>
  <c r="P70" i="2"/>
  <c r="V71" i="2"/>
  <c r="V72" i="2" s="1"/>
  <c r="V73" i="2" s="1"/>
  <c r="V70" i="2"/>
  <c r="M42" i="5"/>
  <c r="M44" i="5" s="1"/>
  <c r="M46" i="5" s="1"/>
  <c r="M39" i="5"/>
  <c r="M110" i="4"/>
  <c r="M111" i="4" s="1"/>
  <c r="M112" i="4" s="1"/>
  <c r="M109" i="4"/>
  <c r="M78" i="3"/>
  <c r="M79" i="3" s="1"/>
  <c r="M80" i="3" s="1"/>
  <c r="M77" i="3"/>
  <c r="AB71" i="2"/>
  <c r="AB72" i="2" s="1"/>
  <c r="AB73" i="2" s="1"/>
  <c r="AB70" i="2"/>
  <c r="M73" i="7"/>
  <c r="K176" i="4"/>
  <c r="M176" i="4" s="1"/>
  <c r="M133" i="4"/>
  <c r="M139" i="4"/>
  <c r="M144" i="4" s="1"/>
  <c r="M134" i="4"/>
  <c r="M146" i="4" s="1"/>
  <c r="M72" i="4"/>
  <c r="D24" i="8"/>
  <c r="D26" i="8" s="1"/>
  <c r="D22" i="8"/>
  <c r="M177" i="4"/>
  <c r="M189" i="4" s="1"/>
  <c r="M182" i="4"/>
  <c r="M187" i="4" s="1"/>
  <c r="O44" i="1"/>
  <c r="O45" i="1" s="1"/>
  <c r="O46" i="1" s="1"/>
  <c r="O47" i="1" s="1"/>
  <c r="O90" i="1"/>
  <c r="M191" i="4" l="1"/>
  <c r="M193" i="4" s="1"/>
  <c r="M195" i="4" s="1"/>
  <c r="M197" i="4" s="1"/>
  <c r="M148" i="4"/>
  <c r="M150" i="4" s="1"/>
  <c r="M152" i="4" s="1"/>
  <c r="M155" i="4" s="1"/>
  <c r="M78" i="7"/>
  <c r="M80" i="7" s="1"/>
  <c r="M82" i="7" s="1"/>
  <c r="M75" i="7"/>
  <c r="M74" i="4"/>
  <c r="M75" i="4" s="1"/>
  <c r="M76" i="4" s="1"/>
  <c r="M73" i="4"/>
  <c r="O92" i="1"/>
  <c r="O93" i="1" s="1"/>
  <c r="O94" i="1" s="1"/>
  <c r="O95" i="1" s="1"/>
</calcChain>
</file>

<file path=xl/sharedStrings.xml><?xml version="1.0" encoding="utf-8"?>
<sst xmlns="http://schemas.openxmlformats.org/spreadsheetml/2006/main" count="1205" uniqueCount="409">
  <si>
    <t>MASTER LOOKUP DATA</t>
  </si>
  <si>
    <t xml:space="preserve">Integrated Team </t>
  </si>
  <si>
    <t>Relief Assumptions:</t>
  </si>
  <si>
    <t>Days</t>
  </si>
  <si>
    <t>Hours</t>
  </si>
  <si>
    <t>Integrated Team Model</t>
  </si>
  <si>
    <t>Vacation</t>
  </si>
  <si>
    <t xml:space="preserve">Capacity: </t>
  </si>
  <si>
    <t>Sick/ Personal</t>
  </si>
  <si>
    <t>Enrollment Days:</t>
  </si>
  <si>
    <t>Holidays</t>
  </si>
  <si>
    <t>Salary</t>
  </si>
  <si>
    <t>FTE</t>
  </si>
  <si>
    <t>Expense</t>
  </si>
  <si>
    <t>Training (not OJT)</t>
  </si>
  <si>
    <t>Management</t>
  </si>
  <si>
    <t>Total Hours per FTE:</t>
  </si>
  <si>
    <t xml:space="preserve">  Program Director</t>
  </si>
  <si>
    <t>% of FTE</t>
  </si>
  <si>
    <t xml:space="preserve">  Assistant Director (LICSW Level)</t>
  </si>
  <si>
    <t xml:space="preserve">  Program Function Manager</t>
  </si>
  <si>
    <t>Integrated Team Benchmark FTEs</t>
  </si>
  <si>
    <t>Integrated Team with GLE/SIE Benchmark FTEs</t>
  </si>
  <si>
    <t>Benchmark Salaries</t>
  </si>
  <si>
    <t>Comments</t>
  </si>
  <si>
    <t>Medical and Clinical</t>
  </si>
  <si>
    <t xml:space="preserve">    Psychiatrist</t>
  </si>
  <si>
    <t xml:space="preserve"> Previous Proposed Benchmark</t>
  </si>
  <si>
    <t xml:space="preserve">    LPHA</t>
  </si>
  <si>
    <t xml:space="preserve"> BLS /OES Massachusetts Median 2018</t>
  </si>
  <si>
    <t xml:space="preserve">    RN</t>
  </si>
  <si>
    <t xml:space="preserve"> FY16 Weighted Average</t>
  </si>
  <si>
    <t>Direct Care</t>
  </si>
  <si>
    <t>FY15 UFR, Weighted Average</t>
  </si>
  <si>
    <t xml:space="preserve">    DC III</t>
  </si>
  <si>
    <t>BLS /OES Massachusetts Median 2018</t>
  </si>
  <si>
    <t xml:space="preserve">    Substance Abuse Counselor/ LSW</t>
  </si>
  <si>
    <t xml:space="preserve">    Relief</t>
  </si>
  <si>
    <t xml:space="preserve">    Direct Care</t>
  </si>
  <si>
    <t>Support</t>
  </si>
  <si>
    <t xml:space="preserve">    Housing Coordinator/DC III</t>
  </si>
  <si>
    <t xml:space="preserve">    Prog Secretarial / Clerical</t>
  </si>
  <si>
    <t xml:space="preserve">    Peer &amp; Family Specialist</t>
  </si>
  <si>
    <t>Total Program Staff</t>
  </si>
  <si>
    <t>Tax and Fringe Expenses</t>
  </si>
  <si>
    <t>Unit Cost</t>
  </si>
  <si>
    <t>Tax and Fringe</t>
  </si>
  <si>
    <t>Total Compensation</t>
  </si>
  <si>
    <t>[Consulting Services]</t>
  </si>
  <si>
    <t>Hourly Rate</t>
  </si>
  <si>
    <t>Weighted Blend for DC I, II and III</t>
  </si>
  <si>
    <t>Psychological Consults</t>
  </si>
  <si>
    <t>Benchmark Expenses</t>
  </si>
  <si>
    <t>Occupational Therapist</t>
  </si>
  <si>
    <t xml:space="preserve">  Tax and Fringe</t>
  </si>
  <si>
    <t>C.257 Benchmark FY21 &amp; FY22</t>
  </si>
  <si>
    <t>Total Consulting Services</t>
  </si>
  <si>
    <t>Operating Expenses</t>
  </si>
  <si>
    <t>Unit Cost/Sqft</t>
  </si>
  <si>
    <t>Unit Cost/FTE</t>
  </si>
  <si>
    <t>Consulting Services</t>
  </si>
  <si>
    <t xml:space="preserve">  Office Space</t>
  </si>
  <si>
    <t xml:space="preserve">  Psychologist</t>
  </si>
  <si>
    <t xml:space="preserve">  Staff Training</t>
  </si>
  <si>
    <t xml:space="preserve">  Occupational Therapist</t>
  </si>
  <si>
    <t>Benchmark to 114.3 CMR 39.00</t>
  </si>
  <si>
    <t xml:space="preserve">  MORS Training</t>
  </si>
  <si>
    <t xml:space="preserve">  Transportation </t>
  </si>
  <si>
    <t xml:space="preserve">  Program Supplies &amp; Materials</t>
  </si>
  <si>
    <t xml:space="preserve">  Cultural Facilitator</t>
  </si>
  <si>
    <t>Avg FY15 DTA Office Space Lease PPSF</t>
  </si>
  <si>
    <t>Total Operating Expenses</t>
  </si>
  <si>
    <t>Avg of the FY15 CBFS data per FTE.</t>
  </si>
  <si>
    <t>Total Reim. Expenses (excluding M&amp;G)</t>
  </si>
  <si>
    <t>Applied per provider quote from Mental Health America of LA</t>
  </si>
  <si>
    <t>Staff Mileage/Travel 205 (23E) per FTE.</t>
  </si>
  <si>
    <t>% of Reim. Expenses</t>
  </si>
  <si>
    <t>Program Supplies &amp; Materials (33E) per FTE.</t>
  </si>
  <si>
    <t>Admin. Allocation</t>
  </si>
  <si>
    <t xml:space="preserve"> PFLMA Trust Contribution</t>
  </si>
  <si>
    <t xml:space="preserve">Effective 10/2019  </t>
  </si>
  <si>
    <t>TOTAL</t>
  </si>
  <si>
    <t xml:space="preserve">  Admin. Allocation</t>
  </si>
  <si>
    <t>Benchmark to 101 CMR 414</t>
  </si>
  <si>
    <t>CAF:</t>
  </si>
  <si>
    <t xml:space="preserve">  CAF</t>
  </si>
  <si>
    <t>CY2015Q2; Prospective period FY19 &amp; FY20</t>
  </si>
  <si>
    <t>Proposed RATE:</t>
  </si>
  <si>
    <t>CY2020Q2; Prospective period FY21 &amp; FY22</t>
  </si>
  <si>
    <t>Office Space Allocation Benchmarks</t>
  </si>
  <si>
    <t>Integrated Team with GLE / SIE</t>
  </si>
  <si>
    <t># Shared Spaces Needed</t>
  </si>
  <si>
    <t>Benchmark USF</t>
  </si>
  <si>
    <t>Total SF</t>
  </si>
  <si>
    <t>CBFS Integrated Team Model (Integrated Team Model and GLE)</t>
  </si>
  <si>
    <t xml:space="preserve">    Interpreter Services</t>
  </si>
  <si>
    <t>Total</t>
  </si>
  <si>
    <r>
      <rPr>
        <i/>
        <u/>
        <sz val="10"/>
        <rFont val="Arial"/>
        <family val="2"/>
      </rPr>
      <t>Note</t>
    </r>
    <r>
      <rPr>
        <i/>
        <sz val="10"/>
        <rFont val="Arial"/>
        <family val="2"/>
      </rPr>
      <t>:</t>
    </r>
    <r>
      <rPr>
        <sz val="10"/>
        <rFont val="Arial"/>
        <family val="2"/>
      </rPr>
      <t xml:space="preserve"> The shared space figures used above and summarized below were used because services are mostly not performed in the office and not all of the staff will be on at the same time. As a result, the shared space model below was applied.</t>
    </r>
  </si>
  <si>
    <t>Shared Space Estimate by Category</t>
  </si>
  <si>
    <t>LPHA &amp; RN</t>
  </si>
  <si>
    <t>Includes space for locked records and meds storage.</t>
  </si>
  <si>
    <t>SA Counselor</t>
  </si>
  <si>
    <t>1 cubicle spaces needed for SA counselors</t>
  </si>
  <si>
    <t>3 cubicle spaces needed for 10.5 FTEs. Coverage allows 5 DC on at a time.</t>
  </si>
  <si>
    <t xml:space="preserve">Housing Coord, Peer&amp;Family Spec., Interpreter </t>
  </si>
  <si>
    <t>3 cubicle spaces needed for 5 FTEs.</t>
  </si>
  <si>
    <t>Secretarial/Clerical</t>
  </si>
  <si>
    <t>1 cubicle space needed.</t>
  </si>
  <si>
    <t>Source of Usable Square Foot (USF) Benchmarks:</t>
  </si>
  <si>
    <t>Psychologist</t>
  </si>
  <si>
    <t xml:space="preserve">Workspace Utilization and Allocation Benchmark, U.S. General Services Administration Office of Government wide Policy Office of Real Property Management Performance Measurement Division, July 1, 2012 (Still Referenced by GSA as of 6/19/2016): http://www.gsa.gov/graphics/ogp/Workspace_Utilization_Banchmark_July_2012.pdf. </t>
  </si>
  <si>
    <t>Administrative Allocation</t>
  </si>
  <si>
    <t>GLE MODELS</t>
  </si>
  <si>
    <t>Sick/Personal</t>
  </si>
  <si>
    <t>GLE Models</t>
  </si>
  <si>
    <t xml:space="preserve"> GLE (Capacity 4 to 6)</t>
  </si>
  <si>
    <t>GLE (Capacity 7 to 9)</t>
  </si>
  <si>
    <t xml:space="preserve"> GLE (Capacity 10 to 12)</t>
  </si>
  <si>
    <t>Capacity:</t>
  </si>
  <si>
    <t xml:space="preserve"> GLEModel Benchmarks</t>
  </si>
  <si>
    <t xml:space="preserve">  Management Supervision</t>
  </si>
  <si>
    <t>FY16 UFR, Weighted Average, Program Function Manager</t>
  </si>
  <si>
    <t xml:space="preserve">  Site Manager</t>
  </si>
  <si>
    <t>Benchmark 101 CMR 420</t>
  </si>
  <si>
    <t xml:space="preserve">  Direct Care</t>
  </si>
  <si>
    <t xml:space="preserve">  Relief</t>
  </si>
  <si>
    <t>Benchmark FTEs</t>
  </si>
  <si>
    <t>Expenses</t>
  </si>
  <si>
    <t>4 to 6</t>
  </si>
  <si>
    <t>7 to 9</t>
  </si>
  <si>
    <t>10 to 12</t>
  </si>
  <si>
    <t>Transportation</t>
  </si>
  <si>
    <t>Meals / Food***</t>
  </si>
  <si>
    <t>Total Reimb excl M&amp;G</t>
  </si>
  <si>
    <t>Avg of the FY15 data.</t>
  </si>
  <si>
    <t>Benchmark: 101 CMR 420: ALTR for FY21 &amp; FY22</t>
  </si>
  <si>
    <t>Benchmark: 101 CMR 420: allocation for van, 1 van / 2 GLEs</t>
  </si>
  <si>
    <t>Benchmark 101 CMR 414</t>
  </si>
  <si>
    <t>RATE:</t>
  </si>
  <si>
    <t>PFLMA Trust Contribution</t>
  </si>
  <si>
    <t>Effective 10/2019</t>
  </si>
  <si>
    <t>CAF rate</t>
  </si>
  <si>
    <t>GLE (4-6 Model) Direct Care Coverage Summary (Hours Per Shift)</t>
  </si>
  <si>
    <t>Shift</t>
  </si>
  <si>
    <t>Sunday</t>
  </si>
  <si>
    <t>Monday</t>
  </si>
  <si>
    <t>Tuesday</t>
  </si>
  <si>
    <t>Wednesday</t>
  </si>
  <si>
    <t>Thursday</t>
  </si>
  <si>
    <t>Friday</t>
  </si>
  <si>
    <t>Saturday</t>
  </si>
  <si>
    <t>Day</t>
  </si>
  <si>
    <t>Evening</t>
  </si>
  <si>
    <t>Overnight</t>
  </si>
  <si>
    <r>
      <rPr>
        <i/>
        <u/>
        <sz val="10"/>
        <rFont val="Arial"/>
        <family val="2"/>
      </rPr>
      <t>Note</t>
    </r>
    <r>
      <rPr>
        <i/>
        <sz val="10"/>
        <rFont val="Arial"/>
        <family val="2"/>
      </rPr>
      <t>: Increments of 40 more hours of coverage for 7-9 and 80 more hours for 10-12 would be applied to the 4-6 model coverage model above.</t>
    </r>
  </si>
  <si>
    <t>Supported Independent Environments (SIEs)</t>
  </si>
  <si>
    <t xml:space="preserve"> SIE Model A (Capacity 13 to 16) </t>
  </si>
  <si>
    <t xml:space="preserve">SIE Model B (Capacity 17 to 24) </t>
  </si>
  <si>
    <t xml:space="preserve">SIE Model C (Capacity 25 to 35) </t>
  </si>
  <si>
    <t>SIE Model Benchmarks</t>
  </si>
  <si>
    <t xml:space="preserve">  Direct Care I &amp; II</t>
  </si>
  <si>
    <r>
      <t xml:space="preserve">  </t>
    </r>
    <r>
      <rPr>
        <i/>
        <sz val="10"/>
        <rFont val="Arial"/>
        <family val="2"/>
      </rPr>
      <t>Relief</t>
    </r>
  </si>
  <si>
    <t>A</t>
  </si>
  <si>
    <t>B</t>
  </si>
  <si>
    <t>C</t>
  </si>
  <si>
    <t>Model and Capacity:</t>
  </si>
  <si>
    <t xml:space="preserve">(13 to 16) </t>
  </si>
  <si>
    <t>(17 to 25)</t>
  </si>
  <si>
    <t>(26 to 35)</t>
  </si>
  <si>
    <t>Benchmark 101 CMR 420: allocation for van, 1 van / 2 GLEs</t>
  </si>
  <si>
    <t>SIE Direct Care Coverage Summary (Hours Per Shift)</t>
  </si>
  <si>
    <t>MEDICALLY INTENSIVE MODELS</t>
  </si>
  <si>
    <t>Medically Intensive Group Living Environment (Capacity 4-6)</t>
  </si>
  <si>
    <t xml:space="preserve">  Specialty Site Manager</t>
  </si>
  <si>
    <t>BLS /OES Massachusetts Median 2018 -  (LICSW Level)</t>
  </si>
  <si>
    <t xml:space="preserve">  RN</t>
  </si>
  <si>
    <t xml:space="preserve">  Certified Nursing Assistant (CNA)</t>
  </si>
  <si>
    <t xml:space="preserve">  Direct Care III</t>
  </si>
  <si>
    <t>Hour</t>
  </si>
  <si>
    <t>Benchmark 114.3 CMR 39.00:</t>
  </si>
  <si>
    <t xml:space="preserve">  LPHA</t>
  </si>
  <si>
    <t>FY21 Add-on hourly rate</t>
  </si>
  <si>
    <t xml:space="preserve">  Transportation</t>
  </si>
  <si>
    <t xml:space="preserve">  Meals / Food***</t>
  </si>
  <si>
    <t xml:space="preserve">RATE: </t>
  </si>
  <si>
    <t>4-6</t>
  </si>
  <si>
    <t>7-9</t>
  </si>
  <si>
    <t>10-12</t>
  </si>
  <si>
    <t>Medically Intensive Group Living Environment (Capacity 7-9)</t>
  </si>
  <si>
    <t>RATE</t>
  </si>
  <si>
    <t>Medically Intensive Group Living Environment (Capacity 10-12)</t>
  </si>
  <si>
    <t>INTENSIVE BEHAVIORAL MODELS</t>
  </si>
  <si>
    <t>Intensive Behavioral Group Living Environment (Capacity 4-6)</t>
  </si>
  <si>
    <t xml:space="preserve">** To be used for Int Beh Assessment and Int Beh </t>
  </si>
  <si>
    <t>BLS /OES Massachusetts Median 2018 - (LICSW Level)</t>
  </si>
  <si>
    <t>FY15 UFR, Weighted Average, Salary Benchmarks Weighted Average (Doctorate)</t>
  </si>
  <si>
    <t xml:space="preserve">  LPN</t>
  </si>
  <si>
    <t xml:space="preserve">  DC Evening Supervisor (DC III)</t>
  </si>
  <si>
    <t xml:space="preserve">Assessment </t>
  </si>
  <si>
    <t>Intensive Behavioral Group Living Environment (Capacity 7-9)</t>
  </si>
  <si>
    <t xml:space="preserve">   Direct Care III</t>
  </si>
  <si>
    <t>Intensive Behavioral Group Living Environment (Capacity 10-12)</t>
  </si>
  <si>
    <t>Assessment</t>
  </si>
  <si>
    <t>Intensive Behavioral Assessment Group Living Environment (Capacity 4-6)</t>
  </si>
  <si>
    <t>Intensive Behavioral Assessment Group Living Environment (Capacity 10-12)</t>
  </si>
  <si>
    <t>FIRE SAFETY MODEL</t>
  </si>
  <si>
    <t>Intensive Fire Safety GLE (Capacity 4-6)</t>
  </si>
  <si>
    <t>BLS</t>
  </si>
  <si>
    <t xml:space="preserve">  Psychiatrist</t>
  </si>
  <si>
    <t xml:space="preserve">  DC Evening Supervisor</t>
  </si>
  <si>
    <t xml:space="preserve">  Direct Care I + II</t>
  </si>
  <si>
    <t xml:space="preserve">  PFLMA Trust Contribution</t>
  </si>
  <si>
    <t>CLINICALLY INTENSIVE GLE MODELS</t>
  </si>
  <si>
    <t>Clinically Intensive Group Living Environment (Capacity 4-6)</t>
  </si>
  <si>
    <t xml:space="preserve">   LPHA</t>
  </si>
  <si>
    <t xml:space="preserve">    Direct Care III</t>
  </si>
  <si>
    <t xml:space="preserve">    Direct Care </t>
  </si>
  <si>
    <t>Clinically Intensive Group Living Environment (Capacity 7-9)</t>
  </si>
  <si>
    <t>Clinically Intensive Group Living Environment (Capacity 10-12)</t>
  </si>
  <si>
    <t>RATE: Post PH</t>
  </si>
  <si>
    <t>INTENSIVE DIALECTICAL BEHAVIOR THERAPY (DBT) MODELS</t>
  </si>
  <si>
    <t>Intensive DBTGLE (Capacity 4-6)</t>
  </si>
  <si>
    <t xml:space="preserve">  Peer &amp; Family Specialist</t>
  </si>
  <si>
    <t>Intensive DBT GLE (Capacity 7-9)</t>
  </si>
  <si>
    <t xml:space="preserve">Lease Management </t>
  </si>
  <si>
    <t>Add- On</t>
  </si>
  <si>
    <t xml:space="preserve">Clients: </t>
  </si>
  <si>
    <t>Lease / Contract Supervisor</t>
  </si>
  <si>
    <t>Total program staff</t>
  </si>
  <si>
    <t>Tax &amp; fringe</t>
  </si>
  <si>
    <t>Other  Program Expenses per FTE</t>
  </si>
  <si>
    <t>Occupancy - 150 ft2 / FTE</t>
  </si>
  <si>
    <t>Subtotal program costs</t>
  </si>
  <si>
    <t>CAF</t>
  </si>
  <si>
    <t>Total with CAF</t>
  </si>
  <si>
    <t>RATE per client / month</t>
  </si>
  <si>
    <t>Massachusetts Economic Indicators</t>
  </si>
  <si>
    <t>IHS Markit, Fall 2019 Forecast</t>
  </si>
  <si>
    <t>Prepared by Michael Lynch, 781-301-9129</t>
  </si>
  <si>
    <t>FY20</t>
  </si>
  <si>
    <t>FY21</t>
  </si>
  <si>
    <t>FY22</t>
  </si>
  <si>
    <t>FY23</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</si>
  <si>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</si>
  <si>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</si>
  <si>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</si>
  <si>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</si>
  <si>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</si>
  <si>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</si>
  <si>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</si>
  <si>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</si>
  <si>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</si>
  <si>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</si>
  <si>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</si>
  <si>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</si>
  <si>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</si>
  <si>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</si>
  <si>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</si>
  <si>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</si>
  <si>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</si>
  <si>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</si>
  <si>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</si>
  <si>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</si>
  <si>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</si>
  <si>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</si>
  <si>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</si>
  <si>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</si>
  <si>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</si>
  <si>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</si>
  <si>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</si>
  <si>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</si>
  <si>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</si>
  <si>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</si>
  <si>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</si>
  <si>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</si>
  <si>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</si>
  <si>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</si>
  <si>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</si>
  <si>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</si>
  <si>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</si>
  <si>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</si>
  <si>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</si>
  <si>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</si>
  <si>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</si>
  <si>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</si>
  <si>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</si>
  <si>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</si>
  <si>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</si>
  <si>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</si>
  <si>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</si>
  <si>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</si>
  <si>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</si>
  <si>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</si>
  <si>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</si>
  <si>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</si>
  <si>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</si>
  <si>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</si>
  <si>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</si>
  <si>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</si>
  <si>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</si>
  <si>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</si>
  <si>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</si>
  <si>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</si>
  <si>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</si>
  <si>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</si>
  <si>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</si>
  <si>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</si>
  <si>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</si>
  <si>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</si>
  <si>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</si>
  <si>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</si>
  <si>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</si>
  <si>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</si>
  <si>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</si>
  <si>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</si>
  <si>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</si>
  <si>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</si>
  <si>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</si>
  <si>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</si>
  <si>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</si>
  <si>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</si>
  <si>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</si>
  <si>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</si>
  <si>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</si>
  <si>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</si>
  <si>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</si>
  <si>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</si>
  <si>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</si>
  <si>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LABEL</t>
  </si>
  <si>
    <t>CPI--BASELINE SCENARIO (1982-84=1)</t>
  </si>
  <si>
    <t>CPIBASEMA</t>
  </si>
  <si>
    <t>CPI--OPTIMISTIC SCENARIO (1982-84=1)</t>
  </si>
  <si>
    <t>CPIOPTMA</t>
  </si>
  <si>
    <t>CPI--PESSIMISTIC SCENARIO (1982-84=1)</t>
  </si>
  <si>
    <t>CPIPESSMA</t>
  </si>
  <si>
    <t>Rate-to-rate CAF</t>
  </si>
  <si>
    <t>Assumption for Rate Reviews that are to be promulgated  July 1, 2020</t>
  </si>
  <si>
    <t xml:space="preserve">Base period: </t>
  </si>
  <si>
    <t>FY20Q4</t>
  </si>
  <si>
    <t>Average</t>
  </si>
  <si>
    <t xml:space="preserve">Prospective rate period: </t>
  </si>
  <si>
    <t>FY21 - FY22</t>
  </si>
  <si>
    <r>
      <rPr>
        <b/>
        <sz val="6"/>
        <color rgb="FF231F20"/>
        <rFont val="Verdana"/>
        <family val="2"/>
      </rPr>
      <t>DIVISION</t>
    </r>
  </si>
  <si>
    <r>
      <rPr>
        <b/>
        <sz val="6"/>
        <color rgb="FF231F20"/>
        <rFont val="Verdana"/>
        <family val="2"/>
      </rPr>
      <t>MASSACHUSETTS</t>
    </r>
  </si>
  <si>
    <r>
      <rPr>
        <b/>
        <sz val="6"/>
        <color rgb="FF231F20"/>
        <rFont val="Verdana"/>
        <family val="2"/>
      </rPr>
      <t>BOSTON</t>
    </r>
  </si>
  <si>
    <r>
      <rPr>
        <b/>
        <sz val="6"/>
        <color rgb="FF231F20"/>
        <rFont val="Verdana"/>
        <family val="2"/>
      </rPr>
      <t>BROCKTON</t>
    </r>
  </si>
  <si>
    <r>
      <rPr>
        <b/>
        <sz val="6"/>
        <color rgb="FF231F20"/>
        <rFont val="Verdana"/>
        <family val="2"/>
      </rPr>
      <t>BUZZARDS BAY</t>
    </r>
  </si>
  <si>
    <r>
      <rPr>
        <b/>
        <sz val="6"/>
        <color rgb="FF231F20"/>
        <rFont val="Verdana"/>
        <family val="2"/>
      </rPr>
      <t>FALL RIVER</t>
    </r>
  </si>
  <si>
    <r>
      <rPr>
        <b/>
        <sz val="6"/>
        <color rgb="FF231F20"/>
        <rFont val="Verdana"/>
        <family val="2"/>
      </rPr>
      <t>FITCHBURG</t>
    </r>
  </si>
  <si>
    <r>
      <rPr>
        <b/>
        <sz val="6"/>
        <color rgb="FF231F20"/>
        <rFont val="Verdana"/>
        <family val="2"/>
      </rPr>
      <t>FRAMINGHAM</t>
    </r>
  </si>
  <si>
    <r>
      <rPr>
        <b/>
        <sz val="6"/>
        <color rgb="FF231F20"/>
        <rFont val="Verdana"/>
        <family val="2"/>
      </rPr>
      <t>GREENFIELD</t>
    </r>
  </si>
  <si>
    <r>
      <rPr>
        <b/>
        <sz val="6"/>
        <color rgb="FF231F20"/>
        <rFont val="Verdana"/>
        <family val="2"/>
      </rPr>
      <t>MAT.</t>
    </r>
  </si>
  <si>
    <r>
      <rPr>
        <b/>
        <sz val="6"/>
        <color rgb="FF231F20"/>
        <rFont val="Verdana"/>
        <family val="2"/>
      </rPr>
      <t>INST.</t>
    </r>
  </si>
  <si>
    <r>
      <rPr>
        <b/>
        <sz val="6"/>
        <color rgb="FF231F20"/>
        <rFont val="Verdana"/>
        <family val="2"/>
      </rPr>
      <t>TOTAL</t>
    </r>
  </si>
  <si>
    <r>
      <rPr>
        <b/>
        <sz val="6"/>
        <color rgb="FF231F20"/>
        <rFont val="Verdana"/>
        <family val="2"/>
      </rPr>
      <t>MAT.      INST.</t>
    </r>
  </si>
  <si>
    <r>
      <rPr>
        <b/>
        <sz val="6"/>
        <color rgb="FF231F20"/>
        <rFont val="Verdana"/>
        <family val="2"/>
      </rPr>
      <t>CONTRACTOR EQUIPMENT</t>
    </r>
  </si>
  <si>
    <r>
      <rPr>
        <b/>
        <sz val="6"/>
        <color rgb="FF231F20"/>
        <rFont val="Verdana"/>
        <family val="2"/>
      </rPr>
      <t>0241, 31 - 34</t>
    </r>
  </si>
  <si>
    <r>
      <rPr>
        <b/>
        <sz val="6"/>
        <color rgb="FF231F20"/>
        <rFont val="Verdana"/>
        <family val="2"/>
      </rPr>
      <t>SITE &amp; INFRASTRUCTURE, DEMOLITION</t>
    </r>
  </si>
  <si>
    <r>
      <rPr>
        <sz val="6"/>
        <color rgb="FF231F20"/>
        <rFont val="Calibri"/>
        <family val="2"/>
      </rPr>
      <t>Concrete Forming &amp; Accessories</t>
    </r>
  </si>
  <si>
    <r>
      <rPr>
        <sz val="6"/>
        <color rgb="FF231F20"/>
        <rFont val="Calibri"/>
        <family val="2"/>
      </rPr>
      <t>Concrete Reinforcing</t>
    </r>
  </si>
  <si>
    <r>
      <rPr>
        <sz val="6"/>
        <color rgb="FF231F20"/>
        <rFont val="Calibri"/>
        <family val="2"/>
      </rPr>
      <t>Cast-in-Place Concrete</t>
    </r>
  </si>
  <si>
    <r>
      <rPr>
        <b/>
        <sz val="6"/>
        <color rgb="FF231F20"/>
        <rFont val="Verdana"/>
        <family val="2"/>
      </rPr>
      <t>CONCRETE</t>
    </r>
  </si>
  <si>
    <r>
      <rPr>
        <b/>
        <sz val="6"/>
        <color rgb="FF231F20"/>
        <rFont val="Verdana"/>
        <family val="2"/>
      </rPr>
      <t>MASONRY</t>
    </r>
  </si>
  <si>
    <r>
      <rPr>
        <b/>
        <sz val="6"/>
        <color rgb="FF231F20"/>
        <rFont val="Verdana"/>
        <family val="2"/>
      </rPr>
      <t>METALS</t>
    </r>
  </si>
  <si>
    <r>
      <rPr>
        <b/>
        <sz val="6"/>
        <color rgb="FF231F20"/>
        <rFont val="Verdana"/>
        <family val="2"/>
      </rPr>
      <t>WOOD, PLASTICS &amp; COMPOSITES</t>
    </r>
  </si>
  <si>
    <r>
      <rPr>
        <b/>
        <sz val="6"/>
        <color rgb="FF231F20"/>
        <rFont val="Verdana"/>
        <family val="2"/>
      </rPr>
      <t>THERMAL &amp; MOISTURE PROTECTION</t>
    </r>
  </si>
  <si>
    <r>
      <rPr>
        <b/>
        <sz val="6"/>
        <color rgb="FF231F20"/>
        <rFont val="Verdana"/>
        <family val="2"/>
      </rPr>
      <t>OPENINGS</t>
    </r>
  </si>
  <si>
    <r>
      <rPr>
        <sz val="6"/>
        <color rgb="FF231F20"/>
        <rFont val="Calibri"/>
        <family val="2"/>
      </rPr>
      <t>Plaster &amp; Gypsum Board</t>
    </r>
  </si>
  <si>
    <r>
      <rPr>
        <sz val="6"/>
        <color rgb="FF231F20"/>
        <rFont val="Calibri"/>
        <family val="2"/>
      </rPr>
      <t>0950, 0980</t>
    </r>
  </si>
  <si>
    <r>
      <rPr>
        <sz val="6"/>
        <color rgb="FF231F20"/>
        <rFont val="Calibri"/>
        <family val="2"/>
      </rPr>
      <t>Ceilings &amp; Acoustic Treatment</t>
    </r>
  </si>
  <si>
    <r>
      <rPr>
        <sz val="6"/>
        <color rgb="FF231F20"/>
        <rFont val="Calibri"/>
        <family val="2"/>
      </rPr>
      <t>Flooring</t>
    </r>
  </si>
  <si>
    <r>
      <rPr>
        <sz val="6"/>
        <color rgb="FF231F20"/>
        <rFont val="Calibri"/>
        <family val="2"/>
      </rPr>
      <t>0970, 0990</t>
    </r>
  </si>
  <si>
    <r>
      <rPr>
        <sz val="6"/>
        <color rgb="FF231F20"/>
        <rFont val="Calibri"/>
        <family val="2"/>
      </rPr>
      <t>Wall Finishes &amp; Painting/Coating</t>
    </r>
  </si>
  <si>
    <r>
      <rPr>
        <b/>
        <sz val="6"/>
        <color rgb="FF231F20"/>
        <rFont val="Verdana"/>
        <family val="2"/>
      </rPr>
      <t>FINISHES</t>
    </r>
  </si>
  <si>
    <r>
      <rPr>
        <b/>
        <sz val="6"/>
        <color rgb="FF231F20"/>
        <rFont val="Verdana"/>
        <family val="2"/>
      </rPr>
      <t>COVERS</t>
    </r>
  </si>
  <si>
    <r>
      <rPr>
        <b/>
        <sz val="6"/>
        <color rgb="FF231F20"/>
        <rFont val="Verdana"/>
        <family val="2"/>
      </rPr>
      <t>DIVS. 10 - 14, 25, 28, 41, 43, 44, 46</t>
    </r>
  </si>
  <si>
    <r>
      <rPr>
        <b/>
        <sz val="6"/>
        <color rgb="FF231F20"/>
        <rFont val="Verdana"/>
        <family val="2"/>
      </rPr>
      <t>21, 22, 23</t>
    </r>
  </si>
  <si>
    <r>
      <rPr>
        <b/>
        <sz val="6"/>
        <color rgb="FF231F20"/>
        <rFont val="Verdana"/>
        <family val="2"/>
      </rPr>
      <t>FIRE SUPPRESSION, PLUMBING &amp; HVAC</t>
    </r>
  </si>
  <si>
    <r>
      <rPr>
        <b/>
        <sz val="6"/>
        <color rgb="FF231F20"/>
        <rFont val="Verdana"/>
        <family val="2"/>
      </rPr>
      <t>26, 27, 3370</t>
    </r>
  </si>
  <si>
    <r>
      <rPr>
        <b/>
        <sz val="6"/>
        <color rgb="FF231F20"/>
        <rFont val="Verdana"/>
        <family val="2"/>
      </rPr>
      <t>ELECTRICAL, COMMUNICATIONS &amp; UTIL.</t>
    </r>
  </si>
  <si>
    <r>
      <rPr>
        <b/>
        <sz val="6"/>
        <color rgb="FF231F20"/>
        <rFont val="Verdana"/>
        <family val="2"/>
      </rPr>
      <t>MF2014</t>
    </r>
  </si>
  <si>
    <r>
      <rPr>
        <b/>
        <sz val="6"/>
        <color rgb="FF231F20"/>
        <rFont val="Verdana"/>
        <family val="2"/>
      </rPr>
      <t>WEIGHTED AVERAGE</t>
    </r>
  </si>
  <si>
    <r>
      <rPr>
        <b/>
        <sz val="6"/>
        <color rgb="FF231F20"/>
        <rFont val="Verdana"/>
        <family val="2"/>
      </rPr>
      <t>HYANNIS</t>
    </r>
  </si>
  <si>
    <r>
      <rPr>
        <b/>
        <sz val="6"/>
        <color rgb="FF231F20"/>
        <rFont val="Verdana"/>
        <family val="2"/>
      </rPr>
      <t>LAWRENCE</t>
    </r>
  </si>
  <si>
    <r>
      <rPr>
        <b/>
        <sz val="6"/>
        <color rgb="FF231F20"/>
        <rFont val="Verdana"/>
        <family val="2"/>
      </rPr>
      <t>LOWELL</t>
    </r>
  </si>
  <si>
    <r>
      <rPr>
        <b/>
        <sz val="6"/>
        <color rgb="FF231F20"/>
        <rFont val="Verdana"/>
        <family val="2"/>
      </rPr>
      <t>NEW BEDFORD</t>
    </r>
  </si>
  <si>
    <r>
      <rPr>
        <b/>
        <sz val="6"/>
        <color rgb="FF231F20"/>
        <rFont val="Verdana"/>
        <family val="2"/>
      </rPr>
      <t>PITTSFIELD</t>
    </r>
  </si>
  <si>
    <r>
      <rPr>
        <b/>
        <sz val="6"/>
        <color rgb="FF231F20"/>
        <rFont val="Verdana"/>
        <family val="2"/>
      </rPr>
      <t>SPRINGFIELD</t>
    </r>
  </si>
  <si>
    <r>
      <rPr>
        <b/>
        <sz val="6"/>
        <color rgb="FF231F20"/>
        <rFont val="Verdana"/>
        <family val="2"/>
      </rPr>
      <t>WORCESTER</t>
    </r>
  </si>
  <si>
    <t>2017 RS Masterformat City Cost Indexes</t>
  </si>
  <si>
    <t>RS Means Region</t>
  </si>
  <si>
    <t>RS Means Index</t>
  </si>
  <si>
    <t>Modifier</t>
  </si>
  <si>
    <t>Boston</t>
  </si>
  <si>
    <t>Brockton</t>
  </si>
  <si>
    <t>Buzzards Bay</t>
  </si>
  <si>
    <t>Fall River</t>
  </si>
  <si>
    <t>Fitchburg</t>
  </si>
  <si>
    <t>Framingham</t>
  </si>
  <si>
    <t>Greenfield</t>
  </si>
  <si>
    <t>Hyannis</t>
  </si>
  <si>
    <t>Lawrence</t>
  </si>
  <si>
    <t>Lowell</t>
  </si>
  <si>
    <t>New Bedford</t>
  </si>
  <si>
    <t>Pittsfield</t>
  </si>
  <si>
    <t>Springfield</t>
  </si>
  <si>
    <t>Worcester</t>
  </si>
  <si>
    <t>Statewide Average</t>
  </si>
  <si>
    <t xml:space="preserve">  Psych</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</si>
</sst>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
    <numFmt numFmtId="166" formatCode="_(* #,##0_);_(* \(#,##0\);_(* &quot;-&quot;??_);_(@_)"/>
    <numFmt numFmtId="167" formatCode="0.000"/>
    <numFmt numFmtId="168" formatCode="&quot;$&quot;#,##0"/>
    <numFmt numFmtId="169" formatCode="_(&quot;$&quot;* #,##0_);_(&quot;$&quot;* \(#,##0\);_(&quot;$&quot;* &quot;-&quot;??_);_(@_)"/>
    <numFmt numFmtId="170" formatCode="0.0000%"/>
    <numFmt numFmtId="171" formatCode="_(&quot;$&quot;* #,##0.00_);_(&quot;$&quot;* \(#,##0.00\);_(&quot;$&quot;* &quot;-&quot;_);_(@_)"/>
    <numFmt numFmtId="172" formatCode="&quot;$&quot;#,##0.00"/>
    <numFmt numFmtId="173" formatCode="\$#,##0.00"/>
    <numFmt numFmtId="174" formatCode="_(&quot;$&quot;* #,##0.000_);_(&quot;$&quot;* \(#,##0.000\);_(&quot;$&quot;* &quot;-&quot;??_);_(@_)"/>
    <numFmt numFmtId="175" formatCode="#,##0.000"/>
    <numFmt numFmtId="176" formatCode="_(* #,##0.00000_);_(* \(#,##0.00000\);_(* &quot;-&quot;??_);_(@_)"/>
    <numFmt numFmtId="177" formatCode="&quot;$&quot;#,##0.00000"/>
    <numFmt numFmtId="178" formatCode="000000"/>
    <numFmt numFmtId="179" formatCode="0.0"/>
    <numFmt numFmtId="180" formatCode="0000"/>
    <numFmt numFmtId="181" formatCode="00"/>
  </numFmts>
  <fonts count="8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10"/>
      <name val="Arial"/>
      <family val="2"/>
    </font>
    <font>
      <sz val="11"/>
      <name val="Arial"/>
      <family val="2"/>
    </font>
    <font>
      <sz val="11"/>
      <name val="Gill Sans MT"/>
      <family val="2"/>
    </font>
    <font>
      <b/>
      <sz val="11"/>
      <name val="Arial"/>
      <family val="2"/>
    </font>
    <font>
      <b/>
      <sz val="10"/>
      <color rgb="FFFFFF66"/>
      <name val="Arial"/>
      <family val="2"/>
    </font>
    <font>
      <b/>
      <u/>
      <sz val="10"/>
      <name val="Arial"/>
      <family val="2"/>
    </font>
    <font>
      <b/>
      <i/>
      <sz val="10"/>
      <name val="Arial"/>
      <family val="2"/>
    </font>
    <font>
      <sz val="11"/>
      <color theme="1"/>
      <name val="Calibri"/>
      <family val="2"/>
    </font>
    <font>
      <i/>
      <sz val="10"/>
      <name val="Arial"/>
      <family val="2"/>
    </font>
    <font>
      <sz val="10"/>
      <name val="Calibri"/>
      <family val="2"/>
    </font>
    <font>
      <sz val="11"/>
      <color theme="1"/>
      <name val="Calibri"/>
      <family val="2"/>
      <charset val="129"/>
      <scheme val="minor"/>
    </font>
    <font>
      <sz val="10"/>
      <color theme="0"/>
      <name val="Arial"/>
      <family val="2"/>
    </font>
    <font>
      <b/>
      <sz val="10"/>
      <color theme="0"/>
      <name val="Arial"/>
      <family val="2"/>
    </font>
    <font>
      <sz val="11"/>
      <name val="Calibri"/>
      <family val="2"/>
      <scheme val="minor"/>
    </font>
    <font>
      <i/>
      <u/>
      <sz val="10"/>
      <name val="Arial"/>
      <family val="2"/>
    </font>
    <font>
      <sz val="11"/>
      <color indexed="8"/>
      <name val="Calibri"/>
      <family val="2"/>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sz val="11"/>
      <color indexed="62"/>
      <name val="Calibri"/>
      <family val="2"/>
    </font>
    <font>
      <sz val="11"/>
      <color indexed="52"/>
      <name val="Calibri"/>
      <family val="2"/>
    </font>
    <font>
      <sz val="11"/>
      <color indexed="60"/>
      <name val="Calibri"/>
      <family val="2"/>
    </font>
    <font>
      <sz val="10"/>
      <color indexed="8"/>
      <name val="Arial"/>
      <family val="2"/>
    </font>
    <font>
      <sz val="10"/>
      <name val="Verdana"/>
      <family val="2"/>
    </font>
    <font>
      <sz val="10"/>
      <color theme="1"/>
      <name val="Tahoma"/>
      <family val="2"/>
    </font>
    <font>
      <sz val="10"/>
      <name val="MS Sans Serif"/>
      <family val="2"/>
    </font>
    <font>
      <b/>
      <sz val="11"/>
      <color indexed="63"/>
      <name val="Calibri"/>
      <family val="2"/>
    </font>
    <font>
      <b/>
      <sz val="12"/>
      <color indexed="30"/>
      <name val="Calibri"/>
      <family val="2"/>
    </font>
    <font>
      <b/>
      <sz val="18"/>
      <color indexed="56"/>
      <name val="Cambria"/>
      <family val="2"/>
    </font>
    <font>
      <b/>
      <sz val="11"/>
      <color indexed="8"/>
      <name val="Calibri"/>
      <family val="2"/>
    </font>
    <font>
      <sz val="11"/>
      <color indexed="10"/>
      <name val="Calibri"/>
      <family val="2"/>
    </font>
    <font>
      <u/>
      <sz val="10"/>
      <name val="Arial"/>
      <family val="2"/>
    </font>
    <font>
      <i/>
      <sz val="10"/>
      <color theme="0"/>
      <name val="Arial"/>
      <family val="2"/>
    </font>
    <font>
      <b/>
      <sz val="10"/>
      <color rgb="FFFF0000"/>
      <name val="Arial"/>
      <family val="2"/>
    </font>
    <font>
      <b/>
      <u/>
      <sz val="10"/>
      <color rgb="FFFF0000"/>
      <name val="Arial"/>
      <family val="2"/>
    </font>
    <font>
      <b/>
      <i/>
      <sz val="10"/>
      <color rgb="FFFF0000"/>
      <name val="Arial"/>
      <family val="2"/>
    </font>
    <font>
      <sz val="12"/>
      <name val="Arial"/>
      <family val="2"/>
    </font>
    <font>
      <b/>
      <sz val="10"/>
      <color rgb="FFFFFF00"/>
      <name val="Arial"/>
      <family val="2"/>
    </font>
    <font>
      <sz val="10"/>
      <color theme="1"/>
      <name val="Arial"/>
      <family val="2"/>
    </font>
    <font>
      <b/>
      <sz val="10"/>
      <color theme="1"/>
      <name val="Arial"/>
      <family val="2"/>
    </font>
    <font>
      <b/>
      <u/>
      <sz val="12"/>
      <color theme="1"/>
      <name val="Arial"/>
      <family val="2"/>
    </font>
    <font>
      <sz val="10"/>
      <color theme="3" tint="0.39997558519241921"/>
      <name val="Arial"/>
      <family val="2"/>
    </font>
    <font>
      <b/>
      <sz val="11"/>
      <color rgb="FFFFFF00"/>
      <name val="Arial"/>
      <family val="2"/>
    </font>
    <font>
      <b/>
      <sz val="10"/>
      <color indexed="8"/>
      <name val="Arial"/>
      <family val="2"/>
    </font>
    <font>
      <b/>
      <u/>
      <sz val="10"/>
      <color indexed="8"/>
      <name val="Arial"/>
      <family val="2"/>
    </font>
    <font>
      <b/>
      <sz val="10"/>
      <color indexed="10"/>
      <name val="Arial"/>
      <family val="2"/>
    </font>
    <font>
      <b/>
      <u/>
      <sz val="10"/>
      <color theme="1"/>
      <name val="Arial"/>
      <family val="2"/>
    </font>
    <font>
      <sz val="10"/>
      <color indexed="17"/>
      <name val="Arial"/>
      <family val="2"/>
    </font>
    <font>
      <sz val="10"/>
      <color indexed="10"/>
      <name val="Arial"/>
      <family val="2"/>
    </font>
    <font>
      <b/>
      <u/>
      <sz val="1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2"/>
      <color rgb="FFFF0000"/>
      <name val="Calibri"/>
      <family val="2"/>
      <scheme val="minor"/>
    </font>
    <font>
      <b/>
      <sz val="14"/>
      <name val="Arial"/>
      <family val="2"/>
    </font>
    <font>
      <b/>
      <sz val="12"/>
      <name val="Arial"/>
      <family val="2"/>
    </font>
    <font>
      <sz val="10"/>
      <color rgb="FFFF0000"/>
      <name val="Arial"/>
      <family val="2"/>
    </font>
    <font>
      <b/>
      <sz val="6"/>
      <name val="Verdana"/>
      <family val="2"/>
    </font>
    <font>
      <b/>
      <sz val="6"/>
      <color rgb="FF231F20"/>
      <name val="Verdana"/>
      <family val="2"/>
    </font>
    <font>
      <sz val="6"/>
      <color rgb="FF231F20"/>
      <name val="Calibri"/>
      <family val="2"/>
    </font>
    <font>
      <sz val="6"/>
      <name val="Calibri"/>
      <family val="2"/>
    </font>
  </fonts>
  <fills count="40">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249977111117893"/>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AEECE5"/>
        <bgColor indexed="64"/>
      </patternFill>
    </fill>
    <fill>
      <patternFill patternType="solid">
        <fgColor rgb="FFFFB7DB"/>
        <bgColor indexed="64"/>
      </patternFill>
    </fill>
    <fill>
      <patternFill patternType="solid">
        <fgColor rgb="FF0070C0"/>
        <bgColor indexed="64"/>
      </patternFill>
    </fill>
    <fill>
      <patternFill patternType="solid">
        <fgColor rgb="FFFFFF66"/>
        <bgColor indexed="64"/>
      </patternFill>
    </fill>
    <fill>
      <patternFill patternType="solid">
        <fgColor indexed="2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medium">
        <color indexed="64"/>
      </left>
      <right/>
      <top/>
      <bottom style="double">
        <color indexed="64"/>
      </bottom>
      <diagonal/>
    </border>
    <border>
      <left/>
      <right/>
      <top/>
      <bottom style="double">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thin">
        <color rgb="FFFF0000"/>
      </left>
      <right/>
      <top style="thin">
        <color rgb="FFFF0000"/>
      </top>
      <bottom style="thin">
        <color rgb="FFFF0000"/>
      </bottom>
      <diagonal/>
    </border>
    <border>
      <left style="thin">
        <color rgb="FFFF0000"/>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231F20"/>
      </left>
      <right/>
      <top style="thin">
        <color rgb="FF231F20"/>
      </top>
      <bottom/>
      <diagonal/>
    </border>
    <border>
      <left/>
      <right/>
      <top style="thin">
        <color rgb="FF231F20"/>
      </top>
      <bottom/>
      <diagonal/>
    </border>
    <border>
      <left/>
      <right style="thin">
        <color rgb="FF231F20"/>
      </right>
      <top style="thin">
        <color rgb="FF231F20"/>
      </top>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style="thin">
        <color rgb="FF231F20"/>
      </left>
      <right/>
      <top/>
      <bottom/>
      <diagonal/>
    </border>
    <border>
      <left/>
      <right style="thin">
        <color rgb="FF231F20"/>
      </right>
      <top/>
      <bottom/>
      <diagonal/>
    </border>
    <border>
      <left style="thin">
        <color rgb="FF231F20"/>
      </left>
      <right/>
      <top/>
      <bottom style="thin">
        <color rgb="FF231F20"/>
      </bottom>
      <diagonal/>
    </border>
    <border>
      <left/>
      <right/>
      <top/>
      <bottom style="thin">
        <color rgb="FF231F20"/>
      </bottom>
      <diagonal/>
    </border>
    <border>
      <left/>
      <right style="thin">
        <color rgb="FF231F20"/>
      </right>
      <top/>
      <bottom style="thin">
        <color rgb="FF231F20"/>
      </bottom>
      <diagonal/>
    </border>
  </borders>
  <cellStyleXfs count="29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12" fillId="0" borderId="0" applyFont="0" applyFill="0" applyBorder="0" applyAlignment="0" applyProtection="0"/>
    <xf numFmtId="0" fontId="18" fillId="0" borderId="0"/>
    <xf numFmtId="44" fontId="1" fillId="0" borderId="0" applyFont="0" applyFill="0" applyBorder="0" applyAlignment="0" applyProtection="0"/>
    <xf numFmtId="9" fontId="21" fillId="0" borderId="0" applyFont="0" applyFill="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2"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6" borderId="0" applyNumberFormat="0" applyBorder="0" applyAlignment="0" applyProtection="0"/>
    <xf numFmtId="0" fontId="28" fillId="10" borderId="0" applyNumberFormat="0" applyBorder="0" applyAlignment="0" applyProtection="0"/>
    <xf numFmtId="0" fontId="29" fillId="2" borderId="0" applyNumberFormat="0" applyBorder="0" applyAlignment="0" applyProtection="0"/>
    <xf numFmtId="0" fontId="30" fillId="0" borderId="25" applyNumberFormat="0" applyFont="0" applyProtection="0">
      <alignment wrapText="1"/>
    </xf>
    <xf numFmtId="0" fontId="31" fillId="27" borderId="26" applyNumberFormat="0" applyAlignment="0" applyProtection="0"/>
    <xf numFmtId="0" fontId="31" fillId="27" borderId="26" applyNumberFormat="0" applyAlignment="0" applyProtection="0"/>
    <xf numFmtId="0" fontId="31" fillId="27" borderId="26" applyNumberFormat="0" applyAlignment="0" applyProtection="0"/>
    <xf numFmtId="0" fontId="32" fillId="28" borderId="27" applyNumberFormat="0" applyAlignment="0" applyProtection="0"/>
    <xf numFmtId="41" fontId="10"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2" fontId="10"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8" fillId="0" borderId="0" applyFont="0" applyFill="0" applyBorder="0" applyAlignment="0" applyProtection="0"/>
    <xf numFmtId="44" fontId="1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0" fontId="33" fillId="0" borderId="0" applyNumberFormat="0" applyFill="0" applyBorder="0" applyAlignment="0" applyProtection="0"/>
    <xf numFmtId="0" fontId="8" fillId="0" borderId="0" applyNumberFormat="0" applyFill="0" applyBorder="0" applyAlignment="0" applyProtection="0"/>
    <xf numFmtId="0" fontId="33" fillId="0" borderId="0" applyNumberFormat="0" applyFill="0" applyBorder="0" applyAlignment="0" applyProtection="0"/>
    <xf numFmtId="0" fontId="30" fillId="0" borderId="0" applyNumberFormat="0" applyFill="0" applyBorder="0" applyAlignment="0" applyProtection="0"/>
    <xf numFmtId="0" fontId="30" fillId="0" borderId="28" applyNumberFormat="0" applyProtection="0">
      <alignment wrapText="1"/>
    </xf>
    <xf numFmtId="0" fontId="34" fillId="11" borderId="0" applyNumberFormat="0" applyBorder="0" applyAlignment="0" applyProtection="0"/>
    <xf numFmtId="0" fontId="35" fillId="0" borderId="29" applyNumberFormat="0" applyProtection="0">
      <alignment wrapText="1"/>
    </xf>
    <xf numFmtId="0" fontId="36" fillId="0" borderId="30" applyNumberFormat="0" applyFill="0" applyAlignment="0" applyProtection="0"/>
    <xf numFmtId="0" fontId="3" fillId="0" borderId="1"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4" fillId="0" borderId="2" applyNumberFormat="0" applyFill="0" applyAlignment="0" applyProtection="0"/>
    <xf numFmtId="0" fontId="37" fillId="0" borderId="31" applyNumberFormat="0" applyFill="0" applyAlignment="0" applyProtection="0"/>
    <xf numFmtId="0" fontId="38" fillId="0" borderId="32" applyNumberFormat="0" applyFill="0" applyAlignment="0" applyProtection="0"/>
    <xf numFmtId="0" fontId="5" fillId="0" borderId="3" applyNumberFormat="0" applyFill="0" applyAlignment="0" applyProtection="0"/>
    <xf numFmtId="0" fontId="38" fillId="0" borderId="32" applyNumberFormat="0" applyFill="0" applyAlignment="0" applyProtection="0"/>
    <xf numFmtId="0" fontId="38" fillId="0" borderId="0" applyNumberFormat="0" applyFill="0" applyBorder="0" applyAlignment="0" applyProtection="0"/>
    <xf numFmtId="0" fontId="5"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14" borderId="26" applyNumberFormat="0" applyAlignment="0" applyProtection="0"/>
    <xf numFmtId="0" fontId="40" fillId="14" borderId="26" applyNumberFormat="0" applyAlignment="0" applyProtection="0"/>
    <xf numFmtId="0" fontId="40" fillId="14" borderId="26" applyNumberFormat="0" applyAlignment="0" applyProtection="0"/>
    <xf numFmtId="0" fontId="41" fillId="0" borderId="33" applyNumberFormat="0" applyFill="0" applyAlignment="0" applyProtection="0"/>
    <xf numFmtId="0" fontId="6" fillId="0" borderId="4" applyNumberFormat="0" applyFill="0" applyAlignment="0" applyProtection="0"/>
    <xf numFmtId="0" fontId="41" fillId="0" borderId="33" applyNumberFormat="0" applyFill="0" applyAlignment="0" applyProtection="0"/>
    <xf numFmtId="0" fontId="42" fillId="29" borderId="0" applyNumberFormat="0" applyBorder="0" applyAlignment="0" applyProtection="0"/>
    <xf numFmtId="0" fontId="10" fillId="0" borderId="0"/>
    <xf numFmtId="0" fontId="1" fillId="0" borderId="0"/>
    <xf numFmtId="0" fontId="1" fillId="0" borderId="0"/>
    <xf numFmtId="0" fontId="1" fillId="0" borderId="0"/>
    <xf numFmtId="0" fontId="43" fillId="0" borderId="0"/>
    <xf numFmtId="0" fontId="1" fillId="0" borderId="0"/>
    <xf numFmtId="0" fontId="1" fillId="0" borderId="0"/>
    <xf numFmtId="0" fontId="10" fillId="0" borderId="0"/>
    <xf numFmtId="0" fontId="10" fillId="0" borderId="0"/>
    <xf numFmtId="0" fontId="10" fillId="0" borderId="0"/>
    <xf numFmtId="0" fontId="1" fillId="0" borderId="0"/>
    <xf numFmtId="0" fontId="10" fillId="0" borderId="0"/>
    <xf numFmtId="0" fontId="1" fillId="0" borderId="0"/>
    <xf numFmtId="0" fontId="1" fillId="0" borderId="0"/>
    <xf numFmtId="0" fontId="12" fillId="0" borderId="0"/>
    <xf numFmtId="0" fontId="12" fillId="0" borderId="0"/>
    <xf numFmtId="0" fontId="1" fillId="0" borderId="0"/>
    <xf numFmtId="0" fontId="1" fillId="0" borderId="0"/>
    <xf numFmtId="0" fontId="10" fillId="0" borderId="0"/>
    <xf numFmtId="0" fontId="10" fillId="0" borderId="0"/>
    <xf numFmtId="0" fontId="18" fillId="0" borderId="0"/>
    <xf numFmtId="0" fontId="44" fillId="0" borderId="0"/>
    <xf numFmtId="0" fontId="26" fillId="0" borderId="0"/>
    <xf numFmtId="0" fontId="10" fillId="0" borderId="0"/>
    <xf numFmtId="0" fontId="10" fillId="0" borderId="0"/>
    <xf numFmtId="0" fontId="18" fillId="0" borderId="0"/>
    <xf numFmtId="0" fontId="26" fillId="0" borderId="0"/>
    <xf numFmtId="0" fontId="26" fillId="0" borderId="0"/>
    <xf numFmtId="0" fontId="1" fillId="0" borderId="0"/>
    <xf numFmtId="0" fontId="1" fillId="0" borderId="0"/>
    <xf numFmtId="0" fontId="1" fillId="0" borderId="0"/>
    <xf numFmtId="0" fontId="45" fillId="0" borderId="0"/>
    <xf numFmtId="0" fontId="45" fillId="0" borderId="0"/>
    <xf numFmtId="0" fontId="1" fillId="0" borderId="0"/>
    <xf numFmtId="0" fontId="10" fillId="0" borderId="0"/>
    <xf numFmtId="0" fontId="1" fillId="0" borderId="0"/>
    <xf numFmtId="0" fontId="10" fillId="0" borderId="0"/>
    <xf numFmtId="0" fontId="43" fillId="0" borderId="0">
      <alignment vertical="top"/>
    </xf>
    <xf numFmtId="0" fontId="45" fillId="0" borderId="0"/>
    <xf numFmtId="0" fontId="1" fillId="0" borderId="0"/>
    <xf numFmtId="0" fontId="1" fillId="0" borderId="0"/>
    <xf numFmtId="0" fontId="10" fillId="0" borderId="0"/>
    <xf numFmtId="0" fontId="10" fillId="0" borderId="0"/>
    <xf numFmtId="0" fontId="18" fillId="0" borderId="0"/>
    <xf numFmtId="0" fontId="18" fillId="0" borderId="0"/>
    <xf numFmtId="0" fontId="1" fillId="0" borderId="0"/>
    <xf numFmtId="0" fontId="10" fillId="0" borderId="0"/>
    <xf numFmtId="0" fontId="18" fillId="0" borderId="0"/>
    <xf numFmtId="0" fontId="1" fillId="0" borderId="0"/>
    <xf numFmtId="0" fontId="1" fillId="0" borderId="0"/>
    <xf numFmtId="0" fontId="10" fillId="0" borderId="0"/>
    <xf numFmtId="0" fontId="10" fillId="0" borderId="0"/>
    <xf numFmtId="0" fontId="46" fillId="0" borderId="0"/>
    <xf numFmtId="0" fontId="10" fillId="0" borderId="0"/>
    <xf numFmtId="0" fontId="1"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3" borderId="5" applyNumberFormat="0" applyFont="0" applyAlignment="0" applyProtection="0"/>
    <xf numFmtId="0" fontId="10" fillId="30" borderId="34" applyNumberFormat="0" applyFont="0" applyAlignment="0" applyProtection="0"/>
    <xf numFmtId="0" fontId="10" fillId="30" borderId="34" applyNumberFormat="0" applyFont="0" applyAlignment="0" applyProtection="0"/>
    <xf numFmtId="0" fontId="47" fillId="27" borderId="35" applyNumberFormat="0" applyAlignment="0" applyProtection="0"/>
    <xf numFmtId="0" fontId="47" fillId="27" borderId="35" applyNumberFormat="0" applyAlignment="0" applyProtection="0"/>
    <xf numFmtId="0" fontId="47" fillId="27" borderId="35" applyNumberFormat="0" applyAlignment="0" applyProtection="0"/>
    <xf numFmtId="0" fontId="35" fillId="0" borderId="36" applyNumberFormat="0" applyProtection="0">
      <alignment wrapText="1"/>
    </xf>
    <xf numFmtId="9" fontId="26"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8" fillId="0" borderId="0" applyNumberFormat="0" applyProtection="0">
      <alignment horizontal="left"/>
    </xf>
    <xf numFmtId="0" fontId="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37" applyNumberFormat="0" applyFill="0" applyAlignment="0" applyProtection="0"/>
    <xf numFmtId="0" fontId="9" fillId="0" borderId="6" applyNumberFormat="0" applyFill="0" applyAlignment="0" applyProtection="0"/>
    <xf numFmtId="0" fontId="50" fillId="0" borderId="37" applyNumberFormat="0" applyFill="0" applyAlignment="0" applyProtection="0"/>
    <xf numFmtId="0" fontId="51" fillId="0" borderId="0" applyNumberFormat="0" applyFill="0" applyBorder="0" applyAlignment="0" applyProtection="0"/>
    <xf numFmtId="0" fontId="7" fillId="0" borderId="0" applyNumberFormat="0" applyFill="0" applyBorder="0" applyAlignment="0" applyProtection="0"/>
    <xf numFmtId="0" fontId="51" fillId="0" borderId="0" applyNumberFormat="0" applyFill="0" applyBorder="0" applyAlignment="0" applyProtection="0"/>
  </cellStyleXfs>
  <cellXfs count="999">
    <xf numFmtId="0" fontId="0" fillId="0" borderId="0" xfId="0"/>
    <xf numFmtId="0" fontId="10" fillId="4" borderId="0" xfId="4" applyFont="1" applyFill="1"/>
    <xf numFmtId="164" fontId="11" fillId="4" borderId="0" xfId="0" applyNumberFormat="1" applyFont="1" applyFill="1" applyBorder="1" applyAlignment="1">
      <alignment horizontal="center"/>
    </xf>
    <xf numFmtId="0" fontId="12" fillId="4" borderId="0" xfId="0" applyFont="1" applyFill="1"/>
    <xf numFmtId="0" fontId="13" fillId="4" borderId="0" xfId="0" applyFont="1" applyFill="1"/>
    <xf numFmtId="0" fontId="10" fillId="0" borderId="0" xfId="4" applyFont="1" applyFill="1"/>
    <xf numFmtId="0" fontId="11" fillId="4" borderId="0" xfId="4" applyFont="1" applyFill="1"/>
    <xf numFmtId="0" fontId="10" fillId="4" borderId="0" xfId="4" applyFont="1" applyFill="1" applyAlignment="1">
      <alignment wrapText="1"/>
    </xf>
    <xf numFmtId="0" fontId="14" fillId="4" borderId="0" xfId="0" applyFont="1" applyFill="1"/>
    <xf numFmtId="0" fontId="11" fillId="5" borderId="8" xfId="4" applyFont="1" applyFill="1" applyBorder="1"/>
    <xf numFmtId="0" fontId="11" fillId="5" borderId="9" xfId="4" applyFont="1" applyFill="1" applyBorder="1"/>
    <xf numFmtId="0" fontId="11" fillId="5" borderId="9" xfId="4" applyFont="1" applyFill="1" applyBorder="1" applyAlignment="1">
      <alignment horizontal="center"/>
    </xf>
    <xf numFmtId="164" fontId="11" fillId="5" borderId="10" xfId="4" applyNumberFormat="1" applyFont="1" applyFill="1" applyBorder="1" applyAlignment="1">
      <alignment horizontal="center"/>
    </xf>
    <xf numFmtId="165" fontId="11" fillId="4" borderId="0" xfId="3" applyNumberFormat="1" applyFont="1" applyFill="1" applyBorder="1" applyAlignment="1">
      <alignment horizontal="center" wrapText="1"/>
    </xf>
    <xf numFmtId="165" fontId="10" fillId="4" borderId="0" xfId="3" applyNumberFormat="1" applyFont="1" applyFill="1" applyBorder="1" applyAlignment="1">
      <alignment horizontal="center" wrapText="1"/>
    </xf>
    <xf numFmtId="164" fontId="11" fillId="4" borderId="0" xfId="4" applyNumberFormat="1" applyFont="1" applyFill="1" applyBorder="1" applyAlignment="1">
      <alignment horizontal="center" wrapText="1"/>
    </xf>
    <xf numFmtId="164" fontId="11" fillId="4" borderId="0" xfId="4" applyNumberFormat="1" applyFont="1" applyFill="1" applyBorder="1" applyAlignment="1">
      <alignment horizontal="center"/>
    </xf>
    <xf numFmtId="0" fontId="15" fillId="6" borderId="11" xfId="4" applyFont="1" applyFill="1" applyBorder="1" applyAlignment="1">
      <alignment horizontal="left"/>
    </xf>
    <xf numFmtId="0" fontId="11" fillId="6" borderId="12" xfId="4" applyFont="1" applyFill="1" applyBorder="1" applyAlignment="1">
      <alignment horizontal="center"/>
    </xf>
    <xf numFmtId="0" fontId="11" fillId="6" borderId="13" xfId="4" applyFont="1" applyFill="1" applyBorder="1" applyAlignment="1">
      <alignment horizontal="center"/>
    </xf>
    <xf numFmtId="0" fontId="10" fillId="5" borderId="14" xfId="4" applyFont="1" applyFill="1" applyBorder="1"/>
    <xf numFmtId="0" fontId="10" fillId="5" borderId="0" xfId="4" applyFont="1" applyFill="1" applyBorder="1"/>
    <xf numFmtId="0" fontId="10" fillId="5" borderId="0" xfId="4" applyFont="1" applyFill="1" applyBorder="1" applyAlignment="1">
      <alignment horizontal="center"/>
    </xf>
    <xf numFmtId="0" fontId="10" fillId="5" borderId="15" xfId="4" applyFont="1" applyFill="1" applyBorder="1" applyAlignment="1">
      <alignment horizontal="center"/>
    </xf>
    <xf numFmtId="0" fontId="10" fillId="4" borderId="0" xfId="4" applyFont="1" applyFill="1" applyBorder="1" applyAlignment="1">
      <alignment horizontal="center" wrapText="1"/>
    </xf>
    <xf numFmtId="0" fontId="10" fillId="4" borderId="0" xfId="4" applyFont="1" applyFill="1" applyBorder="1" applyAlignment="1">
      <alignment horizontal="center"/>
    </xf>
    <xf numFmtId="0" fontId="11" fillId="4" borderId="8" xfId="4" applyFont="1" applyFill="1" applyBorder="1"/>
    <xf numFmtId="166" fontId="11" fillId="4" borderId="9" xfId="1" applyNumberFormat="1" applyFont="1" applyFill="1" applyBorder="1" applyAlignment="1">
      <alignment horizontal="center"/>
    </xf>
    <xf numFmtId="0" fontId="11" fillId="4" borderId="9" xfId="4" applyFont="1" applyFill="1" applyBorder="1"/>
    <xf numFmtId="0" fontId="11" fillId="4" borderId="9" xfId="4" applyFont="1" applyFill="1" applyBorder="1" applyAlignment="1">
      <alignment horizontal="right"/>
    </xf>
    <xf numFmtId="3" fontId="11" fillId="4" borderId="10" xfId="4" applyNumberFormat="1" applyFont="1" applyFill="1" applyBorder="1"/>
    <xf numFmtId="0" fontId="11" fillId="4" borderId="14" xfId="4" applyFont="1" applyFill="1" applyBorder="1"/>
    <xf numFmtId="166" fontId="11" fillId="4" borderId="0" xfId="1" applyNumberFormat="1" applyFont="1" applyFill="1" applyBorder="1"/>
    <xf numFmtId="0" fontId="10" fillId="4" borderId="0" xfId="4" applyFont="1" applyFill="1" applyBorder="1"/>
    <xf numFmtId="0" fontId="10" fillId="4" borderId="15" xfId="4" applyFont="1" applyFill="1" applyBorder="1"/>
    <xf numFmtId="0" fontId="11" fillId="4" borderId="16" xfId="4" applyFont="1" applyFill="1" applyBorder="1"/>
    <xf numFmtId="0" fontId="11" fillId="4" borderId="17" xfId="4" applyFont="1" applyFill="1" applyBorder="1" applyAlignment="1">
      <alignment wrapText="1"/>
    </xf>
    <xf numFmtId="0" fontId="11" fillId="4" borderId="17" xfId="4" applyFont="1" applyFill="1" applyBorder="1" applyAlignment="1">
      <alignment horizontal="center"/>
    </xf>
    <xf numFmtId="0" fontId="11" fillId="4" borderId="18" xfId="4" applyFont="1" applyFill="1" applyBorder="1" applyAlignment="1">
      <alignment horizontal="center"/>
    </xf>
    <xf numFmtId="0" fontId="10" fillId="5" borderId="14" xfId="4" applyFont="1" applyFill="1" applyBorder="1" applyAlignment="1">
      <alignment horizontal="left"/>
    </xf>
    <xf numFmtId="0" fontId="10" fillId="5" borderId="0" xfId="4" applyFont="1" applyFill="1" applyBorder="1" applyAlignment="1">
      <alignment horizontal="left"/>
    </xf>
    <xf numFmtId="0" fontId="10" fillId="5" borderId="18" xfId="4" applyFont="1" applyFill="1" applyBorder="1" applyAlignment="1">
      <alignment horizontal="center"/>
    </xf>
    <xf numFmtId="0" fontId="11" fillId="4" borderId="0" xfId="4" applyFont="1" applyFill="1" applyBorder="1" applyAlignment="1">
      <alignment wrapText="1"/>
    </xf>
    <xf numFmtId="0" fontId="11" fillId="4" borderId="0" xfId="4" applyFont="1" applyFill="1" applyBorder="1" applyAlignment="1">
      <alignment horizontal="center"/>
    </xf>
    <xf numFmtId="0" fontId="11" fillId="4" borderId="15" xfId="4" applyFont="1" applyFill="1" applyBorder="1" applyAlignment="1">
      <alignment horizontal="center"/>
    </xf>
    <xf numFmtId="0" fontId="10" fillId="5" borderId="0" xfId="4" applyFont="1" applyFill="1" applyBorder="1" applyAlignment="1">
      <alignment horizontal="right"/>
    </xf>
    <xf numFmtId="0" fontId="10" fillId="0" borderId="14" xfId="4" applyFont="1" applyFill="1" applyBorder="1" applyAlignment="1"/>
    <xf numFmtId="167" fontId="10" fillId="0" borderId="0" xfId="4" applyNumberFormat="1" applyFont="1" applyFill="1" applyBorder="1"/>
    <xf numFmtId="42" fontId="10" fillId="0" borderId="0" xfId="4" applyNumberFormat="1" applyFont="1" applyFill="1" applyBorder="1"/>
    <xf numFmtId="4" fontId="10" fillId="0" borderId="0" xfId="4" applyNumberFormat="1" applyFont="1" applyFill="1" applyBorder="1"/>
    <xf numFmtId="42" fontId="10" fillId="0" borderId="15" xfId="4" applyNumberFormat="1" applyFont="1" applyFill="1" applyBorder="1"/>
    <xf numFmtId="0" fontId="10" fillId="5" borderId="19" xfId="4" applyFont="1" applyFill="1" applyBorder="1"/>
    <xf numFmtId="0" fontId="10" fillId="5" borderId="7" xfId="4" applyFont="1" applyFill="1" applyBorder="1"/>
    <xf numFmtId="0" fontId="10" fillId="5" borderId="7" xfId="4" applyFont="1" applyFill="1" applyBorder="1" applyAlignment="1">
      <alignment horizontal="right"/>
    </xf>
    <xf numFmtId="165" fontId="10" fillId="5" borderId="20" xfId="5" applyNumberFormat="1" applyFont="1" applyFill="1" applyBorder="1" applyAlignment="1">
      <alignment horizontal="center"/>
    </xf>
    <xf numFmtId="9" fontId="10" fillId="4" borderId="0" xfId="3" applyNumberFormat="1" applyFont="1" applyFill="1" applyBorder="1" applyAlignment="1">
      <alignment horizontal="center" wrapText="1"/>
    </xf>
    <xf numFmtId="165" fontId="10" fillId="4" borderId="0" xfId="5" applyNumberFormat="1" applyFont="1" applyFill="1" applyBorder="1" applyAlignment="1">
      <alignment horizontal="center"/>
    </xf>
    <xf numFmtId="6" fontId="10" fillId="0" borderId="0" xfId="4" applyNumberFormat="1" applyFont="1" applyFill="1" applyBorder="1"/>
    <xf numFmtId="0" fontId="11" fillId="4" borderId="0" xfId="4" applyFont="1" applyFill="1" applyBorder="1"/>
    <xf numFmtId="0" fontId="10" fillId="4" borderId="0" xfId="4" applyFont="1" applyFill="1" applyBorder="1" applyAlignment="1">
      <alignment wrapText="1"/>
    </xf>
    <xf numFmtId="0" fontId="10" fillId="4" borderId="8" xfId="0" applyFont="1" applyFill="1" applyBorder="1" applyAlignment="1">
      <alignment wrapText="1"/>
    </xf>
    <xf numFmtId="0" fontId="16" fillId="4" borderId="9"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4" borderId="10" xfId="0" applyFont="1" applyFill="1" applyBorder="1" applyAlignment="1">
      <alignment horizontal="left" vertical="center" wrapText="1"/>
    </xf>
    <xf numFmtId="0" fontId="10" fillId="4" borderId="0" xfId="0" applyFont="1" applyFill="1" applyBorder="1"/>
    <xf numFmtId="0" fontId="11" fillId="0" borderId="14" xfId="4" applyFont="1" applyFill="1" applyBorder="1" applyAlignment="1"/>
    <xf numFmtId="0" fontId="11" fillId="4" borderId="14" xfId="0" applyFont="1" applyFill="1" applyBorder="1" applyAlignment="1"/>
    <xf numFmtId="0" fontId="10" fillId="0" borderId="0" xfId="4" applyFont="1" applyBorder="1"/>
    <xf numFmtId="42" fontId="10" fillId="4" borderId="0" xfId="0" applyNumberFormat="1" applyFont="1" applyFill="1" applyBorder="1"/>
    <xf numFmtId="42" fontId="11" fillId="4" borderId="0" xfId="0" applyNumberFormat="1" applyFont="1" applyFill="1" applyBorder="1"/>
    <xf numFmtId="0" fontId="10" fillId="4" borderId="15" xfId="0" applyFont="1" applyFill="1" applyBorder="1" applyAlignment="1">
      <alignment wrapText="1"/>
    </xf>
    <xf numFmtId="0" fontId="10" fillId="0" borderId="14" xfId="0" applyFont="1" applyFill="1" applyBorder="1" applyAlignment="1"/>
    <xf numFmtId="4" fontId="10" fillId="0" borderId="0" xfId="0" applyNumberFormat="1" applyFont="1" applyFill="1" applyBorder="1" applyAlignment="1">
      <alignment horizontal="center"/>
    </xf>
    <xf numFmtId="168" fontId="10" fillId="0" borderId="0" xfId="0" applyNumberFormat="1" applyFont="1" applyFill="1" applyBorder="1"/>
    <xf numFmtId="0" fontId="10" fillId="0" borderId="14" xfId="4" applyFont="1" applyFill="1" applyBorder="1" applyAlignment="1">
      <alignment vertical="center"/>
    </xf>
    <xf numFmtId="167" fontId="10" fillId="0" borderId="0" xfId="4" applyNumberFormat="1" applyFont="1" applyFill="1" applyBorder="1" applyAlignment="1">
      <alignment vertical="center"/>
    </xf>
    <xf numFmtId="6" fontId="11" fillId="0" borderId="0" xfId="4" applyNumberFormat="1" applyFont="1" applyFill="1"/>
    <xf numFmtId="44" fontId="10" fillId="0" borderId="0" xfId="4" applyNumberFormat="1" applyFont="1" applyFill="1"/>
    <xf numFmtId="0" fontId="11" fillId="0" borderId="14" xfId="0" applyFont="1" applyFill="1" applyBorder="1" applyAlignment="1"/>
    <xf numFmtId="0" fontId="10" fillId="0" borderId="14" xfId="4" applyFont="1" applyFill="1" applyBorder="1" applyAlignment="1">
      <alignment horizontal="left"/>
    </xf>
    <xf numFmtId="0" fontId="10" fillId="7" borderId="0" xfId="4" applyFont="1" applyFill="1"/>
    <xf numFmtId="0" fontId="10" fillId="0" borderId="14" xfId="0" applyFont="1" applyFill="1" applyBorder="1" applyAlignment="1">
      <alignment vertical="center" wrapText="1"/>
    </xf>
    <xf numFmtId="4" fontId="10" fillId="0" borderId="0" xfId="0" applyNumberFormat="1" applyFont="1" applyFill="1" applyBorder="1" applyAlignment="1">
      <alignment horizontal="center" vertical="center"/>
    </xf>
    <xf numFmtId="168" fontId="10" fillId="0" borderId="0" xfId="0" applyNumberFormat="1" applyFont="1" applyFill="1" applyBorder="1" applyAlignment="1">
      <alignment vertical="center"/>
    </xf>
    <xf numFmtId="0" fontId="11" fillId="0" borderId="0" xfId="4" applyFont="1"/>
    <xf numFmtId="0" fontId="10" fillId="0" borderId="14" xfId="4" applyFont="1" applyFill="1" applyBorder="1" applyAlignment="1">
      <alignment horizontal="left" vertical="center"/>
    </xf>
    <xf numFmtId="42" fontId="10" fillId="0" borderId="0" xfId="4" applyNumberFormat="1" applyFont="1" applyFill="1" applyBorder="1" applyAlignment="1">
      <alignment vertical="center"/>
    </xf>
    <xf numFmtId="4" fontId="10" fillId="0" borderId="0" xfId="4" applyNumberFormat="1" applyFont="1" applyFill="1" applyBorder="1" applyAlignment="1">
      <alignment vertical="center"/>
    </xf>
    <xf numFmtId="42" fontId="10" fillId="0" borderId="15" xfId="4" applyNumberFormat="1" applyFont="1" applyFill="1" applyBorder="1" applyAlignment="1">
      <alignment vertical="center"/>
    </xf>
    <xf numFmtId="0" fontId="10" fillId="0" borderId="14" xfId="0" applyFont="1" applyFill="1" applyBorder="1" applyAlignment="1">
      <alignment horizontal="left"/>
    </xf>
    <xf numFmtId="167" fontId="10" fillId="0" borderId="17" xfId="4" applyNumberFormat="1" applyFont="1" applyFill="1" applyBorder="1"/>
    <xf numFmtId="42" fontId="10" fillId="0" borderId="17" xfId="4" applyNumberFormat="1" applyFont="1" applyFill="1" applyBorder="1"/>
    <xf numFmtId="0" fontId="11" fillId="0" borderId="21" xfId="4" applyFont="1" applyFill="1" applyBorder="1"/>
    <xf numFmtId="0" fontId="11" fillId="0" borderId="22" xfId="4" applyFont="1" applyFill="1" applyBorder="1"/>
    <xf numFmtId="169" fontId="11" fillId="0" borderId="22" xfId="4" applyNumberFormat="1" applyFont="1" applyFill="1" applyBorder="1"/>
    <xf numFmtId="4" fontId="11" fillId="0" borderId="22" xfId="4" applyNumberFormat="1" applyFont="1" applyFill="1" applyBorder="1"/>
    <xf numFmtId="42" fontId="11" fillId="0" borderId="23" xfId="4" applyNumberFormat="1" applyFont="1" applyFill="1" applyBorder="1"/>
    <xf numFmtId="42" fontId="17" fillId="4" borderId="0" xfId="0" applyNumberFormat="1" applyFont="1" applyFill="1" applyBorder="1"/>
    <xf numFmtId="0" fontId="11" fillId="0" borderId="14" xfId="4" applyFont="1" applyFill="1" applyBorder="1"/>
    <xf numFmtId="0" fontId="10" fillId="0" borderId="0" xfId="4" applyFont="1" applyFill="1" applyBorder="1"/>
    <xf numFmtId="0" fontId="11" fillId="0" borderId="0" xfId="4" applyFont="1" applyFill="1" applyBorder="1"/>
    <xf numFmtId="0" fontId="10" fillId="0" borderId="15" xfId="4" applyFont="1" applyFill="1" applyBorder="1"/>
    <xf numFmtId="170" fontId="10" fillId="7" borderId="0" xfId="3" applyNumberFormat="1" applyFont="1" applyFill="1"/>
    <xf numFmtId="0" fontId="10" fillId="0" borderId="14" xfId="4" applyFont="1" applyFill="1" applyBorder="1"/>
    <xf numFmtId="10" fontId="10" fillId="0" borderId="0" xfId="6" applyNumberFormat="1" applyFont="1" applyFill="1" applyBorder="1"/>
    <xf numFmtId="42" fontId="10" fillId="0" borderId="15" xfId="4" applyNumberFormat="1" applyFont="1" applyFill="1" applyBorder="1" applyAlignment="1">
      <alignment horizontal="right"/>
    </xf>
    <xf numFmtId="42" fontId="10" fillId="0" borderId="0" xfId="0" applyNumberFormat="1" applyFont="1" applyFill="1" applyBorder="1"/>
    <xf numFmtId="44" fontId="11" fillId="0" borderId="22" xfId="4" applyNumberFormat="1" applyFont="1" applyFill="1" applyBorder="1"/>
    <xf numFmtId="42" fontId="11" fillId="0" borderId="23" xfId="4" applyNumberFormat="1" applyFont="1" applyFill="1" applyBorder="1" applyAlignment="1">
      <alignment horizontal="right"/>
    </xf>
    <xf numFmtId="0" fontId="11" fillId="0" borderId="16" xfId="4" applyFont="1" applyFill="1" applyBorder="1"/>
    <xf numFmtId="0" fontId="11" fillId="0" borderId="17" xfId="4" applyFont="1" applyFill="1" applyBorder="1"/>
    <xf numFmtId="0" fontId="11" fillId="0" borderId="17" xfId="4" applyFont="1" applyFill="1" applyBorder="1" applyAlignment="1">
      <alignment horizontal="center"/>
    </xf>
    <xf numFmtId="44" fontId="11" fillId="0" borderId="17" xfId="4" applyNumberFormat="1" applyFont="1" applyFill="1" applyBorder="1" applyAlignment="1">
      <alignment horizontal="center"/>
    </xf>
    <xf numFmtId="42" fontId="11" fillId="0" borderId="18" xfId="4" applyNumberFormat="1" applyFont="1" applyFill="1" applyBorder="1" applyAlignment="1">
      <alignment horizontal="center"/>
    </xf>
    <xf numFmtId="4" fontId="19" fillId="0" borderId="0" xfId="0" applyNumberFormat="1" applyFont="1" applyFill="1" applyBorder="1" applyAlignment="1">
      <alignment horizontal="center"/>
    </xf>
    <xf numFmtId="42" fontId="19" fillId="4" borderId="0" xfId="0" applyNumberFormat="1" applyFont="1" applyFill="1" applyBorder="1"/>
    <xf numFmtId="164" fontId="10" fillId="0" borderId="14" xfId="4" applyNumberFormat="1" applyFont="1" applyFill="1" applyBorder="1"/>
    <xf numFmtId="171" fontId="10" fillId="0" borderId="0" xfId="4" applyNumberFormat="1" applyFont="1" applyFill="1" applyBorder="1"/>
    <xf numFmtId="2" fontId="10" fillId="0" borderId="0" xfId="4" applyNumberFormat="1" applyFont="1" applyFill="1" applyBorder="1" applyAlignment="1">
      <alignment horizontal="right"/>
    </xf>
    <xf numFmtId="10" fontId="10" fillId="0" borderId="0" xfId="3" applyNumberFormat="1" applyFont="1" applyFill="1"/>
    <xf numFmtId="0" fontId="10" fillId="4" borderId="14" xfId="4" applyFont="1" applyFill="1" applyBorder="1"/>
    <xf numFmtId="0" fontId="16" fillId="4" borderId="0" xfId="4" applyFont="1" applyFill="1" applyBorder="1" applyAlignment="1">
      <alignment horizontal="center" vertical="center"/>
    </xf>
    <xf numFmtId="0" fontId="10" fillId="4" borderId="15" xfId="4" applyFont="1" applyFill="1" applyBorder="1" applyAlignment="1">
      <alignment wrapText="1"/>
    </xf>
    <xf numFmtId="0" fontId="10" fillId="4" borderId="0" xfId="0" applyFont="1" applyFill="1" applyBorder="1" applyAlignment="1">
      <alignment horizontal="center"/>
    </xf>
    <xf numFmtId="0" fontId="10" fillId="4" borderId="14" xfId="0" applyFont="1" applyFill="1" applyBorder="1"/>
    <xf numFmtId="10" fontId="10" fillId="4" borderId="0" xfId="3" applyNumberFormat="1" applyFont="1" applyFill="1" applyBorder="1"/>
    <xf numFmtId="10" fontId="11" fillId="4" borderId="0" xfId="3" applyNumberFormat="1" applyFont="1" applyFill="1" applyBorder="1"/>
    <xf numFmtId="49" fontId="20" fillId="0" borderId="15" xfId="0" applyNumberFormat="1" applyFont="1" applyFill="1" applyBorder="1" applyAlignment="1"/>
    <xf numFmtId="4" fontId="10" fillId="4" borderId="0" xfId="0" applyNumberFormat="1" applyFont="1" applyFill="1" applyBorder="1"/>
    <xf numFmtId="0" fontId="10" fillId="0" borderId="22" xfId="4" applyFont="1" applyFill="1" applyBorder="1"/>
    <xf numFmtId="0" fontId="10" fillId="4" borderId="14" xfId="0" applyFont="1" applyFill="1" applyBorder="1" applyAlignment="1"/>
    <xf numFmtId="0" fontId="10" fillId="4" borderId="0" xfId="0" applyFont="1" applyFill="1" applyBorder="1" applyAlignment="1"/>
    <xf numFmtId="4" fontId="10" fillId="4" borderId="0" xfId="0" applyNumberFormat="1" applyFont="1" applyFill="1" applyBorder="1" applyAlignment="1">
      <alignment horizontal="center"/>
    </xf>
    <xf numFmtId="4" fontId="11" fillId="4" borderId="0" xfId="0" applyNumberFormat="1" applyFont="1" applyFill="1" applyBorder="1" applyAlignment="1">
      <alignment horizontal="center"/>
    </xf>
    <xf numFmtId="4" fontId="10" fillId="4" borderId="15" xfId="0" applyNumberFormat="1" applyFont="1" applyFill="1" applyBorder="1" applyAlignment="1">
      <alignment wrapText="1"/>
    </xf>
    <xf numFmtId="0" fontId="11" fillId="0" borderId="8" xfId="4" applyFont="1" applyFill="1" applyBorder="1"/>
    <xf numFmtId="0" fontId="10" fillId="0" borderId="9" xfId="4" applyFont="1" applyFill="1" applyBorder="1"/>
    <xf numFmtId="0" fontId="11" fillId="0" borderId="9" xfId="4" applyFont="1" applyFill="1" applyBorder="1"/>
    <xf numFmtId="42" fontId="11" fillId="0" borderId="10" xfId="4" applyNumberFormat="1" applyFont="1" applyFill="1" applyBorder="1" applyAlignment="1">
      <alignment horizontal="right"/>
    </xf>
    <xf numFmtId="4" fontId="16" fillId="4" borderId="0" xfId="0" applyNumberFormat="1" applyFont="1" applyFill="1" applyBorder="1" applyAlignment="1">
      <alignment horizontal="center"/>
    </xf>
    <xf numFmtId="4" fontId="16" fillId="4" borderId="15" xfId="0" applyNumberFormat="1" applyFont="1" applyFill="1" applyBorder="1" applyAlignment="1"/>
    <xf numFmtId="4" fontId="10" fillId="0" borderId="14" xfId="4" applyNumberFormat="1" applyFont="1" applyFill="1" applyBorder="1"/>
    <xf numFmtId="44" fontId="10" fillId="0" borderId="0" xfId="2" applyFont="1" applyFill="1" applyBorder="1" applyAlignment="1">
      <alignment horizontal="left"/>
    </xf>
    <xf numFmtId="44" fontId="10" fillId="0" borderId="0" xfId="4" applyNumberFormat="1" applyFont="1" applyFill="1" applyBorder="1" applyAlignment="1">
      <alignment horizontal="right"/>
    </xf>
    <xf numFmtId="42" fontId="17" fillId="4" borderId="0" xfId="0" applyNumberFormat="1" applyFont="1" applyFill="1" applyBorder="1" applyAlignment="1">
      <alignment horizontal="center"/>
    </xf>
    <xf numFmtId="44" fontId="10" fillId="0" borderId="0" xfId="2" applyFont="1" applyFill="1" applyBorder="1"/>
    <xf numFmtId="44" fontId="10" fillId="4" borderId="0" xfId="4" applyNumberFormat="1" applyFont="1" applyFill="1" applyBorder="1" applyAlignment="1">
      <alignment horizontal="right"/>
    </xf>
    <xf numFmtId="44" fontId="10" fillId="0" borderId="0" xfId="3" applyNumberFormat="1" applyFont="1" applyFill="1"/>
    <xf numFmtId="43" fontId="10" fillId="0" borderId="0" xfId="1" applyFont="1" applyFill="1" applyBorder="1"/>
    <xf numFmtId="42" fontId="10" fillId="0" borderId="24" xfId="4" applyNumberFormat="1" applyFont="1" applyFill="1" applyBorder="1" applyAlignment="1">
      <alignment horizontal="right"/>
    </xf>
    <xf numFmtId="44" fontId="10" fillId="0" borderId="0" xfId="2" applyFont="1" applyFill="1"/>
    <xf numFmtId="43" fontId="10" fillId="4" borderId="0" xfId="0" applyNumberFormat="1" applyFont="1" applyFill="1" applyBorder="1"/>
    <xf numFmtId="171" fontId="10" fillId="4" borderId="0" xfId="4" applyNumberFormat="1" applyFont="1" applyFill="1" applyBorder="1"/>
    <xf numFmtId="44" fontId="11" fillId="0" borderId="17" xfId="4" applyNumberFormat="1" applyFont="1" applyFill="1" applyBorder="1" applyAlignment="1">
      <alignment horizontal="right"/>
    </xf>
    <xf numFmtId="169" fontId="11" fillId="0" borderId="18" xfId="7" applyNumberFormat="1" applyFont="1" applyFill="1" applyBorder="1" applyAlignment="1">
      <alignment horizontal="right"/>
    </xf>
    <xf numFmtId="0" fontId="11" fillId="4" borderId="21" xfId="4" applyFont="1" applyFill="1" applyBorder="1"/>
    <xf numFmtId="0" fontId="11" fillId="4" borderId="22" xfId="4" applyFont="1" applyFill="1" applyBorder="1"/>
    <xf numFmtId="169" fontId="11" fillId="4" borderId="23" xfId="7" applyNumberFormat="1" applyFont="1" applyFill="1" applyBorder="1"/>
    <xf numFmtId="10" fontId="10" fillId="0" borderId="0" xfId="4" applyNumberFormat="1" applyFont="1" applyFill="1" applyBorder="1"/>
    <xf numFmtId="169" fontId="11" fillId="4" borderId="15" xfId="7" applyNumberFormat="1" applyFont="1" applyFill="1" applyBorder="1"/>
    <xf numFmtId="44" fontId="10" fillId="4" borderId="0" xfId="2" applyFont="1" applyFill="1" applyBorder="1"/>
    <xf numFmtId="43" fontId="17" fillId="4" borderId="0" xfId="0" applyNumberFormat="1" applyFont="1" applyFill="1" applyBorder="1"/>
    <xf numFmtId="0" fontId="11" fillId="0" borderId="0" xfId="4" applyFont="1" applyFill="1" applyBorder="1" applyAlignment="1">
      <alignment horizontal="center"/>
    </xf>
    <xf numFmtId="44" fontId="10" fillId="0" borderId="0" xfId="7" applyFont="1" applyFill="1" applyBorder="1"/>
    <xf numFmtId="44" fontId="10" fillId="4" borderId="15" xfId="7" applyFont="1" applyFill="1" applyBorder="1"/>
    <xf numFmtId="44" fontId="10" fillId="4" borderId="0" xfId="4" applyNumberFormat="1" applyFont="1" applyFill="1"/>
    <xf numFmtId="43" fontId="10" fillId="0" borderId="0" xfId="1" applyFont="1" applyFill="1"/>
    <xf numFmtId="169" fontId="10" fillId="4" borderId="0" xfId="0" applyNumberFormat="1" applyFont="1" applyFill="1" applyBorder="1"/>
    <xf numFmtId="171" fontId="11" fillId="4" borderId="0" xfId="4" applyNumberFormat="1" applyFont="1" applyFill="1" applyBorder="1"/>
    <xf numFmtId="0" fontId="10" fillId="0" borderId="21" xfId="4" applyFont="1" applyFill="1" applyBorder="1"/>
    <xf numFmtId="10" fontId="10" fillId="0" borderId="22" xfId="8" applyNumberFormat="1" applyFont="1" applyFill="1" applyBorder="1" applyAlignment="1">
      <alignment horizontal="center"/>
    </xf>
    <xf numFmtId="42" fontId="10" fillId="4" borderId="23" xfId="4" applyNumberFormat="1" applyFont="1" applyFill="1" applyBorder="1" applyAlignment="1">
      <alignment horizontal="right"/>
    </xf>
    <xf numFmtId="0" fontId="10" fillId="0" borderId="14" xfId="0" applyFont="1" applyFill="1" applyBorder="1"/>
    <xf numFmtId="0" fontId="10" fillId="0" borderId="0" xfId="4" applyFont="1" applyFill="1" applyBorder="1" applyAlignment="1">
      <alignment horizontal="center"/>
    </xf>
    <xf numFmtId="42" fontId="11" fillId="4" borderId="15" xfId="4" applyNumberFormat="1" applyFont="1" applyFill="1" applyBorder="1" applyAlignment="1">
      <alignment horizontal="right"/>
    </xf>
    <xf numFmtId="10" fontId="10" fillId="0" borderId="0" xfId="4" applyNumberFormat="1" applyFont="1" applyFill="1" applyBorder="1" applyAlignment="1">
      <alignment horizontal="center"/>
    </xf>
    <xf numFmtId="10" fontId="11" fillId="0" borderId="0" xfId="4" applyNumberFormat="1" applyFont="1" applyFill="1" applyBorder="1" applyAlignment="1">
      <alignment horizontal="center"/>
    </xf>
    <xf numFmtId="169" fontId="11" fillId="4" borderId="15" xfId="7" applyNumberFormat="1" applyFont="1" applyFill="1" applyBorder="1" applyAlignment="1">
      <alignment horizontal="right"/>
    </xf>
    <xf numFmtId="0" fontId="22" fillId="0" borderId="14" xfId="0" applyFont="1" applyFill="1" applyBorder="1"/>
    <xf numFmtId="0" fontId="22" fillId="4" borderId="0" xfId="0" applyFont="1" applyFill="1" applyBorder="1"/>
    <xf numFmtId="10" fontId="22" fillId="4" borderId="0" xfId="3" applyNumberFormat="1" applyFont="1" applyFill="1" applyBorder="1"/>
    <xf numFmtId="10" fontId="23" fillId="4" borderId="0" xfId="3" applyNumberFormat="1" applyFont="1" applyFill="1" applyBorder="1"/>
    <xf numFmtId="0" fontId="22" fillId="4" borderId="15" xfId="0" applyFont="1" applyFill="1" applyBorder="1" applyAlignment="1">
      <alignment wrapText="1"/>
    </xf>
    <xf numFmtId="0" fontId="11" fillId="0" borderId="19" xfId="4" applyFont="1" applyFill="1" applyBorder="1"/>
    <xf numFmtId="0" fontId="10" fillId="0" borderId="7" xfId="4" applyFont="1" applyFill="1" applyBorder="1"/>
    <xf numFmtId="44" fontId="10" fillId="0" borderId="7" xfId="7" applyFont="1" applyFill="1" applyBorder="1"/>
    <xf numFmtId="44" fontId="11" fillId="8" borderId="20" xfId="7" applyFont="1" applyFill="1" applyBorder="1"/>
    <xf numFmtId="0" fontId="10" fillId="0" borderId="19" xfId="0" applyFont="1" applyFill="1" applyBorder="1"/>
    <xf numFmtId="0" fontId="10" fillId="0" borderId="7" xfId="4" applyFont="1" applyBorder="1"/>
    <xf numFmtId="10" fontId="10" fillId="4" borderId="7" xfId="3" applyNumberFormat="1" applyFont="1" applyFill="1" applyBorder="1"/>
    <xf numFmtId="10" fontId="11" fillId="4" borderId="7" xfId="3" applyNumberFormat="1" applyFont="1" applyFill="1" applyBorder="1"/>
    <xf numFmtId="0" fontId="10" fillId="4" borderId="20" xfId="0" applyFont="1" applyFill="1" applyBorder="1" applyAlignment="1">
      <alignment wrapText="1"/>
    </xf>
    <xf numFmtId="44" fontId="10" fillId="0" borderId="0" xfId="7" applyFont="1" applyFill="1" applyBorder="1" applyAlignment="1">
      <alignment horizontal="right"/>
    </xf>
    <xf numFmtId="44" fontId="11" fillId="0" borderId="0" xfId="7" applyFont="1" applyFill="1" applyBorder="1"/>
    <xf numFmtId="0" fontId="24" fillId="4" borderId="0" xfId="0" applyFont="1" applyFill="1"/>
    <xf numFmtId="9" fontId="24" fillId="4" borderId="0" xfId="3" applyFont="1" applyFill="1"/>
    <xf numFmtId="10" fontId="11" fillId="0" borderId="0" xfId="3" applyNumberFormat="1" applyFont="1" applyFill="1" applyBorder="1"/>
    <xf numFmtId="0" fontId="10" fillId="4" borderId="8" xfId="0" applyFont="1" applyFill="1" applyBorder="1"/>
    <xf numFmtId="0" fontId="10" fillId="4" borderId="9" xfId="0" applyFont="1" applyFill="1" applyBorder="1"/>
    <xf numFmtId="4" fontId="16" fillId="4" borderId="9" xfId="0" applyNumberFormat="1" applyFont="1" applyFill="1" applyBorder="1" applyAlignment="1">
      <alignment horizontal="center"/>
    </xf>
    <xf numFmtId="0" fontId="10" fillId="4" borderId="10" xfId="0" applyFont="1" applyFill="1" applyBorder="1" applyAlignment="1">
      <alignment wrapText="1"/>
    </xf>
    <xf numFmtId="0" fontId="11" fillId="4" borderId="0" xfId="4" applyFont="1" applyFill="1" applyBorder="1" applyAlignment="1">
      <alignment horizontal="center" vertical="center" wrapText="1"/>
    </xf>
    <xf numFmtId="0" fontId="11" fillId="4" borderId="0" xfId="0" applyFont="1" applyFill="1" applyBorder="1" applyAlignment="1"/>
    <xf numFmtId="44" fontId="11" fillId="4" borderId="0" xfId="2" applyNumberFormat="1" applyFont="1" applyFill="1" applyBorder="1"/>
    <xf numFmtId="166" fontId="10" fillId="4" borderId="0" xfId="1" applyNumberFormat="1" applyFont="1" applyFill="1" applyBorder="1" applyAlignment="1">
      <alignment horizontal="center"/>
    </xf>
    <xf numFmtId="166" fontId="10" fillId="4" borderId="0" xfId="1" applyNumberFormat="1" applyFont="1" applyFill="1" applyBorder="1" applyAlignment="1">
      <alignment horizontal="center" vertical="center"/>
    </xf>
    <xf numFmtId="0" fontId="10" fillId="4" borderId="14" xfId="4" applyFont="1" applyFill="1" applyBorder="1" applyAlignment="1"/>
    <xf numFmtId="167" fontId="10" fillId="4" borderId="0" xfId="4" applyNumberFormat="1" applyFont="1" applyFill="1" applyBorder="1"/>
    <xf numFmtId="42" fontId="10" fillId="4" borderId="0" xfId="4" applyNumberFormat="1" applyFont="1" applyFill="1" applyBorder="1"/>
    <xf numFmtId="4" fontId="10" fillId="4" borderId="0" xfId="4" applyNumberFormat="1" applyFont="1" applyFill="1" applyBorder="1"/>
    <xf numFmtId="42" fontId="10" fillId="4" borderId="15" xfId="4" applyNumberFormat="1" applyFont="1" applyFill="1" applyBorder="1"/>
    <xf numFmtId="0" fontId="10" fillId="4" borderId="14" xfId="0" applyFont="1" applyFill="1" applyBorder="1" applyAlignment="1">
      <alignment wrapText="1"/>
    </xf>
    <xf numFmtId="0" fontId="10" fillId="4" borderId="0" xfId="0" applyFont="1" applyFill="1" applyBorder="1" applyAlignment="1">
      <alignment wrapText="1"/>
    </xf>
    <xf numFmtId="0" fontId="10" fillId="4" borderId="14" xfId="0" applyFont="1" applyFill="1" applyBorder="1" applyAlignment="1">
      <alignment horizontal="left"/>
    </xf>
    <xf numFmtId="0" fontId="10" fillId="4" borderId="0" xfId="0" applyFont="1" applyFill="1" applyBorder="1" applyAlignment="1">
      <alignment horizontal="left"/>
    </xf>
    <xf numFmtId="42" fontId="10" fillId="4" borderId="0" xfId="4" applyNumberFormat="1" applyFont="1" applyFill="1" applyBorder="1" applyAlignment="1">
      <alignment vertical="center"/>
    </xf>
    <xf numFmtId="0" fontId="19" fillId="4" borderId="14" xfId="0" applyFont="1" applyFill="1" applyBorder="1" applyAlignment="1"/>
    <xf numFmtId="0" fontId="19" fillId="4" borderId="0" xfId="0" applyFont="1" applyFill="1" applyBorder="1" applyAlignment="1"/>
    <xf numFmtId="0" fontId="11" fillId="4" borderId="14" xfId="4" applyFont="1" applyFill="1" applyBorder="1" applyAlignment="1">
      <alignment horizontal="right"/>
    </xf>
    <xf numFmtId="0" fontId="11" fillId="4" borderId="0" xfId="4" applyFont="1" applyFill="1" applyBorder="1" applyAlignment="1">
      <alignment horizontal="right"/>
    </xf>
    <xf numFmtId="3" fontId="11" fillId="4" borderId="0" xfId="0" applyNumberFormat="1" applyFont="1" applyFill="1" applyBorder="1" applyAlignment="1">
      <alignment horizontal="right"/>
    </xf>
    <xf numFmtId="43" fontId="10" fillId="4" borderId="0" xfId="1" applyFont="1" applyFill="1" applyBorder="1"/>
    <xf numFmtId="166" fontId="11" fillId="4" borderId="0" xfId="1" applyNumberFormat="1" applyFont="1" applyFill="1" applyBorder="1" applyAlignment="1">
      <alignment horizontal="center"/>
    </xf>
    <xf numFmtId="0" fontId="10" fillId="4" borderId="14" xfId="4" applyFont="1" applyFill="1" applyBorder="1" applyAlignment="1">
      <alignment vertical="center"/>
    </xf>
    <xf numFmtId="0" fontId="10" fillId="4" borderId="0" xfId="4" applyFont="1" applyFill="1" applyBorder="1" applyAlignment="1">
      <alignment vertical="center"/>
    </xf>
    <xf numFmtId="4" fontId="10" fillId="4" borderId="0" xfId="0" applyNumberFormat="1" applyFont="1" applyFill="1" applyBorder="1" applyAlignment="1">
      <alignment horizontal="center" vertical="center"/>
    </xf>
    <xf numFmtId="166" fontId="11" fillId="4" borderId="0" xfId="1" applyNumberFormat="1" applyFont="1" applyFill="1" applyBorder="1" applyAlignment="1">
      <alignment horizontal="center" vertical="center"/>
    </xf>
    <xf numFmtId="0" fontId="10" fillId="4" borderId="15" xfId="4" applyFont="1" applyFill="1" applyBorder="1" applyAlignment="1">
      <alignment vertical="center" wrapText="1"/>
    </xf>
    <xf numFmtId="169" fontId="11" fillId="4" borderId="22" xfId="4" applyNumberFormat="1" applyFont="1" applyFill="1" applyBorder="1"/>
    <xf numFmtId="42" fontId="11" fillId="4" borderId="23" xfId="4" applyNumberFormat="1" applyFont="1" applyFill="1" applyBorder="1"/>
    <xf numFmtId="10" fontId="10" fillId="4" borderId="0" xfId="6" applyNumberFormat="1" applyFont="1" applyFill="1" applyBorder="1"/>
    <xf numFmtId="42" fontId="10" fillId="4" borderId="15" xfId="4" applyNumberFormat="1" applyFont="1" applyFill="1" applyBorder="1" applyAlignment="1">
      <alignment horizontal="right"/>
    </xf>
    <xf numFmtId="0" fontId="10" fillId="4" borderId="14" xfId="4" applyFont="1" applyFill="1" applyBorder="1" applyAlignment="1">
      <alignment vertical="center" wrapText="1"/>
    </xf>
    <xf numFmtId="0" fontId="10" fillId="4" borderId="0" xfId="4" applyFont="1" applyFill="1" applyBorder="1" applyAlignment="1">
      <alignment vertical="center" wrapText="1"/>
    </xf>
    <xf numFmtId="44" fontId="11" fillId="4" borderId="22" xfId="4" applyNumberFormat="1" applyFont="1" applyFill="1" applyBorder="1"/>
    <xf numFmtId="42" fontId="11" fillId="4" borderId="23" xfId="4" applyNumberFormat="1" applyFont="1" applyFill="1" applyBorder="1" applyAlignment="1">
      <alignment horizontal="right"/>
    </xf>
    <xf numFmtId="0" fontId="11" fillId="4" borderId="17" xfId="4" applyFont="1" applyFill="1" applyBorder="1"/>
    <xf numFmtId="44" fontId="11" fillId="4" borderId="17" xfId="4" applyNumberFormat="1" applyFont="1" applyFill="1" applyBorder="1" applyAlignment="1">
      <alignment horizontal="center"/>
    </xf>
    <xf numFmtId="42" fontId="11" fillId="4" borderId="18" xfId="4" applyNumberFormat="1" applyFont="1" applyFill="1" applyBorder="1" applyAlignment="1">
      <alignment horizontal="center"/>
    </xf>
    <xf numFmtId="164" fontId="10" fillId="4" borderId="14" xfId="4" applyNumberFormat="1" applyFont="1" applyFill="1" applyBorder="1"/>
    <xf numFmtId="2" fontId="10" fillId="4" borderId="0" xfId="4" applyNumberFormat="1" applyFont="1" applyFill="1" applyBorder="1" applyAlignment="1">
      <alignment horizontal="right"/>
    </xf>
    <xf numFmtId="0" fontId="11" fillId="4" borderId="19" xfId="4" applyFont="1" applyFill="1" applyBorder="1"/>
    <xf numFmtId="0" fontId="11" fillId="4" borderId="7" xfId="4" applyFont="1" applyFill="1" applyBorder="1"/>
    <xf numFmtId="0" fontId="10" fillId="4" borderId="7" xfId="4" applyFont="1" applyFill="1" applyBorder="1"/>
    <xf numFmtId="0" fontId="10" fillId="4" borderId="20" xfId="4" applyFont="1" applyFill="1" applyBorder="1" applyAlignment="1">
      <alignment wrapText="1"/>
    </xf>
    <xf numFmtId="0" fontId="10" fillId="4" borderId="22" xfId="4" applyFont="1" applyFill="1" applyBorder="1"/>
    <xf numFmtId="0" fontId="10" fillId="4" borderId="9" xfId="4" applyFont="1" applyFill="1" applyBorder="1"/>
    <xf numFmtId="42" fontId="11" fillId="4" borderId="10" xfId="4" applyNumberFormat="1" applyFont="1" applyFill="1" applyBorder="1" applyAlignment="1">
      <alignment horizontal="right"/>
    </xf>
    <xf numFmtId="44" fontId="10" fillId="4" borderId="0" xfId="2" applyFont="1" applyFill="1" applyBorder="1" applyAlignment="1">
      <alignment horizontal="left"/>
    </xf>
    <xf numFmtId="169" fontId="11" fillId="0" borderId="23" xfId="7" applyNumberFormat="1" applyFont="1" applyFill="1" applyBorder="1"/>
    <xf numFmtId="44" fontId="10" fillId="0" borderId="15" xfId="7" applyFont="1" applyFill="1" applyBorder="1"/>
    <xf numFmtId="42" fontId="10" fillId="0" borderId="23" xfId="4" applyNumberFormat="1" applyFont="1" applyFill="1" applyBorder="1" applyAlignment="1">
      <alignment horizontal="right"/>
    </xf>
    <xf numFmtId="42" fontId="11" fillId="0" borderId="15" xfId="4" applyNumberFormat="1" applyFont="1" applyFill="1" applyBorder="1" applyAlignment="1">
      <alignment horizontal="right"/>
    </xf>
    <xf numFmtId="0" fontId="11" fillId="0" borderId="0" xfId="4" applyFont="1" applyFill="1"/>
    <xf numFmtId="0" fontId="10" fillId="0" borderId="0" xfId="4" applyFont="1" applyFill="1" applyAlignment="1">
      <alignment wrapText="1"/>
    </xf>
    <xf numFmtId="169" fontId="11" fillId="0" borderId="15" xfId="7" applyNumberFormat="1" applyFont="1" applyFill="1" applyBorder="1" applyAlignment="1">
      <alignment horizontal="right"/>
    </xf>
    <xf numFmtId="44" fontId="10" fillId="4" borderId="7" xfId="7" applyFont="1" applyFill="1" applyBorder="1"/>
    <xf numFmtId="0" fontId="24" fillId="0" borderId="0" xfId="0" applyFont="1" applyFill="1"/>
    <xf numFmtId="9" fontId="24" fillId="0" borderId="0" xfId="3" applyFont="1" applyFill="1"/>
    <xf numFmtId="44" fontId="10" fillId="4" borderId="0" xfId="7" applyFont="1" applyFill="1" applyBorder="1" applyAlignment="1">
      <alignment horizontal="right"/>
    </xf>
    <xf numFmtId="0" fontId="13" fillId="0" borderId="0" xfId="0" applyFont="1" applyFill="1"/>
    <xf numFmtId="0" fontId="11" fillId="7" borderId="0" xfId="4" applyFont="1" applyFill="1"/>
    <xf numFmtId="0" fontId="10" fillId="7" borderId="0" xfId="4" applyFont="1" applyFill="1" applyAlignment="1">
      <alignment wrapText="1"/>
    </xf>
    <xf numFmtId="0" fontId="10" fillId="0" borderId="0" xfId="4" applyFont="1"/>
    <xf numFmtId="0" fontId="10" fillId="0" borderId="0" xfId="4" applyFont="1" applyAlignment="1">
      <alignment wrapText="1"/>
    </xf>
    <xf numFmtId="0" fontId="16" fillId="4" borderId="0" xfId="4" applyFont="1" applyFill="1" applyBorder="1"/>
    <xf numFmtId="0" fontId="11" fillId="4" borderId="9" xfId="4" applyFont="1" applyFill="1" applyBorder="1" applyAlignment="1">
      <alignment horizontal="center"/>
    </xf>
    <xf numFmtId="0" fontId="16" fillId="4" borderId="9" xfId="0" applyFont="1" applyFill="1" applyBorder="1" applyAlignment="1">
      <alignment horizontal="center"/>
    </xf>
    <xf numFmtId="42" fontId="10" fillId="4" borderId="9" xfId="0" applyNumberFormat="1" applyFont="1" applyFill="1" applyBorder="1"/>
    <xf numFmtId="0" fontId="16" fillId="4" borderId="9" xfId="0" applyFont="1" applyFill="1" applyBorder="1" applyAlignment="1">
      <alignment horizontal="left"/>
    </xf>
    <xf numFmtId="0" fontId="10" fillId="4" borderId="9" xfId="0" applyFont="1" applyFill="1" applyBorder="1" applyAlignment="1">
      <alignment horizontal="left" wrapText="1"/>
    </xf>
    <xf numFmtId="0" fontId="10" fillId="4" borderId="10" xfId="0" applyFont="1" applyFill="1" applyBorder="1" applyAlignment="1">
      <alignment horizontal="left" wrapText="1"/>
    </xf>
    <xf numFmtId="0" fontId="11" fillId="4" borderId="14" xfId="0" applyFont="1" applyFill="1" applyBorder="1"/>
    <xf numFmtId="0" fontId="16" fillId="4" borderId="0" xfId="0" applyFont="1" applyFill="1" applyBorder="1" applyAlignment="1">
      <alignment horizontal="center"/>
    </xf>
    <xf numFmtId="0" fontId="16" fillId="4" borderId="0" xfId="0" applyFont="1" applyFill="1" applyBorder="1" applyAlignment="1">
      <alignment horizontal="left"/>
    </xf>
    <xf numFmtId="0" fontId="10" fillId="4" borderId="15" xfId="0" applyFont="1" applyFill="1" applyBorder="1" applyAlignment="1">
      <alignment horizontal="left"/>
    </xf>
    <xf numFmtId="0" fontId="10" fillId="0" borderId="15" xfId="0" applyFont="1" applyFill="1" applyBorder="1" applyAlignment="1"/>
    <xf numFmtId="0" fontId="10" fillId="0" borderId="0" xfId="0" applyFont="1" applyFill="1" applyBorder="1" applyAlignment="1">
      <alignment horizontal="left"/>
    </xf>
    <xf numFmtId="0" fontId="10" fillId="0" borderId="15" xfId="0" applyFont="1" applyFill="1" applyBorder="1" applyAlignment="1">
      <alignment horizontal="left"/>
    </xf>
    <xf numFmtId="9" fontId="10" fillId="0" borderId="0" xfId="3" applyFont="1" applyFill="1"/>
    <xf numFmtId="0" fontId="16" fillId="0" borderId="0" xfId="0" applyFont="1" applyFill="1" applyBorder="1" applyAlignment="1">
      <alignment horizontal="center"/>
    </xf>
    <xf numFmtId="42" fontId="17" fillId="0" borderId="0" xfId="0" applyNumberFormat="1" applyFont="1" applyFill="1" applyBorder="1"/>
    <xf numFmtId="4" fontId="10" fillId="0" borderId="17" xfId="4" applyNumberFormat="1" applyFont="1" applyFill="1" applyBorder="1"/>
    <xf numFmtId="42" fontId="10" fillId="0" borderId="18" xfId="4" applyNumberFormat="1" applyFont="1" applyFill="1" applyBorder="1"/>
    <xf numFmtId="0" fontId="19" fillId="0" borderId="16" xfId="4" applyFont="1" applyFill="1" applyBorder="1" applyAlignment="1"/>
    <xf numFmtId="42" fontId="10" fillId="0" borderId="0" xfId="0" applyNumberFormat="1" applyFont="1" applyFill="1" applyBorder="1" applyAlignment="1">
      <alignment horizontal="left"/>
    </xf>
    <xf numFmtId="44" fontId="11" fillId="0" borderId="17" xfId="4" applyNumberFormat="1" applyFont="1" applyFill="1" applyBorder="1"/>
    <xf numFmtId="4" fontId="11" fillId="0" borderId="17" xfId="4" applyNumberFormat="1" applyFont="1" applyFill="1" applyBorder="1"/>
    <xf numFmtId="42" fontId="11" fillId="0" borderId="18" xfId="4" applyNumberFormat="1" applyFont="1" applyFill="1" applyBorder="1"/>
    <xf numFmtId="0" fontId="17" fillId="0" borderId="0" xfId="0" applyFont="1" applyFill="1" applyBorder="1" applyAlignment="1">
      <alignment horizontal="left"/>
    </xf>
    <xf numFmtId="0" fontId="16" fillId="0" borderId="0" xfId="0" applyFont="1" applyFill="1" applyBorder="1" applyAlignment="1">
      <alignment horizontal="left"/>
    </xf>
    <xf numFmtId="0" fontId="10" fillId="0" borderId="17" xfId="0" applyFont="1" applyFill="1" applyBorder="1" applyAlignment="1">
      <alignment horizontal="center"/>
    </xf>
    <xf numFmtId="0" fontId="10" fillId="0" borderId="0" xfId="0" applyFont="1" applyFill="1" applyBorder="1" applyAlignment="1">
      <alignment horizontal="center"/>
    </xf>
    <xf numFmtId="0" fontId="11" fillId="0" borderId="14" xfId="0" applyFont="1" applyFill="1" applyBorder="1"/>
    <xf numFmtId="4" fontId="10" fillId="0" borderId="0" xfId="0" applyNumberFormat="1" applyFont="1" applyFill="1" applyBorder="1" applyAlignment="1">
      <alignment horizontal="left" wrapText="1"/>
    </xf>
    <xf numFmtId="0" fontId="10" fillId="0" borderId="0" xfId="0" applyFont="1" applyFill="1" applyBorder="1" applyAlignment="1">
      <alignment horizontal="left" wrapText="1"/>
    </xf>
    <xf numFmtId="0" fontId="10" fillId="0" borderId="15" xfId="0" applyFont="1" applyFill="1" applyBorder="1" applyAlignment="1">
      <alignment horizontal="left" wrapText="1"/>
    </xf>
    <xf numFmtId="44" fontId="11" fillId="0" borderId="0" xfId="4" applyNumberFormat="1" applyFont="1" applyFill="1" applyBorder="1"/>
    <xf numFmtId="42" fontId="11" fillId="0" borderId="15" xfId="4" applyNumberFormat="1" applyFont="1" applyFill="1" applyBorder="1"/>
    <xf numFmtId="169" fontId="10" fillId="0" borderId="15" xfId="92" applyNumberFormat="1" applyFont="1" applyFill="1" applyBorder="1" applyAlignment="1">
      <alignment horizontal="right"/>
    </xf>
    <xf numFmtId="172" fontId="10" fillId="0" borderId="0" xfId="4" applyNumberFormat="1" applyFont="1" applyFill="1" applyBorder="1"/>
    <xf numFmtId="0" fontId="19" fillId="0" borderId="14" xfId="0" applyFont="1" applyFill="1" applyBorder="1" applyAlignment="1"/>
    <xf numFmtId="4" fontId="10" fillId="0" borderId="0" xfId="0" applyNumberFormat="1" applyFont="1" applyFill="1" applyBorder="1" applyAlignment="1">
      <alignment horizontal="left"/>
    </xf>
    <xf numFmtId="44" fontId="11" fillId="0" borderId="15" xfId="7" applyFont="1" applyFill="1" applyBorder="1"/>
    <xf numFmtId="0" fontId="10" fillId="0" borderId="16" xfId="0" applyFont="1" applyFill="1" applyBorder="1" applyAlignment="1"/>
    <xf numFmtId="4" fontId="10" fillId="0" borderId="17" xfId="0" applyNumberFormat="1" applyFont="1" applyFill="1" applyBorder="1" applyAlignment="1">
      <alignment horizontal="center"/>
    </xf>
    <xf numFmtId="0" fontId="10" fillId="0" borderId="0" xfId="0" applyFont="1" applyFill="1" applyBorder="1"/>
    <xf numFmtId="10" fontId="10" fillId="0" borderId="0" xfId="8" applyNumberFormat="1" applyFont="1" applyFill="1" applyBorder="1" applyAlignment="1">
      <alignment horizontal="right"/>
    </xf>
    <xf numFmtId="10" fontId="10" fillId="0" borderId="0" xfId="3" applyNumberFormat="1" applyFont="1" applyFill="1" applyBorder="1"/>
    <xf numFmtId="10" fontId="10" fillId="0" borderId="0" xfId="3" applyNumberFormat="1" applyFont="1" applyFill="1" applyBorder="1" applyAlignment="1">
      <alignment horizontal="left"/>
    </xf>
    <xf numFmtId="172" fontId="10" fillId="0" borderId="0" xfId="3" applyNumberFormat="1" applyFont="1" applyFill="1" applyBorder="1"/>
    <xf numFmtId="0" fontId="10" fillId="0" borderId="15" xfId="4" applyFont="1" applyFill="1" applyBorder="1" applyAlignment="1">
      <alignment horizontal="right"/>
    </xf>
    <xf numFmtId="0" fontId="19" fillId="0" borderId="14" xfId="0" applyFont="1" applyFill="1" applyBorder="1"/>
    <xf numFmtId="44" fontId="19" fillId="0" borderId="0" xfId="2" applyNumberFormat="1" applyFont="1" applyFill="1" applyBorder="1"/>
    <xf numFmtId="44" fontId="19" fillId="0" borderId="0" xfId="2" applyNumberFormat="1" applyFont="1" applyFill="1" applyBorder="1" applyAlignment="1">
      <alignment horizontal="left"/>
    </xf>
    <xf numFmtId="44" fontId="17" fillId="0" borderId="15" xfId="2" applyNumberFormat="1" applyFont="1" applyFill="1" applyBorder="1" applyAlignment="1">
      <alignment horizontal="left"/>
    </xf>
    <xf numFmtId="0" fontId="11" fillId="0" borderId="38" xfId="4" applyFont="1" applyFill="1" applyBorder="1"/>
    <xf numFmtId="0" fontId="10" fillId="0" borderId="39" xfId="4" applyFont="1" applyFill="1" applyBorder="1"/>
    <xf numFmtId="42" fontId="11" fillId="0" borderId="24" xfId="4" applyNumberFormat="1" applyFont="1" applyFill="1" applyBorder="1" applyAlignment="1">
      <alignment horizontal="right"/>
    </xf>
    <xf numFmtId="169" fontId="10" fillId="0" borderId="0" xfId="2" applyNumberFormat="1" applyFont="1" applyFill="1" applyBorder="1"/>
    <xf numFmtId="44" fontId="10" fillId="0" borderId="0" xfId="2" applyNumberFormat="1" applyFont="1" applyFill="1" applyBorder="1"/>
    <xf numFmtId="44" fontId="10" fillId="0" borderId="0" xfId="2" applyNumberFormat="1" applyFont="1" applyFill="1" applyBorder="1" applyAlignment="1">
      <alignment horizontal="left"/>
    </xf>
    <xf numFmtId="0" fontId="52" fillId="0" borderId="0" xfId="4" applyFont="1" applyFill="1" applyBorder="1"/>
    <xf numFmtId="44" fontId="10" fillId="0" borderId="15" xfId="2" applyNumberFormat="1" applyFont="1" applyFill="1" applyBorder="1" applyAlignment="1">
      <alignment horizontal="left"/>
    </xf>
    <xf numFmtId="10" fontId="10" fillId="0" borderId="0" xfId="4" applyNumberFormat="1" applyFont="1" applyFill="1" applyBorder="1" applyAlignment="1">
      <alignment horizontal="right"/>
    </xf>
    <xf numFmtId="169" fontId="10" fillId="0" borderId="18" xfId="7" applyNumberFormat="1" applyFont="1" applyFill="1" applyBorder="1" applyAlignment="1">
      <alignment horizontal="right"/>
    </xf>
    <xf numFmtId="169" fontId="10" fillId="0" borderId="15" xfId="7" applyNumberFormat="1" applyFont="1" applyFill="1" applyBorder="1" applyAlignment="1">
      <alignment horizontal="right"/>
    </xf>
    <xf numFmtId="0" fontId="11" fillId="0" borderId="40" xfId="0" applyFont="1" applyFill="1" applyBorder="1"/>
    <xf numFmtId="44" fontId="11" fillId="0" borderId="41" xfId="0" applyNumberFormat="1" applyFont="1" applyFill="1" applyBorder="1"/>
    <xf numFmtId="44" fontId="11" fillId="0" borderId="0" xfId="0" applyNumberFormat="1" applyFont="1" applyFill="1" applyBorder="1"/>
    <xf numFmtId="44" fontId="11" fillId="0" borderId="0" xfId="0" applyNumberFormat="1" applyFont="1" applyFill="1" applyBorder="1" applyAlignment="1">
      <alignment horizontal="left"/>
    </xf>
    <xf numFmtId="172" fontId="11" fillId="0" borderId="0" xfId="4" applyNumberFormat="1" applyFont="1" applyFill="1" applyBorder="1"/>
    <xf numFmtId="169" fontId="11" fillId="0" borderId="15" xfId="92" applyNumberFormat="1" applyFont="1" applyFill="1" applyBorder="1" applyAlignment="1">
      <alignment horizontal="right"/>
    </xf>
    <xf numFmtId="44" fontId="11" fillId="4" borderId="0" xfId="0" applyNumberFormat="1" applyFont="1" applyFill="1" applyBorder="1"/>
    <xf numFmtId="44" fontId="11" fillId="4" borderId="0" xfId="0" applyNumberFormat="1" applyFont="1" applyFill="1" applyBorder="1" applyAlignment="1">
      <alignment horizontal="left"/>
    </xf>
    <xf numFmtId="172" fontId="10" fillId="4" borderId="0" xfId="4" applyNumberFormat="1" applyFont="1" applyFill="1" applyBorder="1"/>
    <xf numFmtId="44" fontId="10" fillId="4" borderId="0" xfId="7" applyFont="1" applyFill="1" applyBorder="1"/>
    <xf numFmtId="172" fontId="10" fillId="4" borderId="15" xfId="4" applyNumberFormat="1" applyFont="1" applyFill="1" applyBorder="1"/>
    <xf numFmtId="169" fontId="10" fillId="4" borderId="15" xfId="7" applyNumberFormat="1" applyFont="1" applyFill="1" applyBorder="1" applyAlignment="1">
      <alignment horizontal="right"/>
    </xf>
    <xf numFmtId="169" fontId="10" fillId="4" borderId="15" xfId="4" applyNumberFormat="1" applyFont="1" applyFill="1" applyBorder="1"/>
    <xf numFmtId="44" fontId="19" fillId="4" borderId="0" xfId="2" applyNumberFormat="1" applyFont="1" applyFill="1" applyBorder="1" applyAlignment="1">
      <alignment horizontal="left"/>
    </xf>
    <xf numFmtId="0" fontId="10" fillId="4" borderId="19" xfId="4" applyFont="1" applyFill="1" applyBorder="1"/>
    <xf numFmtId="172" fontId="10" fillId="4" borderId="7" xfId="4" applyNumberFormat="1" applyFont="1" applyFill="1" applyBorder="1"/>
    <xf numFmtId="44" fontId="11" fillId="8" borderId="15" xfId="7" applyFont="1" applyFill="1" applyBorder="1"/>
    <xf numFmtId="173" fontId="10" fillId="4" borderId="19" xfId="4" applyNumberFormat="1" applyFont="1" applyFill="1" applyBorder="1" applyAlignment="1"/>
    <xf numFmtId="9" fontId="10" fillId="4" borderId="7" xfId="4" applyNumberFormat="1" applyFont="1" applyFill="1" applyBorder="1"/>
    <xf numFmtId="44" fontId="11" fillId="4" borderId="20" xfId="7" applyFont="1" applyFill="1" applyBorder="1" applyAlignment="1">
      <alignment horizontal="right"/>
    </xf>
    <xf numFmtId="173" fontId="10" fillId="4" borderId="42" xfId="4" applyNumberFormat="1" applyFont="1" applyFill="1" applyBorder="1" applyAlignment="1"/>
    <xf numFmtId="9" fontId="10" fillId="4" borderId="43" xfId="4" applyNumberFormat="1" applyFont="1" applyFill="1" applyBorder="1"/>
    <xf numFmtId="0" fontId="10" fillId="4" borderId="43" xfId="4" applyFont="1" applyFill="1" applyBorder="1"/>
    <xf numFmtId="44" fontId="10" fillId="4" borderId="43" xfId="7" applyFont="1" applyFill="1" applyBorder="1"/>
    <xf numFmtId="44" fontId="11" fillId="4" borderId="44" xfId="7" applyFont="1" applyFill="1" applyBorder="1" applyAlignment="1">
      <alignment horizontal="right"/>
    </xf>
    <xf numFmtId="10" fontId="22" fillId="0" borderId="0" xfId="3" applyNumberFormat="1" applyFont="1" applyFill="1" applyBorder="1"/>
    <xf numFmtId="44" fontId="53" fillId="4" borderId="0" xfId="2" applyNumberFormat="1" applyFont="1" applyFill="1" applyBorder="1" applyAlignment="1">
      <alignment horizontal="left"/>
    </xf>
    <xf numFmtId="0" fontId="22" fillId="4" borderId="0" xfId="0" applyFont="1" applyFill="1" applyBorder="1" applyAlignment="1">
      <alignment horizontal="left"/>
    </xf>
    <xf numFmtId="0" fontId="22" fillId="4" borderId="15" xfId="0" applyFont="1" applyFill="1" applyBorder="1" applyAlignment="1">
      <alignment horizontal="left"/>
    </xf>
    <xf numFmtId="173" fontId="10" fillId="4" borderId="0" xfId="4" applyNumberFormat="1" applyFont="1" applyFill="1" applyBorder="1" applyAlignment="1"/>
    <xf numFmtId="9" fontId="10" fillId="4" borderId="0" xfId="4" applyNumberFormat="1" applyFont="1" applyFill="1" applyBorder="1"/>
    <xf numFmtId="44" fontId="11" fillId="4" borderId="0" xfId="7" applyFont="1" applyFill="1" applyBorder="1" applyAlignment="1">
      <alignment horizontal="right"/>
    </xf>
    <xf numFmtId="0" fontId="22" fillId="4" borderId="15" xfId="0" applyFont="1" applyFill="1" applyBorder="1" applyAlignment="1"/>
    <xf numFmtId="10" fontId="10" fillId="0" borderId="7" xfId="3" applyNumberFormat="1" applyFont="1" applyFill="1" applyBorder="1"/>
    <xf numFmtId="0" fontId="10" fillId="4" borderId="20" xfId="0" applyFont="1" applyFill="1" applyBorder="1" applyAlignment="1"/>
    <xf numFmtId="0" fontId="10" fillId="4" borderId="7" xfId="0" applyFont="1" applyFill="1" applyBorder="1" applyAlignment="1">
      <alignment horizontal="left"/>
    </xf>
    <xf numFmtId="0" fontId="10" fillId="4" borderId="20" xfId="0" applyFont="1" applyFill="1" applyBorder="1" applyAlignment="1">
      <alignment horizontal="left"/>
    </xf>
    <xf numFmtId="10" fontId="11" fillId="4" borderId="0" xfId="3" applyNumberFormat="1" applyFont="1" applyFill="1" applyBorder="1" applyAlignment="1">
      <alignment horizontal="right"/>
    </xf>
    <xf numFmtId="0" fontId="19" fillId="4" borderId="0" xfId="4" applyFont="1" applyFill="1"/>
    <xf numFmtId="0" fontId="11" fillId="5" borderId="45" xfId="4" applyFont="1" applyFill="1" applyBorder="1" applyAlignment="1">
      <alignment horizontal="center"/>
    </xf>
    <xf numFmtId="0" fontId="23" fillId="6" borderId="45" xfId="4" applyFont="1" applyFill="1" applyBorder="1" applyAlignment="1">
      <alignment horizontal="center"/>
    </xf>
    <xf numFmtId="0" fontId="11" fillId="4" borderId="45" xfId="4" applyFont="1" applyFill="1" applyBorder="1" applyAlignment="1">
      <alignment horizontal="right"/>
    </xf>
    <xf numFmtId="0" fontId="10" fillId="4" borderId="45" xfId="4" applyFont="1" applyFill="1" applyBorder="1" applyAlignment="1">
      <alignment horizontal="center"/>
    </xf>
    <xf numFmtId="9" fontId="10" fillId="4" borderId="0" xfId="4" applyNumberFormat="1" applyFont="1" applyFill="1" applyBorder="1" applyAlignment="1"/>
    <xf numFmtId="164" fontId="10" fillId="4" borderId="0" xfId="4" applyNumberFormat="1" applyFont="1" applyFill="1" applyBorder="1" applyAlignment="1"/>
    <xf numFmtId="44" fontId="10" fillId="4" borderId="0" xfId="7" applyFont="1" applyFill="1" applyBorder="1" applyAlignment="1"/>
    <xf numFmtId="0" fontId="11" fillId="4" borderId="45" xfId="4" applyFont="1" applyFill="1" applyBorder="1" applyAlignment="1">
      <alignment horizontal="center"/>
    </xf>
    <xf numFmtId="0" fontId="19" fillId="4" borderId="0" xfId="4" applyFont="1" applyFill="1" applyBorder="1" applyAlignment="1">
      <alignment horizontal="center" wrapText="1"/>
    </xf>
    <xf numFmtId="0" fontId="10" fillId="4" borderId="0" xfId="4" applyFont="1" applyFill="1" applyAlignment="1">
      <alignment horizontal="center"/>
    </xf>
    <xf numFmtId="0" fontId="10" fillId="4" borderId="0" xfId="4" applyFont="1" applyFill="1" applyAlignment="1">
      <alignment horizontal="right"/>
    </xf>
    <xf numFmtId="0" fontId="16" fillId="4" borderId="0" xfId="4" applyFont="1" applyFill="1" applyBorder="1" applyAlignment="1">
      <alignment horizontal="center"/>
    </xf>
    <xf numFmtId="0" fontId="16" fillId="0" borderId="9" xfId="0" applyFont="1" applyFill="1" applyBorder="1" applyAlignment="1">
      <alignment horizontal="center"/>
    </xf>
    <xf numFmtId="0" fontId="16" fillId="4" borderId="10" xfId="4" applyFont="1" applyFill="1" applyBorder="1"/>
    <xf numFmtId="0" fontId="10" fillId="4" borderId="10" xfId="4" applyFont="1" applyFill="1" applyBorder="1"/>
    <xf numFmtId="0" fontId="10" fillId="4" borderId="15" xfId="0" applyFont="1" applyFill="1" applyBorder="1" applyAlignment="1"/>
    <xf numFmtId="0" fontId="10" fillId="4" borderId="16" xfId="4" applyFont="1" applyFill="1" applyBorder="1" applyAlignment="1"/>
    <xf numFmtId="167" fontId="10" fillId="4" borderId="17" xfId="4" applyNumberFormat="1" applyFont="1" applyFill="1" applyBorder="1"/>
    <xf numFmtId="4" fontId="10" fillId="4" borderId="17" xfId="4" applyNumberFormat="1" applyFont="1" applyFill="1" applyBorder="1"/>
    <xf numFmtId="42" fontId="10" fillId="4" borderId="18" xfId="4" applyNumberFormat="1" applyFont="1" applyFill="1" applyBorder="1"/>
    <xf numFmtId="9" fontId="10" fillId="4" borderId="0" xfId="3" applyFont="1" applyFill="1"/>
    <xf numFmtId="0" fontId="19" fillId="4" borderId="16" xfId="4" applyFont="1" applyFill="1" applyBorder="1" applyAlignment="1"/>
    <xf numFmtId="169" fontId="10" fillId="0" borderId="17" xfId="2" applyNumberFormat="1" applyFont="1" applyFill="1" applyBorder="1"/>
    <xf numFmtId="0" fontId="10" fillId="0" borderId="16" xfId="4" applyFont="1" applyFill="1" applyBorder="1" applyAlignment="1"/>
    <xf numFmtId="4" fontId="11" fillId="4" borderId="17" xfId="4" applyNumberFormat="1" applyFont="1" applyFill="1" applyBorder="1"/>
    <xf numFmtId="42" fontId="11" fillId="4" borderId="18" xfId="4" applyNumberFormat="1" applyFont="1" applyFill="1" applyBorder="1"/>
    <xf numFmtId="0" fontId="16" fillId="4" borderId="15" xfId="0" applyFont="1" applyFill="1" applyBorder="1" applyAlignment="1">
      <alignment horizontal="center"/>
    </xf>
    <xf numFmtId="0" fontId="10" fillId="4" borderId="17" xfId="0" applyFont="1" applyFill="1" applyBorder="1" applyAlignment="1">
      <alignment horizontal="center"/>
    </xf>
    <xf numFmtId="0" fontId="10" fillId="4" borderId="17" xfId="4" applyFont="1" applyFill="1" applyBorder="1" applyAlignment="1">
      <alignment horizontal="center"/>
    </xf>
    <xf numFmtId="0" fontId="10" fillId="4" borderId="15" xfId="0" applyFont="1" applyFill="1" applyBorder="1" applyAlignment="1">
      <alignment horizontal="center"/>
    </xf>
    <xf numFmtId="44" fontId="10" fillId="4" borderId="0" xfId="4" applyNumberFormat="1" applyFont="1" applyFill="1" applyBorder="1"/>
    <xf numFmtId="44" fontId="10" fillId="0" borderId="0" xfId="4" applyNumberFormat="1" applyFont="1" applyFill="1" applyBorder="1"/>
    <xf numFmtId="169" fontId="10" fillId="4" borderId="15" xfId="92" applyNumberFormat="1" applyFont="1" applyFill="1" applyBorder="1" applyAlignment="1">
      <alignment horizontal="right"/>
    </xf>
    <xf numFmtId="4" fontId="10" fillId="4" borderId="15" xfId="0" applyNumberFormat="1" applyFont="1" applyFill="1" applyBorder="1" applyAlignment="1">
      <alignment horizontal="center"/>
    </xf>
    <xf numFmtId="169" fontId="10" fillId="4" borderId="18" xfId="7" applyNumberFormat="1" applyFont="1" applyFill="1" applyBorder="1" applyAlignment="1">
      <alignment horizontal="right"/>
    </xf>
    <xf numFmtId="169" fontId="11" fillId="0" borderId="18" xfId="92" applyNumberFormat="1" applyFont="1" applyFill="1" applyBorder="1" applyAlignment="1">
      <alignment horizontal="right"/>
    </xf>
    <xf numFmtId="169" fontId="11" fillId="4" borderId="18" xfId="92" applyNumberFormat="1" applyFont="1" applyFill="1" applyBorder="1" applyAlignment="1">
      <alignment horizontal="right"/>
    </xf>
    <xf numFmtId="0" fontId="11" fillId="4" borderId="38" xfId="4" applyFont="1" applyFill="1" applyBorder="1"/>
    <xf numFmtId="0" fontId="10" fillId="4" borderId="39" xfId="4" applyFont="1" applyFill="1" applyBorder="1"/>
    <xf numFmtId="42" fontId="11" fillId="4" borderId="24" xfId="4" applyNumberFormat="1" applyFont="1" applyFill="1" applyBorder="1" applyAlignment="1">
      <alignment horizontal="right"/>
    </xf>
    <xf numFmtId="0" fontId="10" fillId="4" borderId="16" xfId="0" applyFont="1" applyFill="1" applyBorder="1" applyAlignment="1"/>
    <xf numFmtId="4" fontId="10" fillId="4" borderId="17" xfId="0" applyNumberFormat="1" applyFont="1" applyFill="1" applyBorder="1" applyAlignment="1">
      <alignment horizontal="center"/>
    </xf>
    <xf numFmtId="10" fontId="11" fillId="0" borderId="0" xfId="3" applyNumberFormat="1" applyFont="1" applyFill="1" applyBorder="1" applyAlignment="1">
      <alignment horizontal="right"/>
    </xf>
    <xf numFmtId="2" fontId="10" fillId="4" borderId="0" xfId="4" applyNumberFormat="1" applyFont="1" applyFill="1"/>
    <xf numFmtId="10" fontId="10" fillId="4" borderId="0" xfId="3" applyNumberFormat="1" applyFont="1" applyFill="1"/>
    <xf numFmtId="172" fontId="10" fillId="0" borderId="0" xfId="2" applyNumberFormat="1" applyFont="1" applyFill="1" applyBorder="1"/>
    <xf numFmtId="0" fontId="19" fillId="4" borderId="14" xfId="0" applyFont="1" applyFill="1" applyBorder="1"/>
    <xf numFmtId="44" fontId="19" fillId="4" borderId="0" xfId="2" applyNumberFormat="1" applyFont="1" applyFill="1" applyBorder="1"/>
    <xf numFmtId="44" fontId="19" fillId="4" borderId="15" xfId="4" applyNumberFormat="1" applyFont="1" applyFill="1" applyBorder="1"/>
    <xf numFmtId="10" fontId="10" fillId="7" borderId="0" xfId="3" applyNumberFormat="1" applyFont="1" applyFill="1"/>
    <xf numFmtId="169" fontId="10" fillId="4" borderId="0" xfId="2" applyNumberFormat="1" applyFont="1" applyFill="1" applyBorder="1"/>
    <xf numFmtId="44" fontId="10" fillId="4" borderId="0" xfId="2" applyNumberFormat="1" applyFont="1" applyFill="1" applyBorder="1"/>
    <xf numFmtId="44" fontId="10" fillId="4" borderId="0" xfId="2" applyNumberFormat="1" applyFont="1" applyFill="1" applyBorder="1" applyAlignment="1">
      <alignment horizontal="left"/>
    </xf>
    <xf numFmtId="44" fontId="10" fillId="4" borderId="15" xfId="2" applyNumberFormat="1" applyFont="1" applyFill="1" applyBorder="1" applyAlignment="1">
      <alignment horizontal="left"/>
    </xf>
    <xf numFmtId="0" fontId="11" fillId="4" borderId="40" xfId="0" applyFont="1" applyFill="1" applyBorder="1"/>
    <xf numFmtId="44" fontId="11" fillId="4" borderId="41" xfId="0" applyNumberFormat="1" applyFont="1" applyFill="1" applyBorder="1"/>
    <xf numFmtId="44" fontId="10" fillId="4" borderId="0" xfId="0" applyNumberFormat="1" applyFont="1" applyFill="1" applyBorder="1" applyAlignment="1">
      <alignment horizontal="left"/>
    </xf>
    <xf numFmtId="0" fontId="10" fillId="4" borderId="0" xfId="0" applyFont="1" applyFill="1" applyBorder="1" applyAlignment="1">
      <alignment horizontal="left" wrapText="1"/>
    </xf>
    <xf numFmtId="0" fontId="10" fillId="4" borderId="15" xfId="0" applyFont="1" applyFill="1" applyBorder="1" applyAlignment="1">
      <alignment horizontal="left" wrapText="1"/>
    </xf>
    <xf numFmtId="0" fontId="54" fillId="4" borderId="0" xfId="4" applyFont="1" applyFill="1"/>
    <xf numFmtId="0" fontId="10" fillId="5" borderId="8" xfId="4" applyFont="1" applyFill="1" applyBorder="1"/>
    <xf numFmtId="0" fontId="10" fillId="5" borderId="9" xfId="4" applyFont="1" applyFill="1" applyBorder="1" applyAlignment="1">
      <alignment horizontal="center"/>
    </xf>
    <xf numFmtId="164" fontId="10" fillId="5" borderId="10" xfId="4" applyNumberFormat="1" applyFont="1" applyFill="1" applyBorder="1" applyAlignment="1">
      <alignment horizontal="center"/>
    </xf>
    <xf numFmtId="164" fontId="54" fillId="4" borderId="0" xfId="4" applyNumberFormat="1" applyFont="1" applyFill="1" applyBorder="1" applyAlignment="1">
      <alignment horizontal="center"/>
    </xf>
    <xf numFmtId="164" fontId="10" fillId="4" borderId="0" xfId="4" applyNumberFormat="1" applyFont="1" applyFill="1" applyBorder="1" applyAlignment="1">
      <alignment horizontal="center"/>
    </xf>
    <xf numFmtId="0" fontId="10" fillId="4" borderId="8" xfId="4" applyFont="1" applyFill="1" applyBorder="1"/>
    <xf numFmtId="0" fontId="10" fillId="4" borderId="9" xfId="4" applyFont="1" applyFill="1" applyBorder="1" applyAlignment="1">
      <alignment horizontal="center"/>
    </xf>
    <xf numFmtId="0" fontId="54" fillId="4" borderId="0" xfId="4" applyFont="1" applyFill="1" applyBorder="1" applyAlignment="1">
      <alignment horizontal="center"/>
    </xf>
    <xf numFmtId="0" fontId="10" fillId="4" borderId="14" xfId="4" applyFont="1" applyFill="1" applyBorder="1" applyAlignment="1">
      <alignment horizontal="left"/>
    </xf>
    <xf numFmtId="0" fontId="10" fillId="4" borderId="9" xfId="4" applyFont="1" applyFill="1" applyBorder="1" applyAlignment="1">
      <alignment horizontal="right"/>
    </xf>
    <xf numFmtId="3" fontId="10" fillId="4" borderId="10" xfId="4" applyNumberFormat="1" applyFont="1" applyFill="1" applyBorder="1"/>
    <xf numFmtId="0" fontId="10" fillId="4" borderId="16" xfId="4" applyFont="1" applyFill="1" applyBorder="1"/>
    <xf numFmtId="0" fontId="10" fillId="4" borderId="17" xfId="4" applyFont="1" applyFill="1" applyBorder="1" applyAlignment="1">
      <alignment wrapText="1"/>
    </xf>
    <xf numFmtId="165" fontId="54" fillId="4" borderId="0" xfId="5" applyNumberFormat="1" applyFont="1" applyFill="1" applyBorder="1" applyAlignment="1">
      <alignment horizontal="center"/>
    </xf>
    <xf numFmtId="0" fontId="10" fillId="4" borderId="15" xfId="4" applyFont="1" applyFill="1" applyBorder="1" applyAlignment="1">
      <alignment horizontal="center"/>
    </xf>
    <xf numFmtId="0" fontId="52" fillId="4" borderId="9" xfId="0" applyFont="1" applyFill="1" applyBorder="1" applyAlignment="1">
      <alignment horizontal="center" wrapText="1"/>
    </xf>
    <xf numFmtId="0" fontId="54" fillId="4" borderId="9" xfId="0" applyFont="1" applyFill="1" applyBorder="1" applyAlignment="1">
      <alignment horizontal="center"/>
    </xf>
    <xf numFmtId="0" fontId="52" fillId="4" borderId="10" xfId="4" applyFont="1" applyFill="1" applyBorder="1"/>
    <xf numFmtId="0" fontId="52" fillId="4" borderId="0" xfId="0" applyFont="1" applyFill="1" applyBorder="1" applyAlignment="1">
      <alignment horizontal="center"/>
    </xf>
    <xf numFmtId="0" fontId="54" fillId="4" borderId="0" xfId="0" applyFont="1" applyFill="1" applyBorder="1"/>
    <xf numFmtId="0" fontId="52" fillId="4" borderId="15" xfId="4" applyFont="1" applyFill="1" applyBorder="1"/>
    <xf numFmtId="0" fontId="11" fillId="0" borderId="0" xfId="0" applyFont="1" applyFill="1" applyBorder="1"/>
    <xf numFmtId="0" fontId="10" fillId="0" borderId="15" xfId="0" applyFont="1" applyFill="1" applyBorder="1" applyAlignment="1">
      <alignment wrapText="1"/>
    </xf>
    <xf numFmtId="0" fontId="52" fillId="0" borderId="0" xfId="0" applyFont="1" applyFill="1" applyBorder="1" applyAlignment="1">
      <alignment horizontal="center"/>
    </xf>
    <xf numFmtId="10" fontId="10" fillId="0" borderId="0" xfId="0" applyNumberFormat="1" applyFont="1" applyFill="1" applyBorder="1"/>
    <xf numFmtId="0" fontId="11" fillId="0" borderId="0" xfId="0" applyFont="1" applyFill="1" applyBorder="1" applyAlignment="1">
      <alignment horizontal="center"/>
    </xf>
    <xf numFmtId="42" fontId="10" fillId="4" borderId="15" xfId="4" applyNumberFormat="1" applyFont="1" applyFill="1" applyBorder="1" applyAlignment="1">
      <alignment horizontal="center"/>
    </xf>
    <xf numFmtId="4" fontId="52" fillId="0" borderId="0" xfId="0" applyNumberFormat="1" applyFont="1" applyFill="1" applyBorder="1" applyAlignment="1"/>
    <xf numFmtId="4" fontId="52" fillId="0" borderId="0" xfId="0" applyNumberFormat="1" applyFont="1" applyFill="1" applyBorder="1" applyAlignment="1">
      <alignment horizontal="center"/>
    </xf>
    <xf numFmtId="4" fontId="16" fillId="0" borderId="0" xfId="0" applyNumberFormat="1" applyFont="1" applyFill="1" applyBorder="1" applyAlignment="1"/>
    <xf numFmtId="171" fontId="10" fillId="0" borderId="0" xfId="0" applyNumberFormat="1" applyFont="1" applyFill="1" applyBorder="1"/>
    <xf numFmtId="4" fontId="11" fillId="0" borderId="0" xfId="0" applyNumberFormat="1" applyFont="1" applyFill="1" applyBorder="1"/>
    <xf numFmtId="42" fontId="19" fillId="0" borderId="0" xfId="0" applyNumberFormat="1" applyFont="1" applyFill="1" applyBorder="1"/>
    <xf numFmtId="4" fontId="10" fillId="0" borderId="15" xfId="0" applyNumberFormat="1" applyFont="1" applyFill="1" applyBorder="1" applyAlignment="1">
      <alignment wrapText="1"/>
    </xf>
    <xf numFmtId="4" fontId="10" fillId="0" borderId="0" xfId="0" applyNumberFormat="1" applyFont="1" applyFill="1" applyBorder="1"/>
    <xf numFmtId="169" fontId="10" fillId="0" borderId="15" xfId="4" applyNumberFormat="1" applyFont="1" applyFill="1" applyBorder="1"/>
    <xf numFmtId="169" fontId="10" fillId="4" borderId="15" xfId="4" applyNumberFormat="1" applyFont="1" applyFill="1" applyBorder="1" applyAlignment="1">
      <alignment horizontal="right"/>
    </xf>
    <xf numFmtId="44" fontId="17" fillId="0" borderId="0" xfId="2" applyNumberFormat="1" applyFont="1" applyFill="1" applyBorder="1" applyAlignment="1">
      <alignment horizontal="left"/>
    </xf>
    <xf numFmtId="44" fontId="19" fillId="0" borderId="15" xfId="2" applyNumberFormat="1" applyFont="1" applyFill="1" applyBorder="1" applyAlignment="1">
      <alignment horizontal="left"/>
    </xf>
    <xf numFmtId="44" fontId="10" fillId="0" borderId="15" xfId="2" applyFont="1" applyFill="1" applyBorder="1"/>
    <xf numFmtId="0" fontId="10" fillId="0" borderId="14" xfId="4" applyFont="1" applyFill="1" applyBorder="1" applyAlignment="1">
      <alignment wrapText="1"/>
    </xf>
    <xf numFmtId="169" fontId="10" fillId="4" borderId="23" xfId="7" applyNumberFormat="1" applyFont="1" applyFill="1" applyBorder="1" applyAlignment="1">
      <alignment horizontal="right"/>
    </xf>
    <xf numFmtId="172" fontId="10" fillId="0" borderId="0" xfId="0" applyNumberFormat="1" applyFont="1" applyFill="1" applyBorder="1"/>
    <xf numFmtId="0" fontId="10" fillId="0" borderId="16" xfId="0" applyFont="1" applyFill="1" applyBorder="1" applyAlignment="1">
      <alignment horizontal="left"/>
    </xf>
    <xf numFmtId="0" fontId="10" fillId="0" borderId="17" xfId="0" applyFont="1" applyFill="1" applyBorder="1" applyAlignment="1">
      <alignment horizontal="left"/>
    </xf>
    <xf numFmtId="0" fontId="10" fillId="0" borderId="17" xfId="4" applyFont="1" applyFill="1" applyBorder="1"/>
    <xf numFmtId="44" fontId="10" fillId="0" borderId="17" xfId="4" applyNumberFormat="1" applyFont="1" applyFill="1" applyBorder="1"/>
    <xf numFmtId="44" fontId="10" fillId="4" borderId="18" xfId="7" applyFont="1" applyFill="1" applyBorder="1"/>
    <xf numFmtId="169" fontId="11" fillId="4" borderId="18" xfId="7" applyNumberFormat="1" applyFont="1" applyFill="1" applyBorder="1"/>
    <xf numFmtId="0" fontId="11" fillId="0" borderId="39" xfId="4" applyFont="1" applyFill="1" applyBorder="1"/>
    <xf numFmtId="0" fontId="22" fillId="0" borderId="0" xfId="0" applyFont="1" applyFill="1" applyBorder="1"/>
    <xf numFmtId="0" fontId="23" fillId="0" borderId="0" xfId="0" applyFont="1" applyFill="1" applyBorder="1"/>
    <xf numFmtId="0" fontId="22" fillId="0" borderId="15" xfId="0" applyFont="1" applyFill="1" applyBorder="1" applyAlignment="1"/>
    <xf numFmtId="0" fontId="11" fillId="0" borderId="11" xfId="4" applyFont="1" applyFill="1" applyBorder="1"/>
    <xf numFmtId="0" fontId="11" fillId="0" borderId="12" xfId="4" applyFont="1" applyFill="1" applyBorder="1"/>
    <xf numFmtId="44" fontId="11" fillId="8" borderId="13" xfId="4" applyNumberFormat="1" applyFont="1" applyFill="1" applyBorder="1"/>
    <xf numFmtId="44" fontId="10" fillId="4" borderId="0" xfId="2" applyNumberFormat="1" applyFont="1" applyFill="1"/>
    <xf numFmtId="0" fontId="52" fillId="0" borderId="14" xfId="4" applyFont="1" applyFill="1" applyBorder="1"/>
    <xf numFmtId="16" fontId="52" fillId="0" borderId="0" xfId="4" quotePrefix="1" applyNumberFormat="1" applyFont="1" applyFill="1" applyBorder="1" applyAlignment="1">
      <alignment horizontal="center"/>
    </xf>
    <xf numFmtId="0" fontId="52" fillId="0" borderId="0" xfId="4" quotePrefix="1" applyFont="1" applyFill="1" applyBorder="1" applyAlignment="1">
      <alignment horizontal="center"/>
    </xf>
    <xf numFmtId="49" fontId="52" fillId="0" borderId="0" xfId="4" quotePrefix="1" applyNumberFormat="1" applyFont="1" applyFill="1" applyBorder="1" applyAlignment="1">
      <alignment horizontal="center"/>
    </xf>
    <xf numFmtId="10" fontId="10" fillId="0" borderId="0" xfId="3" applyNumberFormat="1" applyFont="1"/>
    <xf numFmtId="6" fontId="10" fillId="4" borderId="0" xfId="4" applyNumberFormat="1" applyFont="1" applyFill="1" applyBorder="1"/>
    <xf numFmtId="4" fontId="10" fillId="4" borderId="15" xfId="4" applyNumberFormat="1" applyFont="1" applyFill="1" applyBorder="1"/>
    <xf numFmtId="4" fontId="10" fillId="4" borderId="7" xfId="0" applyNumberFormat="1" applyFont="1" applyFill="1" applyBorder="1" applyAlignment="1">
      <alignment horizontal="center"/>
    </xf>
    <xf numFmtId="0" fontId="10" fillId="4" borderId="20" xfId="4" applyFont="1" applyFill="1" applyBorder="1"/>
    <xf numFmtId="0" fontId="54" fillId="4" borderId="0" xfId="4" applyFont="1" applyFill="1" applyAlignment="1">
      <alignment wrapText="1"/>
    </xf>
    <xf numFmtId="44" fontId="10" fillId="0" borderId="17" xfId="4" applyNumberFormat="1" applyFont="1" applyFill="1" applyBorder="1" applyAlignment="1">
      <alignment horizontal="right"/>
    </xf>
    <xf numFmtId="169" fontId="11" fillId="4" borderId="23" xfId="7" applyNumberFormat="1" applyFont="1" applyFill="1" applyBorder="1" applyAlignment="1">
      <alignment horizontal="right"/>
    </xf>
    <xf numFmtId="10" fontId="10" fillId="4" borderId="0" xfId="8" applyNumberFormat="1" applyFont="1" applyFill="1" applyBorder="1" applyAlignment="1">
      <alignment horizontal="right"/>
    </xf>
    <xf numFmtId="0" fontId="10" fillId="4" borderId="38" xfId="4" applyFont="1" applyFill="1" applyBorder="1"/>
    <xf numFmtId="42" fontId="10" fillId="4" borderId="24" xfId="4" applyNumberFormat="1" applyFont="1" applyFill="1" applyBorder="1" applyAlignment="1">
      <alignment horizontal="right"/>
    </xf>
    <xf numFmtId="0" fontId="10" fillId="4" borderId="11" xfId="4" applyFont="1" applyFill="1" applyBorder="1"/>
    <xf numFmtId="0" fontId="10" fillId="4" borderId="12" xfId="4" applyFont="1" applyFill="1" applyBorder="1"/>
    <xf numFmtId="44" fontId="10" fillId="4" borderId="12" xfId="7" applyFont="1" applyFill="1" applyBorder="1"/>
    <xf numFmtId="44" fontId="11" fillId="8" borderId="13" xfId="7" applyFont="1" applyFill="1" applyBorder="1"/>
    <xf numFmtId="42" fontId="10" fillId="0" borderId="15" xfId="4" applyNumberFormat="1" applyFont="1" applyFill="1" applyBorder="1" applyAlignment="1">
      <alignment horizontal="center"/>
    </xf>
    <xf numFmtId="44" fontId="10" fillId="0" borderId="14" xfId="4" applyNumberFormat="1" applyFont="1" applyFill="1" applyBorder="1" applyAlignment="1">
      <alignment horizontal="left"/>
    </xf>
    <xf numFmtId="44" fontId="10" fillId="0" borderId="15" xfId="4" applyNumberFormat="1" applyFont="1" applyFill="1" applyBorder="1"/>
    <xf numFmtId="169" fontId="10" fillId="0" borderId="15" xfId="4" applyNumberFormat="1" applyFont="1" applyFill="1" applyBorder="1" applyAlignment="1">
      <alignment horizontal="right"/>
    </xf>
    <xf numFmtId="169" fontId="10" fillId="0" borderId="24" xfId="4" applyNumberFormat="1" applyFont="1" applyFill="1" applyBorder="1" applyAlignment="1">
      <alignment horizontal="right"/>
    </xf>
    <xf numFmtId="0" fontId="11" fillId="4" borderId="11" xfId="4" applyFont="1" applyFill="1" applyBorder="1"/>
    <xf numFmtId="0" fontId="11" fillId="4" borderId="12" xfId="4" applyFont="1" applyFill="1" applyBorder="1"/>
    <xf numFmtId="0" fontId="54" fillId="0" borderId="0" xfId="4" applyFont="1" applyFill="1"/>
    <xf numFmtId="0" fontId="54" fillId="0" borderId="0" xfId="4" applyFont="1"/>
    <xf numFmtId="0" fontId="52" fillId="0" borderId="0" xfId="4" applyFont="1" applyFill="1"/>
    <xf numFmtId="0" fontId="10" fillId="0" borderId="8" xfId="4" applyFont="1" applyFill="1" applyBorder="1"/>
    <xf numFmtId="0" fontId="10" fillId="0" borderId="9" xfId="4" applyFont="1" applyFill="1" applyBorder="1" applyAlignment="1">
      <alignment horizontal="center"/>
    </xf>
    <xf numFmtId="164" fontId="10" fillId="0" borderId="10" xfId="4" applyNumberFormat="1" applyFont="1" applyFill="1" applyBorder="1" applyAlignment="1">
      <alignment horizontal="center"/>
    </xf>
    <xf numFmtId="164" fontId="10" fillId="0" borderId="0" xfId="4" applyNumberFormat="1" applyFont="1" applyFill="1" applyBorder="1" applyAlignment="1">
      <alignment horizontal="center"/>
    </xf>
    <xf numFmtId="0" fontId="10" fillId="0" borderId="15" xfId="4" applyFont="1" applyFill="1" applyBorder="1" applyAlignment="1">
      <alignment horizontal="center"/>
    </xf>
    <xf numFmtId="0" fontId="10" fillId="0" borderId="18" xfId="4" applyFont="1" applyFill="1" applyBorder="1" applyAlignment="1">
      <alignment horizontal="center"/>
    </xf>
    <xf numFmtId="0" fontId="10" fillId="0" borderId="0" xfId="4" applyFont="1" applyFill="1" applyBorder="1" applyAlignment="1">
      <alignment horizontal="right"/>
    </xf>
    <xf numFmtId="0" fontId="10" fillId="0" borderId="19" xfId="4" applyFont="1" applyFill="1" applyBorder="1"/>
    <xf numFmtId="0" fontId="10" fillId="0" borderId="7" xfId="4" applyFont="1" applyFill="1" applyBorder="1" applyAlignment="1">
      <alignment horizontal="right"/>
    </xf>
    <xf numFmtId="165" fontId="10" fillId="0" borderId="20" xfId="5" applyNumberFormat="1" applyFont="1" applyFill="1" applyBorder="1" applyAlignment="1">
      <alignment horizontal="center"/>
    </xf>
    <xf numFmtId="165" fontId="10" fillId="0" borderId="0" xfId="5" applyNumberFormat="1" applyFont="1" applyFill="1" applyBorder="1" applyAlignment="1">
      <alignment horizontal="center"/>
    </xf>
    <xf numFmtId="0" fontId="10" fillId="0" borderId="9" xfId="4" applyFont="1" applyFill="1" applyBorder="1" applyAlignment="1">
      <alignment horizontal="right"/>
    </xf>
    <xf numFmtId="3" fontId="10" fillId="0" borderId="10" xfId="4" applyNumberFormat="1" applyFont="1" applyFill="1" applyBorder="1"/>
    <xf numFmtId="0" fontId="10" fillId="0" borderId="8" xfId="0" applyFont="1" applyFill="1" applyBorder="1"/>
    <xf numFmtId="0" fontId="52" fillId="0" borderId="9" xfId="0" applyFont="1" applyFill="1" applyBorder="1" applyAlignment="1">
      <alignment horizontal="center" wrapText="1"/>
    </xf>
    <xf numFmtId="0" fontId="52" fillId="0" borderId="9" xfId="0" applyFont="1" applyFill="1" applyBorder="1" applyAlignment="1">
      <alignment horizontal="center" vertical="center" wrapText="1"/>
    </xf>
    <xf numFmtId="0" fontId="52" fillId="0" borderId="10" xfId="4" applyFont="1" applyFill="1" applyBorder="1"/>
    <xf numFmtId="0" fontId="10" fillId="0" borderId="16" xfId="4" applyFont="1" applyFill="1" applyBorder="1"/>
    <xf numFmtId="0" fontId="10" fillId="0" borderId="17" xfId="4" applyFont="1" applyFill="1" applyBorder="1" applyAlignment="1">
      <alignment wrapText="1"/>
    </xf>
    <xf numFmtId="0" fontId="11" fillId="0" borderId="18" xfId="4" applyFont="1" applyFill="1" applyBorder="1" applyAlignment="1">
      <alignment horizontal="center"/>
    </xf>
    <xf numFmtId="0" fontId="10" fillId="0" borderId="9" xfId="0" applyFont="1" applyFill="1" applyBorder="1"/>
    <xf numFmtId="0" fontId="52" fillId="0" borderId="9" xfId="0" applyFont="1" applyFill="1" applyBorder="1" applyAlignment="1">
      <alignment horizontal="center"/>
    </xf>
    <xf numFmtId="0" fontId="55" fillId="0" borderId="9" xfId="0" applyFont="1" applyFill="1" applyBorder="1" applyAlignment="1">
      <alignment horizontal="center"/>
    </xf>
    <xf numFmtId="0" fontId="10" fillId="0" borderId="10" xfId="4" applyFont="1" applyFill="1" applyBorder="1"/>
    <xf numFmtId="0" fontId="10" fillId="0" borderId="0" xfId="4" applyFont="1" applyFill="1" applyBorder="1" applyAlignment="1">
      <alignment wrapText="1"/>
    </xf>
    <xf numFmtId="42" fontId="54" fillId="0" borderId="0" xfId="0" applyNumberFormat="1" applyFont="1" applyFill="1" applyBorder="1"/>
    <xf numFmtId="2" fontId="10" fillId="0" borderId="0" xfId="4" applyNumberFormat="1" applyFont="1" applyFill="1"/>
    <xf numFmtId="174" fontId="10" fillId="0" borderId="0" xfId="4" applyNumberFormat="1" applyFont="1" applyFill="1"/>
    <xf numFmtId="0" fontId="10" fillId="0" borderId="15" xfId="4" applyFont="1" applyFill="1" applyBorder="1" applyAlignment="1">
      <alignment wrapText="1"/>
    </xf>
    <xf numFmtId="0" fontId="10" fillId="0" borderId="15" xfId="4" applyFont="1" applyFill="1" applyBorder="1" applyAlignment="1">
      <alignment horizontal="left" wrapText="1"/>
    </xf>
    <xf numFmtId="0" fontId="10" fillId="0" borderId="14" xfId="0" applyFont="1" applyFill="1" applyBorder="1" applyAlignment="1">
      <alignment vertical="center"/>
    </xf>
    <xf numFmtId="42" fontId="10" fillId="0" borderId="0" xfId="0" applyNumberFormat="1" applyFont="1" applyFill="1" applyBorder="1" applyAlignment="1">
      <alignment vertical="center"/>
    </xf>
    <xf numFmtId="2" fontId="10" fillId="0" borderId="0" xfId="4" applyNumberFormat="1" applyFont="1" applyFill="1" applyBorder="1"/>
    <xf numFmtId="0" fontId="19" fillId="0" borderId="14" xfId="4" applyFont="1" applyFill="1" applyBorder="1" applyAlignment="1"/>
    <xf numFmtId="0" fontId="55" fillId="0" borderId="0" xfId="0" applyFont="1" applyFill="1" applyBorder="1" applyAlignment="1">
      <alignment horizontal="center"/>
    </xf>
    <xf numFmtId="0" fontId="10" fillId="0" borderId="17" xfId="4" applyFont="1" applyFill="1" applyBorder="1" applyAlignment="1">
      <alignment horizontal="center"/>
    </xf>
    <xf numFmtId="44" fontId="10" fillId="0" borderId="17" xfId="4" applyNumberFormat="1" applyFont="1" applyFill="1" applyBorder="1" applyAlignment="1">
      <alignment horizontal="center"/>
    </xf>
    <xf numFmtId="42" fontId="10" fillId="0" borderId="18" xfId="4" applyNumberFormat="1" applyFont="1" applyFill="1" applyBorder="1" applyAlignment="1">
      <alignment horizontal="center"/>
    </xf>
    <xf numFmtId="4" fontId="10" fillId="0" borderId="15" xfId="4" applyNumberFormat="1" applyFont="1" applyFill="1" applyBorder="1"/>
    <xf numFmtId="0" fontId="54" fillId="0" borderId="0" xfId="0" applyFont="1" applyFill="1" applyBorder="1" applyAlignment="1">
      <alignment horizontal="center"/>
    </xf>
    <xf numFmtId="4" fontId="55" fillId="0" borderId="0" xfId="0" applyNumberFormat="1" applyFont="1" applyFill="1" applyBorder="1" applyAlignment="1">
      <alignment horizontal="center"/>
    </xf>
    <xf numFmtId="171" fontId="54" fillId="0" borderId="0" xfId="0" applyNumberFormat="1" applyFont="1" applyFill="1" applyBorder="1"/>
    <xf numFmtId="0" fontId="54" fillId="0" borderId="0" xfId="4" applyFont="1" applyFill="1" applyBorder="1"/>
    <xf numFmtId="0" fontId="19" fillId="0" borderId="0" xfId="0" applyFont="1" applyFill="1" applyBorder="1"/>
    <xf numFmtId="44" fontId="56" fillId="0" borderId="0" xfId="2" applyNumberFormat="1" applyFont="1" applyFill="1" applyBorder="1"/>
    <xf numFmtId="169" fontId="11" fillId="0" borderId="23" xfId="7" applyNumberFormat="1" applyFont="1" applyFill="1" applyBorder="1" applyAlignment="1">
      <alignment horizontal="right"/>
    </xf>
    <xf numFmtId="169" fontId="54" fillId="0" borderId="0" xfId="2" applyNumberFormat="1" applyFont="1" applyFill="1" applyBorder="1"/>
    <xf numFmtId="44" fontId="54" fillId="0" borderId="0" xfId="2" applyNumberFormat="1" applyFont="1" applyFill="1" applyBorder="1"/>
    <xf numFmtId="0" fontId="54" fillId="0" borderId="0" xfId="0" applyFont="1" applyFill="1" applyBorder="1"/>
    <xf numFmtId="10" fontId="54" fillId="0" borderId="0" xfId="3" applyNumberFormat="1" applyFont="1" applyFill="1" applyBorder="1"/>
    <xf numFmtId="169" fontId="10" fillId="0" borderId="24" xfId="7" applyNumberFormat="1" applyFont="1" applyFill="1" applyBorder="1" applyAlignment="1">
      <alignment horizontal="right"/>
    </xf>
    <xf numFmtId="2" fontId="10" fillId="0" borderId="0" xfId="1" applyNumberFormat="1" applyFont="1" applyFill="1"/>
    <xf numFmtId="10" fontId="23" fillId="0" borderId="0" xfId="3" applyNumberFormat="1" applyFont="1" applyFill="1" applyBorder="1"/>
    <xf numFmtId="44" fontId="11" fillId="8" borderId="20" xfId="4" applyNumberFormat="1" applyFont="1" applyFill="1" applyBorder="1"/>
    <xf numFmtId="9" fontId="10" fillId="0" borderId="0" xfId="4" applyNumberFormat="1" applyFont="1" applyFill="1" applyBorder="1"/>
    <xf numFmtId="0" fontId="52" fillId="0" borderId="0" xfId="4" applyFont="1" applyFill="1" applyBorder="1" applyAlignment="1">
      <alignment horizontal="center"/>
    </xf>
    <xf numFmtId="0" fontId="52" fillId="0" borderId="15" xfId="4" applyFont="1" applyFill="1" applyBorder="1" applyAlignment="1">
      <alignment horizontal="left"/>
    </xf>
    <xf numFmtId="0" fontId="10" fillId="0" borderId="15" xfId="4" applyFont="1" applyFill="1" applyBorder="1" applyAlignment="1">
      <alignment horizontal="left"/>
    </xf>
    <xf numFmtId="0" fontId="10" fillId="0" borderId="0" xfId="4" applyFont="1" applyFill="1" applyBorder="1" applyAlignment="1">
      <alignment horizontal="left"/>
    </xf>
    <xf numFmtId="4" fontId="10" fillId="0" borderId="15" xfId="0" applyNumberFormat="1" applyFont="1" applyFill="1" applyBorder="1" applyAlignment="1">
      <alignment horizontal="left"/>
    </xf>
    <xf numFmtId="173" fontId="10" fillId="0" borderId="0" xfId="4" applyNumberFormat="1" applyFont="1" applyFill="1" applyBorder="1" applyAlignment="1"/>
    <xf numFmtId="4" fontId="10" fillId="0" borderId="15" xfId="0" applyNumberFormat="1" applyFont="1" applyFill="1" applyBorder="1" applyAlignment="1">
      <alignment horizontal="left" vertical="center"/>
    </xf>
    <xf numFmtId="167" fontId="10" fillId="0" borderId="0" xfId="4" applyNumberFormat="1" applyFont="1" applyFill="1"/>
    <xf numFmtId="4" fontId="10" fillId="0" borderId="0" xfId="4" applyNumberFormat="1" applyFont="1" applyFill="1" applyBorder="1" applyAlignment="1">
      <alignment horizontal="center"/>
    </xf>
    <xf numFmtId="4" fontId="10" fillId="0" borderId="15" xfId="4" applyNumberFormat="1" applyFont="1" applyFill="1" applyBorder="1" applyAlignment="1">
      <alignment horizontal="left"/>
    </xf>
    <xf numFmtId="4" fontId="10" fillId="0" borderId="7" xfId="0" applyNumberFormat="1" applyFont="1" applyFill="1" applyBorder="1" applyAlignment="1">
      <alignment horizontal="center"/>
    </xf>
    <xf numFmtId="4" fontId="10" fillId="0" borderId="20" xfId="0" applyNumberFormat="1" applyFont="1" applyFill="1" applyBorder="1" applyAlignment="1">
      <alignment horizontal="left"/>
    </xf>
    <xf numFmtId="4" fontId="10" fillId="0" borderId="0" xfId="4" applyNumberFormat="1" applyFont="1" applyFill="1"/>
    <xf numFmtId="0" fontId="11" fillId="0" borderId="7" xfId="4" applyFont="1" applyFill="1" applyBorder="1"/>
    <xf numFmtId="44" fontId="11" fillId="0" borderId="7" xfId="7" applyFont="1" applyFill="1" applyBorder="1"/>
    <xf numFmtId="0" fontId="10" fillId="0" borderId="11" xfId="4" applyFont="1" applyFill="1" applyBorder="1"/>
    <xf numFmtId="9" fontId="10" fillId="0" borderId="12" xfId="4" applyNumberFormat="1" applyFont="1" applyFill="1" applyBorder="1"/>
    <xf numFmtId="0" fontId="10" fillId="0" borderId="12" xfId="4" applyFont="1" applyFill="1" applyBorder="1"/>
    <xf numFmtId="44" fontId="10" fillId="0" borderId="12" xfId="7" applyFont="1" applyFill="1" applyBorder="1"/>
    <xf numFmtId="44" fontId="10" fillId="0" borderId="13" xfId="7" applyFont="1" applyFill="1" applyBorder="1" applyAlignment="1">
      <alignment horizontal="right"/>
    </xf>
    <xf numFmtId="10" fontId="57" fillId="0" borderId="0" xfId="3" applyNumberFormat="1" applyFont="1" applyFill="1" applyAlignment="1">
      <alignment horizontal="left"/>
    </xf>
    <xf numFmtId="4" fontId="10" fillId="0" borderId="22" xfId="4" applyNumberFormat="1" applyFont="1" applyFill="1" applyBorder="1"/>
    <xf numFmtId="42" fontId="10" fillId="0" borderId="23" xfId="4" applyNumberFormat="1" applyFont="1" applyFill="1" applyBorder="1"/>
    <xf numFmtId="44" fontId="10" fillId="0" borderId="22" xfId="4" applyNumberFormat="1" applyFont="1" applyFill="1" applyBorder="1"/>
    <xf numFmtId="169" fontId="10" fillId="0" borderId="23" xfId="7" applyNumberFormat="1" applyFont="1" applyFill="1" applyBorder="1" applyAlignment="1">
      <alignment horizontal="right"/>
    </xf>
    <xf numFmtId="169" fontId="10" fillId="0" borderId="23" xfId="7" applyNumberFormat="1" applyFont="1" applyFill="1" applyBorder="1"/>
    <xf numFmtId="0" fontId="10" fillId="0" borderId="38" xfId="4" applyFont="1" applyFill="1" applyBorder="1"/>
    <xf numFmtId="0" fontId="52" fillId="0" borderId="15" xfId="4" applyFont="1" applyFill="1" applyBorder="1" applyAlignment="1">
      <alignment horizontal="right"/>
    </xf>
    <xf numFmtId="9" fontId="10" fillId="0" borderId="7" xfId="4" applyNumberFormat="1" applyFont="1" applyFill="1" applyBorder="1"/>
    <xf numFmtId="44" fontId="10" fillId="0" borderId="20" xfId="7" applyFont="1" applyFill="1" applyBorder="1" applyAlignment="1">
      <alignment horizontal="right"/>
    </xf>
    <xf numFmtId="169" fontId="10" fillId="0" borderId="23" xfId="4" applyNumberFormat="1" applyFont="1" applyFill="1" applyBorder="1" applyAlignment="1">
      <alignment horizontal="right"/>
    </xf>
    <xf numFmtId="169" fontId="10" fillId="0" borderId="15" xfId="7" applyNumberFormat="1" applyFont="1" applyFill="1" applyBorder="1"/>
    <xf numFmtId="172" fontId="10" fillId="0" borderId="15" xfId="4" applyNumberFormat="1" applyFont="1" applyFill="1" applyBorder="1" applyAlignment="1">
      <alignment horizontal="right"/>
    </xf>
    <xf numFmtId="168" fontId="10" fillId="0" borderId="24" xfId="4" applyNumberFormat="1" applyFont="1" applyFill="1" applyBorder="1" applyAlignment="1">
      <alignment horizontal="right"/>
    </xf>
    <xf numFmtId="172" fontId="10" fillId="0" borderId="15" xfId="4" applyNumberFormat="1" applyFont="1" applyFill="1" applyBorder="1"/>
    <xf numFmtId="172" fontId="11" fillId="8" borderId="20" xfId="7" applyNumberFormat="1" applyFont="1" applyFill="1" applyBorder="1"/>
    <xf numFmtId="172" fontId="10" fillId="0" borderId="20" xfId="7" applyNumberFormat="1" applyFont="1" applyFill="1" applyBorder="1" applyAlignment="1">
      <alignment horizontal="right"/>
    </xf>
    <xf numFmtId="172" fontId="10" fillId="0" borderId="0" xfId="7" applyNumberFormat="1" applyFont="1" applyFill="1" applyBorder="1" applyAlignment="1">
      <alignment horizontal="right"/>
    </xf>
    <xf numFmtId="0" fontId="16" fillId="4" borderId="0" xfId="4" applyFont="1" applyFill="1"/>
    <xf numFmtId="0" fontId="16" fillId="4" borderId="9" xfId="0" applyFont="1" applyFill="1" applyBorder="1" applyAlignment="1">
      <alignment horizontal="center" wrapText="1"/>
    </xf>
    <xf numFmtId="0" fontId="11" fillId="4" borderId="9" xfId="0" applyFont="1" applyFill="1" applyBorder="1" applyAlignment="1">
      <alignment horizontal="center"/>
    </xf>
    <xf numFmtId="0" fontId="11" fillId="0" borderId="0" xfId="4" applyFont="1" applyFill="1" applyBorder="1" applyAlignment="1">
      <alignment wrapText="1"/>
    </xf>
    <xf numFmtId="6" fontId="10" fillId="0" borderId="0" xfId="0" applyNumberFormat="1" applyFont="1" applyFill="1" applyBorder="1"/>
    <xf numFmtId="0" fontId="10" fillId="0" borderId="15" xfId="4" applyFont="1" applyFill="1" applyBorder="1" applyAlignment="1">
      <alignment vertical="center" wrapText="1"/>
    </xf>
    <xf numFmtId="42" fontId="10" fillId="4" borderId="15" xfId="4" applyNumberFormat="1" applyFont="1" applyFill="1" applyBorder="1" applyAlignment="1">
      <alignment vertical="center"/>
    </xf>
    <xf numFmtId="42" fontId="10" fillId="0" borderId="14" xfId="4" applyNumberFormat="1" applyFont="1" applyFill="1" applyBorder="1" applyAlignment="1"/>
    <xf numFmtId="0" fontId="17" fillId="0" borderId="16" xfId="0" applyFont="1" applyFill="1" applyBorder="1"/>
    <xf numFmtId="0" fontId="17" fillId="0" borderId="17" xfId="0" applyFont="1" applyFill="1" applyBorder="1"/>
    <xf numFmtId="44" fontId="19" fillId="0" borderId="17" xfId="2" applyNumberFormat="1" applyFont="1" applyFill="1" applyBorder="1"/>
    <xf numFmtId="44" fontId="10" fillId="0" borderId="18" xfId="4" applyNumberFormat="1" applyFont="1" applyFill="1" applyBorder="1"/>
    <xf numFmtId="169" fontId="10" fillId="0" borderId="0" xfId="0" applyNumberFormat="1" applyFont="1" applyFill="1" applyBorder="1"/>
    <xf numFmtId="44" fontId="11" fillId="4" borderId="0" xfId="4" applyNumberFormat="1" applyFont="1" applyFill="1" applyBorder="1" applyAlignment="1">
      <alignment horizontal="right"/>
    </xf>
    <xf numFmtId="44" fontId="11" fillId="4" borderId="0" xfId="4" applyNumberFormat="1" applyFont="1" applyFill="1" applyBorder="1"/>
    <xf numFmtId="44" fontId="11" fillId="4" borderId="15" xfId="7" applyFont="1" applyFill="1" applyBorder="1"/>
    <xf numFmtId="0" fontId="10" fillId="0" borderId="15" xfId="4" applyFont="1" applyBorder="1"/>
    <xf numFmtId="0" fontId="10" fillId="0" borderId="7" xfId="0" applyFont="1" applyFill="1" applyBorder="1"/>
    <xf numFmtId="0" fontId="10" fillId="4" borderId="7" xfId="0" applyFont="1" applyFill="1" applyBorder="1"/>
    <xf numFmtId="0" fontId="10" fillId="4" borderId="15" xfId="4" applyFont="1" applyFill="1" applyBorder="1" applyAlignment="1">
      <alignment horizontal="right"/>
    </xf>
    <xf numFmtId="172" fontId="11" fillId="0" borderId="0" xfId="4" applyNumberFormat="1" applyFont="1" applyFill="1" applyBorder="1" applyAlignment="1">
      <alignment horizontal="right"/>
    </xf>
    <xf numFmtId="169" fontId="10" fillId="4" borderId="24" xfId="7" applyNumberFormat="1" applyFont="1" applyFill="1" applyBorder="1" applyAlignment="1">
      <alignment horizontal="right"/>
    </xf>
    <xf numFmtId="0" fontId="1" fillId="4" borderId="0" xfId="4" applyFill="1"/>
    <xf numFmtId="0" fontId="59" fillId="4" borderId="0" xfId="4" applyFont="1" applyFill="1"/>
    <xf numFmtId="0" fontId="1" fillId="7" borderId="0" xfId="4" applyFill="1"/>
    <xf numFmtId="0" fontId="1" fillId="0" borderId="0" xfId="4"/>
    <xf numFmtId="0" fontId="61" fillId="4" borderId="0" xfId="4" applyFont="1" applyFill="1"/>
    <xf numFmtId="0" fontId="62" fillId="5" borderId="0" xfId="4" applyFont="1" applyFill="1" applyBorder="1" applyAlignment="1">
      <alignment horizontal="center"/>
    </xf>
    <xf numFmtId="0" fontId="64" fillId="4" borderId="8" xfId="4" applyFont="1" applyFill="1" applyBorder="1"/>
    <xf numFmtId="0" fontId="64" fillId="4" borderId="9" xfId="4" applyFont="1" applyFill="1" applyBorder="1"/>
    <xf numFmtId="0" fontId="64" fillId="4" borderId="9" xfId="4" applyFont="1" applyFill="1" applyBorder="1" applyAlignment="1">
      <alignment horizontal="right"/>
    </xf>
    <xf numFmtId="3" fontId="64" fillId="4" borderId="10" xfId="4" applyNumberFormat="1" applyFont="1" applyFill="1" applyBorder="1"/>
    <xf numFmtId="0" fontId="43" fillId="4" borderId="8" xfId="0" applyFont="1" applyFill="1" applyBorder="1"/>
    <xf numFmtId="0" fontId="65" fillId="4" borderId="9" xfId="0" applyFont="1" applyFill="1" applyBorder="1" applyAlignment="1">
      <alignment horizontal="center" wrapText="1"/>
    </xf>
    <xf numFmtId="0" fontId="66" fillId="4" borderId="9" xfId="0" applyFont="1" applyFill="1" applyBorder="1" applyAlignment="1">
      <alignment horizontal="center" vertical="center"/>
    </xf>
    <xf numFmtId="0" fontId="67" fillId="4" borderId="10" xfId="4" applyFont="1" applyFill="1" applyBorder="1"/>
    <xf numFmtId="0" fontId="64" fillId="4" borderId="16" xfId="4" applyFont="1" applyFill="1" applyBorder="1"/>
    <xf numFmtId="0" fontId="64" fillId="4" borderId="17" xfId="4" applyFont="1" applyFill="1" applyBorder="1" applyAlignment="1">
      <alignment wrapText="1"/>
    </xf>
    <xf numFmtId="0" fontId="64" fillId="4" borderId="17" xfId="4" applyFont="1" applyFill="1" applyBorder="1" applyAlignment="1">
      <alignment horizontal="center"/>
    </xf>
    <xf numFmtId="0" fontId="64" fillId="4" borderId="18" xfId="4" applyFont="1" applyFill="1" applyBorder="1" applyAlignment="1">
      <alignment horizontal="center"/>
    </xf>
    <xf numFmtId="0" fontId="43" fillId="4" borderId="0" xfId="0" applyFont="1" applyFill="1" applyBorder="1"/>
    <xf numFmtId="42" fontId="68" fillId="4" borderId="0" xfId="0" applyNumberFormat="1" applyFont="1" applyFill="1" applyBorder="1"/>
    <xf numFmtId="0" fontId="69" fillId="4" borderId="0" xfId="0" applyFont="1" applyFill="1" applyBorder="1" applyAlignment="1">
      <alignment vertical="center"/>
    </xf>
    <xf numFmtId="0" fontId="69" fillId="4" borderId="15" xfId="0" applyFont="1" applyFill="1" applyBorder="1"/>
    <xf numFmtId="0" fontId="64" fillId="4" borderId="14" xfId="4" applyFont="1" applyFill="1" applyBorder="1"/>
    <xf numFmtId="0" fontId="64" fillId="4" borderId="0" xfId="4" applyFont="1" applyFill="1" applyBorder="1" applyAlignment="1">
      <alignment wrapText="1"/>
    </xf>
    <xf numFmtId="0" fontId="64" fillId="4" borderId="0" xfId="4" applyFont="1" applyFill="1" applyBorder="1" applyAlignment="1">
      <alignment horizontal="center"/>
    </xf>
    <xf numFmtId="0" fontId="64" fillId="4" borderId="15" xfId="4" applyFont="1" applyFill="1" applyBorder="1" applyAlignment="1">
      <alignment horizontal="center"/>
    </xf>
    <xf numFmtId="0" fontId="10" fillId="4" borderId="0" xfId="0" applyFont="1" applyFill="1" applyBorder="1" applyAlignment="1">
      <alignment vertical="center"/>
    </xf>
    <xf numFmtId="0" fontId="10" fillId="4" borderId="15" xfId="0" applyFont="1" applyFill="1" applyBorder="1"/>
    <xf numFmtId="6" fontId="10" fillId="4" borderId="0" xfId="0" applyNumberFormat="1" applyFont="1" applyFill="1" applyBorder="1"/>
    <xf numFmtId="168" fontId="11" fillId="0" borderId="0" xfId="0" applyNumberFormat="1" applyFont="1" applyFill="1" applyBorder="1"/>
    <xf numFmtId="6" fontId="10" fillId="4" borderId="0" xfId="4" applyNumberFormat="1" applyFont="1" applyFill="1" applyBorder="1" applyAlignment="1">
      <alignment vertical="center"/>
    </xf>
    <xf numFmtId="0" fontId="10" fillId="4" borderId="14" xfId="0" applyFont="1" applyFill="1" applyBorder="1" applyAlignment="1">
      <alignment vertical="center" wrapText="1"/>
    </xf>
    <xf numFmtId="0" fontId="1" fillId="4" borderId="0" xfId="4" applyFill="1" applyAlignment="1">
      <alignment vertical="center"/>
    </xf>
    <xf numFmtId="167" fontId="10" fillId="4" borderId="0" xfId="4" applyNumberFormat="1" applyFont="1" applyFill="1" applyBorder="1" applyAlignment="1">
      <alignment vertical="center"/>
    </xf>
    <xf numFmtId="9" fontId="1" fillId="4" borderId="0" xfId="3" applyFill="1"/>
    <xf numFmtId="0" fontId="10" fillId="4" borderId="15" xfId="0" applyFont="1" applyFill="1" applyBorder="1" applyAlignment="1">
      <alignment vertical="center" wrapText="1"/>
    </xf>
    <xf numFmtId="4" fontId="11" fillId="4" borderId="22" xfId="4" applyNumberFormat="1" applyFont="1" applyFill="1" applyBorder="1"/>
    <xf numFmtId="4" fontId="10" fillId="4" borderId="15" xfId="0" applyNumberFormat="1" applyFont="1" applyFill="1" applyBorder="1"/>
    <xf numFmtId="49" fontId="10" fillId="0" borderId="15" xfId="0" applyNumberFormat="1" applyFont="1" applyFill="1" applyBorder="1" applyAlignment="1"/>
    <xf numFmtId="4" fontId="16" fillId="4" borderId="0" xfId="0" applyNumberFormat="1" applyFont="1" applyFill="1" applyBorder="1" applyAlignment="1"/>
    <xf numFmtId="171" fontId="10" fillId="4" borderId="0" xfId="0" applyNumberFormat="1" applyFont="1" applyFill="1" applyBorder="1"/>
    <xf numFmtId="4" fontId="10" fillId="4" borderId="15" xfId="0" applyNumberFormat="1" applyFont="1" applyFill="1" applyBorder="1" applyAlignment="1">
      <alignment horizontal="left"/>
    </xf>
    <xf numFmtId="0" fontId="19" fillId="4" borderId="0" xfId="0" applyFont="1" applyFill="1" applyBorder="1"/>
    <xf numFmtId="44" fontId="10" fillId="0" borderId="0" xfId="2" applyNumberFormat="1" applyFont="1" applyFill="1" applyBorder="1" applyAlignment="1">
      <alignment horizontal="center"/>
    </xf>
    <xf numFmtId="44" fontId="10" fillId="0" borderId="15" xfId="0" applyNumberFormat="1" applyFont="1" applyFill="1" applyBorder="1"/>
    <xf numFmtId="44" fontId="19" fillId="4" borderId="15" xfId="2" applyNumberFormat="1" applyFont="1" applyFill="1" applyBorder="1" applyAlignment="1">
      <alignment horizontal="left"/>
    </xf>
    <xf numFmtId="0" fontId="24" fillId="0" borderId="0" xfId="4" applyFont="1" applyFill="1" applyBorder="1"/>
    <xf numFmtId="169" fontId="10" fillId="0" borderId="15" xfId="3" applyNumberFormat="1" applyFont="1" applyFill="1" applyBorder="1" applyAlignment="1">
      <alignment horizontal="right"/>
    </xf>
    <xf numFmtId="44" fontId="10" fillId="0" borderId="0" xfId="2" applyFont="1" applyFill="1" applyBorder="1" applyAlignment="1">
      <alignment horizontal="center"/>
    </xf>
    <xf numFmtId="44" fontId="11" fillId="0" borderId="0" xfId="4" applyNumberFormat="1" applyFont="1" applyFill="1" applyBorder="1" applyAlignment="1">
      <alignment horizontal="right"/>
    </xf>
    <xf numFmtId="169" fontId="11" fillId="0" borderId="46" xfId="7" applyNumberFormat="1" applyFont="1" applyFill="1" applyBorder="1" applyAlignment="1">
      <alignment horizontal="right"/>
    </xf>
    <xf numFmtId="0" fontId="24" fillId="4" borderId="0" xfId="4" applyFont="1" applyFill="1" applyBorder="1"/>
    <xf numFmtId="0" fontId="24" fillId="4" borderId="15" xfId="4" applyFont="1" applyFill="1" applyBorder="1"/>
    <xf numFmtId="0" fontId="16" fillId="4" borderId="14" xfId="4" applyFont="1" applyFill="1" applyBorder="1"/>
    <xf numFmtId="16" fontId="16" fillId="4" borderId="0" xfId="4" quotePrefix="1" applyNumberFormat="1" applyFont="1" applyFill="1" applyBorder="1" applyAlignment="1">
      <alignment horizontal="center"/>
    </xf>
    <xf numFmtId="0" fontId="16" fillId="4" borderId="0" xfId="4" quotePrefix="1" applyFont="1" applyFill="1" applyBorder="1" applyAlignment="1">
      <alignment horizontal="center"/>
    </xf>
    <xf numFmtId="0" fontId="24" fillId="0" borderId="15" xfId="4" applyFont="1" applyFill="1" applyBorder="1"/>
    <xf numFmtId="0" fontId="1" fillId="4" borderId="0" xfId="4" applyFont="1" applyFill="1"/>
    <xf numFmtId="0" fontId="16" fillId="0" borderId="15" xfId="4" applyFont="1" applyFill="1" applyBorder="1" applyAlignment="1">
      <alignment horizontal="right"/>
    </xf>
    <xf numFmtId="9" fontId="10" fillId="0" borderId="43" xfId="4" applyNumberFormat="1" applyFont="1" applyFill="1" applyBorder="1"/>
    <xf numFmtId="0" fontId="10" fillId="0" borderId="43" xfId="4" applyFont="1" applyFill="1" applyBorder="1"/>
    <xf numFmtId="44" fontId="10" fillId="0" borderId="43" xfId="7" applyFont="1" applyFill="1" applyBorder="1"/>
    <xf numFmtId="44" fontId="11" fillId="0" borderId="44" xfId="7" applyFont="1" applyFill="1" applyBorder="1" applyAlignment="1">
      <alignment horizontal="right"/>
    </xf>
    <xf numFmtId="0" fontId="12" fillId="4" borderId="0" xfId="0" applyFont="1" applyFill="1" applyBorder="1"/>
    <xf numFmtId="0" fontId="24" fillId="4" borderId="0" xfId="4" applyFont="1" applyFill="1"/>
    <xf numFmtId="44" fontId="24" fillId="4" borderId="0" xfId="4" applyNumberFormat="1" applyFont="1" applyFill="1"/>
    <xf numFmtId="10" fontId="1" fillId="4" borderId="0" xfId="3" applyNumberFormat="1" applyFill="1"/>
    <xf numFmtId="0" fontId="24" fillId="4" borderId="14" xfId="4" applyFont="1" applyFill="1" applyBorder="1"/>
    <xf numFmtId="175" fontId="10" fillId="4" borderId="7" xfId="0" applyNumberFormat="1" applyFont="1" applyFill="1" applyBorder="1" applyAlignment="1">
      <alignment horizontal="center"/>
    </xf>
    <xf numFmtId="0" fontId="24" fillId="4" borderId="20" xfId="4" applyFont="1" applyFill="1" applyBorder="1"/>
    <xf numFmtId="175" fontId="10" fillId="4" borderId="0" xfId="0" applyNumberFormat="1" applyFont="1" applyFill="1" applyBorder="1" applyAlignment="1">
      <alignment horizontal="center"/>
    </xf>
    <xf numFmtId="0" fontId="1" fillId="4" borderId="0" xfId="4" applyFill="1" applyBorder="1"/>
    <xf numFmtId="0" fontId="11" fillId="0" borderId="15" xfId="4" applyFont="1" applyFill="1" applyBorder="1" applyAlignment="1">
      <alignment horizontal="center"/>
    </xf>
    <xf numFmtId="0" fontId="70" fillId="4" borderId="0" xfId="4" applyFont="1" applyFill="1" applyBorder="1"/>
    <xf numFmtId="168" fontId="10" fillId="0" borderId="15" xfId="4" applyNumberFormat="1" applyFont="1" applyFill="1" applyBorder="1"/>
    <xf numFmtId="168" fontId="10" fillId="0" borderId="0" xfId="4" applyNumberFormat="1" applyFont="1" applyFill="1" applyBorder="1"/>
    <xf numFmtId="6" fontId="10" fillId="0" borderId="0" xfId="4" applyNumberFormat="1" applyFont="1" applyFill="1" applyBorder="1" applyAlignment="1">
      <alignment vertical="center"/>
    </xf>
    <xf numFmtId="168" fontId="10" fillId="0" borderId="15" xfId="4" applyNumberFormat="1" applyFont="1" applyFill="1" applyBorder="1" applyAlignment="1">
      <alignment vertical="center"/>
    </xf>
    <xf numFmtId="0" fontId="10" fillId="0" borderId="0" xfId="0" applyFont="1" applyFill="1" applyBorder="1" applyAlignment="1">
      <alignment vertical="center" wrapText="1"/>
    </xf>
    <xf numFmtId="168" fontId="11" fillId="0" borderId="23" xfId="4" applyNumberFormat="1" applyFont="1" applyFill="1" applyBorder="1"/>
    <xf numFmtId="168" fontId="10" fillId="0" borderId="15" xfId="4" applyNumberFormat="1" applyFont="1" applyFill="1" applyBorder="1" applyAlignment="1">
      <alignment horizontal="right"/>
    </xf>
    <xf numFmtId="168" fontId="11" fillId="0" borderId="23" xfId="4" applyNumberFormat="1" applyFont="1" applyFill="1" applyBorder="1" applyAlignment="1">
      <alignment horizontal="right"/>
    </xf>
    <xf numFmtId="168" fontId="11" fillId="0" borderId="15" xfId="4" applyNumberFormat="1" applyFont="1" applyFill="1" applyBorder="1" applyAlignment="1">
      <alignment horizontal="right"/>
    </xf>
    <xf numFmtId="168" fontId="11" fillId="0" borderId="18" xfId="4" applyNumberFormat="1" applyFont="1" applyFill="1" applyBorder="1" applyAlignment="1">
      <alignment horizontal="center"/>
    </xf>
    <xf numFmtId="10" fontId="10" fillId="0" borderId="0" xfId="3" applyNumberFormat="1" applyFont="1" applyFill="1" applyBorder="1" applyAlignment="1">
      <alignment horizontal="right"/>
    </xf>
    <xf numFmtId="168" fontId="10" fillId="0" borderId="15" xfId="92" applyNumberFormat="1" applyFont="1" applyFill="1" applyBorder="1" applyAlignment="1">
      <alignment horizontal="right"/>
    </xf>
    <xf numFmtId="168" fontId="10" fillId="0" borderId="15" xfId="7" applyNumberFormat="1" applyFont="1" applyFill="1" applyBorder="1" applyAlignment="1">
      <alignment horizontal="right"/>
    </xf>
    <xf numFmtId="168" fontId="10" fillId="0" borderId="24" xfId="92" applyNumberFormat="1" applyFont="1" applyFill="1" applyBorder="1" applyAlignment="1">
      <alignment horizontal="right"/>
    </xf>
    <xf numFmtId="168" fontId="11" fillId="0" borderId="18" xfId="7" applyNumberFormat="1" applyFont="1" applyFill="1" applyBorder="1" applyAlignment="1">
      <alignment horizontal="right"/>
    </xf>
    <xf numFmtId="44" fontId="10" fillId="0" borderId="0" xfId="0" applyNumberFormat="1" applyFont="1" applyFill="1" applyBorder="1"/>
    <xf numFmtId="168" fontId="11" fillId="0" borderId="15" xfId="7" applyNumberFormat="1" applyFont="1" applyFill="1" applyBorder="1"/>
    <xf numFmtId="44" fontId="11" fillId="0" borderId="22" xfId="4" applyNumberFormat="1" applyFont="1" applyFill="1" applyBorder="1" applyAlignment="1">
      <alignment horizontal="right"/>
    </xf>
    <xf numFmtId="168" fontId="11" fillId="0" borderId="23" xfId="7" applyNumberFormat="1" applyFont="1" applyFill="1" applyBorder="1"/>
    <xf numFmtId="168" fontId="10" fillId="0" borderId="15" xfId="7" applyNumberFormat="1" applyFont="1" applyFill="1" applyBorder="1"/>
    <xf numFmtId="0" fontId="10" fillId="0" borderId="0" xfId="0" applyFont="1" applyFill="1" applyBorder="1" applyAlignment="1">
      <alignment wrapText="1"/>
    </xf>
    <xf numFmtId="0" fontId="24" fillId="0" borderId="14" xfId="4" applyFont="1" applyBorder="1"/>
    <xf numFmtId="0" fontId="24" fillId="0" borderId="14" xfId="4" applyFont="1" applyFill="1" applyBorder="1"/>
    <xf numFmtId="0" fontId="24" fillId="0" borderId="15" xfId="4" applyFont="1" applyBorder="1"/>
    <xf numFmtId="168" fontId="11" fillId="0" borderId="24" xfId="4" applyNumberFormat="1" applyFont="1" applyFill="1" applyBorder="1" applyAlignment="1">
      <alignment horizontal="right"/>
    </xf>
    <xf numFmtId="168" fontId="16" fillId="0" borderId="15" xfId="4" applyNumberFormat="1" applyFont="1" applyFill="1" applyBorder="1" applyAlignment="1">
      <alignment horizontal="right"/>
    </xf>
    <xf numFmtId="172" fontId="11" fillId="0" borderId="15" xfId="7" applyNumberFormat="1" applyFont="1" applyFill="1" applyBorder="1"/>
    <xf numFmtId="0" fontId="16" fillId="4" borderId="15" xfId="4" applyFont="1" applyFill="1" applyBorder="1" applyAlignment="1">
      <alignment horizontal="right"/>
    </xf>
    <xf numFmtId="172" fontId="11" fillId="8" borderId="44" xfId="7" applyNumberFormat="1" applyFont="1" applyFill="1" applyBorder="1" applyAlignment="1">
      <alignment horizontal="right"/>
    </xf>
    <xf numFmtId="0" fontId="24" fillId="0" borderId="0" xfId="4" applyFont="1" applyFill="1"/>
    <xf numFmtId="0" fontId="1" fillId="0" borderId="0" xfId="4" applyFill="1"/>
    <xf numFmtId="44" fontId="11" fillId="8" borderId="44" xfId="7" applyFont="1" applyFill="1" applyBorder="1" applyAlignment="1">
      <alignment horizontal="right"/>
    </xf>
    <xf numFmtId="172" fontId="24" fillId="4" borderId="0" xfId="4" applyNumberFormat="1" applyFont="1" applyFill="1"/>
    <xf numFmtId="10" fontId="24" fillId="4" borderId="0" xfId="3" applyNumberFormat="1" applyFont="1" applyFill="1"/>
    <xf numFmtId="4" fontId="24" fillId="4" borderId="0" xfId="4" applyNumberFormat="1" applyFont="1" applyFill="1"/>
    <xf numFmtId="168" fontId="11" fillId="0" borderId="9" xfId="0" applyNumberFormat="1" applyFont="1" applyFill="1" applyBorder="1" applyAlignment="1">
      <alignment horizontal="center"/>
    </xf>
    <xf numFmtId="0" fontId="10" fillId="0" borderId="0" xfId="0" applyFont="1" applyFill="1" applyBorder="1" applyAlignment="1">
      <alignment vertical="center"/>
    </xf>
    <xf numFmtId="0" fontId="10" fillId="0" borderId="15" xfId="0" applyFont="1" applyFill="1" applyBorder="1"/>
    <xf numFmtId="42" fontId="11" fillId="0" borderId="0" xfId="4" applyNumberFormat="1" applyFont="1" applyFill="1" applyBorder="1"/>
    <xf numFmtId="0" fontId="10" fillId="0" borderId="15" xfId="0" applyFont="1" applyFill="1" applyBorder="1" applyAlignment="1">
      <alignment horizontal="left" vertical="center" wrapText="1"/>
    </xf>
    <xf numFmtId="0" fontId="10" fillId="0" borderId="0" xfId="4" applyFont="1" applyFill="1" applyAlignment="1">
      <alignment vertical="center"/>
    </xf>
    <xf numFmtId="4" fontId="10" fillId="0" borderId="15" xfId="0" applyNumberFormat="1" applyFont="1" applyFill="1" applyBorder="1"/>
    <xf numFmtId="0" fontId="16" fillId="0" borderId="0" xfId="4" applyFont="1" applyFill="1" applyBorder="1" applyAlignment="1">
      <alignment horizontal="center"/>
    </xf>
    <xf numFmtId="169" fontId="11" fillId="0" borderId="15" xfId="7" applyNumberFormat="1" applyFont="1" applyFill="1" applyBorder="1"/>
    <xf numFmtId="10" fontId="22" fillId="0" borderId="15" xfId="3" applyNumberFormat="1" applyFont="1" applyFill="1" applyBorder="1"/>
    <xf numFmtId="10" fontId="10" fillId="0" borderId="15" xfId="3" applyNumberFormat="1" applyFont="1" applyFill="1" applyBorder="1"/>
    <xf numFmtId="0" fontId="16" fillId="0" borderId="14" xfId="4" applyFont="1" applyFill="1" applyBorder="1"/>
    <xf numFmtId="16" fontId="16" fillId="0" borderId="0" xfId="4" quotePrefix="1" applyNumberFormat="1" applyFont="1" applyFill="1" applyBorder="1" applyAlignment="1">
      <alignment horizontal="center"/>
    </xf>
    <xf numFmtId="0" fontId="16" fillId="0" borderId="0" xfId="4" quotePrefix="1" applyFont="1" applyFill="1" applyBorder="1" applyAlignment="1">
      <alignment horizontal="center"/>
    </xf>
    <xf numFmtId="49" fontId="16" fillId="0" borderId="0" xfId="4" quotePrefix="1" applyNumberFormat="1" applyFont="1" applyFill="1" applyBorder="1" applyAlignment="1">
      <alignment horizontal="center"/>
    </xf>
    <xf numFmtId="0" fontId="10" fillId="4" borderId="0" xfId="4" applyFont="1" applyFill="1" applyAlignment="1">
      <alignment vertical="center"/>
    </xf>
    <xf numFmtId="44" fontId="10" fillId="4" borderId="0" xfId="2" applyFont="1" applyFill="1"/>
    <xf numFmtId="0" fontId="71" fillId="0" borderId="10" xfId="0" applyFont="1" applyBorder="1" applyAlignment="1">
      <alignment horizontal="center"/>
    </xf>
    <xf numFmtId="0" fontId="23" fillId="33" borderId="11" xfId="4" applyFont="1" applyFill="1" applyBorder="1" applyAlignment="1">
      <alignment horizontal="left"/>
    </xf>
    <xf numFmtId="0" fontId="71" fillId="33" borderId="15" xfId="0" applyFont="1" applyFill="1" applyBorder="1" applyAlignment="1">
      <alignment horizontal="center"/>
    </xf>
    <xf numFmtId="0" fontId="71" fillId="0" borderId="40" xfId="0" applyFont="1" applyBorder="1" applyAlignment="1">
      <alignment horizontal="left"/>
    </xf>
    <xf numFmtId="0" fontId="71" fillId="0" borderId="41" xfId="0" applyFont="1" applyBorder="1" applyAlignment="1">
      <alignment horizontal="center"/>
    </xf>
    <xf numFmtId="0" fontId="71" fillId="0" borderId="41" xfId="0" applyFont="1" applyBorder="1" applyAlignment="1">
      <alignment horizontal="right"/>
    </xf>
    <xf numFmtId="0" fontId="71" fillId="0" borderId="47" xfId="0" applyFont="1" applyBorder="1" applyAlignment="1">
      <alignment horizontal="center"/>
    </xf>
    <xf numFmtId="0" fontId="71" fillId="0" borderId="14" xfId="0" applyFont="1" applyBorder="1" applyAlignment="1">
      <alignment horizontal="left"/>
    </xf>
    <xf numFmtId="0" fontId="72" fillId="0" borderId="0" xfId="0" applyFont="1" applyBorder="1" applyAlignment="1">
      <alignment horizontal="center"/>
    </xf>
    <xf numFmtId="0" fontId="72" fillId="0" borderId="15" xfId="0" applyFont="1" applyBorder="1" applyAlignment="1">
      <alignment horizontal="center"/>
    </xf>
    <xf numFmtId="0" fontId="73" fillId="0" borderId="40" xfId="0" applyFont="1" applyFill="1" applyBorder="1" applyAlignment="1">
      <alignment horizontal="left"/>
    </xf>
    <xf numFmtId="168" fontId="73" fillId="0" borderId="41" xfId="0" applyNumberFormat="1" applyFont="1" applyFill="1" applyBorder="1" applyAlignment="1">
      <alignment horizontal="center"/>
    </xf>
    <xf numFmtId="2" fontId="73" fillId="0" borderId="41" xfId="0" applyNumberFormat="1" applyFont="1" applyFill="1" applyBorder="1" applyAlignment="1">
      <alignment horizontal="center"/>
    </xf>
    <xf numFmtId="168" fontId="73" fillId="0" borderId="47" xfId="0" applyNumberFormat="1" applyFont="1" applyFill="1" applyBorder="1" applyAlignment="1">
      <alignment horizontal="right"/>
    </xf>
    <xf numFmtId="0" fontId="73" fillId="0" borderId="14" xfId="0" applyFont="1" applyFill="1" applyBorder="1" applyAlignment="1">
      <alignment horizontal="left"/>
    </xf>
    <xf numFmtId="168" fontId="73" fillId="0" borderId="0" xfId="0" applyNumberFormat="1" applyFont="1" applyFill="1" applyBorder="1" applyAlignment="1">
      <alignment horizontal="center"/>
    </xf>
    <xf numFmtId="2" fontId="73" fillId="0" borderId="0" xfId="0" applyNumberFormat="1" applyFont="1" applyFill="1" applyBorder="1" applyAlignment="1">
      <alignment horizontal="center"/>
    </xf>
    <xf numFmtId="168" fontId="73" fillId="0" borderId="15" xfId="0" applyNumberFormat="1" applyFont="1" applyFill="1" applyBorder="1" applyAlignment="1">
      <alignment horizontal="right"/>
    </xf>
    <xf numFmtId="0" fontId="74" fillId="0" borderId="21" xfId="0" applyFont="1" applyFill="1" applyBorder="1" applyAlignment="1">
      <alignment horizontal="left"/>
    </xf>
    <xf numFmtId="168" fontId="74" fillId="0" borderId="22" xfId="0" applyNumberFormat="1" applyFont="1" applyFill="1" applyBorder="1" applyAlignment="1">
      <alignment horizontal="center"/>
    </xf>
    <xf numFmtId="2" fontId="74" fillId="0" borderId="22" xfId="0" applyNumberFormat="1" applyFont="1" applyFill="1" applyBorder="1" applyAlignment="1">
      <alignment horizontal="center"/>
    </xf>
    <xf numFmtId="168" fontId="74" fillId="0" borderId="23" xfId="0" applyNumberFormat="1" applyFont="1" applyFill="1" applyBorder="1" applyAlignment="1">
      <alignment horizontal="right"/>
    </xf>
    <xf numFmtId="0" fontId="73" fillId="0" borderId="0" xfId="0" applyFont="1" applyFill="1" applyBorder="1" applyAlignment="1">
      <alignment horizontal="center"/>
    </xf>
    <xf numFmtId="10" fontId="73" fillId="0" borderId="0" xfId="0" applyNumberFormat="1" applyFont="1" applyFill="1" applyBorder="1" applyAlignment="1">
      <alignment horizontal="center"/>
    </xf>
    <xf numFmtId="0" fontId="74" fillId="0" borderId="22" xfId="0" applyFont="1" applyFill="1" applyBorder="1" applyAlignment="1">
      <alignment horizontal="center"/>
    </xf>
    <xf numFmtId="0" fontId="74" fillId="0" borderId="14" xfId="0" applyFont="1" applyFill="1" applyBorder="1" applyAlignment="1">
      <alignment horizontal="left"/>
    </xf>
    <xf numFmtId="0" fontId="74" fillId="0" borderId="41" xfId="0" applyFont="1" applyFill="1" applyBorder="1" applyAlignment="1">
      <alignment horizontal="center"/>
    </xf>
    <xf numFmtId="0" fontId="74" fillId="0" borderId="0" xfId="0" applyFont="1" applyFill="1" applyBorder="1" applyAlignment="1">
      <alignment horizontal="center"/>
    </xf>
    <xf numFmtId="168" fontId="74" fillId="0" borderId="15" xfId="0" applyNumberFormat="1" applyFont="1" applyFill="1" applyBorder="1" applyAlignment="1">
      <alignment horizontal="right"/>
    </xf>
    <xf numFmtId="3" fontId="73" fillId="0" borderId="0" xfId="0" applyNumberFormat="1" applyFont="1" applyFill="1" applyBorder="1" applyAlignment="1">
      <alignment horizontal="center"/>
    </xf>
    <xf numFmtId="172" fontId="73" fillId="0" borderId="0" xfId="0" applyNumberFormat="1" applyFont="1" applyFill="1" applyBorder="1" applyAlignment="1">
      <alignment horizontal="center"/>
    </xf>
    <xf numFmtId="168" fontId="73" fillId="0" borderId="14" xfId="0" applyNumberFormat="1" applyFont="1" applyFill="1" applyBorder="1" applyAlignment="1">
      <alignment horizontal="left"/>
    </xf>
    <xf numFmtId="0" fontId="74" fillId="0" borderId="38" xfId="0" applyFont="1" applyFill="1" applyBorder="1" applyAlignment="1">
      <alignment horizontal="left"/>
    </xf>
    <xf numFmtId="0" fontId="74" fillId="0" borderId="39" xfId="0" applyFont="1" applyFill="1" applyBorder="1" applyAlignment="1">
      <alignment horizontal="center"/>
    </xf>
    <xf numFmtId="168" fontId="74" fillId="0" borderId="24" xfId="0" applyNumberFormat="1" applyFont="1" applyFill="1" applyBorder="1" applyAlignment="1">
      <alignment horizontal="right"/>
    </xf>
    <xf numFmtId="0" fontId="71" fillId="0" borderId="14" xfId="0" applyFont="1" applyFill="1" applyBorder="1" applyAlignment="1">
      <alignment horizontal="left"/>
    </xf>
    <xf numFmtId="0" fontId="71" fillId="0" borderId="0" xfId="0" applyFont="1" applyFill="1" applyBorder="1" applyAlignment="1">
      <alignment horizontal="center"/>
    </xf>
    <xf numFmtId="168" fontId="71" fillId="0" borderId="15" xfId="0" applyNumberFormat="1" applyFont="1" applyFill="1" applyBorder="1" applyAlignment="1">
      <alignment horizontal="right"/>
    </xf>
    <xf numFmtId="10" fontId="71" fillId="0" borderId="0" xfId="0" applyNumberFormat="1" applyFont="1" applyFill="1" applyBorder="1" applyAlignment="1">
      <alignment horizontal="center"/>
    </xf>
    <xf numFmtId="168" fontId="75" fillId="0" borderId="14" xfId="0" applyNumberFormat="1" applyFont="1" applyFill="1" applyBorder="1" applyAlignment="1">
      <alignment horizontal="left"/>
    </xf>
    <xf numFmtId="10" fontId="75" fillId="0" borderId="0" xfId="0" applyNumberFormat="1" applyFont="1" applyFill="1" applyBorder="1" applyAlignment="1">
      <alignment horizontal="center"/>
    </xf>
    <xf numFmtId="168" fontId="75" fillId="0" borderId="15" xfId="0" applyNumberFormat="1" applyFont="1" applyFill="1" applyBorder="1" applyAlignment="1">
      <alignment horizontal="right"/>
    </xf>
    <xf numFmtId="0" fontId="72" fillId="0" borderId="21" xfId="0" applyFont="1" applyFill="1" applyBorder="1" applyAlignment="1">
      <alignment horizontal="left"/>
    </xf>
    <xf numFmtId="10" fontId="72" fillId="0" borderId="22" xfId="0" applyNumberFormat="1" applyFont="1" applyFill="1" applyBorder="1" applyAlignment="1">
      <alignment horizontal="center"/>
    </xf>
    <xf numFmtId="0" fontId="72" fillId="0" borderId="22" xfId="0" applyFont="1" applyFill="1" applyBorder="1" applyAlignment="1">
      <alignment horizontal="center"/>
    </xf>
    <xf numFmtId="168" fontId="72" fillId="0" borderId="23" xfId="0" applyNumberFormat="1" applyFont="1" applyFill="1" applyBorder="1" applyAlignment="1">
      <alignment horizontal="right"/>
    </xf>
    <xf numFmtId="172" fontId="0" fillId="0" borderId="0" xfId="0" applyNumberFormat="1"/>
    <xf numFmtId="0" fontId="71" fillId="0" borderId="19" xfId="0" applyFont="1" applyFill="1" applyBorder="1" applyAlignment="1">
      <alignment horizontal="left"/>
    </xf>
    <xf numFmtId="0" fontId="71" fillId="0" borderId="7" xfId="0" applyFont="1" applyFill="1" applyBorder="1" applyAlignment="1">
      <alignment horizontal="center"/>
    </xf>
    <xf numFmtId="172" fontId="72" fillId="34" borderId="20" xfId="0" applyNumberFormat="1" applyFont="1" applyFill="1" applyBorder="1" applyAlignment="1">
      <alignment horizontal="right"/>
    </xf>
    <xf numFmtId="0" fontId="71" fillId="0" borderId="0" xfId="0" applyFont="1" applyAlignment="1">
      <alignment horizontal="center"/>
    </xf>
    <xf numFmtId="172" fontId="71" fillId="0" borderId="0" xfId="0" applyNumberFormat="1" applyFont="1" applyAlignment="1">
      <alignment horizontal="center"/>
    </xf>
    <xf numFmtId="176" fontId="71" fillId="0" borderId="0" xfId="1" applyNumberFormat="1" applyFont="1" applyAlignment="1">
      <alignment horizontal="center"/>
    </xf>
    <xf numFmtId="10" fontId="71" fillId="0" borderId="0" xfId="249" applyNumberFormat="1" applyFont="1" applyAlignment="1">
      <alignment horizontal="center"/>
    </xf>
    <xf numFmtId="177" fontId="71" fillId="0" borderId="0" xfId="0" applyNumberFormat="1" applyFont="1" applyAlignment="1">
      <alignment horizontal="center"/>
    </xf>
    <xf numFmtId="0" fontId="76" fillId="35" borderId="9" xfId="187" applyFont="1" applyFill="1" applyBorder="1"/>
    <xf numFmtId="0" fontId="77" fillId="35" borderId="10" xfId="187" applyFont="1" applyFill="1" applyBorder="1"/>
    <xf numFmtId="0" fontId="10" fillId="0" borderId="0" xfId="187"/>
    <xf numFmtId="0" fontId="77" fillId="35" borderId="0" xfId="187" applyFont="1" applyFill="1" applyBorder="1"/>
    <xf numFmtId="0" fontId="11" fillId="35" borderId="15" xfId="187" applyFont="1" applyFill="1" applyBorder="1"/>
    <xf numFmtId="0" fontId="14" fillId="35" borderId="7" xfId="187" applyFont="1" applyFill="1" applyBorder="1"/>
    <xf numFmtId="0" fontId="11" fillId="35" borderId="20" xfId="187" applyFont="1" applyFill="1" applyBorder="1"/>
    <xf numFmtId="0" fontId="11" fillId="0" borderId="0" xfId="187" applyFont="1"/>
    <xf numFmtId="0" fontId="22" fillId="36" borderId="0" xfId="222" applyFont="1" applyFill="1"/>
    <xf numFmtId="0" fontId="22" fillId="37" borderId="0" xfId="222" applyFont="1" applyFill="1"/>
    <xf numFmtId="0" fontId="22" fillId="38" borderId="0" xfId="222" applyFont="1" applyFill="1"/>
    <xf numFmtId="0" fontId="22" fillId="39" borderId="0" xfId="222" applyFont="1" applyFill="1"/>
    <xf numFmtId="14" fontId="11" fillId="0" borderId="0" xfId="187" applyNumberFormat="1" applyFont="1"/>
    <xf numFmtId="167" fontId="10" fillId="0" borderId="0" xfId="187" applyNumberFormat="1"/>
    <xf numFmtId="0" fontId="10" fillId="0" borderId="48" xfId="187" applyBorder="1"/>
    <xf numFmtId="0" fontId="10" fillId="0" borderId="49" xfId="187" applyBorder="1"/>
    <xf numFmtId="0" fontId="10" fillId="0" borderId="12" xfId="187" applyBorder="1"/>
    <xf numFmtId="0" fontId="10" fillId="0" borderId="13" xfId="187" applyBorder="1"/>
    <xf numFmtId="2" fontId="10" fillId="0" borderId="0" xfId="187" applyNumberFormat="1"/>
    <xf numFmtId="0" fontId="10" fillId="0" borderId="0" xfId="187" applyBorder="1"/>
    <xf numFmtId="0" fontId="11" fillId="0" borderId="0" xfId="210" applyFont="1"/>
    <xf numFmtId="0" fontId="10" fillId="0" borderId="0" xfId="210"/>
    <xf numFmtId="0" fontId="54" fillId="0" borderId="0" xfId="210" applyFont="1"/>
    <xf numFmtId="0" fontId="78" fillId="0" borderId="0" xfId="210" applyFont="1"/>
    <xf numFmtId="0" fontId="10" fillId="0" borderId="50" xfId="210" applyBorder="1"/>
    <xf numFmtId="0" fontId="10" fillId="0" borderId="41" xfId="210" applyBorder="1"/>
    <xf numFmtId="0" fontId="10" fillId="0" borderId="51" xfId="210" applyBorder="1"/>
    <xf numFmtId="0" fontId="10" fillId="0" borderId="52" xfId="210" applyBorder="1"/>
    <xf numFmtId="0" fontId="10" fillId="0" borderId="0" xfId="210" applyBorder="1" applyAlignment="1">
      <alignment horizontal="right"/>
    </xf>
    <xf numFmtId="0" fontId="10" fillId="0" borderId="0" xfId="210" applyBorder="1"/>
    <xf numFmtId="0" fontId="10" fillId="0" borderId="53" xfId="210" applyBorder="1"/>
    <xf numFmtId="0" fontId="16" fillId="0" borderId="53" xfId="210" applyFont="1" applyBorder="1" applyAlignment="1">
      <alignment horizontal="center"/>
    </xf>
    <xf numFmtId="167" fontId="10" fillId="0" borderId="48" xfId="187" applyNumberFormat="1" applyBorder="1"/>
    <xf numFmtId="0" fontId="10" fillId="0" borderId="54" xfId="210" applyBorder="1"/>
    <xf numFmtId="167" fontId="10" fillId="0" borderId="53" xfId="210" applyNumberFormat="1" applyBorder="1" applyAlignment="1">
      <alignment horizontal="center"/>
    </xf>
    <xf numFmtId="0" fontId="10" fillId="0" borderId="53" xfId="210" applyBorder="1" applyAlignment="1">
      <alignment horizontal="center"/>
    </xf>
    <xf numFmtId="0" fontId="11" fillId="8" borderId="0" xfId="210" applyFont="1" applyFill="1" applyBorder="1" applyAlignment="1">
      <alignment horizontal="right"/>
    </xf>
    <xf numFmtId="10" fontId="11" fillId="8" borderId="53" xfId="252" applyNumberFormat="1" applyFont="1" applyFill="1" applyBorder="1" applyAlignment="1">
      <alignment horizontal="center"/>
    </xf>
    <xf numFmtId="0" fontId="10" fillId="0" borderId="55" xfId="210" applyBorder="1"/>
    <xf numFmtId="0" fontId="10" fillId="0" borderId="17" xfId="210" applyBorder="1"/>
    <xf numFmtId="0" fontId="10" fillId="0" borderId="56" xfId="210" applyBorder="1"/>
    <xf numFmtId="0" fontId="0" fillId="0" borderId="0" xfId="0" applyFill="1" applyBorder="1" applyAlignment="1">
      <alignment horizontal="left" vertical="top"/>
    </xf>
    <xf numFmtId="0" fontId="79" fillId="0" borderId="60" xfId="0" applyFont="1" applyFill="1" applyBorder="1" applyAlignment="1">
      <alignment horizontal="right" vertical="top" wrapText="1"/>
    </xf>
    <xf numFmtId="0" fontId="79" fillId="0" borderId="61" xfId="0" applyFont="1" applyFill="1" applyBorder="1" applyAlignment="1">
      <alignment horizontal="center" vertical="top" wrapText="1"/>
    </xf>
    <xf numFmtId="0" fontId="79" fillId="0" borderId="62" xfId="0" applyFont="1" applyFill="1" applyBorder="1" applyAlignment="1">
      <alignment horizontal="center" vertical="top" wrapText="1"/>
    </xf>
    <xf numFmtId="0" fontId="79" fillId="0" borderId="62" xfId="0" applyFont="1" applyFill="1" applyBorder="1" applyAlignment="1">
      <alignment horizontal="left" vertical="top" wrapText="1"/>
    </xf>
    <xf numFmtId="0" fontId="79" fillId="0" borderId="62" xfId="0" applyFont="1" applyFill="1" applyBorder="1" applyAlignment="1">
      <alignment horizontal="right" vertical="top" wrapText="1"/>
    </xf>
    <xf numFmtId="0" fontId="0" fillId="0" borderId="60" xfId="0" applyFill="1" applyBorder="1" applyAlignment="1">
      <alignment horizontal="left" vertical="center" wrapText="1"/>
    </xf>
    <xf numFmtId="179" fontId="81" fillId="0" borderId="61" xfId="0" applyNumberFormat="1" applyFont="1" applyFill="1" applyBorder="1" applyAlignment="1">
      <alignment horizontal="center" vertical="top" shrinkToFit="1"/>
    </xf>
    <xf numFmtId="179" fontId="81" fillId="0" borderId="62" xfId="0" applyNumberFormat="1" applyFont="1" applyFill="1" applyBorder="1" applyAlignment="1">
      <alignment horizontal="center" vertical="top" shrinkToFit="1"/>
    </xf>
    <xf numFmtId="179" fontId="81" fillId="0" borderId="61" xfId="0" applyNumberFormat="1" applyFont="1" applyFill="1" applyBorder="1" applyAlignment="1">
      <alignment horizontal="right" vertical="top" shrinkToFit="1"/>
    </xf>
    <xf numFmtId="179" fontId="81" fillId="0" borderId="62" xfId="0" applyNumberFormat="1" applyFont="1" applyFill="1" applyBorder="1" applyAlignment="1">
      <alignment horizontal="left" vertical="top" shrinkToFit="1"/>
    </xf>
    <xf numFmtId="179" fontId="81" fillId="0" borderId="62" xfId="0" applyNumberFormat="1" applyFont="1" applyFill="1" applyBorder="1" applyAlignment="1">
      <alignment horizontal="right" vertical="top" shrinkToFit="1"/>
    </xf>
    <xf numFmtId="179" fontId="81" fillId="0" borderId="60" xfId="0" applyNumberFormat="1" applyFont="1" applyFill="1" applyBorder="1" applyAlignment="1">
      <alignment horizontal="right" vertical="top" shrinkToFit="1"/>
    </xf>
    <xf numFmtId="179" fontId="81" fillId="0" borderId="60" xfId="0" applyNumberFormat="1" applyFont="1" applyFill="1" applyBorder="1" applyAlignment="1">
      <alignment horizontal="left" vertical="top" indent="1" shrinkToFit="1"/>
    </xf>
    <xf numFmtId="179" fontId="81" fillId="0" borderId="60" xfId="0" applyNumberFormat="1" applyFont="1" applyFill="1" applyBorder="1" applyAlignment="1">
      <alignment horizontal="center" vertical="top" shrinkToFit="1"/>
    </xf>
    <xf numFmtId="179" fontId="81" fillId="0" borderId="62" xfId="0" applyNumberFormat="1" applyFont="1" applyFill="1" applyBorder="1" applyAlignment="1">
      <alignment horizontal="left" vertical="top" indent="1" shrinkToFit="1"/>
    </xf>
    <xf numFmtId="0" fontId="82" fillId="0" borderId="59" xfId="0" applyFont="1" applyFill="1" applyBorder="1" applyAlignment="1">
      <alignment horizontal="left" vertical="top" wrapText="1"/>
    </xf>
    <xf numFmtId="179" fontId="81" fillId="0" borderId="57" xfId="0" applyNumberFormat="1" applyFont="1" applyFill="1" applyBorder="1" applyAlignment="1">
      <alignment horizontal="right" vertical="top" shrinkToFit="1"/>
    </xf>
    <xf numFmtId="179" fontId="81" fillId="0" borderId="58" xfId="0" applyNumberFormat="1" applyFont="1" applyFill="1" applyBorder="1" applyAlignment="1">
      <alignment horizontal="center" vertical="top" shrinkToFit="1"/>
    </xf>
    <xf numFmtId="179" fontId="81" fillId="0" borderId="59" xfId="0" applyNumberFormat="1" applyFont="1" applyFill="1" applyBorder="1" applyAlignment="1">
      <alignment horizontal="center" vertical="top" shrinkToFit="1"/>
    </xf>
    <xf numFmtId="179" fontId="81" fillId="0" borderId="57" xfId="0" applyNumberFormat="1" applyFont="1" applyFill="1" applyBorder="1" applyAlignment="1">
      <alignment horizontal="left" vertical="top" shrinkToFit="1"/>
    </xf>
    <xf numFmtId="179" fontId="81" fillId="0" borderId="57" xfId="0" applyNumberFormat="1" applyFont="1" applyFill="1" applyBorder="1" applyAlignment="1">
      <alignment horizontal="center" vertical="top" shrinkToFit="1"/>
    </xf>
    <xf numFmtId="179" fontId="81" fillId="0" borderId="58" xfId="0" applyNumberFormat="1" applyFont="1" applyFill="1" applyBorder="1" applyAlignment="1">
      <alignment horizontal="right" vertical="top" shrinkToFit="1"/>
    </xf>
    <xf numFmtId="179" fontId="81" fillId="0" borderId="59" xfId="0" applyNumberFormat="1" applyFont="1" applyFill="1" applyBorder="1" applyAlignment="1">
      <alignment horizontal="left" vertical="top" shrinkToFit="1"/>
    </xf>
    <xf numFmtId="179" fontId="81" fillId="0" borderId="59" xfId="0" applyNumberFormat="1" applyFont="1" applyFill="1" applyBorder="1" applyAlignment="1">
      <alignment horizontal="right" vertical="top" shrinkToFit="1"/>
    </xf>
    <xf numFmtId="0" fontId="82" fillId="0" borderId="64" xfId="0" applyFont="1" applyFill="1" applyBorder="1" applyAlignment="1">
      <alignment horizontal="left" vertical="top" wrapText="1"/>
    </xf>
    <xf numFmtId="179" fontId="81" fillId="0" borderId="63" xfId="0" applyNumberFormat="1" applyFont="1" applyFill="1" applyBorder="1" applyAlignment="1">
      <alignment horizontal="right" vertical="top" shrinkToFit="1"/>
    </xf>
    <xf numFmtId="179" fontId="81" fillId="0" borderId="0" xfId="0" applyNumberFormat="1" applyFont="1" applyFill="1" applyBorder="1" applyAlignment="1">
      <alignment horizontal="center" vertical="top" shrinkToFit="1"/>
    </xf>
    <xf numFmtId="179" fontId="81" fillId="0" borderId="64" xfId="0" applyNumberFormat="1" applyFont="1" applyFill="1" applyBorder="1" applyAlignment="1">
      <alignment horizontal="center" vertical="top" shrinkToFit="1"/>
    </xf>
    <xf numFmtId="179" fontId="81" fillId="0" borderId="63" xfId="0" applyNumberFormat="1" applyFont="1" applyFill="1" applyBorder="1" applyAlignment="1">
      <alignment horizontal="left" vertical="top" shrinkToFit="1"/>
    </xf>
    <xf numFmtId="179" fontId="81" fillId="0" borderId="63" xfId="0" applyNumberFormat="1" applyFont="1" applyFill="1" applyBorder="1" applyAlignment="1">
      <alignment horizontal="center" vertical="top" shrinkToFit="1"/>
    </xf>
    <xf numFmtId="179" fontId="81" fillId="0" borderId="0" xfId="0" applyNumberFormat="1" applyFont="1" applyFill="1" applyBorder="1" applyAlignment="1">
      <alignment horizontal="right" vertical="top" shrinkToFit="1"/>
    </xf>
    <xf numFmtId="179" fontId="81" fillId="0" borderId="64" xfId="0" applyNumberFormat="1" applyFont="1" applyFill="1" applyBorder="1" applyAlignment="1">
      <alignment horizontal="left" vertical="top" shrinkToFit="1"/>
    </xf>
    <xf numFmtId="179" fontId="81" fillId="0" borderId="64" xfId="0" applyNumberFormat="1" applyFont="1" applyFill="1" applyBorder="1" applyAlignment="1">
      <alignment horizontal="right" vertical="top" shrinkToFit="1"/>
    </xf>
    <xf numFmtId="0" fontId="82" fillId="0" borderId="67" xfId="0" applyFont="1" applyFill="1" applyBorder="1" applyAlignment="1">
      <alignment horizontal="left" vertical="top" wrapText="1"/>
    </xf>
    <xf numFmtId="179" fontId="81" fillId="0" borderId="65" xfId="0" applyNumberFormat="1" applyFont="1" applyFill="1" applyBorder="1" applyAlignment="1">
      <alignment horizontal="right" vertical="top" shrinkToFit="1"/>
    </xf>
    <xf numFmtId="179" fontId="81" fillId="0" borderId="66" xfId="0" applyNumberFormat="1" applyFont="1" applyFill="1" applyBorder="1" applyAlignment="1">
      <alignment horizontal="center" vertical="top" shrinkToFit="1"/>
    </xf>
    <xf numFmtId="179" fontId="81" fillId="0" borderId="67" xfId="0" applyNumberFormat="1" applyFont="1" applyFill="1" applyBorder="1" applyAlignment="1">
      <alignment horizontal="center" vertical="top" shrinkToFit="1"/>
    </xf>
    <xf numFmtId="179" fontId="81" fillId="0" borderId="65" xfId="0" applyNumberFormat="1" applyFont="1" applyFill="1" applyBorder="1" applyAlignment="1">
      <alignment horizontal="left" vertical="top" indent="1" shrinkToFit="1"/>
    </xf>
    <xf numFmtId="179" fontId="81" fillId="0" borderId="65" xfId="0" applyNumberFormat="1" applyFont="1" applyFill="1" applyBorder="1" applyAlignment="1">
      <alignment horizontal="center" vertical="top" shrinkToFit="1"/>
    </xf>
    <xf numFmtId="179" fontId="81" fillId="0" borderId="66" xfId="0" applyNumberFormat="1" applyFont="1" applyFill="1" applyBorder="1" applyAlignment="1">
      <alignment horizontal="right" vertical="top" shrinkToFit="1"/>
    </xf>
    <xf numFmtId="179" fontId="81" fillId="0" borderId="67" xfId="0" applyNumberFormat="1" applyFont="1" applyFill="1" applyBorder="1" applyAlignment="1">
      <alignment horizontal="left" vertical="top" indent="1" shrinkToFit="1"/>
    </xf>
    <xf numFmtId="179" fontId="81" fillId="0" borderId="67" xfId="0" applyNumberFormat="1" applyFont="1" applyFill="1" applyBorder="1" applyAlignment="1">
      <alignment horizontal="right" vertical="top" shrinkToFit="1"/>
    </xf>
    <xf numFmtId="0" fontId="79" fillId="0" borderId="59" xfId="0" applyFont="1" applyFill="1" applyBorder="1" applyAlignment="1">
      <alignment horizontal="left" vertical="top" wrapText="1"/>
    </xf>
    <xf numFmtId="0" fontId="79" fillId="0" borderId="64" xfId="0" applyFont="1" applyFill="1" applyBorder="1" applyAlignment="1">
      <alignment horizontal="left" vertical="top" wrapText="1"/>
    </xf>
    <xf numFmtId="179" fontId="81" fillId="0" borderId="63" xfId="0" applyNumberFormat="1" applyFont="1" applyFill="1" applyBorder="1" applyAlignment="1">
      <alignment horizontal="left" vertical="top" indent="1" shrinkToFit="1"/>
    </xf>
    <xf numFmtId="179" fontId="81" fillId="0" borderId="64" xfId="0" applyNumberFormat="1" applyFont="1" applyFill="1" applyBorder="1" applyAlignment="1">
      <alignment horizontal="left" vertical="top" indent="1" shrinkToFit="1"/>
    </xf>
    <xf numFmtId="0" fontId="79" fillId="0" borderId="67" xfId="0" applyFont="1" applyFill="1" applyBorder="1" applyAlignment="1">
      <alignment horizontal="left" vertical="top" wrapText="1"/>
    </xf>
    <xf numFmtId="179" fontId="81" fillId="0" borderId="67" xfId="0" applyNumberFormat="1" applyFont="1" applyFill="1" applyBorder="1" applyAlignment="1">
      <alignment horizontal="left" vertical="top" shrinkToFit="1"/>
    </xf>
    <xf numFmtId="179" fontId="81" fillId="0" borderId="57" xfId="0" applyNumberFormat="1" applyFont="1" applyFill="1" applyBorder="1" applyAlignment="1">
      <alignment horizontal="left" vertical="top" indent="1" shrinkToFit="1"/>
    </xf>
    <xf numFmtId="0" fontId="79" fillId="0" borderId="60" xfId="0" applyFont="1" applyFill="1" applyBorder="1" applyAlignment="1">
      <alignment horizontal="left" vertical="top" wrapText="1"/>
    </xf>
    <xf numFmtId="0" fontId="79" fillId="0" borderId="60" xfId="0" applyFont="1" applyFill="1" applyBorder="1" applyAlignment="1">
      <alignment horizontal="center" vertical="top" wrapText="1"/>
    </xf>
    <xf numFmtId="0" fontId="79" fillId="0" borderId="61" xfId="0" applyFont="1" applyFill="1" applyBorder="1" applyAlignment="1">
      <alignment horizontal="right" vertical="top" wrapText="1"/>
    </xf>
    <xf numFmtId="179" fontId="81" fillId="0" borderId="65" xfId="0" applyNumberFormat="1" applyFont="1" applyFill="1" applyBorder="1" applyAlignment="1">
      <alignment horizontal="left" vertical="top" shrinkToFit="1"/>
    </xf>
    <xf numFmtId="165" fontId="0" fillId="0" borderId="0" xfId="274" applyNumberFormat="1" applyFont="1"/>
    <xf numFmtId="164" fontId="11" fillId="4" borderId="7" xfId="0" applyNumberFormat="1" applyFont="1" applyFill="1" applyBorder="1" applyAlignment="1">
      <alignment horizontal="center"/>
    </xf>
    <xf numFmtId="0" fontId="10" fillId="4" borderId="14" xfId="4" applyFont="1" applyFill="1" applyBorder="1" applyAlignment="1">
      <alignment horizontal="center" wrapText="1"/>
    </xf>
    <xf numFmtId="0" fontId="10" fillId="4" borderId="0" xfId="4" applyFont="1" applyFill="1" applyBorder="1" applyAlignment="1">
      <alignment horizontal="center" wrapText="1"/>
    </xf>
    <xf numFmtId="0" fontId="10" fillId="4" borderId="15" xfId="4" applyFont="1" applyFill="1" applyBorder="1" applyAlignment="1">
      <alignment horizontal="center" wrapText="1"/>
    </xf>
    <xf numFmtId="0" fontId="19" fillId="4" borderId="41" xfId="4" applyFont="1" applyFill="1" applyBorder="1" applyAlignment="1">
      <alignment horizontal="center" wrapText="1"/>
    </xf>
    <xf numFmtId="0" fontId="11" fillId="32" borderId="11" xfId="4" applyFont="1" applyFill="1" applyBorder="1" applyAlignment="1">
      <alignment horizontal="center"/>
    </xf>
    <xf numFmtId="0" fontId="11" fillId="32" borderId="12" xfId="4" applyFont="1" applyFill="1" applyBorder="1" applyAlignment="1">
      <alignment horizontal="center"/>
    </xf>
    <xf numFmtId="0" fontId="11" fillId="32" borderId="13" xfId="4" applyFont="1" applyFill="1" applyBorder="1" applyAlignment="1">
      <alignment horizontal="center"/>
    </xf>
    <xf numFmtId="0" fontId="10" fillId="4" borderId="0" xfId="0" applyFont="1" applyFill="1" applyBorder="1" applyAlignment="1">
      <alignment horizontal="left" wrapText="1"/>
    </xf>
    <xf numFmtId="0" fontId="10" fillId="4" borderId="15" xfId="0" applyFont="1" applyFill="1" applyBorder="1" applyAlignment="1">
      <alignment horizontal="left" wrapText="1"/>
    </xf>
    <xf numFmtId="0" fontId="11" fillId="31" borderId="11" xfId="4" applyFont="1" applyFill="1" applyBorder="1" applyAlignment="1">
      <alignment horizontal="center"/>
    </xf>
    <xf numFmtId="0" fontId="11" fillId="31" borderId="12" xfId="4" applyFont="1" applyFill="1" applyBorder="1" applyAlignment="1">
      <alignment horizontal="center"/>
    </xf>
    <xf numFmtId="0" fontId="11" fillId="31" borderId="13" xfId="4" applyFont="1" applyFill="1" applyBorder="1" applyAlignment="1">
      <alignment horizontal="center"/>
    </xf>
    <xf numFmtId="0" fontId="10" fillId="4" borderId="9" xfId="0" applyFont="1" applyFill="1" applyBorder="1" applyAlignment="1">
      <alignment horizontal="left" vertical="top" wrapText="1"/>
    </xf>
    <xf numFmtId="0" fontId="10" fillId="4" borderId="0" xfId="0" applyFont="1" applyFill="1" applyBorder="1" applyAlignment="1">
      <alignment horizontal="left" vertical="top" wrapText="1"/>
    </xf>
    <xf numFmtId="0" fontId="22" fillId="6" borderId="11" xfId="4" applyFont="1" applyFill="1" applyBorder="1" applyAlignment="1">
      <alignment horizontal="center"/>
    </xf>
    <xf numFmtId="0" fontId="22" fillId="6" borderId="12" xfId="4" applyFont="1" applyFill="1" applyBorder="1" applyAlignment="1">
      <alignment horizontal="center"/>
    </xf>
    <xf numFmtId="0" fontId="22" fillId="6" borderId="13" xfId="4" applyFont="1" applyFill="1" applyBorder="1" applyAlignment="1">
      <alignment horizontal="center"/>
    </xf>
    <xf numFmtId="164" fontId="10" fillId="4" borderId="7" xfId="0" applyNumberFormat="1" applyFont="1" applyFill="1" applyBorder="1" applyAlignment="1">
      <alignment horizontal="center"/>
    </xf>
    <xf numFmtId="0" fontId="10" fillId="4" borderId="7" xfId="4" applyFont="1" applyFill="1" applyBorder="1" applyAlignment="1">
      <alignment horizontal="center"/>
    </xf>
    <xf numFmtId="0" fontId="10" fillId="0" borderId="15" xfId="0" applyFont="1" applyFill="1" applyBorder="1" applyAlignment="1">
      <alignment horizontal="left" wrapText="1"/>
    </xf>
    <xf numFmtId="0" fontId="57" fillId="0" borderId="7" xfId="4" applyFont="1" applyFill="1" applyBorder="1" applyAlignment="1">
      <alignment horizontal="center"/>
    </xf>
    <xf numFmtId="0" fontId="10" fillId="0" borderId="11" xfId="4" applyFont="1" applyFill="1" applyBorder="1" applyAlignment="1">
      <alignment horizontal="center" vertical="center"/>
    </xf>
    <xf numFmtId="0" fontId="10" fillId="0" borderId="12" xfId="4" applyFont="1" applyFill="1" applyBorder="1" applyAlignment="1">
      <alignment horizontal="center" vertical="center"/>
    </xf>
    <xf numFmtId="0" fontId="10" fillId="0" borderId="13" xfId="4" applyFont="1" applyFill="1" applyBorder="1" applyAlignment="1">
      <alignment horizontal="center" vertical="center"/>
    </xf>
    <xf numFmtId="164" fontId="10" fillId="0" borderId="7" xfId="0" applyNumberFormat="1" applyFont="1" applyFill="1" applyBorder="1" applyAlignment="1">
      <alignment horizontal="center"/>
    </xf>
    <xf numFmtId="0" fontId="10" fillId="0" borderId="11" xfId="4" applyFont="1" applyFill="1" applyBorder="1" applyAlignment="1">
      <alignment horizontal="center"/>
    </xf>
    <xf numFmtId="0" fontId="10" fillId="0" borderId="12" xfId="4" applyFont="1" applyFill="1" applyBorder="1" applyAlignment="1">
      <alignment horizontal="center"/>
    </xf>
    <xf numFmtId="0" fontId="10" fillId="0" borderId="13" xfId="4" applyFont="1" applyFill="1" applyBorder="1" applyAlignment="1">
      <alignment horizontal="center"/>
    </xf>
    <xf numFmtId="0" fontId="10" fillId="0" borderId="0" xfId="4" applyFont="1" applyFill="1" applyBorder="1" applyAlignment="1">
      <alignment horizontal="left" vertical="top" wrapText="1"/>
    </xf>
    <xf numFmtId="0" fontId="10" fillId="0" borderId="0" xfId="4" applyFont="1" applyFill="1" applyAlignment="1">
      <alignment horizontal="left" vertical="top" wrapText="1"/>
    </xf>
    <xf numFmtId="0" fontId="11" fillId="4" borderId="7" xfId="4" applyFont="1" applyFill="1" applyBorder="1" applyAlignment="1">
      <alignment horizontal="center"/>
    </xf>
    <xf numFmtId="0" fontId="58" fillId="6" borderId="11" xfId="4" applyFont="1" applyFill="1" applyBorder="1" applyAlignment="1">
      <alignment horizontal="center"/>
    </xf>
    <xf numFmtId="0" fontId="58" fillId="6" borderId="12" xfId="4" applyFont="1" applyFill="1" applyBorder="1" applyAlignment="1">
      <alignment horizontal="center"/>
    </xf>
    <xf numFmtId="0" fontId="58" fillId="6" borderId="13" xfId="4" applyFont="1" applyFill="1" applyBorder="1" applyAlignment="1">
      <alignment horizontal="center"/>
    </xf>
    <xf numFmtId="0" fontId="10" fillId="4" borderId="9" xfId="4" applyFont="1" applyFill="1" applyBorder="1" applyAlignment="1">
      <alignment horizontal="left" vertical="top" wrapText="1"/>
    </xf>
    <xf numFmtId="0" fontId="10" fillId="4" borderId="0" xfId="4" applyFont="1" applyFill="1" applyAlignment="1">
      <alignment horizontal="left" vertical="top" wrapText="1"/>
    </xf>
    <xf numFmtId="0" fontId="60" fillId="4" borderId="7" xfId="4" applyFont="1" applyFill="1" applyBorder="1" applyAlignment="1">
      <alignment horizontal="center"/>
    </xf>
    <xf numFmtId="0" fontId="63" fillId="6" borderId="11" xfId="4" applyFont="1" applyFill="1" applyBorder="1" applyAlignment="1">
      <alignment horizontal="center"/>
    </xf>
    <xf numFmtId="0" fontId="63" fillId="6" borderId="12" xfId="4" applyFont="1" applyFill="1" applyBorder="1" applyAlignment="1">
      <alignment horizontal="center"/>
    </xf>
    <xf numFmtId="0" fontId="63" fillId="6" borderId="13" xfId="4" applyFont="1" applyFill="1" applyBorder="1" applyAlignment="1">
      <alignment horizontal="center"/>
    </xf>
    <xf numFmtId="0" fontId="7" fillId="4" borderId="8" xfId="4" applyFont="1" applyFill="1" applyBorder="1" applyAlignment="1">
      <alignment horizontal="left" vertical="top" wrapText="1"/>
    </xf>
    <xf numFmtId="0" fontId="7" fillId="4" borderId="9" xfId="4" applyFont="1" applyFill="1" applyBorder="1" applyAlignment="1">
      <alignment horizontal="left" vertical="top" wrapText="1"/>
    </xf>
    <xf numFmtId="0" fontId="7" fillId="4" borderId="10" xfId="4" applyFont="1" applyFill="1" applyBorder="1" applyAlignment="1">
      <alignment horizontal="left" vertical="top" wrapText="1"/>
    </xf>
    <xf numFmtId="0" fontId="7" fillId="4" borderId="19" xfId="4" applyFont="1" applyFill="1" applyBorder="1" applyAlignment="1">
      <alignment horizontal="left" vertical="top" wrapText="1"/>
    </xf>
    <xf numFmtId="0" fontId="7" fillId="4" borderId="7" xfId="4" applyFont="1" applyFill="1" applyBorder="1" applyAlignment="1">
      <alignment horizontal="left" vertical="top" wrapText="1"/>
    </xf>
    <xf numFmtId="0" fontId="7" fillId="4" borderId="20" xfId="4" applyFont="1" applyFill="1" applyBorder="1" applyAlignment="1">
      <alignment horizontal="left" vertical="top" wrapText="1"/>
    </xf>
    <xf numFmtId="0" fontId="15" fillId="6" borderId="11" xfId="4" applyFont="1" applyFill="1" applyBorder="1" applyAlignment="1">
      <alignment horizontal="center"/>
    </xf>
    <xf numFmtId="0" fontId="15" fillId="6" borderId="12" xfId="4" applyFont="1" applyFill="1" applyBorder="1" applyAlignment="1">
      <alignment horizontal="center"/>
    </xf>
    <xf numFmtId="0" fontId="15" fillId="6" borderId="13" xfId="4" applyFont="1" applyFill="1" applyBorder="1" applyAlignment="1">
      <alignment horizontal="center"/>
    </xf>
    <xf numFmtId="0" fontId="10" fillId="0" borderId="52" xfId="210" applyBorder="1" applyAlignment="1">
      <alignment horizontal="right"/>
    </xf>
    <xf numFmtId="0" fontId="10" fillId="0" borderId="0" xfId="210" applyBorder="1" applyAlignment="1">
      <alignment horizontal="right"/>
    </xf>
    <xf numFmtId="0" fontId="79" fillId="0" borderId="63" xfId="0" applyFont="1" applyFill="1" applyBorder="1" applyAlignment="1">
      <alignment horizontal="center" vertical="top" wrapText="1"/>
    </xf>
    <xf numFmtId="0" fontId="79" fillId="0" borderId="0" xfId="0" applyFont="1" applyFill="1" applyBorder="1" applyAlignment="1">
      <alignment horizontal="center" vertical="top" wrapText="1"/>
    </xf>
    <xf numFmtId="0" fontId="79" fillId="0" borderId="65" xfId="0" applyFont="1" applyFill="1" applyBorder="1" applyAlignment="1">
      <alignment horizontal="center" vertical="top" wrapText="1"/>
    </xf>
    <xf numFmtId="0" fontId="79" fillId="0" borderId="66" xfId="0" applyFont="1" applyFill="1" applyBorder="1" applyAlignment="1">
      <alignment horizontal="center" vertical="top" wrapText="1"/>
    </xf>
    <xf numFmtId="0" fontId="79" fillId="0" borderId="60" xfId="0" applyFont="1" applyFill="1" applyBorder="1" applyAlignment="1">
      <alignment horizontal="center" vertical="top" wrapText="1"/>
    </xf>
    <xf numFmtId="0" fontId="79" fillId="0" borderId="61" xfId="0" applyFont="1" applyFill="1" applyBorder="1" applyAlignment="1">
      <alignment horizontal="center" vertical="top" wrapText="1"/>
    </xf>
    <xf numFmtId="180" fontId="81" fillId="0" borderId="57" xfId="0" applyNumberFormat="1" applyFont="1" applyFill="1" applyBorder="1" applyAlignment="1">
      <alignment horizontal="center" vertical="top" shrinkToFit="1"/>
    </xf>
    <xf numFmtId="180" fontId="81" fillId="0" borderId="58" xfId="0" applyNumberFormat="1" applyFont="1" applyFill="1" applyBorder="1" applyAlignment="1">
      <alignment horizontal="center" vertical="top" shrinkToFit="1"/>
    </xf>
    <xf numFmtId="0" fontId="82" fillId="0" borderId="63" xfId="0" applyFont="1" applyFill="1" applyBorder="1" applyAlignment="1">
      <alignment horizontal="center" vertical="top" wrapText="1"/>
    </xf>
    <xf numFmtId="0" fontId="82" fillId="0" borderId="0" xfId="0" applyFont="1" applyFill="1" applyBorder="1" applyAlignment="1">
      <alignment horizontal="center" vertical="top" wrapText="1"/>
    </xf>
    <xf numFmtId="180" fontId="81" fillId="0" borderId="63" xfId="0" applyNumberFormat="1" applyFont="1" applyFill="1" applyBorder="1" applyAlignment="1">
      <alignment horizontal="center" vertical="top" shrinkToFit="1"/>
    </xf>
    <xf numFmtId="180" fontId="81" fillId="0" borderId="0" xfId="0" applyNumberFormat="1" applyFont="1" applyFill="1" applyBorder="1" applyAlignment="1">
      <alignment horizontal="center" vertical="top" shrinkToFit="1"/>
    </xf>
    <xf numFmtId="0" fontId="82" fillId="0" borderId="65" xfId="0" applyFont="1" applyFill="1" applyBorder="1" applyAlignment="1">
      <alignment horizontal="center" vertical="top" wrapText="1"/>
    </xf>
    <xf numFmtId="0" fontId="82" fillId="0" borderId="66" xfId="0" applyFont="1" applyFill="1" applyBorder="1" applyAlignment="1">
      <alignment horizontal="center" vertical="top" wrapText="1"/>
    </xf>
    <xf numFmtId="181" fontId="80" fillId="0" borderId="60" xfId="0" applyNumberFormat="1" applyFont="1" applyFill="1" applyBorder="1" applyAlignment="1">
      <alignment horizontal="center" vertical="top" shrinkToFit="1"/>
    </xf>
    <xf numFmtId="181" fontId="80" fillId="0" borderId="61" xfId="0" applyNumberFormat="1" applyFont="1" applyFill="1" applyBorder="1" applyAlignment="1">
      <alignment horizontal="center" vertical="top" shrinkToFit="1"/>
    </xf>
    <xf numFmtId="0" fontId="79" fillId="0" borderId="57" xfId="0" applyFont="1" applyFill="1" applyBorder="1" applyAlignment="1">
      <alignment horizontal="center" vertical="top" wrapText="1"/>
    </xf>
    <xf numFmtId="0" fontId="79" fillId="0" borderId="58" xfId="0" applyFont="1" applyFill="1" applyBorder="1" applyAlignment="1">
      <alignment horizontal="center" vertical="top" wrapText="1"/>
    </xf>
    <xf numFmtId="181" fontId="80" fillId="0" borderId="57" xfId="0" applyNumberFormat="1" applyFont="1" applyFill="1" applyBorder="1" applyAlignment="1">
      <alignment horizontal="center" vertical="top" shrinkToFit="1"/>
    </xf>
    <xf numFmtId="181" fontId="80" fillId="0" borderId="58" xfId="0" applyNumberFormat="1" applyFont="1" applyFill="1" applyBorder="1" applyAlignment="1">
      <alignment horizontal="center" vertical="top" shrinkToFit="1"/>
    </xf>
    <xf numFmtId="181" fontId="80" fillId="0" borderId="63" xfId="0" applyNumberFormat="1" applyFont="1" applyFill="1" applyBorder="1" applyAlignment="1">
      <alignment horizontal="center" vertical="top" shrinkToFit="1"/>
    </xf>
    <xf numFmtId="181" fontId="80" fillId="0" borderId="0" xfId="0" applyNumberFormat="1" applyFont="1" applyFill="1" applyBorder="1" applyAlignment="1">
      <alignment horizontal="center" vertical="top" shrinkToFit="1"/>
    </xf>
    <xf numFmtId="181" fontId="80" fillId="0" borderId="65" xfId="0" applyNumberFormat="1" applyFont="1" applyFill="1" applyBorder="1" applyAlignment="1">
      <alignment horizontal="center" vertical="top" shrinkToFit="1"/>
    </xf>
    <xf numFmtId="181" fontId="80" fillId="0" borderId="66" xfId="0" applyNumberFormat="1" applyFont="1" applyFill="1" applyBorder="1" applyAlignment="1">
      <alignment horizontal="center" vertical="top" shrinkToFit="1"/>
    </xf>
    <xf numFmtId="0" fontId="79" fillId="0" borderId="62" xfId="0" applyFont="1" applyFill="1" applyBorder="1" applyAlignment="1">
      <alignment horizontal="center" vertical="top" wrapText="1"/>
    </xf>
    <xf numFmtId="178" fontId="80" fillId="0" borderId="60" xfId="0" applyNumberFormat="1" applyFont="1" applyFill="1" applyBorder="1" applyAlignment="1">
      <alignment horizontal="center" vertical="top" shrinkToFit="1"/>
    </xf>
    <xf numFmtId="178" fontId="80" fillId="0" borderId="61" xfId="0" applyNumberFormat="1" applyFont="1" applyFill="1" applyBorder="1" applyAlignment="1">
      <alignment horizontal="center" vertical="top" shrinkToFit="1"/>
    </xf>
    <xf numFmtId="180" fontId="81" fillId="0" borderId="65" xfId="0" applyNumberFormat="1" applyFont="1" applyFill="1" applyBorder="1" applyAlignment="1">
      <alignment horizontal="center" vertical="top" shrinkToFit="1"/>
    </xf>
    <xf numFmtId="180" fontId="81" fillId="0" borderId="66" xfId="0" applyNumberFormat="1" applyFont="1" applyFill="1" applyBorder="1" applyAlignment="1">
      <alignment horizontal="center" vertical="top" shrinkToFit="1"/>
    </xf>
    <xf numFmtId="0" fontId="79" fillId="0" borderId="57" xfId="0" applyFont="1" applyFill="1" applyBorder="1" applyAlignment="1">
      <alignment horizontal="center" wrapText="1"/>
    </xf>
    <xf numFmtId="0" fontId="79" fillId="0" borderId="58" xfId="0" applyFont="1" applyFill="1" applyBorder="1" applyAlignment="1">
      <alignment horizontal="center" wrapText="1"/>
    </xf>
    <xf numFmtId="0" fontId="79" fillId="0" borderId="59" xfId="0" applyFont="1" applyFill="1" applyBorder="1" applyAlignment="1">
      <alignment horizontal="center" wrapText="1"/>
    </xf>
    <xf numFmtId="0" fontId="79" fillId="0" borderId="63" xfId="0" applyFont="1" applyFill="1" applyBorder="1" applyAlignment="1">
      <alignment horizontal="center" wrapText="1"/>
    </xf>
    <xf numFmtId="0" fontId="79" fillId="0" borderId="0" xfId="0" applyFont="1" applyFill="1" applyBorder="1" applyAlignment="1">
      <alignment horizontal="center" wrapText="1"/>
    </xf>
    <xf numFmtId="0" fontId="79" fillId="0" borderId="64" xfId="0" applyFont="1" applyFill="1" applyBorder="1" applyAlignment="1">
      <alignment horizontal="center" wrapText="1"/>
    </xf>
    <xf numFmtId="0" fontId="79" fillId="0" borderId="65" xfId="0" applyFont="1" applyFill="1" applyBorder="1" applyAlignment="1">
      <alignment horizontal="center" wrapText="1"/>
    </xf>
    <xf numFmtId="0" fontId="79" fillId="0" borderId="66" xfId="0" applyFont="1" applyFill="1" applyBorder="1" applyAlignment="1">
      <alignment horizontal="center" wrapText="1"/>
    </xf>
    <xf numFmtId="0" fontId="79" fillId="0" borderId="67" xfId="0" applyFont="1" applyFill="1" applyBorder="1" applyAlignment="1">
      <alignment horizontal="center" wrapText="1"/>
    </xf>
    <xf numFmtId="0" fontId="79" fillId="0" borderId="60" xfId="0" applyFont="1" applyFill="1" applyBorder="1" applyAlignment="1">
      <alignment horizontal="left" vertical="top" wrapText="1" indent="2"/>
    </xf>
    <xf numFmtId="0" fontId="79" fillId="0" borderId="61" xfId="0" applyFont="1" applyFill="1" applyBorder="1" applyAlignment="1">
      <alignment horizontal="left" vertical="top" wrapText="1" indent="2"/>
    </xf>
    <xf numFmtId="0" fontId="79" fillId="0" borderId="62" xfId="0" applyFont="1" applyFill="1" applyBorder="1" applyAlignment="1">
      <alignment horizontal="left" vertical="top" wrapText="1" indent="2"/>
    </xf>
    <xf numFmtId="0" fontId="79" fillId="0" borderId="60" xfId="0" applyFont="1" applyFill="1" applyBorder="1" applyAlignment="1">
      <alignment horizontal="left" vertical="top" wrapText="1"/>
    </xf>
    <xf numFmtId="0" fontId="79" fillId="0" borderId="61" xfId="0" applyFont="1" applyFill="1" applyBorder="1" applyAlignment="1">
      <alignment horizontal="left" vertical="top" wrapText="1"/>
    </xf>
  </cellXfs>
  <cellStyles count="296">
    <cellStyle name="20% - Accent1 2" xfId="9"/>
    <cellStyle name="20% - Accent2 2" xfId="10"/>
    <cellStyle name="20% - Accent3 2" xfId="11"/>
    <cellStyle name="20% - Accent4 2" xfId="12"/>
    <cellStyle name="20% - Accent5 2" xfId="13"/>
    <cellStyle name="20% - Accent6 2" xfId="14"/>
    <cellStyle name="40% - Accent1 2" xfId="15"/>
    <cellStyle name="40% - Accent2 2" xfId="16"/>
    <cellStyle name="40% - Accent3 2" xfId="17"/>
    <cellStyle name="40% - Accent4 2" xfId="18"/>
    <cellStyle name="40% - Accent5 2" xfId="19"/>
    <cellStyle name="40% - Accent6 2" xfId="20"/>
    <cellStyle name="60% - Accent1 2" xfId="21"/>
    <cellStyle name="60% - Accent2 2" xfId="22"/>
    <cellStyle name="60% - Accent3 2" xfId="23"/>
    <cellStyle name="60% - Accent4 2" xfId="24"/>
    <cellStyle name="60% - Accent5 2" xfId="25"/>
    <cellStyle name="60% - Accent6 2" xfId="26"/>
    <cellStyle name="Accent1 2" xfId="27"/>
    <cellStyle name="Accent2 2" xfId="28"/>
    <cellStyle name="Accent3 2" xfId="29"/>
    <cellStyle name="Accent4 2" xfId="30"/>
    <cellStyle name="Accent5 2" xfId="31"/>
    <cellStyle name="Accent6 2" xfId="32"/>
    <cellStyle name="Bad 2" xfId="33"/>
    <cellStyle name="Bad 3" xfId="34"/>
    <cellStyle name="Body: normal cell" xfId="35"/>
    <cellStyle name="Calculation 2" xfId="36"/>
    <cellStyle name="Calculation 2 2" xfId="37"/>
    <cellStyle name="Calculation 2 3" xfId="38"/>
    <cellStyle name="Check Cell 2" xfId="39"/>
    <cellStyle name="Comma" xfId="1" builtinId="3"/>
    <cellStyle name="Comma [0] 2" xfId="40"/>
    <cellStyle name="Comma 10" xfId="41"/>
    <cellStyle name="Comma 11" xfId="42"/>
    <cellStyle name="Comma 2" xfId="43"/>
    <cellStyle name="Comma 2 2" xfId="44"/>
    <cellStyle name="Comma 2 2 2" xfId="45"/>
    <cellStyle name="Comma 2 3" xfId="46"/>
    <cellStyle name="Comma 3" xfId="47"/>
    <cellStyle name="Comma 3 2" xfId="48"/>
    <cellStyle name="Comma 3 3" xfId="49"/>
    <cellStyle name="Comma 3 4" xfId="50"/>
    <cellStyle name="Comma 4" xfId="51"/>
    <cellStyle name="Comma 4 2" xfId="52"/>
    <cellStyle name="Comma 5" xfId="53"/>
    <cellStyle name="Comma 5 2" xfId="54"/>
    <cellStyle name="Comma 5 3" xfId="55"/>
    <cellStyle name="Comma 6" xfId="56"/>
    <cellStyle name="Comma 6 2" xfId="57"/>
    <cellStyle name="Comma 7" xfId="58"/>
    <cellStyle name="Comma 7 2" xfId="59"/>
    <cellStyle name="Comma 8" xfId="60"/>
    <cellStyle name="Comma 9" xfId="61"/>
    <cellStyle name="Currency" xfId="2" builtinId="4"/>
    <cellStyle name="Currency [0] 2" xfId="62"/>
    <cellStyle name="Currency 10" xfId="63"/>
    <cellStyle name="Currency 11" xfId="64"/>
    <cellStyle name="Currency 12" xfId="65"/>
    <cellStyle name="Currency 13" xfId="66"/>
    <cellStyle name="Currency 14" xfId="67"/>
    <cellStyle name="Currency 15" xfId="68"/>
    <cellStyle name="Currency 16" xfId="69"/>
    <cellStyle name="Currency 17" xfId="70"/>
    <cellStyle name="Currency 18" xfId="71"/>
    <cellStyle name="Currency 19" xfId="72"/>
    <cellStyle name="Currency 2" xfId="73"/>
    <cellStyle name="Currency 2 2" xfId="74"/>
    <cellStyle name="Currency 2 2 2" xfId="75"/>
    <cellStyle name="Currency 2 2 2 2" xfId="76"/>
    <cellStyle name="Currency 2 2 2 3" xfId="77"/>
    <cellStyle name="Currency 2 3" xfId="78"/>
    <cellStyle name="Currency 2 4" xfId="79"/>
    <cellStyle name="Currency 2 4 2" xfId="80"/>
    <cellStyle name="Currency 2 5" xfId="81"/>
    <cellStyle name="Currency 20" xfId="82"/>
    <cellStyle name="Currency 21" xfId="83"/>
    <cellStyle name="Currency 22" xfId="84"/>
    <cellStyle name="Currency 23" xfId="85"/>
    <cellStyle name="Currency 24" xfId="86"/>
    <cellStyle name="Currency 25" xfId="87"/>
    <cellStyle name="Currency 26" xfId="88"/>
    <cellStyle name="Currency 27" xfId="89"/>
    <cellStyle name="Currency 28" xfId="90"/>
    <cellStyle name="Currency 29" xfId="91"/>
    <cellStyle name="Currency 3" xfId="92"/>
    <cellStyle name="Currency 3 2" xfId="93"/>
    <cellStyle name="Currency 3 3" xfId="94"/>
    <cellStyle name="Currency 3 4" xfId="95"/>
    <cellStyle name="Currency 3 5" xfId="96"/>
    <cellStyle name="Currency 30" xfId="97"/>
    <cellStyle name="Currency 31" xfId="98"/>
    <cellStyle name="Currency 32" xfId="99"/>
    <cellStyle name="Currency 33" xfId="100"/>
    <cellStyle name="Currency 34" xfId="101"/>
    <cellStyle name="Currency 35" xfId="102"/>
    <cellStyle name="Currency 36" xfId="103"/>
    <cellStyle name="Currency 37" xfId="104"/>
    <cellStyle name="Currency 38" xfId="105"/>
    <cellStyle name="Currency 39" xfId="106"/>
    <cellStyle name="Currency 4" xfId="7"/>
    <cellStyle name="Currency 4 2" xfId="107"/>
    <cellStyle name="Currency 4 2 2" xfId="108"/>
    <cellStyle name="Currency 4 2 2 2" xfId="109"/>
    <cellStyle name="Currency 4 2 2 3" xfId="110"/>
    <cellStyle name="Currency 4 2 3" xfId="111"/>
    <cellStyle name="Currency 4 3" xfId="112"/>
    <cellStyle name="Currency 4 3 2" xfId="113"/>
    <cellStyle name="Currency 4 3 3" xfId="114"/>
    <cellStyle name="Currency 4 4" xfId="115"/>
    <cellStyle name="Currency 4 5" xfId="116"/>
    <cellStyle name="Currency 40" xfId="117"/>
    <cellStyle name="Currency 41" xfId="118"/>
    <cellStyle name="Currency 42" xfId="119"/>
    <cellStyle name="Currency 43" xfId="120"/>
    <cellStyle name="Currency 44" xfId="121"/>
    <cellStyle name="Currency 45" xfId="122"/>
    <cellStyle name="Currency 46" xfId="123"/>
    <cellStyle name="Currency 5" xfId="124"/>
    <cellStyle name="Currency 5 2" xfId="125"/>
    <cellStyle name="Currency 5 2 2" xfId="126"/>
    <cellStyle name="Currency 5 3" xfId="127"/>
    <cellStyle name="Currency 5 3 2" xfId="128"/>
    <cellStyle name="Currency 5 3 3" xfId="129"/>
    <cellStyle name="Currency 5 4" xfId="130"/>
    <cellStyle name="Currency 5 5" xfId="131"/>
    <cellStyle name="Currency 5 6" xfId="132"/>
    <cellStyle name="Currency 6" xfId="133"/>
    <cellStyle name="Currency 6 2" xfId="134"/>
    <cellStyle name="Currency 6 3" xfId="135"/>
    <cellStyle name="Currency 7" xfId="136"/>
    <cellStyle name="Currency 7 2" xfId="137"/>
    <cellStyle name="Currency 7 3" xfId="138"/>
    <cellStyle name="Currency 8" xfId="139"/>
    <cellStyle name="Currency 8 2" xfId="140"/>
    <cellStyle name="Currency 9" xfId="141"/>
    <cellStyle name="Explanatory Text 2" xfId="142"/>
    <cellStyle name="Explanatory Text 2 2" xfId="143"/>
    <cellStyle name="Explanatory Text 2 3" xfId="144"/>
    <cellStyle name="Font: Calibri, 9pt regular" xfId="145"/>
    <cellStyle name="Footnotes: top row" xfId="146"/>
    <cellStyle name="Good 2" xfId="147"/>
    <cellStyle name="Header: bottom row" xfId="148"/>
    <cellStyle name="Heading 1 2" xfId="149"/>
    <cellStyle name="Heading 1 2 2" xfId="150"/>
    <cellStyle name="Heading 1 2 3" xfId="151"/>
    <cellStyle name="Heading 2 2" xfId="152"/>
    <cellStyle name="Heading 2 2 2" xfId="153"/>
    <cellStyle name="Heading 2 2 3" xfId="154"/>
    <cellStyle name="Heading 3 2" xfId="155"/>
    <cellStyle name="Heading 3 2 2" xfId="156"/>
    <cellStyle name="Heading 3 2 3" xfId="157"/>
    <cellStyle name="Heading 4 2" xfId="158"/>
    <cellStyle name="Heading 4 2 2" xfId="159"/>
    <cellStyle name="Heading 4 2 3" xfId="160"/>
    <cellStyle name="Hyperlink 2" xfId="161"/>
    <cellStyle name="Input 2" xfId="162"/>
    <cellStyle name="Input 2 2" xfId="163"/>
    <cellStyle name="Input 2 3" xfId="164"/>
    <cellStyle name="Linked Cell 2" xfId="165"/>
    <cellStyle name="Linked Cell 2 2" xfId="166"/>
    <cellStyle name="Linked Cell 2 3" xfId="167"/>
    <cellStyle name="Neutral 2" xfId="168"/>
    <cellStyle name="Normal" xfId="0" builtinId="0"/>
    <cellStyle name="Normal 10" xfId="169"/>
    <cellStyle name="Normal 10 2" xfId="170"/>
    <cellStyle name="Normal 10 3" xfId="171"/>
    <cellStyle name="Normal 10 3 2" xfId="172"/>
    <cellStyle name="Normal 11" xfId="173"/>
    <cellStyle name="Normal 11 2" xfId="174"/>
    <cellStyle name="Normal 11 2 2" xfId="175"/>
    <cellStyle name="Normal 12" xfId="176"/>
    <cellStyle name="Normal 13" xfId="177"/>
    <cellStyle name="Normal 13 2" xfId="178"/>
    <cellStyle name="Normal 14" xfId="179"/>
    <cellStyle name="Normal 14 2" xfId="180"/>
    <cellStyle name="Normal 15" xfId="181"/>
    <cellStyle name="Normal 16" xfId="182"/>
    <cellStyle name="Normal 17" xfId="183"/>
    <cellStyle name="Normal 17 2" xfId="184"/>
    <cellStyle name="Normal 18" xfId="185"/>
    <cellStyle name="Normal 19" xfId="186"/>
    <cellStyle name="Normal 2" xfId="6"/>
    <cellStyle name="Normal 2 2" xfId="187"/>
    <cellStyle name="Normal 2 2 2" xfId="188"/>
    <cellStyle name="Normal 2 2 3" xfId="189"/>
    <cellStyle name="Normal 2 3" xfId="190"/>
    <cellStyle name="Normal 2 3 2" xfId="191"/>
    <cellStyle name="Normal 2 4" xfId="192"/>
    <cellStyle name="Normal 2 4 2" xfId="193"/>
    <cellStyle name="Normal 2 4 3" xfId="194"/>
    <cellStyle name="Normal 2 5" xfId="195"/>
    <cellStyle name="Normal 2 5 2" xfId="196"/>
    <cellStyle name="Normal 20" xfId="197"/>
    <cellStyle name="Normal 21" xfId="198"/>
    <cellStyle name="Normal 3" xfId="4"/>
    <cellStyle name="Normal 3 2" xfId="199"/>
    <cellStyle name="Normal 3 2 2" xfId="200"/>
    <cellStyle name="Normal 3 2 3" xfId="201"/>
    <cellStyle name="Normal 3 2 4" xfId="202"/>
    <cellStyle name="Normal 3 3" xfId="203"/>
    <cellStyle name="Normal 3 3 2" xfId="204"/>
    <cellStyle name="Normal 3 4" xfId="205"/>
    <cellStyle name="Normal 3 4 2" xfId="206"/>
    <cellStyle name="Normal 3 5" xfId="207"/>
    <cellStyle name="Normal 3 9" xfId="208"/>
    <cellStyle name="Normal 4" xfId="209"/>
    <cellStyle name="Normal 4 2" xfId="210"/>
    <cellStyle name="Normal 4 2 2" xfId="211"/>
    <cellStyle name="Normal 4 2 2 2" xfId="212"/>
    <cellStyle name="Normal 4 2 3" xfId="213"/>
    <cellStyle name="Normal 4 2 3 2" xfId="214"/>
    <cellStyle name="Normal 4 3" xfId="215"/>
    <cellStyle name="Normal 4 3 2" xfId="216"/>
    <cellStyle name="Normal 4 3 3" xfId="217"/>
    <cellStyle name="Normal 4 4" xfId="218"/>
    <cellStyle name="Normal 5" xfId="219"/>
    <cellStyle name="Normal 5 2" xfId="220"/>
    <cellStyle name="Normal 6" xfId="221"/>
    <cellStyle name="Normal 6 2" xfId="222"/>
    <cellStyle name="Normal 6 2 2" xfId="223"/>
    <cellStyle name="Normal 6 2 2 2" xfId="224"/>
    <cellStyle name="Normal 6 2 3" xfId="225"/>
    <cellStyle name="Normal 6 2 4" xfId="226"/>
    <cellStyle name="Normal 6 3" xfId="227"/>
    <cellStyle name="Normal 6 4" xfId="228"/>
    <cellStyle name="Normal 7" xfId="229"/>
    <cellStyle name="Normal 7 2" xfId="230"/>
    <cellStyle name="Normal 7 3" xfId="231"/>
    <cellStyle name="Normal 8" xfId="232"/>
    <cellStyle name="Normal 8 2" xfId="233"/>
    <cellStyle name="Normal 8 3" xfId="234"/>
    <cellStyle name="Normal 8 4" xfId="235"/>
    <cellStyle name="Normal 8 5" xfId="236"/>
    <cellStyle name="Normal 9" xfId="237"/>
    <cellStyle name="Normal 9 2" xfId="238"/>
    <cellStyle name="Normal 9 2 2" xfId="239"/>
    <cellStyle name="Normal 9 2 3" xfId="240"/>
    <cellStyle name="Normal 9 3" xfId="241"/>
    <cellStyle name="Note 2" xfId="242"/>
    <cellStyle name="Note 2 2" xfId="243"/>
    <cellStyle name="Note 2 3" xfId="244"/>
    <cellStyle name="Output 2" xfId="245"/>
    <cellStyle name="Output 2 2" xfId="246"/>
    <cellStyle name="Output 2 3" xfId="247"/>
    <cellStyle name="Parent row" xfId="248"/>
    <cellStyle name="Percent" xfId="3" builtinId="5"/>
    <cellStyle name="Percent 10" xfId="249"/>
    <cellStyle name="Percent 10 2" xfId="250"/>
    <cellStyle name="Percent 11" xfId="251"/>
    <cellStyle name="Percent 2" xfId="252"/>
    <cellStyle name="Percent 2 2" xfId="253"/>
    <cellStyle name="Percent 2 2 2" xfId="254"/>
    <cellStyle name="Percent 2 2 3" xfId="255"/>
    <cellStyle name="Percent 2 3" xfId="256"/>
    <cellStyle name="Percent 2 4" xfId="257"/>
    <cellStyle name="Percent 2 5" xfId="258"/>
    <cellStyle name="Percent 3" xfId="5"/>
    <cellStyle name="Percent 3 2" xfId="259"/>
    <cellStyle name="Percent 3 2 2" xfId="260"/>
    <cellStyle name="Percent 3 2 3" xfId="261"/>
    <cellStyle name="Percent 3 3" xfId="262"/>
    <cellStyle name="Percent 4" xfId="263"/>
    <cellStyle name="Percent 4 2" xfId="264"/>
    <cellStyle name="Percent 4 2 2" xfId="265"/>
    <cellStyle name="Percent 4 2 3" xfId="266"/>
    <cellStyle name="Percent 4 3" xfId="267"/>
    <cellStyle name="Percent 5" xfId="8"/>
    <cellStyle name="Percent 5 2" xfId="268"/>
    <cellStyle name="Percent 5 2 2" xfId="269"/>
    <cellStyle name="Percent 5 3" xfId="270"/>
    <cellStyle name="Percent 5 4" xfId="271"/>
    <cellStyle name="Percent 5 5" xfId="272"/>
    <cellStyle name="Percent 6" xfId="273"/>
    <cellStyle name="Percent 6 2" xfId="274"/>
    <cellStyle name="Percent 6 3" xfId="275"/>
    <cellStyle name="Percent 6 4" xfId="276"/>
    <cellStyle name="Percent 7" xfId="277"/>
    <cellStyle name="Percent 7 2" xfId="278"/>
    <cellStyle name="Percent 7 3" xfId="279"/>
    <cellStyle name="Percent 7 4" xfId="280"/>
    <cellStyle name="Percent 8" xfId="281"/>
    <cellStyle name="Percent 8 2" xfId="282"/>
    <cellStyle name="Percent 8 3" xfId="283"/>
    <cellStyle name="Percent 9" xfId="284"/>
    <cellStyle name="Percent 9 2" xfId="285"/>
    <cellStyle name="Table title" xfId="286"/>
    <cellStyle name="Title 2" xfId="287"/>
    <cellStyle name="Title 2 2" xfId="288"/>
    <cellStyle name="Title 2 3" xfId="289"/>
    <cellStyle name="Total 2" xfId="290"/>
    <cellStyle name="Total 2 2" xfId="291"/>
    <cellStyle name="Total 2 3" xfId="292"/>
    <cellStyle name="Warning Text 2" xfId="293"/>
    <cellStyle name="Warning Text 2 2" xfId="294"/>
    <cellStyle name="Warning Text 2 3" xfId="2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MH%20Model%20Budgets%202.14.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Pre PH FI"/>
      <sheetName val="2017 Post PH FI"/>
      <sheetName val="Brooke"/>
      <sheetName val="Sheet1"/>
      <sheetName val="Chart"/>
      <sheetName val="Notes "/>
      <sheetName val="11.22.19 ALTR Add on Rates"/>
      <sheetName val="Integrated Team (FY21)"/>
      <sheetName val="shouldve been PH GLE "/>
      <sheetName val="GLE (FY21)"/>
      <sheetName val="GLE"/>
      <sheetName val="Med_Int_Spec (FY21)"/>
      <sheetName val="Med_Int_Spec"/>
      <sheetName val="Int_Beh (FY21)"/>
      <sheetName val="Int_Beh"/>
      <sheetName val="Int_Fire_Safety (FY21)"/>
      <sheetName val="Int_Fire_Safety"/>
      <sheetName val="Clin_Int (FY21)"/>
      <sheetName val="Clin_Int"/>
      <sheetName val="Int_DBT(FY21)"/>
      <sheetName val="FY15 Salary Benchmark"/>
      <sheetName val="FY15 UFR Summary"/>
      <sheetName val="FTE Benchmark Tables"/>
      <sheetName val="Lease Mgmt Add-On"/>
      <sheetName val="CAF 2019 Fall"/>
      <sheetName val="FY19_20 CAF"/>
      <sheetName val="Occ. Cost Index"/>
      <sheetName val="Occ. Modifiers"/>
      <sheetName val="Occupancy - ACCS"/>
    </sheetNames>
    <sheetDataSet>
      <sheetData sheetId="0" refreshError="1"/>
      <sheetData sheetId="1" refreshError="1"/>
      <sheetData sheetId="2" refreshError="1"/>
      <sheetData sheetId="3" refreshError="1"/>
      <sheetData sheetId="4">
        <row r="4">
          <cell r="C4">
            <v>32198.400000000001</v>
          </cell>
        </row>
        <row r="6">
          <cell r="C6">
            <v>41516.800000000003</v>
          </cell>
        </row>
        <row r="8">
          <cell r="C8">
            <v>32302.399999999998</v>
          </cell>
        </row>
        <row r="10">
          <cell r="C10">
            <v>43971.200000000004</v>
          </cell>
        </row>
        <row r="14">
          <cell r="C14">
            <v>60923.199999999997</v>
          </cell>
        </row>
        <row r="18">
          <cell r="C18">
            <v>57449.599999999999</v>
          </cell>
        </row>
        <row r="20">
          <cell r="C20">
            <v>86860.800000000003</v>
          </cell>
        </row>
        <row r="30">
          <cell r="C30">
            <v>0.22309999999999999</v>
          </cell>
        </row>
        <row r="31">
          <cell r="C31">
            <v>1.7780248869661817E-2</v>
          </cell>
        </row>
        <row r="32">
          <cell r="C32">
            <v>3.7000000000000002E-3</v>
          </cell>
        </row>
      </sheetData>
      <sheetData sheetId="5" refreshError="1"/>
      <sheetData sheetId="6">
        <row r="14">
          <cell r="G14">
            <v>42.595828549102229</v>
          </cell>
        </row>
      </sheetData>
      <sheetData sheetId="7">
        <row r="14">
          <cell r="E14">
            <v>60923</v>
          </cell>
        </row>
        <row r="15">
          <cell r="E15">
            <v>92496.84919424048</v>
          </cell>
        </row>
        <row r="17">
          <cell r="E17">
            <v>208323.9231935351</v>
          </cell>
        </row>
        <row r="23">
          <cell r="E23">
            <v>32198.400000000001</v>
          </cell>
        </row>
        <row r="26">
          <cell r="E26">
            <v>32198.400000000001</v>
          </cell>
        </row>
        <row r="27">
          <cell r="E27">
            <v>32198.400000000001</v>
          </cell>
        </row>
        <row r="32">
          <cell r="E32">
            <v>0.22309999999999999</v>
          </cell>
        </row>
        <row r="35">
          <cell r="E35">
            <v>135.32</v>
          </cell>
          <cell r="H35" t="str">
            <v>BLS /OES Massachusetts Median 2018</v>
          </cell>
        </row>
        <row r="36">
          <cell r="E36">
            <v>56.166377419662432</v>
          </cell>
        </row>
        <row r="41">
          <cell r="E41">
            <v>277.77888022304023</v>
          </cell>
          <cell r="H41" t="str">
            <v>Avg of the FY15 CBFS data per FTE.</v>
          </cell>
        </row>
        <row r="44">
          <cell r="E44">
            <v>642.72053101483573</v>
          </cell>
          <cell r="H44" t="str">
            <v>Program Supplies &amp; Materials (33E) per FTE.</v>
          </cell>
        </row>
        <row r="45">
          <cell r="B45" t="str">
            <v xml:space="preserve"> PFLMA Trust Contribution</v>
          </cell>
          <cell r="E45">
            <v>3.7000000000000002E-3</v>
          </cell>
        </row>
        <row r="46">
          <cell r="E46">
            <v>0.12</v>
          </cell>
        </row>
        <row r="47">
          <cell r="E47">
            <v>7.6809383045675458E-2</v>
          </cell>
          <cell r="H47" t="str">
            <v>CY2015Q2; Prospective period FY19 &amp; FY20</v>
          </cell>
        </row>
        <row r="48">
          <cell r="E48">
            <v>1.7780248869661817E-2</v>
          </cell>
          <cell r="H48" t="str">
            <v>CY2020Q2; Prospective period FY21 &amp; FY22</v>
          </cell>
        </row>
      </sheetData>
      <sheetData sheetId="8" refreshError="1"/>
      <sheetData sheetId="9"/>
      <sheetData sheetId="10">
        <row r="14">
          <cell r="G14" t="str">
            <v>FY16 UFR, Weighted Average, Program Function Manager</v>
          </cell>
        </row>
        <row r="34">
          <cell r="C34">
            <v>6191.6539525126345</v>
          </cell>
          <cell r="G34" t="str">
            <v>Benchmark: 101 CMR 420: allocation for van, 1 van / 2 GLEs</v>
          </cell>
        </row>
        <row r="79">
          <cell r="G79" t="str">
            <v>Benchmark 101 CMR 420: allocation for van, 1 van / 2 GLEs</v>
          </cell>
        </row>
      </sheetData>
      <sheetData sheetId="11"/>
      <sheetData sheetId="12">
        <row r="14">
          <cell r="G14" t="str">
            <v>FY16 UFR, Weighted Average, Program Function Manager</v>
          </cell>
        </row>
        <row r="18">
          <cell r="B18" t="str">
            <v xml:space="preserve">  Certified Nursing Assistant (CNA)</v>
          </cell>
        </row>
        <row r="32">
          <cell r="B32" t="str">
            <v xml:space="preserve">  Staff Training</v>
          </cell>
          <cell r="D32">
            <v>277.77888022304023</v>
          </cell>
          <cell r="G32" t="str">
            <v>Avg of the FY15 CBFS data per FTE.</v>
          </cell>
        </row>
        <row r="33">
          <cell r="D33">
            <v>6191.6539525126345</v>
          </cell>
          <cell r="G33" t="str">
            <v>Benchmark: 101 CMR 420: allocation for van, 1 van / 2 GLEs</v>
          </cell>
        </row>
      </sheetData>
      <sheetData sheetId="13"/>
      <sheetData sheetId="14">
        <row r="13">
          <cell r="G13" t="str">
            <v>FY16 UFR, Weighted Average, Program Function Manager</v>
          </cell>
        </row>
        <row r="26">
          <cell r="B26" t="str">
            <v xml:space="preserve">  Psychologist</v>
          </cell>
        </row>
        <row r="31">
          <cell r="G31" t="str">
            <v>Program Supplies &amp; Materials (33E) per FTE.</v>
          </cell>
        </row>
        <row r="61">
          <cell r="G61" t="str">
            <v>BLS /OES Massachusetts Median 2018</v>
          </cell>
        </row>
        <row r="163">
          <cell r="B163" t="str">
            <v xml:space="preserve">  Staff Training</v>
          </cell>
          <cell r="E163">
            <v>277.77888022304023</v>
          </cell>
        </row>
      </sheetData>
      <sheetData sheetId="15"/>
      <sheetData sheetId="16">
        <row r="13">
          <cell r="G13" t="str">
            <v>FY16 UFR, Weighted Average, Program Function Manager</v>
          </cell>
        </row>
        <row r="17">
          <cell r="G17" t="str">
            <v>BLS /OES Massachusetts Median 2018</v>
          </cell>
        </row>
        <row r="30">
          <cell r="B30" t="str">
            <v xml:space="preserve">  Staff Training</v>
          </cell>
          <cell r="D30">
            <v>277.77888022304023</v>
          </cell>
          <cell r="G30" t="str">
            <v>Avg of the FY15 CBFS data per FTE.</v>
          </cell>
        </row>
        <row r="33">
          <cell r="G33" t="str">
            <v>Program Supplies &amp; Materials (33E) per FTE.</v>
          </cell>
        </row>
      </sheetData>
      <sheetData sheetId="17"/>
      <sheetData sheetId="18" refreshError="1"/>
      <sheetData sheetId="19"/>
      <sheetData sheetId="20">
        <row r="7">
          <cell r="C7">
            <v>193464.06752540206</v>
          </cell>
        </row>
        <row r="11">
          <cell r="C11">
            <v>65341.59199999999</v>
          </cell>
        </row>
        <row r="13">
          <cell r="C13">
            <v>67597.182758934548</v>
          </cell>
        </row>
      </sheetData>
      <sheetData sheetId="21">
        <row r="40">
          <cell r="C40">
            <v>3569.9962645198084</v>
          </cell>
        </row>
        <row r="62">
          <cell r="D62">
            <v>920933.25</v>
          </cell>
        </row>
        <row r="63">
          <cell r="D63">
            <v>2868701</v>
          </cell>
        </row>
        <row r="73">
          <cell r="D73">
            <v>2130841.29</v>
          </cell>
        </row>
      </sheetData>
      <sheetData sheetId="22" refreshError="1"/>
      <sheetData sheetId="23" refreshError="1"/>
      <sheetData sheetId="24">
        <row r="25">
          <cell r="BZ25">
            <v>1.7780248869661817E-2</v>
          </cell>
        </row>
      </sheetData>
      <sheetData sheetId="25">
        <row r="41">
          <cell r="BU41">
            <v>7.6809383045675458E-2</v>
          </cell>
        </row>
      </sheetData>
      <sheetData sheetId="26"/>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BR410"/>
  <sheetViews>
    <sheetView zoomScale="70" zoomScaleNormal="70" workbookViewId="0">
      <selection activeCell="H7" sqref="H7"/>
    </sheetView>
  </sheetViews>
  <sheetFormatPr defaultColWidth="9.109375" defaultRowHeight="18"/>
  <cols>
    <col min="1" max="1" width="1.6640625" style="263" customWidth="1"/>
    <col min="2" max="2" width="34.44140625" style="263" customWidth="1"/>
    <col min="3" max="3" width="17" style="263" customWidth="1"/>
    <col min="4" max="4" width="20.44140625" style="263" customWidth="1"/>
    <col min="5" max="5" width="12.109375" style="263" customWidth="1"/>
    <col min="6" max="6" width="12" style="84" bestFit="1" customWidth="1"/>
    <col min="7" max="7" width="8" style="263" customWidth="1"/>
    <col min="8" max="8" width="54.33203125" style="264" customWidth="1"/>
    <col min="9" max="9" width="1.6640625" style="263" customWidth="1"/>
    <col min="10" max="10" width="35.44140625" style="4" bestFit="1" customWidth="1"/>
    <col min="11" max="11" width="11.6640625" style="4" customWidth="1"/>
    <col min="12" max="13" width="14.44140625" style="4" customWidth="1"/>
    <col min="14" max="14" width="13.33203125" style="4" customWidth="1"/>
    <col min="15" max="15" width="21.33203125" style="4" bestFit="1" customWidth="1"/>
    <col min="16" max="16" width="1.6640625" style="80" customWidth="1"/>
    <col min="17" max="17" width="27.33203125" style="5" customWidth="1"/>
    <col min="18" max="18" width="9.109375" style="5"/>
    <col min="19" max="19" width="10.6640625" style="5" bestFit="1" customWidth="1"/>
    <col min="20" max="24" width="9.109375" style="5"/>
    <col min="25" max="70" width="9.109375" style="80"/>
    <col min="71" max="16384" width="9.109375" style="263"/>
  </cols>
  <sheetData>
    <row r="1" spans="1:17" ht="18.600000000000001" thickBot="1">
      <c r="A1" s="1"/>
      <c r="B1" s="904" t="s">
        <v>0</v>
      </c>
      <c r="C1" s="904"/>
      <c r="D1" s="904"/>
      <c r="E1" s="904"/>
      <c r="F1" s="904"/>
      <c r="G1" s="904"/>
      <c r="H1" s="904"/>
      <c r="I1" s="2"/>
      <c r="J1" s="3"/>
      <c r="P1" s="1"/>
    </row>
    <row r="2" spans="1:17" ht="15.6" customHeight="1" thickBot="1">
      <c r="A2" s="1"/>
      <c r="B2" s="1"/>
      <c r="C2" s="1"/>
      <c r="D2" s="1"/>
      <c r="E2" s="1"/>
      <c r="F2" s="6"/>
      <c r="G2" s="1"/>
      <c r="H2" s="7"/>
      <c r="I2" s="1"/>
      <c r="J2" s="8" t="s">
        <v>1</v>
      </c>
      <c r="P2" s="1"/>
    </row>
    <row r="3" spans="1:17" ht="13.8" thickBot="1">
      <c r="A3" s="1"/>
      <c r="B3" s="9" t="s">
        <v>2</v>
      </c>
      <c r="C3" s="10"/>
      <c r="D3" s="11" t="s">
        <v>3</v>
      </c>
      <c r="E3" s="12" t="s">
        <v>4</v>
      </c>
      <c r="F3" s="13"/>
      <c r="G3" s="14"/>
      <c r="H3" s="15"/>
      <c r="I3" s="16"/>
      <c r="J3" s="17" t="s">
        <v>5</v>
      </c>
      <c r="K3" s="18"/>
      <c r="L3" s="18"/>
      <c r="M3" s="18"/>
      <c r="N3" s="18"/>
      <c r="O3" s="19"/>
      <c r="P3" s="1"/>
    </row>
    <row r="4" spans="1:17" ht="13.2">
      <c r="A4" s="1"/>
      <c r="B4" s="20" t="s">
        <v>6</v>
      </c>
      <c r="C4" s="21"/>
      <c r="D4" s="22">
        <v>15</v>
      </c>
      <c r="E4" s="23">
        <f>D4*8</f>
        <v>120</v>
      </c>
      <c r="F4" s="13"/>
      <c r="G4" s="14"/>
      <c r="H4" s="24"/>
      <c r="I4" s="25"/>
      <c r="J4" s="26" t="s">
        <v>7</v>
      </c>
      <c r="K4" s="27">
        <v>100</v>
      </c>
      <c r="L4" s="28"/>
      <c r="M4" s="28"/>
      <c r="N4" s="29"/>
      <c r="O4" s="30"/>
      <c r="P4" s="1"/>
    </row>
    <row r="5" spans="1:17" ht="13.2">
      <c r="A5" s="1"/>
      <c r="B5" s="20" t="s">
        <v>8</v>
      </c>
      <c r="C5" s="21"/>
      <c r="D5" s="22">
        <v>8</v>
      </c>
      <c r="E5" s="23">
        <f>D5*8</f>
        <v>64</v>
      </c>
      <c r="F5" s="13"/>
      <c r="G5" s="14"/>
      <c r="H5" s="24"/>
      <c r="I5" s="25"/>
      <c r="J5" s="31" t="s">
        <v>9</v>
      </c>
      <c r="K5" s="32">
        <f>K4*365</f>
        <v>36500</v>
      </c>
      <c r="L5" s="33"/>
      <c r="M5" s="33"/>
      <c r="N5" s="33"/>
      <c r="O5" s="34"/>
      <c r="P5" s="1"/>
    </row>
    <row r="6" spans="1:17" ht="13.2">
      <c r="A6" s="1"/>
      <c r="B6" s="20" t="s">
        <v>10</v>
      </c>
      <c r="C6" s="21"/>
      <c r="D6" s="22">
        <v>10</v>
      </c>
      <c r="E6" s="23">
        <f>D6*8</f>
        <v>80</v>
      </c>
      <c r="F6" s="13"/>
      <c r="G6" s="14"/>
      <c r="H6" s="24"/>
      <c r="I6" s="25"/>
      <c r="J6" s="35"/>
      <c r="K6" s="36"/>
      <c r="L6" s="37" t="s">
        <v>11</v>
      </c>
      <c r="M6" s="37"/>
      <c r="N6" s="37" t="s">
        <v>12</v>
      </c>
      <c r="O6" s="38" t="s">
        <v>13</v>
      </c>
      <c r="P6" s="1"/>
    </row>
    <row r="7" spans="1:17" ht="13.2">
      <c r="A7" s="1"/>
      <c r="B7" s="39" t="s">
        <v>14</v>
      </c>
      <c r="C7" s="40"/>
      <c r="D7" s="22">
        <v>5</v>
      </c>
      <c r="E7" s="41">
        <f>D7*8</f>
        <v>40</v>
      </c>
      <c r="F7" s="13"/>
      <c r="G7" s="14"/>
      <c r="H7" s="24"/>
      <c r="I7" s="25"/>
      <c r="J7" s="31" t="s">
        <v>15</v>
      </c>
      <c r="K7" s="42"/>
      <c r="L7" s="43"/>
      <c r="M7" s="43"/>
      <c r="N7" s="43"/>
      <c r="O7" s="44"/>
      <c r="P7" s="1"/>
    </row>
    <row r="8" spans="1:17" ht="13.2">
      <c r="A8" s="1"/>
      <c r="B8" s="20"/>
      <c r="C8" s="21"/>
      <c r="D8" s="45" t="s">
        <v>16</v>
      </c>
      <c r="E8" s="23">
        <f>SUM(E4:E7)</f>
        <v>304</v>
      </c>
      <c r="F8" s="13"/>
      <c r="G8" s="14"/>
      <c r="H8" s="24"/>
      <c r="I8" s="25"/>
      <c r="J8" s="46" t="s">
        <v>17</v>
      </c>
      <c r="K8" s="47"/>
      <c r="L8" s="48">
        <f>E13</f>
        <v>62573.393248784203</v>
      </c>
      <c r="M8" s="48"/>
      <c r="N8" s="49">
        <v>1</v>
      </c>
      <c r="O8" s="50">
        <f>N8*L8</f>
        <v>62573.393248784203</v>
      </c>
      <c r="P8" s="1"/>
    </row>
    <row r="9" spans="1:17" ht="13.8" thickBot="1">
      <c r="A9" s="1"/>
      <c r="B9" s="51"/>
      <c r="C9" s="52"/>
      <c r="D9" s="53" t="s">
        <v>18</v>
      </c>
      <c r="E9" s="54">
        <f>E8/(52*40)</f>
        <v>0.14615384615384616</v>
      </c>
      <c r="F9" s="13"/>
      <c r="G9" s="14"/>
      <c r="H9" s="55"/>
      <c r="I9" s="56"/>
      <c r="J9" s="46" t="s">
        <v>19</v>
      </c>
      <c r="K9" s="47"/>
      <c r="L9" s="57">
        <f>E14</f>
        <v>60923</v>
      </c>
      <c r="M9" s="48"/>
      <c r="N9" s="49">
        <v>1</v>
      </c>
      <c r="O9" s="50">
        <f>N9*L9</f>
        <v>60923</v>
      </c>
      <c r="P9" s="1"/>
    </row>
    <row r="10" spans="1:17" ht="15.6" customHeight="1" thickBot="1">
      <c r="A10" s="1"/>
      <c r="B10" s="33"/>
      <c r="C10" s="33"/>
      <c r="D10" s="33"/>
      <c r="E10" s="33"/>
      <c r="F10" s="58"/>
      <c r="G10" s="33"/>
      <c r="H10" s="59"/>
      <c r="I10" s="1"/>
      <c r="J10" s="46" t="s">
        <v>20</v>
      </c>
      <c r="K10" s="47"/>
      <c r="L10" s="48">
        <f>E15</f>
        <v>92496.84919424048</v>
      </c>
      <c r="M10" s="48"/>
      <c r="N10" s="49">
        <v>0.1</v>
      </c>
      <c r="O10" s="50">
        <f>N10*L10</f>
        <v>9249.6849194240476</v>
      </c>
      <c r="P10" s="1"/>
    </row>
    <row r="11" spans="1:17" ht="39.6">
      <c r="A11" s="1"/>
      <c r="B11" s="60"/>
      <c r="C11" s="61" t="s">
        <v>21</v>
      </c>
      <c r="D11" s="61" t="s">
        <v>22</v>
      </c>
      <c r="E11" s="61" t="s">
        <v>23</v>
      </c>
      <c r="F11" s="62"/>
      <c r="G11" s="61"/>
      <c r="H11" s="63" t="s">
        <v>24</v>
      </c>
      <c r="I11" s="64"/>
      <c r="J11" s="65" t="s">
        <v>25</v>
      </c>
      <c r="K11" s="47"/>
      <c r="L11" s="48"/>
      <c r="M11" s="48"/>
      <c r="N11" s="49"/>
      <c r="O11" s="50"/>
      <c r="P11" s="1"/>
    </row>
    <row r="12" spans="1:17" ht="13.2">
      <c r="A12" s="1"/>
      <c r="B12" s="66" t="s">
        <v>15</v>
      </c>
      <c r="C12" s="64"/>
      <c r="D12" s="67"/>
      <c r="E12" s="68"/>
      <c r="F12" s="69"/>
      <c r="G12" s="68"/>
      <c r="H12" s="70"/>
      <c r="I12" s="64"/>
      <c r="J12" s="46" t="s">
        <v>26</v>
      </c>
      <c r="K12" s="47"/>
      <c r="L12" s="48">
        <f>E17</f>
        <v>208323.9231935351</v>
      </c>
      <c r="M12" s="48"/>
      <c r="N12" s="49">
        <v>0.05</v>
      </c>
      <c r="O12" s="50">
        <f>N12*L12</f>
        <v>10416.196159676756</v>
      </c>
      <c r="P12" s="1"/>
    </row>
    <row r="13" spans="1:17" ht="13.2">
      <c r="A13" s="1"/>
      <c r="B13" s="71" t="s">
        <v>17</v>
      </c>
      <c r="C13" s="72">
        <v>1</v>
      </c>
      <c r="D13" s="72">
        <v>1</v>
      </c>
      <c r="E13" s="73">
        <f>58110*(1+E47)</f>
        <v>62573.393248784203</v>
      </c>
      <c r="F13" s="69"/>
      <c r="G13" s="68"/>
      <c r="H13" s="70" t="s">
        <v>27</v>
      </c>
      <c r="I13" s="64"/>
      <c r="J13" s="74" t="s">
        <v>28</v>
      </c>
      <c r="K13" s="75"/>
      <c r="L13" s="48">
        <f>E18</f>
        <v>60923.199999999997</v>
      </c>
      <c r="M13" s="48"/>
      <c r="N13" s="49">
        <v>3.5999999999999996</v>
      </c>
      <c r="O13" s="50">
        <f>N13*L13</f>
        <v>219323.51999999996</v>
      </c>
      <c r="P13" s="1"/>
    </row>
    <row r="14" spans="1:17" ht="13.2">
      <c r="A14" s="1"/>
      <c r="B14" s="71" t="s">
        <v>19</v>
      </c>
      <c r="C14" s="72">
        <v>1</v>
      </c>
      <c r="D14" s="72">
        <v>1</v>
      </c>
      <c r="E14" s="73">
        <v>60923</v>
      </c>
      <c r="F14" s="76"/>
      <c r="G14" s="68"/>
      <c r="H14" s="70" t="s">
        <v>29</v>
      </c>
      <c r="I14" s="64"/>
      <c r="J14" s="46" t="s">
        <v>30</v>
      </c>
      <c r="K14" s="47"/>
      <c r="L14" s="48">
        <f>E19</f>
        <v>86860.800000000003</v>
      </c>
      <c r="M14" s="48"/>
      <c r="N14" s="49">
        <v>1</v>
      </c>
      <c r="O14" s="50">
        <f>N14*L14</f>
        <v>86860.800000000003</v>
      </c>
      <c r="P14" s="1"/>
    </row>
    <row r="15" spans="1:17" ht="13.2">
      <c r="A15" s="1"/>
      <c r="B15" s="71" t="s">
        <v>20</v>
      </c>
      <c r="C15" s="72">
        <v>0.1</v>
      </c>
      <c r="D15" s="72">
        <v>0.1</v>
      </c>
      <c r="E15" s="73">
        <f>85899*(1+E47)</f>
        <v>92496.84919424048</v>
      </c>
      <c r="F15" s="69"/>
      <c r="G15" s="68"/>
      <c r="H15" s="70" t="s">
        <v>31</v>
      </c>
      <c r="I15" s="64"/>
      <c r="J15" s="46" t="str">
        <f>B20</f>
        <v xml:space="preserve">    Substance Abuse Counselor/ LSW</v>
      </c>
      <c r="K15" s="47"/>
      <c r="L15" s="48">
        <f>E20</f>
        <v>43971.200000000004</v>
      </c>
      <c r="M15" s="48"/>
      <c r="N15" s="49">
        <v>1</v>
      </c>
      <c r="O15" s="50">
        <f>N15*L15</f>
        <v>43971.200000000004</v>
      </c>
      <c r="P15" s="6"/>
      <c r="Q15" s="77"/>
    </row>
    <row r="16" spans="1:17" ht="13.2">
      <c r="A16" s="1"/>
      <c r="B16" s="78" t="s">
        <v>25</v>
      </c>
      <c r="C16" s="72"/>
      <c r="D16" s="72"/>
      <c r="E16" s="73"/>
      <c r="F16" s="69"/>
      <c r="G16" s="68"/>
      <c r="H16" s="70"/>
      <c r="I16" s="64"/>
      <c r="J16" s="65" t="s">
        <v>32</v>
      </c>
      <c r="K16" s="47"/>
      <c r="L16" s="48"/>
      <c r="M16" s="48"/>
      <c r="N16" s="49"/>
      <c r="O16" s="50"/>
      <c r="P16" s="1"/>
    </row>
    <row r="17" spans="1:28" ht="13.2">
      <c r="A17" s="1"/>
      <c r="B17" s="71" t="s">
        <v>26</v>
      </c>
      <c r="C17" s="72">
        <v>0.05</v>
      </c>
      <c r="D17" s="72">
        <v>0.05</v>
      </c>
      <c r="E17" s="73">
        <f>'[8]FY15 Salary Benchmark'!C7*(1+E47)</f>
        <v>208323.9231935351</v>
      </c>
      <c r="F17" s="69"/>
      <c r="G17" s="68"/>
      <c r="H17" s="70" t="s">
        <v>33</v>
      </c>
      <c r="I17" s="64"/>
      <c r="J17" s="79" t="s">
        <v>34</v>
      </c>
      <c r="K17" s="47"/>
      <c r="L17" s="48">
        <f t="shared" ref="L17:L22" si="0">E22</f>
        <v>41516.800000000003</v>
      </c>
      <c r="M17" s="48"/>
      <c r="N17" s="49">
        <v>2</v>
      </c>
      <c r="O17" s="50">
        <f t="shared" ref="O17:O22" si="1">N17*L17</f>
        <v>83033.600000000006</v>
      </c>
      <c r="P17" s="1"/>
    </row>
    <row r="18" spans="1:28" ht="13.2">
      <c r="A18" s="1"/>
      <c r="B18" s="81" t="s">
        <v>28</v>
      </c>
      <c r="C18" s="82">
        <v>3.5999999999999996</v>
      </c>
      <c r="D18" s="82">
        <v>3.5999999999999996</v>
      </c>
      <c r="E18" s="83">
        <f>[8]Chart!C14</f>
        <v>60923.199999999997</v>
      </c>
      <c r="G18" s="68"/>
      <c r="H18" s="70" t="s">
        <v>35</v>
      </c>
      <c r="I18" s="64"/>
      <c r="J18" s="85" t="str">
        <f>B23</f>
        <v xml:space="preserve">    Direct Care</v>
      </c>
      <c r="K18" s="75"/>
      <c r="L18" s="86">
        <f t="shared" si="0"/>
        <v>32198.400000000001</v>
      </c>
      <c r="M18" s="86"/>
      <c r="N18" s="87">
        <v>6</v>
      </c>
      <c r="O18" s="88">
        <f t="shared" si="1"/>
        <v>193190.40000000002</v>
      </c>
      <c r="P18" s="6"/>
    </row>
    <row r="19" spans="1:28" ht="13.2">
      <c r="A19" s="1"/>
      <c r="B19" s="71" t="s">
        <v>30</v>
      </c>
      <c r="C19" s="72">
        <v>1</v>
      </c>
      <c r="D19" s="72">
        <v>1</v>
      </c>
      <c r="E19" s="73">
        <f>[8]Chart!C20</f>
        <v>86860.800000000003</v>
      </c>
      <c r="F19" s="69"/>
      <c r="G19" s="68"/>
      <c r="H19" s="70" t="s">
        <v>35</v>
      </c>
      <c r="I19" s="64"/>
      <c r="J19" s="46" t="str">
        <f>B24</f>
        <v xml:space="preserve">    Housing Coordinator/DC III</v>
      </c>
      <c r="K19" s="47"/>
      <c r="L19" s="48">
        <f t="shared" si="0"/>
        <v>41516.800000000003</v>
      </c>
      <c r="M19" s="48"/>
      <c r="N19" s="49">
        <v>1</v>
      </c>
      <c r="O19" s="50">
        <f t="shared" si="1"/>
        <v>41516.800000000003</v>
      </c>
      <c r="P19" s="6"/>
    </row>
    <row r="20" spans="1:28" ht="13.2">
      <c r="A20" s="1"/>
      <c r="B20" s="71" t="s">
        <v>36</v>
      </c>
      <c r="C20" s="72">
        <v>1</v>
      </c>
      <c r="D20" s="72">
        <v>1</v>
      </c>
      <c r="E20" s="73">
        <f>[8]Chart!C10</f>
        <v>43971.200000000004</v>
      </c>
      <c r="F20" s="69"/>
      <c r="G20" s="68"/>
      <c r="H20" s="70" t="s">
        <v>35</v>
      </c>
      <c r="I20" s="64"/>
      <c r="J20" s="46" t="str">
        <f>B25</f>
        <v xml:space="preserve">    Peer &amp; Family Specialist</v>
      </c>
      <c r="K20" s="47"/>
      <c r="L20" s="48">
        <f t="shared" si="0"/>
        <v>41516.800000000003</v>
      </c>
      <c r="M20" s="48"/>
      <c r="N20" s="49">
        <f>C25</f>
        <v>0.75</v>
      </c>
      <c r="O20" s="50">
        <f>N20*L20</f>
        <v>31137.600000000002</v>
      </c>
      <c r="P20" s="6"/>
    </row>
    <row r="21" spans="1:28" ht="13.2">
      <c r="A21" s="1"/>
      <c r="B21" s="78" t="s">
        <v>32</v>
      </c>
      <c r="C21" s="72"/>
      <c r="D21" s="72"/>
      <c r="E21" s="73"/>
      <c r="F21" s="69"/>
      <c r="G21" s="68"/>
      <c r="H21" s="70"/>
      <c r="I21" s="64"/>
      <c r="J21" s="46" t="str">
        <f>B26</f>
        <v xml:space="preserve">    Peer &amp; Family Specialist</v>
      </c>
      <c r="K21" s="47"/>
      <c r="L21" s="48">
        <f t="shared" si="0"/>
        <v>32198.400000000001</v>
      </c>
      <c r="M21" s="48"/>
      <c r="N21" s="49">
        <f>C26</f>
        <v>2.25</v>
      </c>
      <c r="O21" s="50">
        <f t="shared" si="1"/>
        <v>72446.400000000009</v>
      </c>
      <c r="P21" s="6"/>
    </row>
    <row r="22" spans="1:28" ht="13.2">
      <c r="A22" s="1"/>
      <c r="B22" s="89" t="s">
        <v>34</v>
      </c>
      <c r="C22" s="72">
        <v>2</v>
      </c>
      <c r="D22" s="72">
        <v>0</v>
      </c>
      <c r="E22" s="73">
        <f>[8]Chart!C6</f>
        <v>41516.800000000003</v>
      </c>
      <c r="F22" s="69"/>
      <c r="G22" s="68"/>
      <c r="H22" s="70" t="s">
        <v>35</v>
      </c>
      <c r="I22" s="64"/>
      <c r="J22" s="46" t="s">
        <v>37</v>
      </c>
      <c r="K22" s="47"/>
      <c r="L22" s="48">
        <f t="shared" si="0"/>
        <v>32198.400000000001</v>
      </c>
      <c r="M22" s="48"/>
      <c r="N22" s="49">
        <f>C27</f>
        <v>1.23</v>
      </c>
      <c r="O22" s="50">
        <f t="shared" si="1"/>
        <v>39604.031999999999</v>
      </c>
      <c r="P22" s="6"/>
    </row>
    <row r="23" spans="1:28" ht="13.2">
      <c r="A23" s="1"/>
      <c r="B23" s="89" t="s">
        <v>38</v>
      </c>
      <c r="C23" s="72">
        <v>6</v>
      </c>
      <c r="D23" s="72">
        <v>0</v>
      </c>
      <c r="E23" s="73">
        <f>[8]Chart!C4</f>
        <v>32198.400000000001</v>
      </c>
      <c r="F23" s="69"/>
      <c r="G23" s="68"/>
      <c r="H23" s="70" t="s">
        <v>35</v>
      </c>
      <c r="I23" s="64"/>
      <c r="J23" s="65" t="s">
        <v>39</v>
      </c>
      <c r="K23" s="47"/>
      <c r="L23" s="48"/>
      <c r="M23" s="48"/>
      <c r="N23" s="49"/>
      <c r="O23" s="50"/>
      <c r="P23" s="6"/>
    </row>
    <row r="24" spans="1:28" ht="13.2">
      <c r="A24" s="1"/>
      <c r="B24" s="71" t="s">
        <v>40</v>
      </c>
      <c r="C24" s="72">
        <v>1</v>
      </c>
      <c r="D24" s="72">
        <v>1</v>
      </c>
      <c r="E24" s="73">
        <f>[8]Chart!C6</f>
        <v>41516.800000000003</v>
      </c>
      <c r="F24" s="69"/>
      <c r="G24" s="68"/>
      <c r="H24" s="70" t="s">
        <v>35</v>
      </c>
      <c r="I24" s="64"/>
      <c r="J24" s="46" t="s">
        <v>41</v>
      </c>
      <c r="K24" s="90"/>
      <c r="L24" s="91">
        <f>E29</f>
        <v>32198.400000000001</v>
      </c>
      <c r="M24" s="48"/>
      <c r="N24" s="49">
        <v>1</v>
      </c>
      <c r="O24" s="50">
        <f>N24*L24</f>
        <v>32198.400000000001</v>
      </c>
      <c r="P24" s="6"/>
    </row>
    <row r="25" spans="1:28" ht="13.2">
      <c r="A25" s="1"/>
      <c r="B25" s="71" t="s">
        <v>42</v>
      </c>
      <c r="C25" s="72">
        <v>0.75</v>
      </c>
      <c r="D25" s="72">
        <v>0.75</v>
      </c>
      <c r="E25" s="73">
        <f>[8]Chart!C6</f>
        <v>41516.800000000003</v>
      </c>
      <c r="F25" s="69"/>
      <c r="G25" s="68"/>
      <c r="H25" s="70" t="s">
        <v>35</v>
      </c>
      <c r="I25" s="64"/>
      <c r="J25" s="92" t="s">
        <v>43</v>
      </c>
      <c r="K25" s="93"/>
      <c r="L25" s="94"/>
      <c r="M25" s="94"/>
      <c r="N25" s="95">
        <f>SUM(N8:N24)</f>
        <v>21.98</v>
      </c>
      <c r="O25" s="96">
        <f>SUM(O8:O24)</f>
        <v>986445.02632788511</v>
      </c>
      <c r="P25" s="6"/>
    </row>
    <row r="26" spans="1:28" ht="13.2">
      <c r="A26" s="1"/>
      <c r="B26" s="71" t="s">
        <v>42</v>
      </c>
      <c r="C26" s="72">
        <v>2.25</v>
      </c>
      <c r="D26" s="72">
        <v>2.25</v>
      </c>
      <c r="E26" s="73">
        <f>[8]Chart!C4</f>
        <v>32198.400000000001</v>
      </c>
      <c r="F26" s="69"/>
      <c r="G26" s="97"/>
      <c r="H26" s="70" t="s">
        <v>35</v>
      </c>
      <c r="I26" s="64"/>
      <c r="J26" s="98" t="s">
        <v>44</v>
      </c>
      <c r="K26" s="99"/>
      <c r="L26" s="99"/>
      <c r="M26" s="99"/>
      <c r="N26" s="100" t="s">
        <v>45</v>
      </c>
      <c r="O26" s="101"/>
      <c r="P26" s="6"/>
      <c r="AB26" s="102"/>
    </row>
    <row r="27" spans="1:28" ht="13.2">
      <c r="A27" s="1"/>
      <c r="B27" s="71" t="s">
        <v>37</v>
      </c>
      <c r="C27" s="72">
        <v>1.23</v>
      </c>
      <c r="D27" s="72">
        <v>0</v>
      </c>
      <c r="E27" s="73">
        <f>[8]Chart!C4</f>
        <v>32198.400000000001</v>
      </c>
      <c r="F27" s="69"/>
      <c r="G27" s="68"/>
      <c r="H27" s="70" t="s">
        <v>35</v>
      </c>
      <c r="I27" s="64"/>
      <c r="J27" s="103" t="s">
        <v>46</v>
      </c>
      <c r="K27" s="99"/>
      <c r="L27" s="104">
        <f>E32</f>
        <v>0.22309999999999999</v>
      </c>
      <c r="M27" s="104"/>
      <c r="N27" s="99"/>
      <c r="O27" s="105">
        <f>O25*L27</f>
        <v>220075.88537375117</v>
      </c>
      <c r="P27" s="6"/>
    </row>
    <row r="28" spans="1:28" ht="13.2">
      <c r="A28" s="1"/>
      <c r="B28" s="78" t="s">
        <v>39</v>
      </c>
      <c r="C28" s="72"/>
      <c r="D28" s="72"/>
      <c r="E28" s="106"/>
      <c r="F28" s="69"/>
      <c r="G28" s="68"/>
      <c r="H28" s="70"/>
      <c r="I28" s="64"/>
      <c r="J28" s="92" t="s">
        <v>47</v>
      </c>
      <c r="K28" s="93"/>
      <c r="L28" s="93"/>
      <c r="M28" s="93"/>
      <c r="N28" s="107"/>
      <c r="O28" s="108">
        <f>SUM(O25:O27)</f>
        <v>1206520.9117016364</v>
      </c>
      <c r="P28" s="1"/>
    </row>
    <row r="29" spans="1:28" ht="13.2">
      <c r="A29" s="1"/>
      <c r="B29" s="71" t="s">
        <v>41</v>
      </c>
      <c r="C29" s="72">
        <v>1</v>
      </c>
      <c r="D29" s="72">
        <v>1</v>
      </c>
      <c r="E29" s="106">
        <f>[8]Chart!C4</f>
        <v>32198.400000000001</v>
      </c>
      <c r="F29" s="69"/>
      <c r="G29" s="68"/>
      <c r="H29" s="70" t="s">
        <v>35</v>
      </c>
      <c r="I29" s="64"/>
      <c r="J29" s="109" t="s">
        <v>48</v>
      </c>
      <c r="K29" s="110"/>
      <c r="L29" s="111" t="s">
        <v>49</v>
      </c>
      <c r="M29" s="111"/>
      <c r="N29" s="112" t="s">
        <v>4</v>
      </c>
      <c r="O29" s="113" t="s">
        <v>13</v>
      </c>
      <c r="P29" s="6"/>
      <c r="AB29" s="102"/>
    </row>
    <row r="30" spans="1:28" ht="13.2">
      <c r="A30" s="1"/>
      <c r="B30" s="71" t="s">
        <v>50</v>
      </c>
      <c r="C30" s="114"/>
      <c r="D30" s="114"/>
      <c r="E30" s="106">
        <f>[8]Chart!C4</f>
        <v>32198.400000000001</v>
      </c>
      <c r="F30" s="69"/>
      <c r="G30" s="115"/>
      <c r="H30" s="70" t="s">
        <v>35</v>
      </c>
      <c r="I30" s="64"/>
      <c r="J30" s="116" t="s">
        <v>51</v>
      </c>
      <c r="K30" s="100"/>
      <c r="L30" s="117">
        <v>135.32</v>
      </c>
      <c r="M30" s="117"/>
      <c r="N30" s="118">
        <v>55</v>
      </c>
      <c r="O30" s="105">
        <f>N30*L30</f>
        <v>7442.5999999999995</v>
      </c>
      <c r="P30" s="1"/>
      <c r="Q30" s="119"/>
    </row>
    <row r="31" spans="1:28" ht="13.2">
      <c r="A31" s="1"/>
      <c r="B31" s="120"/>
      <c r="C31" s="33"/>
      <c r="D31" s="33"/>
      <c r="E31" s="121" t="s">
        <v>52</v>
      </c>
      <c r="F31" s="58"/>
      <c r="G31" s="33"/>
      <c r="H31" s="122"/>
      <c r="I31" s="123"/>
      <c r="J31" s="116" t="s">
        <v>53</v>
      </c>
      <c r="K31" s="100"/>
      <c r="L31" s="117">
        <f>E36</f>
        <v>56.166377419662432</v>
      </c>
      <c r="M31" s="117"/>
      <c r="N31" s="118">
        <v>55</v>
      </c>
      <c r="O31" s="105">
        <f>N31*L31</f>
        <v>3089.1507580814337</v>
      </c>
      <c r="P31" s="1"/>
      <c r="Q31" s="119"/>
    </row>
    <row r="32" spans="1:28" ht="14.4" thickBot="1">
      <c r="A32" s="1"/>
      <c r="B32" s="124" t="s">
        <v>54</v>
      </c>
      <c r="C32" s="64"/>
      <c r="D32" s="125"/>
      <c r="E32" s="126">
        <f>[8]Chart!C30</f>
        <v>0.22309999999999999</v>
      </c>
      <c r="G32" s="125"/>
      <c r="H32" s="127" t="s">
        <v>55</v>
      </c>
      <c r="I32" s="128"/>
      <c r="J32" s="92" t="s">
        <v>56</v>
      </c>
      <c r="K32" s="129"/>
      <c r="L32" s="129"/>
      <c r="M32" s="129"/>
      <c r="N32" s="129"/>
      <c r="O32" s="108">
        <f>SUM(O30:O31)</f>
        <v>10531.750758081433</v>
      </c>
      <c r="P32" s="1"/>
      <c r="Q32" s="119"/>
    </row>
    <row r="33" spans="1:19" ht="13.2">
      <c r="A33" s="1"/>
      <c r="B33" s="130"/>
      <c r="C33" s="131"/>
      <c r="D33" s="128"/>
      <c r="E33" s="132"/>
      <c r="F33" s="133"/>
      <c r="G33" s="132"/>
      <c r="H33" s="134"/>
      <c r="I33" s="128"/>
      <c r="J33" s="135" t="s">
        <v>57</v>
      </c>
      <c r="K33" s="136"/>
      <c r="L33" s="137" t="s">
        <v>58</v>
      </c>
      <c r="M33" s="137" t="s">
        <v>59</v>
      </c>
      <c r="N33" s="137"/>
      <c r="O33" s="138"/>
      <c r="P33" s="1"/>
      <c r="Q33" s="119"/>
    </row>
    <row r="34" spans="1:19" ht="13.2">
      <c r="A34" s="1"/>
      <c r="B34" s="120"/>
      <c r="C34" s="33"/>
      <c r="D34" s="33"/>
      <c r="E34" s="139" t="s">
        <v>60</v>
      </c>
      <c r="F34" s="139"/>
      <c r="G34" s="139"/>
      <c r="H34" s="140"/>
      <c r="I34" s="128"/>
      <c r="J34" s="141" t="s">
        <v>61</v>
      </c>
      <c r="K34" s="99"/>
      <c r="L34" s="142">
        <f>E40</f>
        <v>25.218875750929723</v>
      </c>
      <c r="M34" s="99"/>
      <c r="N34" s="99"/>
      <c r="O34" s="105">
        <f>L34*G70</f>
        <v>40854.578716506148</v>
      </c>
      <c r="P34" s="1"/>
      <c r="Q34" s="119"/>
    </row>
    <row r="35" spans="1:19" ht="13.2">
      <c r="A35" s="1"/>
      <c r="B35" s="130" t="s">
        <v>62</v>
      </c>
      <c r="C35" s="131"/>
      <c r="D35" s="132">
        <f>55/52</f>
        <v>1.0576923076923077</v>
      </c>
      <c r="E35" s="143">
        <v>135.32</v>
      </c>
      <c r="F35" s="144"/>
      <c r="G35" s="97"/>
      <c r="H35" s="70" t="s">
        <v>35</v>
      </c>
      <c r="I35" s="128"/>
      <c r="J35" s="103" t="s">
        <v>63</v>
      </c>
      <c r="K35" s="99"/>
      <c r="L35" s="99"/>
      <c r="M35" s="145">
        <f>E41</f>
        <v>277.77888022304023</v>
      </c>
      <c r="N35" s="145"/>
      <c r="O35" s="105">
        <f>M35*N25</f>
        <v>6105.5797873024248</v>
      </c>
      <c r="P35" s="1"/>
      <c r="Q35" s="119"/>
    </row>
    <row r="36" spans="1:19" ht="13.2">
      <c r="A36" s="1"/>
      <c r="B36" s="130" t="s">
        <v>64</v>
      </c>
      <c r="C36" s="131"/>
      <c r="D36" s="132">
        <f>55/52</f>
        <v>1.0576923076923077</v>
      </c>
      <c r="E36" s="146">
        <f>52.16*(1+E47)</f>
        <v>56.166377419662432</v>
      </c>
      <c r="F36" s="97"/>
      <c r="G36" s="97"/>
      <c r="H36" s="134" t="s">
        <v>65</v>
      </c>
      <c r="I36" s="128"/>
      <c r="J36" s="103" t="s">
        <v>66</v>
      </c>
      <c r="K36" s="99"/>
      <c r="L36" s="99"/>
      <c r="M36" s="145">
        <v>103.77453955641882</v>
      </c>
      <c r="N36" s="145"/>
      <c r="O36" s="105">
        <f>E42</f>
        <v>3323.0337560789549</v>
      </c>
      <c r="P36" s="1"/>
      <c r="Q36" s="147"/>
      <c r="S36" s="77"/>
    </row>
    <row r="37" spans="1:19" ht="13.2">
      <c r="A37" s="1"/>
      <c r="B37" s="124"/>
      <c r="C37" s="64"/>
      <c r="D37" s="64"/>
      <c r="E37" s="33"/>
      <c r="F37" s="58"/>
      <c r="G37" s="33"/>
      <c r="H37" s="70"/>
      <c r="I37" s="128"/>
      <c r="J37" s="103" t="s">
        <v>67</v>
      </c>
      <c r="K37" s="99"/>
      <c r="L37" s="99"/>
      <c r="M37" s="145">
        <f>E43</f>
        <v>865.27937988417261</v>
      </c>
      <c r="N37" s="145"/>
      <c r="O37" s="105">
        <f>M37*N25</f>
        <v>19018.840769854116</v>
      </c>
      <c r="P37" s="1"/>
      <c r="Q37" s="119"/>
      <c r="S37" s="77"/>
    </row>
    <row r="38" spans="1:19" ht="13.2">
      <c r="A38" s="1"/>
      <c r="B38" s="124"/>
      <c r="C38" s="64"/>
      <c r="D38" s="64"/>
      <c r="E38" s="139" t="s">
        <v>57</v>
      </c>
      <c r="F38" s="139"/>
      <c r="G38" s="139"/>
      <c r="H38" s="70"/>
      <c r="I38" s="128"/>
      <c r="J38" s="103" t="s">
        <v>68</v>
      </c>
      <c r="K38" s="99"/>
      <c r="L38" s="99"/>
      <c r="M38" s="145">
        <f>E44</f>
        <v>642.72053101483573</v>
      </c>
      <c r="N38" s="145"/>
      <c r="O38" s="105">
        <f>M38*N25</f>
        <v>14126.99727170609</v>
      </c>
      <c r="P38" s="1"/>
      <c r="Q38" s="119"/>
    </row>
    <row r="39" spans="1:19" ht="13.8" thickBot="1">
      <c r="A39" s="1"/>
      <c r="B39" s="130" t="s">
        <v>69</v>
      </c>
      <c r="C39" s="132"/>
      <c r="D39" s="132"/>
      <c r="E39" s="68">
        <f>[8]Chart!C4</f>
        <v>32198.400000000001</v>
      </c>
      <c r="G39" s="97"/>
      <c r="H39" s="70" t="s">
        <v>35</v>
      </c>
      <c r="I39" s="128"/>
      <c r="J39" s="103" t="str">
        <f>B39</f>
        <v xml:space="preserve">  Cultural Facilitator</v>
      </c>
      <c r="K39" s="99"/>
      <c r="L39" s="99"/>
      <c r="M39" s="148"/>
      <c r="N39" s="145"/>
      <c r="O39" s="149">
        <v>26472</v>
      </c>
      <c r="P39" s="1"/>
      <c r="Q39" s="150"/>
    </row>
    <row r="40" spans="1:19" ht="13.8" thickTop="1">
      <c r="A40" s="1"/>
      <c r="B40" s="124" t="s">
        <v>61</v>
      </c>
      <c r="C40" s="64"/>
      <c r="D40" s="151"/>
      <c r="E40" s="152">
        <f>23.42*(1+E47)</f>
        <v>25.218875750929723</v>
      </c>
      <c r="F40" s="97"/>
      <c r="G40" s="97"/>
      <c r="H40" s="70" t="s">
        <v>70</v>
      </c>
      <c r="I40" s="128"/>
      <c r="J40" s="109" t="s">
        <v>71</v>
      </c>
      <c r="K40" s="110"/>
      <c r="L40" s="110"/>
      <c r="M40" s="110"/>
      <c r="N40" s="153"/>
      <c r="O40" s="154">
        <f>SUM(O34:O39)</f>
        <v>109901.03030144774</v>
      </c>
      <c r="P40" s="1"/>
      <c r="Q40" s="119"/>
    </row>
    <row r="41" spans="1:19" ht="13.2">
      <c r="A41" s="1"/>
      <c r="B41" s="124" t="s">
        <v>63</v>
      </c>
      <c r="C41" s="64"/>
      <c r="D41" s="64"/>
      <c r="E41" s="152">
        <f>'[8]FY15 UFR Summary'!D62/'[8]FY15 UFR Summary'!C40*(1+E47)</f>
        <v>277.77888022304023</v>
      </c>
      <c r="F41" s="97"/>
      <c r="G41" s="97"/>
      <c r="H41" s="70" t="s">
        <v>72</v>
      </c>
      <c r="I41" s="128"/>
      <c r="J41" s="155" t="s">
        <v>73</v>
      </c>
      <c r="K41" s="156"/>
      <c r="L41" s="156"/>
      <c r="M41" s="156"/>
      <c r="N41" s="156"/>
      <c r="O41" s="157">
        <f>O28+O32+O40</f>
        <v>1326953.6927611656</v>
      </c>
      <c r="P41" s="1"/>
      <c r="Q41" s="119"/>
    </row>
    <row r="42" spans="1:19" ht="13.2">
      <c r="A42" s="1"/>
      <c r="B42" s="124" t="s">
        <v>66</v>
      </c>
      <c r="C42" s="64"/>
      <c r="D42" s="64"/>
      <c r="E42" s="152">
        <f>3086*(1+E47)</f>
        <v>3323.0337560789549</v>
      </c>
      <c r="F42" s="97"/>
      <c r="G42" s="97"/>
      <c r="H42" s="70" t="s">
        <v>74</v>
      </c>
      <c r="I42" s="128"/>
      <c r="J42" s="98" t="str">
        <f>B45</f>
        <v xml:space="preserve"> PFLMA Trust Contribution</v>
      </c>
      <c r="K42" s="100"/>
      <c r="L42" s="158">
        <f>E45</f>
        <v>3.7000000000000002E-3</v>
      </c>
      <c r="M42" s="100"/>
      <c r="N42" s="100"/>
      <c r="O42" s="159">
        <f>O25*L42</f>
        <v>3649.846597413175</v>
      </c>
      <c r="P42" s="1"/>
      <c r="Q42" s="119"/>
    </row>
    <row r="43" spans="1:19" ht="13.2">
      <c r="A43" s="1"/>
      <c r="B43" s="124" t="s">
        <v>67</v>
      </c>
      <c r="C43" s="64"/>
      <c r="D43" s="160"/>
      <c r="E43" s="152">
        <f>'[8]FY15 UFR Summary'!D63/'[8]FY15 UFR Summary'!C40*(1+E47)</f>
        <v>865.27937988417261</v>
      </c>
      <c r="F43" s="97"/>
      <c r="G43" s="161"/>
      <c r="H43" s="70" t="s">
        <v>75</v>
      </c>
      <c r="I43" s="128"/>
      <c r="J43" s="98"/>
      <c r="K43" s="99"/>
      <c r="L43" s="162" t="s">
        <v>76</v>
      </c>
      <c r="M43" s="162"/>
      <c r="N43" s="163"/>
      <c r="O43" s="164"/>
      <c r="P43" s="165"/>
      <c r="Q43" s="166"/>
    </row>
    <row r="44" spans="1:19" ht="13.2">
      <c r="A44" s="1"/>
      <c r="B44" s="124" t="s">
        <v>68</v>
      </c>
      <c r="C44" s="64"/>
      <c r="D44" s="167"/>
      <c r="E44" s="152">
        <f>('[8]FY15 UFR Summary'!D73)/'[8]FY15 UFR Summary'!C40*(1+E47)</f>
        <v>642.72053101483573</v>
      </c>
      <c r="F44" s="168"/>
      <c r="G44" s="152"/>
      <c r="H44" s="70" t="s">
        <v>77</v>
      </c>
      <c r="I44" s="128"/>
      <c r="J44" s="169" t="s">
        <v>78</v>
      </c>
      <c r="K44" s="129"/>
      <c r="L44" s="170">
        <v>0.12</v>
      </c>
      <c r="M44" s="170"/>
      <c r="N44" s="129"/>
      <c r="O44" s="171">
        <f>(O41+O42)*L44</f>
        <v>159672.42472302943</v>
      </c>
      <c r="P44" s="1"/>
      <c r="Q44" s="119"/>
    </row>
    <row r="45" spans="1:19" ht="13.2">
      <c r="A45" s="1"/>
      <c r="B45" s="172" t="s">
        <v>79</v>
      </c>
      <c r="C45" s="64"/>
      <c r="D45" s="160"/>
      <c r="E45" s="125">
        <f>[8]Chart!C32</f>
        <v>3.7000000000000002E-3</v>
      </c>
      <c r="F45" s="168"/>
      <c r="G45" s="152"/>
      <c r="H45" s="70" t="s">
        <v>80</v>
      </c>
      <c r="I45" s="128"/>
      <c r="J45" s="98" t="s">
        <v>81</v>
      </c>
      <c r="K45" s="99"/>
      <c r="L45" s="173"/>
      <c r="M45" s="173"/>
      <c r="N45" s="99"/>
      <c r="O45" s="174">
        <f>SUM(O41:O44)</f>
        <v>1490275.964081608</v>
      </c>
      <c r="P45" s="1"/>
      <c r="Q45" s="119"/>
    </row>
    <row r="46" spans="1:19" ht="13.2">
      <c r="A46" s="1"/>
      <c r="B46" s="172" t="s">
        <v>82</v>
      </c>
      <c r="C46" s="64"/>
      <c r="D46" s="125"/>
      <c r="E46" s="125">
        <v>0.12</v>
      </c>
      <c r="F46" s="126"/>
      <c r="G46" s="125"/>
      <c r="H46" s="70" t="s">
        <v>83</v>
      </c>
      <c r="I46" s="128"/>
      <c r="J46" s="98" t="s">
        <v>84</v>
      </c>
      <c r="K46" s="100"/>
      <c r="L46" s="175">
        <f>E48</f>
        <v>1.7780248869661817E-2</v>
      </c>
      <c r="M46" s="176"/>
      <c r="N46" s="100"/>
      <c r="O46" s="177">
        <f>(O45+(O45*L46))-(O25*L46)</f>
        <v>1499234.2035431042</v>
      </c>
      <c r="P46" s="1"/>
      <c r="Q46" s="119"/>
    </row>
    <row r="47" spans="1:19" ht="13.8" thickBot="1">
      <c r="A47" s="1"/>
      <c r="B47" s="178" t="s">
        <v>85</v>
      </c>
      <c r="C47" s="179"/>
      <c r="D47" s="179"/>
      <c r="E47" s="180">
        <f>'[8]FY19_20 CAF'!BU41</f>
        <v>7.6809383045675458E-2</v>
      </c>
      <c r="F47" s="181"/>
      <c r="G47" s="180"/>
      <c r="H47" s="182" t="s">
        <v>86</v>
      </c>
      <c r="I47" s="128"/>
      <c r="J47" s="183" t="s">
        <v>87</v>
      </c>
      <c r="K47" s="184"/>
      <c r="L47" s="184"/>
      <c r="M47" s="184"/>
      <c r="N47" s="185"/>
      <c r="O47" s="186">
        <f>O46/K5</f>
        <v>41.074909686112441</v>
      </c>
      <c r="P47" s="1"/>
    </row>
    <row r="48" spans="1:19" ht="13.8" thickBot="1">
      <c r="A48" s="1"/>
      <c r="B48" s="187" t="s">
        <v>85</v>
      </c>
      <c r="C48" s="188"/>
      <c r="D48" s="188"/>
      <c r="E48" s="189">
        <f>'[8]CAF 2019 Fall'!BZ25</f>
        <v>1.7780248869661817E-2</v>
      </c>
      <c r="F48" s="190"/>
      <c r="G48" s="189"/>
      <c r="H48" s="191" t="s">
        <v>88</v>
      </c>
      <c r="I48" s="64"/>
      <c r="J48" s="58"/>
      <c r="K48" s="33"/>
      <c r="L48" s="33"/>
      <c r="M48" s="33"/>
      <c r="N48" s="192"/>
      <c r="O48" s="193"/>
      <c r="P48" s="1"/>
      <c r="Q48" s="77"/>
    </row>
    <row r="49" spans="1:24" ht="15" thickBot="1">
      <c r="A49" s="1"/>
      <c r="B49" s="1"/>
      <c r="C49" s="1"/>
      <c r="D49" s="1"/>
      <c r="E49" s="1"/>
      <c r="F49" s="6"/>
      <c r="G49" s="1"/>
      <c r="H49" s="1"/>
      <c r="I49" s="64"/>
      <c r="J49" s="194"/>
      <c r="K49" s="195"/>
      <c r="L49" s="195"/>
      <c r="M49" s="195"/>
      <c r="N49" s="192"/>
      <c r="O49" s="196"/>
      <c r="P49" s="1"/>
      <c r="Q49" s="119"/>
    </row>
    <row r="50" spans="1:24" ht="18.600000000000001" thickBot="1">
      <c r="A50" s="1"/>
      <c r="B50" s="197"/>
      <c r="C50" s="198"/>
      <c r="D50" s="198"/>
      <c r="E50" s="199" t="s">
        <v>89</v>
      </c>
      <c r="F50" s="199"/>
      <c r="G50" s="199"/>
      <c r="H50" s="200"/>
      <c r="I50" s="59"/>
      <c r="J50" s="8" t="s">
        <v>90</v>
      </c>
      <c r="P50" s="1"/>
    </row>
    <row r="51" spans="1:24" ht="40.200000000000003" thickBot="1">
      <c r="A51" s="1"/>
      <c r="B51" s="120"/>
      <c r="C51" s="33"/>
      <c r="D51" s="201" t="str">
        <f>C11</f>
        <v>Integrated Team Benchmark FTEs</v>
      </c>
      <c r="E51" s="201" t="s">
        <v>91</v>
      </c>
      <c r="F51" s="201" t="s">
        <v>92</v>
      </c>
      <c r="G51" s="201" t="s">
        <v>93</v>
      </c>
      <c r="H51" s="122"/>
      <c r="I51" s="64"/>
      <c r="J51" s="17" t="s">
        <v>94</v>
      </c>
      <c r="K51" s="18"/>
      <c r="L51" s="18"/>
      <c r="M51" s="18"/>
      <c r="N51" s="18"/>
      <c r="O51" s="19"/>
      <c r="P51" s="1"/>
    </row>
    <row r="52" spans="1:24" ht="13.2">
      <c r="A52" s="1"/>
      <c r="B52" s="66" t="str">
        <f t="shared" ref="B52:B64" si="2">B12</f>
        <v>Management</v>
      </c>
      <c r="C52" s="202"/>
      <c r="D52" s="128"/>
      <c r="E52" s="203"/>
      <c r="F52" s="97"/>
      <c r="G52" s="97"/>
      <c r="H52" s="70"/>
      <c r="I52" s="64"/>
      <c r="J52" s="26" t="s">
        <v>7</v>
      </c>
      <c r="K52" s="27">
        <v>100</v>
      </c>
      <c r="L52" s="28"/>
      <c r="M52" s="28"/>
      <c r="N52" s="29"/>
      <c r="O52" s="30"/>
      <c r="P52" s="1"/>
      <c r="Q52" s="119"/>
    </row>
    <row r="53" spans="1:24" ht="13.2">
      <c r="A53" s="1"/>
      <c r="B53" s="130" t="str">
        <f t="shared" si="2"/>
        <v xml:space="preserve">  Program Director</v>
      </c>
      <c r="C53" s="131"/>
      <c r="D53" s="132">
        <f>C13</f>
        <v>1</v>
      </c>
      <c r="E53" s="132">
        <v>1</v>
      </c>
      <c r="F53" s="204">
        <v>300</v>
      </c>
      <c r="G53" s="205">
        <f>E53*F53</f>
        <v>300</v>
      </c>
      <c r="H53" s="70"/>
      <c r="I53" s="64"/>
      <c r="J53" s="31" t="s">
        <v>9</v>
      </c>
      <c r="K53" s="32">
        <f>K52*365</f>
        <v>36500</v>
      </c>
      <c r="L53" s="33"/>
      <c r="M53" s="33"/>
      <c r="N53" s="33"/>
      <c r="O53" s="34"/>
      <c r="P53" s="1"/>
    </row>
    <row r="54" spans="1:24" ht="13.2">
      <c r="A54" s="1"/>
      <c r="B54" s="130" t="str">
        <f t="shared" si="2"/>
        <v xml:space="preserve">  Assistant Director (LICSW Level)</v>
      </c>
      <c r="C54" s="131"/>
      <c r="D54" s="132">
        <f>C14</f>
        <v>1</v>
      </c>
      <c r="E54" s="132">
        <v>1</v>
      </c>
      <c r="F54" s="204">
        <v>200</v>
      </c>
      <c r="G54" s="205">
        <f>E54*F54</f>
        <v>200</v>
      </c>
      <c r="H54" s="70"/>
      <c r="I54" s="64"/>
      <c r="J54" s="35"/>
      <c r="K54" s="36"/>
      <c r="L54" s="37" t="s">
        <v>11</v>
      </c>
      <c r="M54" s="37"/>
      <c r="N54" s="37" t="s">
        <v>12</v>
      </c>
      <c r="O54" s="38" t="s">
        <v>13</v>
      </c>
      <c r="P54" s="1"/>
    </row>
    <row r="55" spans="1:24" ht="13.2">
      <c r="A55" s="1"/>
      <c r="B55" s="130" t="str">
        <f t="shared" si="2"/>
        <v xml:space="preserve">  Program Function Manager</v>
      </c>
      <c r="C55" s="131"/>
      <c r="D55" s="132">
        <f>C15</f>
        <v>0.1</v>
      </c>
      <c r="E55" s="132">
        <v>0.5</v>
      </c>
      <c r="F55" s="204">
        <v>120</v>
      </c>
      <c r="G55" s="205">
        <f>E55*F55</f>
        <v>60</v>
      </c>
      <c r="H55" s="70"/>
      <c r="I55" s="64"/>
      <c r="J55" s="31" t="s">
        <v>15</v>
      </c>
      <c r="K55" s="42"/>
      <c r="L55" s="43"/>
      <c r="M55" s="43"/>
      <c r="N55" s="43"/>
      <c r="O55" s="44"/>
      <c r="P55" s="165"/>
    </row>
    <row r="56" spans="1:24" ht="13.2">
      <c r="A56" s="1"/>
      <c r="B56" s="66" t="str">
        <f t="shared" si="2"/>
        <v>Medical and Clinical</v>
      </c>
      <c r="C56" s="202"/>
      <c r="D56" s="132"/>
      <c r="E56" s="132"/>
      <c r="F56" s="204"/>
      <c r="G56" s="205"/>
      <c r="H56" s="70"/>
      <c r="I56" s="64"/>
      <c r="J56" s="206" t="s">
        <v>17</v>
      </c>
      <c r="K56" s="207"/>
      <c r="L56" s="208">
        <f>E13</f>
        <v>62573.393248784203</v>
      </c>
      <c r="M56" s="208"/>
      <c r="N56" s="209">
        <v>1</v>
      </c>
      <c r="O56" s="210">
        <f>N56*L56</f>
        <v>62573.393248784203</v>
      </c>
      <c r="P56" s="1"/>
    </row>
    <row r="57" spans="1:24" ht="13.2">
      <c r="A57" s="1"/>
      <c r="B57" s="130" t="str">
        <f t="shared" si="2"/>
        <v xml:space="preserve">    Psychiatrist</v>
      </c>
      <c r="C57" s="131"/>
      <c r="D57" s="132">
        <f>C17</f>
        <v>0.05</v>
      </c>
      <c r="E57" s="132">
        <v>0.1</v>
      </c>
      <c r="F57" s="204">
        <v>120</v>
      </c>
      <c r="G57" s="205">
        <f>E57*F57</f>
        <v>12</v>
      </c>
      <c r="H57" s="70"/>
      <c r="I57" s="64"/>
      <c r="J57" s="46" t="s">
        <v>19</v>
      </c>
      <c r="K57" s="47"/>
      <c r="L57" s="57">
        <f>E14</f>
        <v>60923</v>
      </c>
      <c r="M57" s="208"/>
      <c r="N57" s="209">
        <v>1</v>
      </c>
      <c r="O57" s="210">
        <f>N57*L57</f>
        <v>60923</v>
      </c>
      <c r="P57" s="1"/>
    </row>
    <row r="58" spans="1:24" ht="13.2">
      <c r="A58" s="1"/>
      <c r="B58" s="211" t="str">
        <f t="shared" si="2"/>
        <v xml:space="preserve">    LPHA</v>
      </c>
      <c r="C58" s="212"/>
      <c r="D58" s="132">
        <f>C18</f>
        <v>3.5999999999999996</v>
      </c>
      <c r="E58" s="132">
        <v>3</v>
      </c>
      <c r="F58" s="204">
        <v>120</v>
      </c>
      <c r="G58" s="205">
        <f>E58*F58</f>
        <v>360</v>
      </c>
      <c r="H58" s="70"/>
      <c r="I58" s="64"/>
      <c r="J58" s="46" t="s">
        <v>20</v>
      </c>
      <c r="K58" s="47"/>
      <c r="L58" s="48">
        <f>E15</f>
        <v>92496.84919424048</v>
      </c>
      <c r="M58" s="208"/>
      <c r="N58" s="209">
        <v>0.1</v>
      </c>
      <c r="O58" s="210">
        <f>N58*L58</f>
        <v>9249.6849194240476</v>
      </c>
      <c r="P58" s="1"/>
    </row>
    <row r="59" spans="1:24" ht="13.2">
      <c r="A59" s="1"/>
      <c r="B59" s="130" t="str">
        <f t="shared" si="2"/>
        <v xml:space="preserve">    RN</v>
      </c>
      <c r="C59" s="131"/>
      <c r="D59" s="132">
        <f>C19</f>
        <v>1</v>
      </c>
      <c r="E59" s="132">
        <v>1</v>
      </c>
      <c r="F59" s="204">
        <v>120</v>
      </c>
      <c r="G59" s="205">
        <f>E59*F59</f>
        <v>120</v>
      </c>
      <c r="H59" s="70"/>
      <c r="I59" s="64"/>
      <c r="J59" s="65" t="s">
        <v>25</v>
      </c>
      <c r="K59" s="47"/>
      <c r="L59" s="48"/>
      <c r="M59" s="208"/>
      <c r="N59" s="209"/>
      <c r="O59" s="210"/>
      <c r="P59" s="1"/>
    </row>
    <row r="60" spans="1:24" ht="13.2">
      <c r="A60" s="1"/>
      <c r="B60" s="130" t="str">
        <f t="shared" si="2"/>
        <v xml:space="preserve">    Substance Abuse Counselor/ LSW</v>
      </c>
      <c r="C60" s="131"/>
      <c r="D60" s="132">
        <f>C20</f>
        <v>1</v>
      </c>
      <c r="E60" s="132">
        <v>1</v>
      </c>
      <c r="F60" s="204">
        <v>120</v>
      </c>
      <c r="G60" s="205">
        <f>E60*F60</f>
        <v>120</v>
      </c>
      <c r="H60" s="70"/>
      <c r="I60" s="1"/>
      <c r="J60" s="46" t="s">
        <v>26</v>
      </c>
      <c r="K60" s="47"/>
      <c r="L60" s="48">
        <f>E17</f>
        <v>208323.9231935351</v>
      </c>
      <c r="M60" s="208"/>
      <c r="N60" s="209">
        <v>0.05</v>
      </c>
      <c r="O60" s="210">
        <f>N60*L60</f>
        <v>10416.196159676756</v>
      </c>
      <c r="P60" s="1"/>
    </row>
    <row r="61" spans="1:24" s="80" customFormat="1" ht="13.2">
      <c r="A61" s="1"/>
      <c r="B61" s="66" t="str">
        <f t="shared" si="2"/>
        <v>Direct Care</v>
      </c>
      <c r="C61" s="202"/>
      <c r="D61" s="132"/>
      <c r="E61" s="132"/>
      <c r="F61" s="204"/>
      <c r="G61" s="205"/>
      <c r="H61" s="122"/>
      <c r="I61" s="1"/>
      <c r="J61" s="74" t="s">
        <v>28</v>
      </c>
      <c r="K61" s="75"/>
      <c r="L61" s="48">
        <f>E18</f>
        <v>60923.199999999997</v>
      </c>
      <c r="M61" s="208"/>
      <c r="N61" s="209">
        <v>3.5999999999999996</v>
      </c>
      <c r="O61" s="210">
        <f>N61*L61</f>
        <v>219323.51999999996</v>
      </c>
      <c r="P61" s="1"/>
      <c r="Q61" s="5"/>
      <c r="R61" s="5"/>
      <c r="S61" s="5"/>
      <c r="T61" s="5"/>
      <c r="U61" s="5"/>
      <c r="V61" s="5"/>
      <c r="W61" s="5"/>
      <c r="X61" s="5"/>
    </row>
    <row r="62" spans="1:24" s="80" customFormat="1" ht="13.2">
      <c r="A62" s="1"/>
      <c r="B62" s="213" t="str">
        <f t="shared" si="2"/>
        <v xml:space="preserve">    DC III</v>
      </c>
      <c r="C62" s="214"/>
      <c r="D62" s="132">
        <f>C22</f>
        <v>2</v>
      </c>
      <c r="E62" s="132">
        <v>1</v>
      </c>
      <c r="F62" s="204">
        <v>80</v>
      </c>
      <c r="G62" s="205">
        <f t="shared" ref="G62:G67" si="3">E62*F62</f>
        <v>80</v>
      </c>
      <c r="H62" s="122"/>
      <c r="I62" s="1"/>
      <c r="J62" s="46" t="s">
        <v>30</v>
      </c>
      <c r="K62" s="47"/>
      <c r="L62" s="48">
        <f>E19</f>
        <v>86860.800000000003</v>
      </c>
      <c r="M62" s="208"/>
      <c r="N62" s="209">
        <v>1</v>
      </c>
      <c r="O62" s="210">
        <f>N62*L62</f>
        <v>86860.800000000003</v>
      </c>
      <c r="P62" s="1"/>
      <c r="Q62" s="5"/>
      <c r="R62" s="5"/>
      <c r="S62" s="5"/>
      <c r="T62" s="5"/>
      <c r="U62" s="5"/>
      <c r="V62" s="5"/>
      <c r="W62" s="5"/>
      <c r="X62" s="5"/>
    </row>
    <row r="63" spans="1:24" s="80" customFormat="1" ht="13.2">
      <c r="A63" s="1"/>
      <c r="B63" s="213" t="str">
        <f t="shared" si="2"/>
        <v xml:space="preserve">    Direct Care</v>
      </c>
      <c r="C63" s="214"/>
      <c r="D63" s="132">
        <f>C23</f>
        <v>6</v>
      </c>
      <c r="E63" s="132">
        <v>2</v>
      </c>
      <c r="F63" s="204">
        <v>80</v>
      </c>
      <c r="G63" s="205">
        <f t="shared" si="3"/>
        <v>160</v>
      </c>
      <c r="H63" s="122"/>
      <c r="I63" s="1"/>
      <c r="J63" s="46" t="str">
        <f>B60</f>
        <v xml:space="preserve">    Substance Abuse Counselor/ LSW</v>
      </c>
      <c r="K63" s="47"/>
      <c r="L63" s="48">
        <f>E20</f>
        <v>43971.200000000004</v>
      </c>
      <c r="M63" s="208"/>
      <c r="N63" s="209">
        <v>1</v>
      </c>
      <c r="O63" s="210">
        <f>N63*L63</f>
        <v>43971.200000000004</v>
      </c>
      <c r="P63" s="1"/>
      <c r="Q63" s="5"/>
      <c r="R63" s="5"/>
      <c r="S63" s="5"/>
      <c r="T63" s="5"/>
      <c r="U63" s="5"/>
      <c r="V63" s="5"/>
      <c r="W63" s="5"/>
      <c r="X63" s="5"/>
    </row>
    <row r="64" spans="1:24" s="80" customFormat="1" ht="13.2">
      <c r="A64" s="1"/>
      <c r="B64" s="130" t="str">
        <f t="shared" si="2"/>
        <v xml:space="preserve">    Housing Coordinator/DC III</v>
      </c>
      <c r="C64" s="131"/>
      <c r="D64" s="132">
        <f>C24</f>
        <v>1</v>
      </c>
      <c r="E64" s="132">
        <v>0.5</v>
      </c>
      <c r="F64" s="204">
        <v>80</v>
      </c>
      <c r="G64" s="205">
        <f t="shared" si="3"/>
        <v>40</v>
      </c>
      <c r="H64" s="122"/>
      <c r="I64" s="1"/>
      <c r="J64" s="65" t="s">
        <v>32</v>
      </c>
      <c r="K64" s="47"/>
      <c r="L64" s="48"/>
      <c r="M64" s="208"/>
      <c r="N64" s="209"/>
      <c r="O64" s="210"/>
      <c r="P64" s="1"/>
      <c r="Q64" s="5"/>
      <c r="R64" s="5"/>
      <c r="S64" s="5"/>
      <c r="T64" s="5"/>
      <c r="U64" s="5"/>
      <c r="V64" s="5"/>
      <c r="W64" s="5"/>
      <c r="X64" s="5"/>
    </row>
    <row r="65" spans="1:24" s="80" customFormat="1" ht="13.2">
      <c r="A65" s="1"/>
      <c r="B65" s="130" t="str">
        <f t="shared" ref="B65" si="4">B26</f>
        <v xml:space="preserve">    Peer &amp; Family Specialist</v>
      </c>
      <c r="C65" s="131"/>
      <c r="D65" s="132">
        <f>C26</f>
        <v>2.25</v>
      </c>
      <c r="E65" s="132">
        <v>1.5</v>
      </c>
      <c r="F65" s="204">
        <v>80</v>
      </c>
      <c r="G65" s="205">
        <f t="shared" si="3"/>
        <v>120</v>
      </c>
      <c r="H65" s="122"/>
      <c r="I65" s="1"/>
      <c r="J65" s="79" t="s">
        <v>34</v>
      </c>
      <c r="K65" s="47"/>
      <c r="L65" s="48">
        <f t="shared" ref="L65:L70" si="5">E22</f>
        <v>41516.800000000003</v>
      </c>
      <c r="M65" s="208"/>
      <c r="N65" s="209">
        <v>0</v>
      </c>
      <c r="O65" s="210">
        <f t="shared" ref="O65:O70" si="6">N65*L65</f>
        <v>0</v>
      </c>
      <c r="P65" s="1"/>
      <c r="Q65" s="5"/>
      <c r="R65" s="5"/>
      <c r="S65" s="5"/>
      <c r="T65" s="5"/>
      <c r="U65" s="5"/>
      <c r="V65" s="5"/>
      <c r="W65" s="5"/>
      <c r="X65" s="5"/>
    </row>
    <row r="66" spans="1:24" s="80" customFormat="1" ht="13.2">
      <c r="A66" s="1"/>
      <c r="B66" s="130" t="s">
        <v>95</v>
      </c>
      <c r="C66" s="131"/>
      <c r="D66" s="132">
        <f>C39</f>
        <v>0</v>
      </c>
      <c r="E66" s="132">
        <v>0</v>
      </c>
      <c r="F66" s="204">
        <v>80</v>
      </c>
      <c r="G66" s="205">
        <f t="shared" si="3"/>
        <v>0</v>
      </c>
      <c r="H66" s="122"/>
      <c r="I66" s="1"/>
      <c r="J66" s="79" t="str">
        <f>J18</f>
        <v xml:space="preserve">    Direct Care</v>
      </c>
      <c r="K66" s="47"/>
      <c r="L66" s="48">
        <f t="shared" si="5"/>
        <v>32198.400000000001</v>
      </c>
      <c r="M66" s="215"/>
      <c r="N66" s="209">
        <v>0</v>
      </c>
      <c r="O66" s="210">
        <f t="shared" si="6"/>
        <v>0</v>
      </c>
      <c r="P66" s="1"/>
      <c r="Q66" s="5"/>
      <c r="R66" s="5"/>
      <c r="S66" s="5"/>
      <c r="T66" s="5"/>
      <c r="U66" s="5"/>
      <c r="V66" s="5"/>
      <c r="W66" s="5"/>
      <c r="X66" s="5"/>
    </row>
    <row r="67" spans="1:24" s="80" customFormat="1" ht="13.2">
      <c r="A67" s="1"/>
      <c r="B67" s="216" t="str">
        <f>B27</f>
        <v xml:space="preserve">    Relief</v>
      </c>
      <c r="C67" s="217"/>
      <c r="D67" s="132">
        <f>C27</f>
        <v>1.23</v>
      </c>
      <c r="E67" s="132">
        <v>0</v>
      </c>
      <c r="F67" s="204">
        <v>80</v>
      </c>
      <c r="G67" s="205">
        <f t="shared" si="3"/>
        <v>0</v>
      </c>
      <c r="H67" s="122"/>
      <c r="I67" s="1"/>
      <c r="J67" s="46" t="str">
        <f>J19</f>
        <v xml:space="preserve">    Housing Coordinator/DC III</v>
      </c>
      <c r="K67" s="47"/>
      <c r="L67" s="48">
        <f t="shared" si="5"/>
        <v>41516.800000000003</v>
      </c>
      <c r="M67" s="208"/>
      <c r="N67" s="209">
        <v>1</v>
      </c>
      <c r="O67" s="210">
        <f t="shared" si="6"/>
        <v>41516.800000000003</v>
      </c>
      <c r="P67" s="1"/>
      <c r="Q67" s="5"/>
      <c r="R67" s="5"/>
      <c r="S67" s="5"/>
      <c r="T67" s="5"/>
      <c r="U67" s="5"/>
      <c r="V67" s="5"/>
      <c r="W67" s="5"/>
      <c r="X67" s="5"/>
    </row>
    <row r="68" spans="1:24" s="80" customFormat="1" ht="13.2">
      <c r="A68" s="1"/>
      <c r="B68" s="66" t="str">
        <f>B28</f>
        <v>Support</v>
      </c>
      <c r="C68" s="202"/>
      <c r="D68" s="132"/>
      <c r="E68" s="132"/>
      <c r="F68" s="204"/>
      <c r="G68" s="205"/>
      <c r="H68" s="122"/>
      <c r="I68" s="1"/>
      <c r="J68" s="46" t="str">
        <f>B25</f>
        <v xml:space="preserve">    Peer &amp; Family Specialist</v>
      </c>
      <c r="K68" s="47"/>
      <c r="L68" s="48">
        <f t="shared" si="5"/>
        <v>41516.800000000003</v>
      </c>
      <c r="M68" s="208"/>
      <c r="N68" s="209">
        <f>D25</f>
        <v>0.75</v>
      </c>
      <c r="O68" s="210">
        <f>N68*L68</f>
        <v>31137.600000000002</v>
      </c>
      <c r="P68" s="1"/>
      <c r="Q68" s="5"/>
      <c r="R68" s="5"/>
      <c r="S68" s="5"/>
      <c r="T68" s="5"/>
      <c r="U68" s="5"/>
      <c r="V68" s="5"/>
      <c r="W68" s="5"/>
      <c r="X68" s="5"/>
    </row>
    <row r="69" spans="1:24" s="80" customFormat="1" ht="13.2">
      <c r="A69" s="1"/>
      <c r="B69" s="130" t="str">
        <f>B29</f>
        <v xml:space="preserve">    Prog Secretarial / Clerical</v>
      </c>
      <c r="C69" s="131"/>
      <c r="D69" s="132">
        <f>C29</f>
        <v>1</v>
      </c>
      <c r="E69" s="132">
        <v>1</v>
      </c>
      <c r="F69" s="204">
        <v>48</v>
      </c>
      <c r="G69" s="205">
        <f>E69*F69</f>
        <v>48</v>
      </c>
      <c r="H69" s="122"/>
      <c r="I69" s="1"/>
      <c r="J69" s="46" t="str">
        <f>J21</f>
        <v xml:space="preserve">    Peer &amp; Family Specialist</v>
      </c>
      <c r="K69" s="47"/>
      <c r="L69" s="48">
        <f t="shared" si="5"/>
        <v>32198.400000000001</v>
      </c>
      <c r="M69" s="208"/>
      <c r="N69" s="209">
        <f>D26</f>
        <v>2.25</v>
      </c>
      <c r="O69" s="210">
        <f t="shared" si="6"/>
        <v>72446.400000000009</v>
      </c>
      <c r="P69" s="1"/>
      <c r="Q69" s="5"/>
      <c r="R69" s="5"/>
      <c r="S69" s="5"/>
      <c r="T69" s="5"/>
      <c r="U69" s="5"/>
      <c r="V69" s="5"/>
      <c r="W69" s="5"/>
      <c r="X69" s="5"/>
    </row>
    <row r="70" spans="1:24" s="80" customFormat="1" ht="24.75" customHeight="1">
      <c r="A70" s="1"/>
      <c r="B70" s="218" t="s">
        <v>96</v>
      </c>
      <c r="C70" s="219"/>
      <c r="D70" s="133">
        <f>SUM(D53:D69)</f>
        <v>21.23</v>
      </c>
      <c r="E70" s="133">
        <f>SUM(E53:E69)</f>
        <v>13.6</v>
      </c>
      <c r="F70" s="220">
        <f>SUM(F53:F69)</f>
        <v>1628</v>
      </c>
      <c r="G70" s="220">
        <f>SUM(G53:G69)</f>
        <v>1620</v>
      </c>
      <c r="H70" s="34"/>
      <c r="I70" s="1"/>
      <c r="J70" s="46" t="s">
        <v>37</v>
      </c>
      <c r="K70" s="47"/>
      <c r="L70" s="48">
        <f t="shared" si="5"/>
        <v>32198.400000000001</v>
      </c>
      <c r="M70" s="221"/>
      <c r="N70" s="209">
        <v>0</v>
      </c>
      <c r="O70" s="210">
        <f t="shared" si="6"/>
        <v>0</v>
      </c>
      <c r="P70" s="1"/>
      <c r="Q70" s="5"/>
      <c r="R70" s="5"/>
      <c r="S70" s="5"/>
      <c r="T70" s="5"/>
      <c r="U70" s="5"/>
      <c r="V70" s="5"/>
      <c r="W70" s="5"/>
      <c r="X70" s="5"/>
    </row>
    <row r="71" spans="1:24" s="80" customFormat="1" ht="13.2">
      <c r="A71" s="1"/>
      <c r="B71" s="905" t="s">
        <v>97</v>
      </c>
      <c r="C71" s="906"/>
      <c r="D71" s="906"/>
      <c r="E71" s="906"/>
      <c r="F71" s="906"/>
      <c r="G71" s="906"/>
      <c r="H71" s="907"/>
      <c r="I71" s="1"/>
      <c r="J71" s="65" t="s">
        <v>39</v>
      </c>
      <c r="K71" s="47"/>
      <c r="L71" s="48"/>
      <c r="M71" s="208"/>
      <c r="N71" s="209"/>
      <c r="O71" s="210"/>
      <c r="P71" s="1"/>
      <c r="Q71" s="5"/>
      <c r="R71" s="5"/>
      <c r="S71" s="5"/>
      <c r="T71" s="5"/>
      <c r="U71" s="5"/>
      <c r="V71" s="5"/>
      <c r="W71" s="5"/>
      <c r="X71" s="5"/>
    </row>
    <row r="72" spans="1:24" s="80" customFormat="1" ht="13.2">
      <c r="A72" s="1"/>
      <c r="B72" s="31" t="s">
        <v>98</v>
      </c>
      <c r="C72" s="58"/>
      <c r="D72" s="33"/>
      <c r="E72" s="33"/>
      <c r="F72" s="222"/>
      <c r="G72" s="33"/>
      <c r="H72" s="122"/>
      <c r="I72" s="1"/>
      <c r="J72" s="46" t="s">
        <v>41</v>
      </c>
      <c r="K72" s="90"/>
      <c r="L72" s="91">
        <f>E29</f>
        <v>32198.400000000001</v>
      </c>
      <c r="M72" s="208"/>
      <c r="N72" s="49">
        <f>D69</f>
        <v>1</v>
      </c>
      <c r="O72" s="210">
        <f>N72*L72</f>
        <v>32198.400000000001</v>
      </c>
      <c r="P72" s="1"/>
      <c r="Q72" s="5"/>
      <c r="R72" s="5"/>
      <c r="S72" s="5"/>
      <c r="T72" s="5"/>
      <c r="U72" s="5"/>
      <c r="V72" s="5"/>
      <c r="W72" s="5"/>
      <c r="X72" s="5"/>
    </row>
    <row r="73" spans="1:24" s="80" customFormat="1" ht="13.2">
      <c r="A73" s="1"/>
      <c r="B73" s="223" t="s">
        <v>99</v>
      </c>
      <c r="C73" s="224"/>
      <c r="D73" s="225">
        <f>D58+D59</f>
        <v>4.5999999999999996</v>
      </c>
      <c r="E73" s="225">
        <v>4</v>
      </c>
      <c r="F73" s="226"/>
      <c r="G73" s="224"/>
      <c r="H73" s="227" t="s">
        <v>100</v>
      </c>
      <c r="I73" s="1"/>
      <c r="J73" s="92" t="s">
        <v>43</v>
      </c>
      <c r="K73" s="93"/>
      <c r="L73" s="94"/>
      <c r="M73" s="228"/>
      <c r="N73" s="95">
        <f>SUM(N56:N72)</f>
        <v>12.75</v>
      </c>
      <c r="O73" s="229">
        <f>SUM(O56:O72)</f>
        <v>670616.99432788498</v>
      </c>
      <c r="P73" s="1"/>
      <c r="Q73" s="5"/>
      <c r="R73" s="5"/>
      <c r="S73" s="5"/>
      <c r="T73" s="5"/>
      <c r="U73" s="5"/>
      <c r="V73" s="5"/>
      <c r="W73" s="5"/>
      <c r="X73" s="5"/>
    </row>
    <row r="74" spans="1:24" s="80" customFormat="1" ht="13.2">
      <c r="A74" s="1"/>
      <c r="B74" s="223" t="s">
        <v>101</v>
      </c>
      <c r="C74" s="224"/>
      <c r="D74" s="225">
        <f>D60</f>
        <v>1</v>
      </c>
      <c r="E74" s="225">
        <v>1</v>
      </c>
      <c r="F74" s="226"/>
      <c r="G74" s="224"/>
      <c r="H74" s="227" t="s">
        <v>102</v>
      </c>
      <c r="I74" s="1"/>
      <c r="J74" s="98" t="s">
        <v>44</v>
      </c>
      <c r="K74" s="99"/>
      <c r="L74" s="99"/>
      <c r="M74" s="33"/>
      <c r="N74" s="58" t="s">
        <v>45</v>
      </c>
      <c r="O74" s="34"/>
      <c r="P74" s="1"/>
      <c r="Q74" s="5"/>
      <c r="R74" s="5"/>
      <c r="S74" s="5"/>
      <c r="T74" s="5"/>
      <c r="U74" s="5"/>
      <c r="V74" s="5"/>
      <c r="W74" s="5"/>
      <c r="X74" s="5"/>
    </row>
    <row r="75" spans="1:24" s="80" customFormat="1" ht="26.4">
      <c r="A75" s="1"/>
      <c r="B75" s="223" t="s">
        <v>32</v>
      </c>
      <c r="C75" s="224"/>
      <c r="D75" s="225">
        <f>D62+D63</f>
        <v>8</v>
      </c>
      <c r="E75" s="225">
        <v>3</v>
      </c>
      <c r="F75" s="226"/>
      <c r="G75" s="224"/>
      <c r="H75" s="227" t="s">
        <v>103</v>
      </c>
      <c r="I75" s="1"/>
      <c r="J75" s="103" t="s">
        <v>46</v>
      </c>
      <c r="K75" s="99"/>
      <c r="L75" s="104">
        <f>E32</f>
        <v>0.22309999999999999</v>
      </c>
      <c r="M75" s="230"/>
      <c r="N75" s="33"/>
      <c r="O75" s="231">
        <f>O73*L75</f>
        <v>149614.65143455114</v>
      </c>
      <c r="P75" s="1"/>
      <c r="Q75" s="5"/>
      <c r="R75" s="5"/>
      <c r="S75" s="5"/>
      <c r="T75" s="5"/>
      <c r="U75" s="5"/>
      <c r="V75" s="5"/>
      <c r="W75" s="5"/>
      <c r="X75" s="5"/>
    </row>
    <row r="76" spans="1:24" s="80" customFormat="1" ht="26.4">
      <c r="A76" s="1"/>
      <c r="B76" s="232" t="s">
        <v>104</v>
      </c>
      <c r="C76" s="233"/>
      <c r="D76" s="225">
        <f>D64+D65</f>
        <v>3.25</v>
      </c>
      <c r="E76" s="225">
        <v>3</v>
      </c>
      <c r="F76" s="226"/>
      <c r="G76" s="224"/>
      <c r="H76" s="227" t="s">
        <v>105</v>
      </c>
      <c r="I76" s="1"/>
      <c r="J76" s="155" t="s">
        <v>47</v>
      </c>
      <c r="K76" s="156"/>
      <c r="L76" s="156"/>
      <c r="M76" s="156"/>
      <c r="N76" s="234"/>
      <c r="O76" s="235">
        <f>SUM(O73:O75)</f>
        <v>820231.64576243609</v>
      </c>
      <c r="P76" s="1"/>
      <c r="Q76" s="5"/>
      <c r="R76" s="5"/>
      <c r="S76" s="5"/>
      <c r="T76" s="5"/>
      <c r="U76" s="5"/>
      <c r="V76" s="5"/>
      <c r="W76" s="5"/>
      <c r="X76" s="5"/>
    </row>
    <row r="77" spans="1:24" s="80" customFormat="1" ht="13.2">
      <c r="A77" s="1"/>
      <c r="B77" s="223" t="s">
        <v>106</v>
      </c>
      <c r="C77" s="224"/>
      <c r="D77" s="225">
        <f>D69</f>
        <v>1</v>
      </c>
      <c r="E77" s="225">
        <v>1</v>
      </c>
      <c r="F77" s="226"/>
      <c r="G77" s="224"/>
      <c r="H77" s="227" t="s">
        <v>107</v>
      </c>
      <c r="I77" s="1"/>
      <c r="J77" s="35" t="s">
        <v>48</v>
      </c>
      <c r="K77" s="236"/>
      <c r="L77" s="37" t="s">
        <v>49</v>
      </c>
      <c r="M77" s="37"/>
      <c r="N77" s="237" t="s">
        <v>4</v>
      </c>
      <c r="O77" s="238" t="s">
        <v>13</v>
      </c>
      <c r="P77" s="1"/>
      <c r="Q77" s="5"/>
      <c r="R77" s="5"/>
      <c r="S77" s="5"/>
      <c r="T77" s="5"/>
      <c r="U77" s="5"/>
      <c r="V77" s="5"/>
      <c r="W77" s="5"/>
      <c r="X77" s="5"/>
    </row>
    <row r="78" spans="1:24" s="80" customFormat="1" ht="13.2">
      <c r="A78" s="1"/>
      <c r="B78" s="31" t="s">
        <v>108</v>
      </c>
      <c r="C78" s="58"/>
      <c r="D78" s="33"/>
      <c r="E78" s="33"/>
      <c r="F78" s="58"/>
      <c r="G78" s="33"/>
      <c r="H78" s="122"/>
      <c r="I78" s="1"/>
      <c r="J78" s="239" t="s">
        <v>109</v>
      </c>
      <c r="K78" s="58"/>
      <c r="L78" s="152">
        <f>E35</f>
        <v>135.32</v>
      </c>
      <c r="M78" s="152"/>
      <c r="N78" s="240">
        <v>55</v>
      </c>
      <c r="O78" s="231">
        <f>N78*L78</f>
        <v>7442.5999999999995</v>
      </c>
      <c r="P78" s="1"/>
      <c r="Q78" s="5"/>
      <c r="R78" s="5"/>
      <c r="S78" s="5"/>
      <c r="T78" s="5"/>
      <c r="U78" s="5"/>
      <c r="V78" s="5"/>
      <c r="W78" s="5"/>
      <c r="X78" s="5"/>
    </row>
    <row r="79" spans="1:24" s="80" customFormat="1" ht="19.5" customHeight="1" thickBot="1">
      <c r="A79" s="1"/>
      <c r="B79" s="241"/>
      <c r="C79" s="242"/>
      <c r="D79" s="243"/>
      <c r="E79" s="243"/>
      <c r="F79" s="242"/>
      <c r="G79" s="243"/>
      <c r="H79" s="244"/>
      <c r="I79" s="1"/>
      <c r="J79" s="239" t="s">
        <v>53</v>
      </c>
      <c r="K79" s="58"/>
      <c r="L79" s="152">
        <f>E36</f>
        <v>56.166377419662432</v>
      </c>
      <c r="M79" s="152"/>
      <c r="N79" s="240">
        <v>55</v>
      </c>
      <c r="O79" s="231">
        <f>N79*L79</f>
        <v>3089.1507580814337</v>
      </c>
      <c r="P79" s="1"/>
      <c r="Q79" s="5"/>
      <c r="R79" s="5"/>
      <c r="S79" s="5"/>
      <c r="T79" s="5"/>
      <c r="U79" s="5"/>
      <c r="V79" s="5"/>
      <c r="W79" s="5"/>
      <c r="X79" s="5"/>
    </row>
    <row r="80" spans="1:24" s="80" customFormat="1" ht="13.8" thickBot="1">
      <c r="A80" s="1"/>
      <c r="B80" s="906" t="s">
        <v>110</v>
      </c>
      <c r="C80" s="906"/>
      <c r="D80" s="906"/>
      <c r="E80" s="906"/>
      <c r="F80" s="906"/>
      <c r="G80" s="906"/>
      <c r="H80" s="906"/>
      <c r="I80" s="1"/>
      <c r="J80" s="155" t="s">
        <v>56</v>
      </c>
      <c r="K80" s="245"/>
      <c r="L80" s="245"/>
      <c r="M80" s="245"/>
      <c r="N80" s="245"/>
      <c r="O80" s="235">
        <f>SUM(O78:O79)</f>
        <v>10531.750758081433</v>
      </c>
      <c r="P80" s="1"/>
      <c r="Q80" s="5"/>
      <c r="R80" s="5"/>
      <c r="S80" s="5"/>
      <c r="T80" s="5"/>
      <c r="U80" s="5"/>
      <c r="V80" s="5"/>
      <c r="W80" s="5"/>
      <c r="X80" s="5"/>
    </row>
    <row r="81" spans="1:24" s="80" customFormat="1" ht="13.2">
      <c r="A81" s="1"/>
      <c r="B81" s="906"/>
      <c r="C81" s="906"/>
      <c r="D81" s="906"/>
      <c r="E81" s="906"/>
      <c r="F81" s="906"/>
      <c r="G81" s="906"/>
      <c r="H81" s="906"/>
      <c r="I81" s="1"/>
      <c r="J81" s="26" t="s">
        <v>57</v>
      </c>
      <c r="K81" s="246"/>
      <c r="L81" s="28" t="s">
        <v>58</v>
      </c>
      <c r="M81" s="28" t="s">
        <v>59</v>
      </c>
      <c r="N81" s="28"/>
      <c r="O81" s="247"/>
      <c r="P81" s="1"/>
      <c r="Q81" s="5"/>
      <c r="R81" s="5"/>
      <c r="S81" s="5"/>
      <c r="T81" s="5"/>
      <c r="U81" s="5"/>
      <c r="V81" s="5"/>
      <c r="W81" s="5"/>
      <c r="X81" s="5"/>
    </row>
    <row r="82" spans="1:24" s="80" customFormat="1" ht="13.2">
      <c r="A82" s="1"/>
      <c r="B82" s="906"/>
      <c r="C82" s="906"/>
      <c r="D82" s="906"/>
      <c r="E82" s="906"/>
      <c r="F82" s="906"/>
      <c r="G82" s="906"/>
      <c r="H82" s="906"/>
      <c r="I82" s="1"/>
      <c r="J82" s="120" t="s">
        <v>61</v>
      </c>
      <c r="K82" s="33"/>
      <c r="L82" s="248">
        <f>E40</f>
        <v>25.218875750929723</v>
      </c>
      <c r="M82" s="33"/>
      <c r="N82" s="33"/>
      <c r="O82" s="231">
        <f>L82*G70</f>
        <v>40854.578716506148</v>
      </c>
      <c r="P82" s="1"/>
      <c r="Q82" s="77"/>
      <c r="R82" s="5"/>
      <c r="S82" s="5"/>
      <c r="T82" s="5"/>
      <c r="U82" s="5"/>
      <c r="V82" s="5"/>
      <c r="W82" s="5"/>
      <c r="X82" s="5"/>
    </row>
    <row r="83" spans="1:24" s="80" customFormat="1" ht="13.2">
      <c r="A83" s="1"/>
      <c r="B83" s="1"/>
      <c r="C83" s="1"/>
      <c r="D83" s="1"/>
      <c r="E83" s="1"/>
      <c r="F83" s="6"/>
      <c r="G83" s="1"/>
      <c r="H83" s="7"/>
      <c r="I83" s="1"/>
      <c r="J83" s="120" t="s">
        <v>63</v>
      </c>
      <c r="K83" s="33"/>
      <c r="L83" s="33"/>
      <c r="M83" s="160">
        <f>E41</f>
        <v>277.77888022304023</v>
      </c>
      <c r="N83" s="160"/>
      <c r="O83" s="231">
        <f>M83*N73</f>
        <v>3541.6807228437629</v>
      </c>
      <c r="P83" s="1"/>
      <c r="Q83" s="77"/>
      <c r="R83" s="5"/>
      <c r="S83" s="5"/>
      <c r="T83" s="5"/>
      <c r="U83" s="5"/>
      <c r="V83" s="5"/>
      <c r="W83" s="5"/>
      <c r="X83" s="5"/>
    </row>
    <row r="84" spans="1:24" s="80" customFormat="1" ht="13.2">
      <c r="A84" s="1"/>
      <c r="B84" s="1"/>
      <c r="C84" s="1"/>
      <c r="D84" s="1"/>
      <c r="E84" s="1"/>
      <c r="F84" s="6"/>
      <c r="G84" s="1"/>
      <c r="H84" s="7"/>
      <c r="I84" s="1"/>
      <c r="J84" s="120" t="s">
        <v>66</v>
      </c>
      <c r="K84" s="33"/>
      <c r="L84" s="33"/>
      <c r="M84" s="160">
        <v>103.77453955641882</v>
      </c>
      <c r="N84" s="160"/>
      <c r="O84" s="231">
        <f>E42</f>
        <v>3323.0337560789549</v>
      </c>
      <c r="P84" s="1"/>
      <c r="Q84" s="5"/>
      <c r="R84" s="5"/>
      <c r="S84" s="5"/>
      <c r="T84" s="5"/>
      <c r="U84" s="5"/>
      <c r="V84" s="5"/>
      <c r="W84" s="5"/>
      <c r="X84" s="5"/>
    </row>
    <row r="85" spans="1:24" s="80" customFormat="1" ht="13.2">
      <c r="A85" s="1"/>
      <c r="B85" s="1"/>
      <c r="C85" s="1"/>
      <c r="D85" s="1"/>
      <c r="E85" s="1"/>
      <c r="F85" s="6"/>
      <c r="G85" s="1"/>
      <c r="H85" s="7"/>
      <c r="I85" s="1"/>
      <c r="J85" s="120" t="str">
        <f>B45</f>
        <v xml:space="preserve"> PFLMA Trust Contribution</v>
      </c>
      <c r="K85" s="33"/>
      <c r="L85" s="158">
        <f>E45</f>
        <v>3.7000000000000002E-3</v>
      </c>
      <c r="M85" s="145"/>
      <c r="N85" s="160"/>
      <c r="O85" s="231">
        <f>O73*L85</f>
        <v>2481.2828790131744</v>
      </c>
      <c r="P85" s="1"/>
      <c r="Q85" s="5"/>
      <c r="R85" s="5"/>
      <c r="S85" s="5"/>
      <c r="T85" s="5"/>
      <c r="U85" s="5"/>
      <c r="V85" s="5"/>
      <c r="W85" s="5"/>
      <c r="X85" s="5"/>
    </row>
    <row r="86" spans="1:24" s="80" customFormat="1" ht="13.2">
      <c r="A86" s="1"/>
      <c r="B86" s="1"/>
      <c r="C86" s="1"/>
      <c r="D86" s="1"/>
      <c r="E86" s="1"/>
      <c r="F86" s="6"/>
      <c r="G86" s="1"/>
      <c r="H86" s="7"/>
      <c r="I86" s="1"/>
      <c r="J86" s="103" t="s">
        <v>67</v>
      </c>
      <c r="K86" s="99"/>
      <c r="L86" s="99"/>
      <c r="M86" s="145">
        <f>E43</f>
        <v>865.27937988417261</v>
      </c>
      <c r="N86" s="145"/>
      <c r="O86" s="105">
        <f>M86*N73</f>
        <v>11032.3120935232</v>
      </c>
      <c r="P86" s="1"/>
      <c r="Q86" s="5"/>
      <c r="R86" s="5"/>
      <c r="S86" s="5"/>
      <c r="T86" s="5"/>
      <c r="U86" s="5"/>
      <c r="V86" s="5"/>
      <c r="W86" s="5"/>
      <c r="X86" s="5"/>
    </row>
    <row r="87" spans="1:24" s="80" customFormat="1" ht="13.2">
      <c r="A87" s="1"/>
      <c r="B87" s="1"/>
      <c r="C87" s="1"/>
      <c r="D87" s="1"/>
      <c r="E87" s="1"/>
      <c r="F87" s="6"/>
      <c r="G87" s="1"/>
      <c r="H87" s="7"/>
      <c r="I87" s="1"/>
      <c r="J87" s="103" t="s">
        <v>68</v>
      </c>
      <c r="K87" s="99"/>
      <c r="L87" s="99"/>
      <c r="M87" s="145">
        <f>E44</f>
        <v>642.72053101483573</v>
      </c>
      <c r="N87" s="145"/>
      <c r="O87" s="105">
        <f>M87*N73</f>
        <v>8194.6867704391552</v>
      </c>
      <c r="P87" s="1"/>
      <c r="Q87" s="5"/>
      <c r="R87" s="5"/>
      <c r="S87" s="5"/>
      <c r="T87" s="5"/>
      <c r="U87" s="5"/>
      <c r="V87" s="5"/>
      <c r="W87" s="5"/>
      <c r="X87" s="5"/>
    </row>
    <row r="88" spans="1:24" s="80" customFormat="1" ht="13.2">
      <c r="A88" s="1"/>
      <c r="B88" s="1"/>
      <c r="C88" s="1"/>
      <c r="D88" s="1"/>
      <c r="E88" s="1"/>
      <c r="F88" s="6"/>
      <c r="G88" s="1"/>
      <c r="H88" s="7"/>
      <c r="I88" s="1"/>
      <c r="J88" s="103" t="str">
        <f>J39</f>
        <v xml:space="preserve">  Cultural Facilitator</v>
      </c>
      <c r="K88" s="99"/>
      <c r="L88" s="48"/>
      <c r="M88" s="145"/>
      <c r="N88" s="145"/>
      <c r="O88" s="105">
        <f>O39</f>
        <v>26472</v>
      </c>
      <c r="P88" s="1"/>
      <c r="Q88" s="5"/>
      <c r="R88" s="5"/>
      <c r="S88" s="5"/>
      <c r="T88" s="5"/>
      <c r="U88" s="5"/>
      <c r="V88" s="5"/>
      <c r="W88" s="5"/>
      <c r="X88" s="5"/>
    </row>
    <row r="89" spans="1:24" s="80" customFormat="1" ht="13.2">
      <c r="A89" s="1"/>
      <c r="B89" s="1"/>
      <c r="C89" s="1"/>
      <c r="D89" s="1"/>
      <c r="E89" s="1"/>
      <c r="F89" s="6"/>
      <c r="G89" s="1"/>
      <c r="H89" s="7"/>
      <c r="I89" s="1"/>
      <c r="J89" s="109" t="s">
        <v>71</v>
      </c>
      <c r="K89" s="110"/>
      <c r="L89" s="110"/>
      <c r="M89" s="110"/>
      <c r="N89" s="153"/>
      <c r="O89" s="154">
        <f>SUM(O82:O88)</f>
        <v>95899.574938404403</v>
      </c>
      <c r="P89" s="1"/>
      <c r="Q89" s="5"/>
      <c r="R89" s="5"/>
      <c r="S89" s="5"/>
      <c r="T89" s="5"/>
      <c r="U89" s="5"/>
      <c r="V89" s="5"/>
      <c r="W89" s="5"/>
      <c r="X89" s="5"/>
    </row>
    <row r="90" spans="1:24" s="80" customFormat="1" ht="13.2">
      <c r="A90" s="1"/>
      <c r="B90" s="1"/>
      <c r="C90" s="1"/>
      <c r="D90" s="1"/>
      <c r="E90" s="1"/>
      <c r="F90" s="6"/>
      <c r="G90" s="1"/>
      <c r="H90" s="7"/>
      <c r="I90" s="1"/>
      <c r="J90" s="92" t="s">
        <v>73</v>
      </c>
      <c r="K90" s="93"/>
      <c r="L90" s="93"/>
      <c r="M90" s="93"/>
      <c r="N90" s="93"/>
      <c r="O90" s="249">
        <f>O76+O80+O89</f>
        <v>926662.97145892191</v>
      </c>
      <c r="P90" s="1"/>
      <c r="Q90" s="5"/>
      <c r="R90" s="5"/>
      <c r="S90" s="5"/>
      <c r="T90" s="5"/>
      <c r="U90" s="5"/>
      <c r="V90" s="5"/>
      <c r="W90" s="5"/>
      <c r="X90" s="5"/>
    </row>
    <row r="91" spans="1:24" s="80" customFormat="1" ht="13.2">
      <c r="A91" s="1"/>
      <c r="B91" s="1"/>
      <c r="C91" s="1"/>
      <c r="D91" s="1"/>
      <c r="E91" s="1"/>
      <c r="F91" s="6"/>
      <c r="G91" s="1"/>
      <c r="H91" s="7"/>
      <c r="I91" s="1"/>
      <c r="J91" s="98" t="s">
        <v>111</v>
      </c>
      <c r="K91" s="99"/>
      <c r="L91" s="162" t="s">
        <v>76</v>
      </c>
      <c r="M91" s="162"/>
      <c r="N91" s="163"/>
      <c r="O91" s="250"/>
      <c r="P91" s="1"/>
      <c r="Q91" s="5"/>
      <c r="R91" s="5"/>
      <c r="S91" s="5"/>
      <c r="T91" s="5"/>
      <c r="U91" s="5"/>
      <c r="V91" s="5"/>
      <c r="W91" s="5"/>
      <c r="X91" s="5"/>
    </row>
    <row r="92" spans="1:24" s="80" customFormat="1" ht="13.2">
      <c r="A92" s="1"/>
      <c r="B92" s="1"/>
      <c r="C92" s="1"/>
      <c r="D92" s="1"/>
      <c r="E92" s="1"/>
      <c r="F92" s="6"/>
      <c r="G92" s="1"/>
      <c r="H92" s="7"/>
      <c r="I92" s="1"/>
      <c r="J92" s="169" t="s">
        <v>78</v>
      </c>
      <c r="K92" s="129"/>
      <c r="L92" s="170">
        <v>0.12</v>
      </c>
      <c r="M92" s="170"/>
      <c r="N92" s="129"/>
      <c r="O92" s="251">
        <f>O90*L92</f>
        <v>111199.55657507063</v>
      </c>
      <c r="P92" s="1"/>
      <c r="Q92" s="5"/>
      <c r="R92" s="5"/>
      <c r="S92" s="5"/>
      <c r="T92" s="5"/>
      <c r="U92" s="5"/>
      <c r="V92" s="5"/>
      <c r="W92" s="5"/>
      <c r="X92" s="5"/>
    </row>
    <row r="93" spans="1:24" s="5" customFormat="1" ht="13.2">
      <c r="B93" s="1"/>
      <c r="C93" s="1"/>
      <c r="D93" s="1"/>
      <c r="E93" s="1"/>
      <c r="F93" s="6"/>
      <c r="G93" s="1"/>
      <c r="H93" s="7"/>
      <c r="J93" s="98" t="s">
        <v>81</v>
      </c>
      <c r="K93" s="99"/>
      <c r="L93" s="173"/>
      <c r="M93" s="173"/>
      <c r="N93" s="99"/>
      <c r="O93" s="252">
        <f>SUM(O90:O92)</f>
        <v>1037862.5280339925</v>
      </c>
    </row>
    <row r="94" spans="1:24" s="5" customFormat="1" ht="13.2">
      <c r="F94" s="253"/>
      <c r="H94" s="254"/>
      <c r="J94" s="98" t="s">
        <v>84</v>
      </c>
      <c r="K94" s="100"/>
      <c r="L94" s="175">
        <f>E48</f>
        <v>1.7780248869661817E-2</v>
      </c>
      <c r="M94" s="176"/>
      <c r="N94" s="100"/>
      <c r="O94" s="255">
        <f>O93+(O93*L94)-(O73*L94)</f>
        <v>1044392.2450195589</v>
      </c>
    </row>
    <row r="95" spans="1:24" s="5" customFormat="1" ht="13.8" thickBot="1">
      <c r="F95" s="253"/>
      <c r="H95" s="254"/>
      <c r="J95" s="241" t="s">
        <v>87</v>
      </c>
      <c r="K95" s="243"/>
      <c r="L95" s="243"/>
      <c r="M95" s="243"/>
      <c r="N95" s="256"/>
      <c r="O95" s="186">
        <f>O94/K53</f>
        <v>28.613486164919422</v>
      </c>
    </row>
    <row r="96" spans="1:24" s="5" customFormat="1" ht="14.4">
      <c r="F96" s="253"/>
      <c r="H96" s="254"/>
      <c r="J96" s="257"/>
      <c r="K96" s="258"/>
      <c r="L96" s="258"/>
      <c r="M96" s="258"/>
      <c r="N96" s="259"/>
      <c r="O96" s="193"/>
    </row>
    <row r="97" spans="6:15" s="5" customFormat="1">
      <c r="F97" s="253"/>
      <c r="H97" s="254"/>
      <c r="J97" s="260"/>
      <c r="K97" s="260"/>
      <c r="L97" s="260"/>
      <c r="M97" s="260"/>
      <c r="N97" s="259"/>
      <c r="O97" s="196"/>
    </row>
    <row r="98" spans="6:15" s="5" customFormat="1">
      <c r="F98" s="253"/>
      <c r="H98" s="254"/>
      <c r="J98" s="260"/>
      <c r="K98" s="260"/>
      <c r="L98" s="260"/>
      <c r="M98" s="260"/>
      <c r="N98" s="260"/>
      <c r="O98" s="260"/>
    </row>
    <row r="99" spans="6:15" s="5" customFormat="1">
      <c r="F99" s="253"/>
      <c r="H99" s="254"/>
      <c r="J99" s="260"/>
      <c r="K99" s="260"/>
      <c r="L99" s="260"/>
      <c r="M99" s="260"/>
      <c r="N99" s="260"/>
      <c r="O99" s="260"/>
    </row>
    <row r="100" spans="6:15" s="5" customFormat="1">
      <c r="F100" s="253"/>
      <c r="H100" s="254"/>
      <c r="J100" s="260"/>
      <c r="K100" s="260"/>
      <c r="L100" s="260"/>
      <c r="M100" s="260"/>
      <c r="N100" s="260"/>
      <c r="O100" s="260"/>
    </row>
    <row r="101" spans="6:15" s="5" customFormat="1">
      <c r="F101" s="253"/>
      <c r="H101" s="254"/>
      <c r="J101" s="260"/>
      <c r="K101" s="260"/>
      <c r="L101" s="260"/>
      <c r="M101" s="260"/>
      <c r="N101" s="260"/>
      <c r="O101" s="260"/>
    </row>
    <row r="102" spans="6:15" s="5" customFormat="1">
      <c r="F102" s="253"/>
      <c r="H102" s="254"/>
      <c r="J102" s="260"/>
      <c r="K102" s="260"/>
      <c r="L102" s="260"/>
      <c r="M102" s="260"/>
      <c r="N102" s="260"/>
      <c r="O102" s="260"/>
    </row>
    <row r="103" spans="6:15" s="5" customFormat="1">
      <c r="F103" s="253"/>
      <c r="H103" s="254"/>
      <c r="J103" s="260"/>
      <c r="K103" s="260"/>
      <c r="L103" s="260"/>
      <c r="M103" s="260"/>
      <c r="N103" s="260"/>
      <c r="O103" s="260"/>
    </row>
    <row r="104" spans="6:15" s="5" customFormat="1">
      <c r="F104" s="253"/>
      <c r="H104" s="254"/>
      <c r="J104" s="260"/>
      <c r="K104" s="260"/>
      <c r="L104" s="260"/>
      <c r="M104" s="260"/>
      <c r="N104" s="260"/>
      <c r="O104" s="260"/>
    </row>
    <row r="105" spans="6:15" s="5" customFormat="1">
      <c r="F105" s="253"/>
      <c r="H105" s="254"/>
      <c r="J105" s="260"/>
      <c r="K105" s="260"/>
      <c r="L105" s="260"/>
      <c r="M105" s="260"/>
      <c r="N105" s="260"/>
      <c r="O105" s="260"/>
    </row>
    <row r="106" spans="6:15" s="5" customFormat="1">
      <c r="F106" s="253"/>
      <c r="H106" s="254"/>
      <c r="J106" s="260"/>
      <c r="K106" s="260"/>
      <c r="L106" s="260"/>
      <c r="M106" s="260"/>
      <c r="N106" s="260"/>
      <c r="O106" s="260"/>
    </row>
    <row r="107" spans="6:15" s="5" customFormat="1">
      <c r="F107" s="253"/>
      <c r="H107" s="254"/>
      <c r="J107" s="260"/>
      <c r="K107" s="260"/>
      <c r="L107" s="260"/>
      <c r="M107" s="260"/>
      <c r="N107" s="260"/>
      <c r="O107" s="260"/>
    </row>
    <row r="108" spans="6:15" s="5" customFormat="1">
      <c r="F108" s="253"/>
      <c r="H108" s="254"/>
      <c r="J108" s="260"/>
      <c r="K108" s="260"/>
      <c r="L108" s="260"/>
      <c r="M108" s="260"/>
      <c r="N108" s="260"/>
      <c r="O108" s="260"/>
    </row>
    <row r="109" spans="6:15" s="5" customFormat="1">
      <c r="F109" s="253"/>
      <c r="H109" s="254"/>
      <c r="J109" s="260"/>
      <c r="K109" s="260"/>
      <c r="L109" s="260"/>
      <c r="M109" s="260"/>
      <c r="N109" s="260"/>
      <c r="O109" s="260"/>
    </row>
    <row r="110" spans="6:15" s="5" customFormat="1">
      <c r="F110" s="253"/>
      <c r="H110" s="254"/>
      <c r="J110" s="260"/>
      <c r="K110" s="260"/>
      <c r="L110" s="260"/>
      <c r="M110" s="260"/>
      <c r="N110" s="260"/>
      <c r="O110" s="260"/>
    </row>
    <row r="111" spans="6:15" s="5" customFormat="1">
      <c r="F111" s="253"/>
      <c r="H111" s="254"/>
      <c r="J111" s="260"/>
      <c r="K111" s="260"/>
      <c r="L111" s="260"/>
      <c r="M111" s="260"/>
      <c r="N111" s="260"/>
      <c r="O111" s="260"/>
    </row>
    <row r="112" spans="6:15" s="5" customFormat="1">
      <c r="F112" s="253"/>
      <c r="H112" s="254"/>
      <c r="J112" s="260"/>
      <c r="K112" s="260"/>
      <c r="L112" s="260"/>
      <c r="M112" s="260"/>
      <c r="N112" s="260"/>
      <c r="O112" s="260"/>
    </row>
    <row r="113" spans="6:15" s="5" customFormat="1">
      <c r="F113" s="253"/>
      <c r="H113" s="254"/>
      <c r="J113" s="260"/>
      <c r="K113" s="260"/>
      <c r="L113" s="260"/>
      <c r="M113" s="260"/>
      <c r="N113" s="260"/>
      <c r="O113" s="260"/>
    </row>
    <row r="114" spans="6:15" s="5" customFormat="1">
      <c r="F114" s="253"/>
      <c r="H114" s="254"/>
      <c r="J114" s="260"/>
      <c r="K114" s="260"/>
      <c r="L114" s="260"/>
      <c r="M114" s="260"/>
      <c r="N114" s="260"/>
      <c r="O114" s="260"/>
    </row>
    <row r="115" spans="6:15" s="5" customFormat="1">
      <c r="F115" s="253"/>
      <c r="H115" s="254"/>
      <c r="J115" s="260"/>
      <c r="K115" s="260"/>
      <c r="L115" s="260"/>
      <c r="M115" s="260"/>
      <c r="N115" s="260"/>
      <c r="O115" s="260"/>
    </row>
    <row r="116" spans="6:15" s="5" customFormat="1">
      <c r="F116" s="253"/>
      <c r="H116" s="254"/>
      <c r="J116" s="260"/>
      <c r="K116" s="260"/>
      <c r="L116" s="260"/>
      <c r="M116" s="260"/>
      <c r="N116" s="260"/>
      <c r="O116" s="260"/>
    </row>
    <row r="117" spans="6:15" s="5" customFormat="1">
      <c r="F117" s="253"/>
      <c r="H117" s="254"/>
      <c r="J117" s="260"/>
      <c r="K117" s="260"/>
      <c r="L117" s="260"/>
      <c r="M117" s="260"/>
      <c r="N117" s="260"/>
      <c r="O117" s="260"/>
    </row>
    <row r="118" spans="6:15" s="5" customFormat="1">
      <c r="F118" s="253"/>
      <c r="H118" s="254"/>
      <c r="J118" s="260"/>
      <c r="K118" s="260"/>
      <c r="L118" s="260"/>
      <c r="M118" s="260"/>
      <c r="N118" s="260"/>
      <c r="O118" s="260"/>
    </row>
    <row r="119" spans="6:15" s="5" customFormat="1">
      <c r="F119" s="253"/>
      <c r="H119" s="254"/>
      <c r="J119" s="260"/>
      <c r="K119" s="260"/>
      <c r="L119" s="260"/>
      <c r="M119" s="260"/>
      <c r="N119" s="260"/>
      <c r="O119" s="260"/>
    </row>
    <row r="120" spans="6:15" s="5" customFormat="1">
      <c r="F120" s="253"/>
      <c r="H120" s="254"/>
      <c r="J120" s="260"/>
      <c r="K120" s="260"/>
      <c r="L120" s="260"/>
      <c r="M120" s="260"/>
      <c r="N120" s="260"/>
      <c r="O120" s="260"/>
    </row>
    <row r="121" spans="6:15" s="5" customFormat="1">
      <c r="F121" s="253"/>
      <c r="H121" s="254"/>
      <c r="J121" s="260"/>
      <c r="K121" s="260"/>
      <c r="L121" s="260"/>
      <c r="M121" s="260"/>
      <c r="N121" s="260"/>
      <c r="O121" s="260"/>
    </row>
    <row r="122" spans="6:15" s="5" customFormat="1">
      <c r="F122" s="253"/>
      <c r="H122" s="254"/>
      <c r="J122" s="260"/>
      <c r="K122" s="260"/>
      <c r="L122" s="260"/>
      <c r="M122" s="260"/>
      <c r="N122" s="260"/>
      <c r="O122" s="260"/>
    </row>
    <row r="123" spans="6:15" s="5" customFormat="1">
      <c r="F123" s="253"/>
      <c r="H123" s="254"/>
      <c r="J123" s="260"/>
      <c r="K123" s="260"/>
      <c r="L123" s="260"/>
      <c r="M123" s="260"/>
      <c r="N123" s="260"/>
      <c r="O123" s="260"/>
    </row>
    <row r="124" spans="6:15" s="5" customFormat="1">
      <c r="F124" s="253"/>
      <c r="H124" s="254"/>
      <c r="J124" s="260"/>
      <c r="K124" s="260"/>
      <c r="L124" s="260"/>
      <c r="M124" s="260"/>
      <c r="N124" s="260"/>
      <c r="O124" s="260"/>
    </row>
    <row r="125" spans="6:15" s="5" customFormat="1">
      <c r="F125" s="253"/>
      <c r="H125" s="254"/>
      <c r="J125" s="260"/>
      <c r="K125" s="260"/>
      <c r="L125" s="260"/>
      <c r="M125" s="260"/>
      <c r="N125" s="260"/>
      <c r="O125" s="260"/>
    </row>
    <row r="126" spans="6:15" s="5" customFormat="1">
      <c r="F126" s="253"/>
      <c r="H126" s="254"/>
      <c r="J126" s="260"/>
      <c r="K126" s="260"/>
      <c r="L126" s="260"/>
      <c r="M126" s="260"/>
      <c r="N126" s="260"/>
      <c r="O126" s="260"/>
    </row>
    <row r="127" spans="6:15" s="5" customFormat="1">
      <c r="F127" s="253"/>
      <c r="H127" s="254"/>
      <c r="J127" s="260"/>
      <c r="K127" s="260"/>
      <c r="L127" s="260"/>
      <c r="M127" s="260"/>
      <c r="N127" s="260"/>
      <c r="O127" s="260"/>
    </row>
    <row r="128" spans="6:15" s="5" customFormat="1">
      <c r="F128" s="253"/>
      <c r="H128" s="254"/>
      <c r="J128" s="260"/>
      <c r="K128" s="260"/>
      <c r="L128" s="260"/>
      <c r="M128" s="260"/>
      <c r="N128" s="260"/>
      <c r="O128" s="260"/>
    </row>
    <row r="129" spans="6:15" s="5" customFormat="1">
      <c r="F129" s="253"/>
      <c r="H129" s="254"/>
      <c r="J129" s="260"/>
      <c r="K129" s="260"/>
      <c r="L129" s="260"/>
      <c r="M129" s="260"/>
      <c r="N129" s="260"/>
      <c r="O129" s="260"/>
    </row>
    <row r="130" spans="6:15" s="5" customFormat="1">
      <c r="F130" s="253"/>
      <c r="H130" s="254"/>
      <c r="J130" s="260"/>
      <c r="K130" s="260"/>
      <c r="L130" s="260"/>
      <c r="M130" s="260"/>
      <c r="N130" s="260"/>
      <c r="O130" s="260"/>
    </row>
    <row r="131" spans="6:15" s="5" customFormat="1">
      <c r="F131" s="253"/>
      <c r="H131" s="254"/>
      <c r="J131" s="260"/>
      <c r="K131" s="260"/>
      <c r="L131" s="260"/>
      <c r="M131" s="260"/>
      <c r="N131" s="260"/>
      <c r="O131" s="260"/>
    </row>
    <row r="132" spans="6:15" s="5" customFormat="1">
      <c r="F132" s="253"/>
      <c r="H132" s="254"/>
      <c r="J132" s="260"/>
      <c r="K132" s="260"/>
      <c r="L132" s="260"/>
      <c r="M132" s="260"/>
      <c r="N132" s="260"/>
      <c r="O132" s="260"/>
    </row>
    <row r="133" spans="6:15" s="5" customFormat="1">
      <c r="F133" s="253"/>
      <c r="H133" s="254"/>
      <c r="J133" s="260"/>
      <c r="K133" s="260"/>
      <c r="L133" s="260"/>
      <c r="M133" s="260"/>
      <c r="N133" s="260"/>
      <c r="O133" s="260"/>
    </row>
    <row r="134" spans="6:15" s="5" customFormat="1">
      <c r="F134" s="253"/>
      <c r="H134" s="254"/>
      <c r="J134" s="260"/>
      <c r="K134" s="260"/>
      <c r="L134" s="260"/>
      <c r="M134" s="260"/>
      <c r="N134" s="260"/>
      <c r="O134" s="260"/>
    </row>
    <row r="135" spans="6:15" s="5" customFormat="1">
      <c r="F135" s="253"/>
      <c r="H135" s="254"/>
      <c r="J135" s="260"/>
      <c r="K135" s="260"/>
      <c r="L135" s="260"/>
      <c r="M135" s="260"/>
      <c r="N135" s="260"/>
      <c r="O135" s="260"/>
    </row>
    <row r="136" spans="6:15" s="5" customFormat="1">
      <c r="F136" s="253"/>
      <c r="H136" s="254"/>
      <c r="J136" s="260"/>
      <c r="K136" s="260"/>
      <c r="L136" s="260"/>
      <c r="M136" s="260"/>
      <c r="N136" s="260"/>
      <c r="O136" s="260"/>
    </row>
    <row r="137" spans="6:15" s="5" customFormat="1">
      <c r="F137" s="253"/>
      <c r="H137" s="254"/>
      <c r="J137" s="260"/>
      <c r="K137" s="260"/>
      <c r="L137" s="260"/>
      <c r="M137" s="260"/>
      <c r="N137" s="260"/>
      <c r="O137" s="260"/>
    </row>
    <row r="138" spans="6:15" s="5" customFormat="1">
      <c r="F138" s="253"/>
      <c r="H138" s="254"/>
      <c r="J138" s="260"/>
      <c r="K138" s="260"/>
      <c r="L138" s="260"/>
      <c r="M138" s="260"/>
      <c r="N138" s="260"/>
      <c r="O138" s="260"/>
    </row>
    <row r="139" spans="6:15" s="5" customFormat="1">
      <c r="F139" s="253"/>
      <c r="H139" s="254"/>
      <c r="J139" s="260"/>
      <c r="K139" s="260"/>
      <c r="L139" s="260"/>
      <c r="M139" s="260"/>
      <c r="N139" s="260"/>
      <c r="O139" s="260"/>
    </row>
    <row r="140" spans="6:15" s="5" customFormat="1">
      <c r="F140" s="253"/>
      <c r="H140" s="254"/>
      <c r="J140" s="260"/>
      <c r="K140" s="260"/>
      <c r="L140" s="260"/>
      <c r="M140" s="260"/>
      <c r="N140" s="260"/>
      <c r="O140" s="260"/>
    </row>
    <row r="141" spans="6:15" s="5" customFormat="1">
      <c r="F141" s="253"/>
      <c r="H141" s="254"/>
      <c r="J141" s="260"/>
      <c r="K141" s="260"/>
      <c r="L141" s="260"/>
      <c r="M141" s="260"/>
      <c r="N141" s="260"/>
      <c r="O141" s="260"/>
    </row>
    <row r="142" spans="6:15" s="5" customFormat="1">
      <c r="F142" s="253"/>
      <c r="H142" s="254"/>
      <c r="J142" s="260"/>
      <c r="K142" s="260"/>
      <c r="L142" s="260"/>
      <c r="M142" s="260"/>
      <c r="N142" s="260"/>
      <c r="O142" s="260"/>
    </row>
    <row r="143" spans="6:15" s="5" customFormat="1">
      <c r="F143" s="253"/>
      <c r="H143" s="254"/>
      <c r="J143" s="260"/>
      <c r="K143" s="260"/>
      <c r="L143" s="260"/>
      <c r="M143" s="260"/>
      <c r="N143" s="260"/>
      <c r="O143" s="260"/>
    </row>
    <row r="144" spans="6:15" s="5" customFormat="1">
      <c r="F144" s="253"/>
      <c r="H144" s="254"/>
      <c r="J144" s="260"/>
      <c r="K144" s="260"/>
      <c r="L144" s="260"/>
      <c r="M144" s="260"/>
      <c r="N144" s="260"/>
      <c r="O144" s="260"/>
    </row>
    <row r="145" spans="6:15" s="5" customFormat="1">
      <c r="F145" s="253"/>
      <c r="H145" s="254"/>
      <c r="J145" s="260"/>
      <c r="K145" s="260"/>
      <c r="L145" s="260"/>
      <c r="M145" s="260"/>
      <c r="N145" s="260"/>
      <c r="O145" s="260"/>
    </row>
    <row r="146" spans="6:15" s="5" customFormat="1">
      <c r="F146" s="253"/>
      <c r="H146" s="254"/>
      <c r="J146" s="260"/>
      <c r="K146" s="260"/>
      <c r="L146" s="260"/>
      <c r="M146" s="260"/>
      <c r="N146" s="260"/>
      <c r="O146" s="260"/>
    </row>
    <row r="147" spans="6:15" s="5" customFormat="1">
      <c r="F147" s="253"/>
      <c r="H147" s="254"/>
      <c r="J147" s="260"/>
      <c r="K147" s="260"/>
      <c r="L147" s="260"/>
      <c r="M147" s="260"/>
      <c r="N147" s="260"/>
      <c r="O147" s="260"/>
    </row>
    <row r="148" spans="6:15" s="5" customFormat="1">
      <c r="F148" s="253"/>
      <c r="H148" s="254"/>
      <c r="J148" s="260"/>
      <c r="K148" s="260"/>
      <c r="L148" s="260"/>
      <c r="M148" s="260"/>
      <c r="N148" s="260"/>
      <c r="O148" s="260"/>
    </row>
    <row r="149" spans="6:15" s="5" customFormat="1">
      <c r="F149" s="253"/>
      <c r="H149" s="254"/>
      <c r="J149" s="260"/>
      <c r="K149" s="260"/>
      <c r="L149" s="260"/>
      <c r="M149" s="260"/>
      <c r="N149" s="260"/>
      <c r="O149" s="260"/>
    </row>
    <row r="150" spans="6:15" s="5" customFormat="1">
      <c r="F150" s="253"/>
      <c r="H150" s="254"/>
      <c r="J150" s="260"/>
      <c r="K150" s="260"/>
      <c r="L150" s="260"/>
      <c r="M150" s="260"/>
      <c r="N150" s="260"/>
      <c r="O150" s="260"/>
    </row>
    <row r="151" spans="6:15" s="5" customFormat="1">
      <c r="F151" s="253"/>
      <c r="H151" s="254"/>
      <c r="J151" s="260"/>
      <c r="K151" s="260"/>
      <c r="L151" s="260"/>
      <c r="M151" s="260"/>
      <c r="N151" s="260"/>
      <c r="O151" s="260"/>
    </row>
    <row r="152" spans="6:15" s="5" customFormat="1">
      <c r="F152" s="253"/>
      <c r="H152" s="254"/>
      <c r="J152" s="260"/>
      <c r="K152" s="260"/>
      <c r="L152" s="260"/>
      <c r="M152" s="260"/>
      <c r="N152" s="260"/>
      <c r="O152" s="260"/>
    </row>
    <row r="153" spans="6:15" s="5" customFormat="1">
      <c r="F153" s="253"/>
      <c r="H153" s="254"/>
      <c r="J153" s="260"/>
      <c r="K153" s="260"/>
      <c r="L153" s="260"/>
      <c r="M153" s="260"/>
      <c r="N153" s="260"/>
      <c r="O153" s="260"/>
    </row>
    <row r="154" spans="6:15" s="5" customFormat="1">
      <c r="F154" s="253"/>
      <c r="H154" s="254"/>
      <c r="J154" s="260"/>
      <c r="K154" s="260"/>
      <c r="L154" s="260"/>
      <c r="M154" s="260"/>
      <c r="N154" s="260"/>
      <c r="O154" s="260"/>
    </row>
    <row r="155" spans="6:15" s="5" customFormat="1">
      <c r="F155" s="253"/>
      <c r="H155" s="254"/>
      <c r="J155" s="260"/>
      <c r="K155" s="260"/>
      <c r="L155" s="260"/>
      <c r="M155" s="260"/>
      <c r="N155" s="260"/>
      <c r="O155" s="260"/>
    </row>
    <row r="156" spans="6:15" s="5" customFormat="1">
      <c r="F156" s="253"/>
      <c r="H156" s="254"/>
      <c r="J156" s="260"/>
      <c r="K156" s="260"/>
      <c r="L156" s="260"/>
      <c r="M156" s="260"/>
      <c r="N156" s="260"/>
      <c r="O156" s="260"/>
    </row>
    <row r="157" spans="6:15" s="5" customFormat="1">
      <c r="F157" s="253"/>
      <c r="H157" s="254"/>
      <c r="J157" s="260"/>
      <c r="K157" s="260"/>
      <c r="L157" s="260"/>
      <c r="M157" s="260"/>
      <c r="N157" s="260"/>
      <c r="O157" s="260"/>
    </row>
    <row r="158" spans="6:15" s="5" customFormat="1">
      <c r="F158" s="253"/>
      <c r="H158" s="254"/>
      <c r="J158" s="260"/>
      <c r="K158" s="260"/>
      <c r="L158" s="260"/>
      <c r="M158" s="260"/>
      <c r="N158" s="260"/>
      <c r="O158" s="260"/>
    </row>
    <row r="159" spans="6:15" s="5" customFormat="1">
      <c r="F159" s="253"/>
      <c r="H159" s="254"/>
      <c r="J159" s="260"/>
      <c r="K159" s="260"/>
      <c r="L159" s="260"/>
      <c r="M159" s="260"/>
      <c r="N159" s="260"/>
      <c r="O159" s="260"/>
    </row>
    <row r="160" spans="6:15" s="5" customFormat="1">
      <c r="F160" s="253"/>
      <c r="H160" s="254"/>
      <c r="J160" s="260"/>
      <c r="K160" s="260"/>
      <c r="L160" s="260"/>
      <c r="M160" s="260"/>
      <c r="N160" s="260"/>
      <c r="O160" s="260"/>
    </row>
    <row r="161" spans="6:15" s="5" customFormat="1">
      <c r="F161" s="253"/>
      <c r="H161" s="254"/>
      <c r="J161" s="260"/>
      <c r="K161" s="260"/>
      <c r="L161" s="260"/>
      <c r="M161" s="260"/>
      <c r="N161" s="260"/>
      <c r="O161" s="260"/>
    </row>
    <row r="162" spans="6:15" s="5" customFormat="1">
      <c r="F162" s="253"/>
      <c r="H162" s="254"/>
      <c r="J162" s="260"/>
      <c r="K162" s="260"/>
      <c r="L162" s="260"/>
      <c r="M162" s="260"/>
      <c r="N162" s="260"/>
      <c r="O162" s="260"/>
    </row>
    <row r="163" spans="6:15" s="5" customFormat="1">
      <c r="F163" s="253"/>
      <c r="H163" s="254"/>
      <c r="J163" s="260"/>
      <c r="K163" s="260"/>
      <c r="L163" s="260"/>
      <c r="M163" s="260"/>
      <c r="N163" s="260"/>
      <c r="O163" s="260"/>
    </row>
    <row r="164" spans="6:15" s="5" customFormat="1">
      <c r="F164" s="253"/>
      <c r="H164" s="254"/>
      <c r="J164" s="260"/>
      <c r="K164" s="260"/>
      <c r="L164" s="260"/>
      <c r="M164" s="260"/>
      <c r="N164" s="260"/>
      <c r="O164" s="260"/>
    </row>
    <row r="165" spans="6:15" s="5" customFormat="1">
      <c r="F165" s="253"/>
      <c r="H165" s="254"/>
      <c r="J165" s="260"/>
      <c r="K165" s="260"/>
      <c r="L165" s="260"/>
      <c r="M165" s="260"/>
      <c r="N165" s="260"/>
      <c r="O165" s="260"/>
    </row>
    <row r="166" spans="6:15" s="5" customFormat="1">
      <c r="F166" s="253"/>
      <c r="H166" s="254"/>
      <c r="J166" s="260"/>
      <c r="K166" s="260"/>
      <c r="L166" s="260"/>
      <c r="M166" s="260"/>
      <c r="N166" s="260"/>
      <c r="O166" s="260"/>
    </row>
    <row r="167" spans="6:15" s="5" customFormat="1">
      <c r="F167" s="253"/>
      <c r="H167" s="254"/>
      <c r="J167" s="260"/>
      <c r="K167" s="260"/>
      <c r="L167" s="260"/>
      <c r="M167" s="260"/>
      <c r="N167" s="260"/>
      <c r="O167" s="260"/>
    </row>
    <row r="168" spans="6:15" s="5" customFormat="1">
      <c r="F168" s="253"/>
      <c r="H168" s="254"/>
      <c r="J168" s="260"/>
      <c r="K168" s="260"/>
      <c r="L168" s="260"/>
      <c r="M168" s="260"/>
      <c r="N168" s="260"/>
      <c r="O168" s="260"/>
    </row>
    <row r="169" spans="6:15" s="5" customFormat="1">
      <c r="F169" s="253"/>
      <c r="H169" s="254"/>
      <c r="J169" s="260"/>
      <c r="K169" s="260"/>
      <c r="L169" s="260"/>
      <c r="M169" s="260"/>
      <c r="N169" s="260"/>
      <c r="O169" s="260"/>
    </row>
    <row r="170" spans="6:15" s="5" customFormat="1">
      <c r="F170" s="253"/>
      <c r="H170" s="254"/>
      <c r="J170" s="260"/>
      <c r="K170" s="260"/>
      <c r="L170" s="260"/>
      <c r="M170" s="260"/>
      <c r="N170" s="260"/>
      <c r="O170" s="260"/>
    </row>
    <row r="171" spans="6:15" s="5" customFormat="1">
      <c r="F171" s="253"/>
      <c r="H171" s="254"/>
      <c r="J171" s="260"/>
      <c r="K171" s="260"/>
      <c r="L171" s="260"/>
      <c r="M171" s="260"/>
      <c r="N171" s="260"/>
      <c r="O171" s="260"/>
    </row>
    <row r="172" spans="6:15" s="5" customFormat="1">
      <c r="F172" s="253"/>
      <c r="H172" s="254"/>
      <c r="J172" s="260"/>
      <c r="K172" s="260"/>
      <c r="L172" s="260"/>
      <c r="M172" s="260"/>
      <c r="N172" s="260"/>
      <c r="O172" s="260"/>
    </row>
    <row r="173" spans="6:15" s="5" customFormat="1">
      <c r="F173" s="253"/>
      <c r="H173" s="254"/>
      <c r="J173" s="260"/>
      <c r="K173" s="260"/>
      <c r="L173" s="260"/>
      <c r="M173" s="260"/>
      <c r="N173" s="260"/>
      <c r="O173" s="260"/>
    </row>
    <row r="174" spans="6:15" s="5" customFormat="1">
      <c r="F174" s="253"/>
      <c r="H174" s="254"/>
      <c r="J174" s="260"/>
      <c r="K174" s="260"/>
      <c r="L174" s="260"/>
      <c r="M174" s="260"/>
      <c r="N174" s="260"/>
      <c r="O174" s="260"/>
    </row>
    <row r="175" spans="6:15" s="5" customFormat="1">
      <c r="F175" s="253"/>
      <c r="H175" s="254"/>
      <c r="J175" s="260"/>
      <c r="K175" s="260"/>
      <c r="L175" s="260"/>
      <c r="M175" s="260"/>
      <c r="N175" s="260"/>
      <c r="O175" s="260"/>
    </row>
    <row r="176" spans="6:15" s="5" customFormat="1">
      <c r="F176" s="253"/>
      <c r="H176" s="254"/>
      <c r="J176" s="260"/>
      <c r="K176" s="260"/>
      <c r="L176" s="260"/>
      <c r="M176" s="260"/>
      <c r="N176" s="260"/>
      <c r="O176" s="260"/>
    </row>
    <row r="177" spans="6:15" s="5" customFormat="1">
      <c r="F177" s="253"/>
      <c r="H177" s="254"/>
      <c r="J177" s="260"/>
      <c r="K177" s="260"/>
      <c r="L177" s="260"/>
      <c r="M177" s="260"/>
      <c r="N177" s="260"/>
      <c r="O177" s="260"/>
    </row>
    <row r="178" spans="6:15" s="5" customFormat="1">
      <c r="F178" s="253"/>
      <c r="H178" s="254"/>
      <c r="J178" s="260"/>
      <c r="K178" s="260"/>
      <c r="L178" s="260"/>
      <c r="M178" s="260"/>
      <c r="N178" s="260"/>
      <c r="O178" s="260"/>
    </row>
    <row r="179" spans="6:15" s="5" customFormat="1">
      <c r="F179" s="253"/>
      <c r="H179" s="254"/>
      <c r="J179" s="260"/>
      <c r="K179" s="260"/>
      <c r="L179" s="260"/>
      <c r="M179" s="260"/>
      <c r="N179" s="260"/>
      <c r="O179" s="260"/>
    </row>
    <row r="180" spans="6:15" s="5" customFormat="1">
      <c r="F180" s="253"/>
      <c r="H180" s="254"/>
      <c r="J180" s="260"/>
      <c r="K180" s="260"/>
      <c r="L180" s="260"/>
      <c r="M180" s="260"/>
      <c r="N180" s="260"/>
      <c r="O180" s="260"/>
    </row>
    <row r="181" spans="6:15" s="5" customFormat="1">
      <c r="F181" s="253"/>
      <c r="H181" s="254"/>
      <c r="J181" s="260"/>
      <c r="K181" s="260"/>
      <c r="L181" s="260"/>
      <c r="M181" s="260"/>
      <c r="N181" s="260"/>
      <c r="O181" s="260"/>
    </row>
    <row r="182" spans="6:15" s="5" customFormat="1">
      <c r="F182" s="253"/>
      <c r="H182" s="254"/>
      <c r="J182" s="260"/>
      <c r="K182" s="260"/>
      <c r="L182" s="260"/>
      <c r="M182" s="260"/>
      <c r="N182" s="260"/>
      <c r="O182" s="260"/>
    </row>
    <row r="183" spans="6:15" s="5" customFormat="1">
      <c r="F183" s="253"/>
      <c r="H183" s="254"/>
      <c r="J183" s="260"/>
      <c r="K183" s="260"/>
      <c r="L183" s="260"/>
      <c r="M183" s="260"/>
      <c r="N183" s="260"/>
      <c r="O183" s="260"/>
    </row>
    <row r="184" spans="6:15" s="5" customFormat="1">
      <c r="F184" s="253"/>
      <c r="H184" s="254"/>
      <c r="J184" s="260"/>
      <c r="K184" s="260"/>
      <c r="L184" s="260"/>
      <c r="M184" s="260"/>
      <c r="N184" s="260"/>
      <c r="O184" s="260"/>
    </row>
    <row r="185" spans="6:15" s="5" customFormat="1">
      <c r="F185" s="253"/>
      <c r="H185" s="254"/>
      <c r="J185" s="260"/>
      <c r="K185" s="260"/>
      <c r="L185" s="260"/>
      <c r="M185" s="260"/>
      <c r="N185" s="260"/>
      <c r="O185" s="260"/>
    </row>
    <row r="186" spans="6:15" s="5" customFormat="1">
      <c r="F186" s="253"/>
      <c r="H186" s="254"/>
      <c r="J186" s="260"/>
      <c r="K186" s="260"/>
      <c r="L186" s="260"/>
      <c r="M186" s="260"/>
      <c r="N186" s="260"/>
      <c r="O186" s="260"/>
    </row>
    <row r="187" spans="6:15" s="5" customFormat="1">
      <c r="F187" s="253"/>
      <c r="H187" s="254"/>
      <c r="J187" s="260"/>
      <c r="K187" s="260"/>
      <c r="L187" s="260"/>
      <c r="M187" s="260"/>
      <c r="N187" s="260"/>
      <c r="O187" s="260"/>
    </row>
    <row r="188" spans="6:15" s="5" customFormat="1">
      <c r="F188" s="253"/>
      <c r="H188" s="254"/>
      <c r="J188" s="260"/>
      <c r="K188" s="260"/>
      <c r="L188" s="260"/>
      <c r="M188" s="260"/>
      <c r="N188" s="260"/>
      <c r="O188" s="260"/>
    </row>
    <row r="189" spans="6:15" s="5" customFormat="1">
      <c r="F189" s="253"/>
      <c r="H189" s="254"/>
      <c r="J189" s="260"/>
      <c r="K189" s="260"/>
      <c r="L189" s="260"/>
      <c r="M189" s="260"/>
      <c r="N189" s="260"/>
      <c r="O189" s="260"/>
    </row>
    <row r="190" spans="6:15" s="5" customFormat="1">
      <c r="F190" s="253"/>
      <c r="H190" s="254"/>
      <c r="J190" s="260"/>
      <c r="K190" s="260"/>
      <c r="L190" s="260"/>
      <c r="M190" s="260"/>
      <c r="N190" s="260"/>
      <c r="O190" s="260"/>
    </row>
    <row r="191" spans="6:15" s="5" customFormat="1">
      <c r="F191" s="253"/>
      <c r="H191" s="254"/>
      <c r="J191" s="260"/>
      <c r="K191" s="260"/>
      <c r="L191" s="260"/>
      <c r="M191" s="260"/>
      <c r="N191" s="260"/>
      <c r="O191" s="260"/>
    </row>
    <row r="192" spans="6:15" s="5" customFormat="1">
      <c r="F192" s="253"/>
      <c r="H192" s="254"/>
      <c r="J192" s="260"/>
      <c r="K192" s="260"/>
      <c r="L192" s="260"/>
      <c r="M192" s="260"/>
      <c r="N192" s="260"/>
      <c r="O192" s="260"/>
    </row>
    <row r="193" spans="6:15" s="5" customFormat="1">
      <c r="F193" s="253"/>
      <c r="H193" s="254"/>
      <c r="J193" s="260"/>
      <c r="K193" s="260"/>
      <c r="L193" s="260"/>
      <c r="M193" s="260"/>
      <c r="N193" s="260"/>
      <c r="O193" s="260"/>
    </row>
    <row r="194" spans="6:15" s="5" customFormat="1">
      <c r="F194" s="253"/>
      <c r="H194" s="254"/>
      <c r="J194" s="260"/>
      <c r="K194" s="260"/>
      <c r="L194" s="260"/>
      <c r="M194" s="260"/>
      <c r="N194" s="260"/>
      <c r="O194" s="260"/>
    </row>
    <row r="195" spans="6:15" s="5" customFormat="1">
      <c r="F195" s="253"/>
      <c r="H195" s="254"/>
      <c r="J195" s="260"/>
      <c r="K195" s="260"/>
      <c r="L195" s="260"/>
      <c r="M195" s="260"/>
      <c r="N195" s="260"/>
      <c r="O195" s="260"/>
    </row>
    <row r="196" spans="6:15" s="5" customFormat="1">
      <c r="F196" s="253"/>
      <c r="H196" s="254"/>
      <c r="J196" s="260"/>
      <c r="K196" s="260"/>
      <c r="L196" s="260"/>
      <c r="M196" s="260"/>
      <c r="N196" s="260"/>
      <c r="O196" s="260"/>
    </row>
    <row r="197" spans="6:15" s="5" customFormat="1">
      <c r="F197" s="253"/>
      <c r="H197" s="254"/>
      <c r="J197" s="260"/>
      <c r="K197" s="260"/>
      <c r="L197" s="260"/>
      <c r="M197" s="260"/>
      <c r="N197" s="260"/>
      <c r="O197" s="260"/>
    </row>
    <row r="198" spans="6:15" s="5" customFormat="1">
      <c r="F198" s="253"/>
      <c r="H198" s="254"/>
      <c r="J198" s="260"/>
      <c r="K198" s="260"/>
      <c r="L198" s="260"/>
      <c r="M198" s="260"/>
      <c r="N198" s="260"/>
      <c r="O198" s="260"/>
    </row>
    <row r="199" spans="6:15" s="5" customFormat="1">
      <c r="F199" s="253"/>
      <c r="H199" s="254"/>
      <c r="J199" s="260"/>
      <c r="K199" s="260"/>
      <c r="L199" s="260"/>
      <c r="M199" s="260"/>
      <c r="N199" s="260"/>
      <c r="O199" s="260"/>
    </row>
    <row r="200" spans="6:15" s="5" customFormat="1">
      <c r="F200" s="253"/>
      <c r="H200" s="254"/>
      <c r="J200" s="260"/>
      <c r="K200" s="260"/>
      <c r="L200" s="260"/>
      <c r="M200" s="260"/>
      <c r="N200" s="260"/>
      <c r="O200" s="260"/>
    </row>
    <row r="201" spans="6:15" s="5" customFormat="1">
      <c r="F201" s="253"/>
      <c r="H201" s="254"/>
      <c r="J201" s="260"/>
      <c r="K201" s="260"/>
      <c r="L201" s="260"/>
      <c r="M201" s="260"/>
      <c r="N201" s="260"/>
      <c r="O201" s="260"/>
    </row>
    <row r="202" spans="6:15" s="5" customFormat="1">
      <c r="F202" s="253"/>
      <c r="H202" s="254"/>
      <c r="J202" s="260"/>
      <c r="K202" s="260"/>
      <c r="L202" s="260"/>
      <c r="M202" s="260"/>
      <c r="N202" s="260"/>
      <c r="O202" s="260"/>
    </row>
    <row r="203" spans="6:15" s="5" customFormat="1">
      <c r="F203" s="253"/>
      <c r="H203" s="254"/>
      <c r="J203" s="260"/>
      <c r="K203" s="260"/>
      <c r="L203" s="260"/>
      <c r="M203" s="260"/>
      <c r="N203" s="260"/>
      <c r="O203" s="260"/>
    </row>
    <row r="204" spans="6:15" s="5" customFormat="1">
      <c r="F204" s="253"/>
      <c r="H204" s="254"/>
      <c r="J204" s="260"/>
      <c r="K204" s="260"/>
      <c r="L204" s="260"/>
      <c r="M204" s="260"/>
      <c r="N204" s="260"/>
      <c r="O204" s="260"/>
    </row>
    <row r="205" spans="6:15" s="5" customFormat="1">
      <c r="F205" s="253"/>
      <c r="H205" s="254"/>
      <c r="J205" s="260"/>
      <c r="K205" s="260"/>
      <c r="L205" s="260"/>
      <c r="M205" s="260"/>
      <c r="N205" s="260"/>
      <c r="O205" s="260"/>
    </row>
    <row r="206" spans="6:15" s="5" customFormat="1">
      <c r="F206" s="253"/>
      <c r="H206" s="254"/>
      <c r="J206" s="260"/>
      <c r="K206" s="260"/>
      <c r="L206" s="260"/>
      <c r="M206" s="260"/>
      <c r="N206" s="260"/>
      <c r="O206" s="260"/>
    </row>
    <row r="207" spans="6:15" s="5" customFormat="1">
      <c r="F207" s="253"/>
      <c r="H207" s="254"/>
      <c r="J207" s="260"/>
      <c r="K207" s="260"/>
      <c r="L207" s="260"/>
      <c r="M207" s="260"/>
      <c r="N207" s="260"/>
      <c r="O207" s="260"/>
    </row>
    <row r="208" spans="6:15" s="5" customFormat="1">
      <c r="F208" s="253"/>
      <c r="H208" s="254"/>
      <c r="J208" s="260"/>
      <c r="K208" s="260"/>
      <c r="L208" s="260"/>
      <c r="M208" s="260"/>
      <c r="N208" s="260"/>
      <c r="O208" s="260"/>
    </row>
    <row r="209" spans="6:15" s="5" customFormat="1">
      <c r="F209" s="253"/>
      <c r="H209" s="254"/>
      <c r="J209" s="260"/>
      <c r="K209" s="260"/>
      <c r="L209" s="260"/>
      <c r="M209" s="260"/>
      <c r="N209" s="260"/>
      <c r="O209" s="260"/>
    </row>
    <row r="210" spans="6:15" s="5" customFormat="1">
      <c r="F210" s="253"/>
      <c r="H210" s="254"/>
      <c r="J210" s="260"/>
      <c r="K210" s="260"/>
      <c r="L210" s="260"/>
      <c r="M210" s="260"/>
      <c r="N210" s="260"/>
      <c r="O210" s="260"/>
    </row>
    <row r="211" spans="6:15" s="5" customFormat="1">
      <c r="F211" s="253"/>
      <c r="H211" s="254"/>
      <c r="J211" s="260"/>
      <c r="K211" s="260"/>
      <c r="L211" s="260"/>
      <c r="M211" s="260"/>
      <c r="N211" s="260"/>
      <c r="O211" s="260"/>
    </row>
    <row r="212" spans="6:15" s="5" customFormat="1">
      <c r="F212" s="253"/>
      <c r="H212" s="254"/>
      <c r="J212" s="260"/>
      <c r="K212" s="260"/>
      <c r="L212" s="260"/>
      <c r="M212" s="260"/>
      <c r="N212" s="260"/>
      <c r="O212" s="260"/>
    </row>
    <row r="213" spans="6:15" s="5" customFormat="1">
      <c r="F213" s="253"/>
      <c r="H213" s="254"/>
      <c r="J213" s="260"/>
      <c r="K213" s="260"/>
      <c r="L213" s="260"/>
      <c r="M213" s="260"/>
      <c r="N213" s="260"/>
      <c r="O213" s="260"/>
    </row>
    <row r="214" spans="6:15" s="5" customFormat="1">
      <c r="F214" s="253"/>
      <c r="H214" s="254"/>
      <c r="J214" s="260"/>
      <c r="K214" s="260"/>
      <c r="L214" s="260"/>
      <c r="M214" s="260"/>
      <c r="N214" s="260"/>
      <c r="O214" s="260"/>
    </row>
    <row r="215" spans="6:15" s="5" customFormat="1">
      <c r="F215" s="253"/>
      <c r="H215" s="254"/>
      <c r="J215" s="260"/>
      <c r="K215" s="260"/>
      <c r="L215" s="260"/>
      <c r="M215" s="260"/>
      <c r="N215" s="260"/>
      <c r="O215" s="260"/>
    </row>
    <row r="216" spans="6:15" s="5" customFormat="1">
      <c r="F216" s="253"/>
      <c r="H216" s="254"/>
      <c r="J216" s="260"/>
      <c r="K216" s="260"/>
      <c r="L216" s="260"/>
      <c r="M216" s="260"/>
      <c r="N216" s="260"/>
      <c r="O216" s="260"/>
    </row>
    <row r="217" spans="6:15" s="5" customFormat="1">
      <c r="F217" s="253"/>
      <c r="H217" s="254"/>
      <c r="J217" s="260"/>
      <c r="K217" s="260"/>
      <c r="L217" s="260"/>
      <c r="M217" s="260"/>
      <c r="N217" s="260"/>
      <c r="O217" s="260"/>
    </row>
    <row r="218" spans="6:15" s="5" customFormat="1">
      <c r="F218" s="253"/>
      <c r="H218" s="254"/>
      <c r="J218" s="260"/>
      <c r="K218" s="260"/>
      <c r="L218" s="260"/>
      <c r="M218" s="260"/>
      <c r="N218" s="260"/>
      <c r="O218" s="260"/>
    </row>
    <row r="219" spans="6:15" s="5" customFormat="1">
      <c r="F219" s="253"/>
      <c r="H219" s="254"/>
      <c r="J219" s="260"/>
      <c r="K219" s="260"/>
      <c r="L219" s="260"/>
      <c r="M219" s="260"/>
      <c r="N219" s="260"/>
      <c r="O219" s="260"/>
    </row>
    <row r="220" spans="6:15" s="5" customFormat="1">
      <c r="F220" s="253"/>
      <c r="H220" s="254"/>
      <c r="J220" s="260"/>
      <c r="K220" s="260"/>
      <c r="L220" s="260"/>
      <c r="M220" s="260"/>
      <c r="N220" s="260"/>
      <c r="O220" s="260"/>
    </row>
    <row r="221" spans="6:15" s="5" customFormat="1">
      <c r="F221" s="253"/>
      <c r="H221" s="254"/>
      <c r="J221" s="260"/>
      <c r="K221" s="260"/>
      <c r="L221" s="260"/>
      <c r="M221" s="260"/>
      <c r="N221" s="260"/>
      <c r="O221" s="260"/>
    </row>
    <row r="222" spans="6:15" s="5" customFormat="1">
      <c r="F222" s="253"/>
      <c r="H222" s="254"/>
      <c r="J222" s="260"/>
      <c r="K222" s="260"/>
      <c r="L222" s="260"/>
      <c r="M222" s="260"/>
      <c r="N222" s="260"/>
      <c r="O222" s="260"/>
    </row>
    <row r="223" spans="6:15" s="5" customFormat="1">
      <c r="F223" s="253"/>
      <c r="H223" s="254"/>
      <c r="J223" s="260"/>
      <c r="K223" s="260"/>
      <c r="L223" s="260"/>
      <c r="M223" s="260"/>
      <c r="N223" s="260"/>
      <c r="O223" s="260"/>
    </row>
    <row r="224" spans="6:15" s="5" customFormat="1">
      <c r="F224" s="253"/>
      <c r="H224" s="254"/>
      <c r="J224" s="260"/>
      <c r="K224" s="260"/>
      <c r="L224" s="260"/>
      <c r="M224" s="260"/>
      <c r="N224" s="260"/>
      <c r="O224" s="260"/>
    </row>
    <row r="225" spans="6:15" s="5" customFormat="1">
      <c r="F225" s="253"/>
      <c r="H225" s="254"/>
      <c r="J225" s="260"/>
      <c r="K225" s="260"/>
      <c r="L225" s="260"/>
      <c r="M225" s="260"/>
      <c r="N225" s="260"/>
      <c r="O225" s="260"/>
    </row>
    <row r="226" spans="6:15" s="5" customFormat="1">
      <c r="F226" s="253"/>
      <c r="H226" s="254"/>
      <c r="J226" s="260"/>
      <c r="K226" s="260"/>
      <c r="L226" s="260"/>
      <c r="M226" s="260"/>
      <c r="N226" s="260"/>
      <c r="O226" s="260"/>
    </row>
    <row r="227" spans="6:15" s="5" customFormat="1">
      <c r="F227" s="253"/>
      <c r="H227" s="254"/>
      <c r="J227" s="260"/>
      <c r="K227" s="260"/>
      <c r="L227" s="260"/>
      <c r="M227" s="260"/>
      <c r="N227" s="260"/>
      <c r="O227" s="260"/>
    </row>
    <row r="228" spans="6:15" s="5" customFormat="1">
      <c r="F228" s="253"/>
      <c r="H228" s="254"/>
      <c r="J228" s="260"/>
      <c r="K228" s="260"/>
      <c r="L228" s="260"/>
      <c r="M228" s="260"/>
      <c r="N228" s="260"/>
      <c r="O228" s="260"/>
    </row>
    <row r="229" spans="6:15" s="5" customFormat="1">
      <c r="F229" s="253"/>
      <c r="H229" s="254"/>
      <c r="J229" s="260"/>
      <c r="K229" s="260"/>
      <c r="L229" s="260"/>
      <c r="M229" s="260"/>
      <c r="N229" s="260"/>
      <c r="O229" s="260"/>
    </row>
    <row r="230" spans="6:15" s="5" customFormat="1">
      <c r="F230" s="253"/>
      <c r="H230" s="254"/>
      <c r="J230" s="260"/>
      <c r="K230" s="260"/>
      <c r="L230" s="260"/>
      <c r="M230" s="260"/>
      <c r="N230" s="260"/>
      <c r="O230" s="260"/>
    </row>
    <row r="231" spans="6:15" s="5" customFormat="1">
      <c r="F231" s="253"/>
      <c r="H231" s="254"/>
      <c r="J231" s="260"/>
      <c r="K231" s="260"/>
      <c r="L231" s="260"/>
      <c r="M231" s="260"/>
      <c r="N231" s="260"/>
      <c r="O231" s="260"/>
    </row>
    <row r="232" spans="6:15" s="5" customFormat="1">
      <c r="F232" s="253"/>
      <c r="H232" s="254"/>
      <c r="J232" s="260"/>
      <c r="K232" s="260"/>
      <c r="L232" s="260"/>
      <c r="M232" s="260"/>
      <c r="N232" s="260"/>
      <c r="O232" s="260"/>
    </row>
    <row r="233" spans="6:15" s="5" customFormat="1">
      <c r="F233" s="253"/>
      <c r="H233" s="254"/>
      <c r="J233" s="260"/>
      <c r="K233" s="260"/>
      <c r="L233" s="260"/>
      <c r="M233" s="260"/>
      <c r="N233" s="260"/>
      <c r="O233" s="260"/>
    </row>
    <row r="234" spans="6:15" s="5" customFormat="1">
      <c r="F234" s="253"/>
      <c r="H234" s="254"/>
      <c r="J234" s="260"/>
      <c r="K234" s="260"/>
      <c r="L234" s="260"/>
      <c r="M234" s="260"/>
      <c r="N234" s="260"/>
      <c r="O234" s="260"/>
    </row>
    <row r="235" spans="6:15" s="5" customFormat="1">
      <c r="F235" s="253"/>
      <c r="H235" s="254"/>
      <c r="J235" s="260"/>
      <c r="K235" s="260"/>
      <c r="L235" s="260"/>
      <c r="M235" s="260"/>
      <c r="N235" s="260"/>
      <c r="O235" s="260"/>
    </row>
    <row r="236" spans="6:15" s="5" customFormat="1">
      <c r="F236" s="253"/>
      <c r="H236" s="254"/>
      <c r="J236" s="260"/>
      <c r="K236" s="260"/>
      <c r="L236" s="260"/>
      <c r="M236" s="260"/>
      <c r="N236" s="260"/>
      <c r="O236" s="260"/>
    </row>
    <row r="237" spans="6:15" s="5" customFormat="1">
      <c r="F237" s="253"/>
      <c r="H237" s="254"/>
      <c r="J237" s="260"/>
      <c r="K237" s="260"/>
      <c r="L237" s="260"/>
      <c r="M237" s="260"/>
      <c r="N237" s="260"/>
      <c r="O237" s="260"/>
    </row>
    <row r="238" spans="6:15" s="5" customFormat="1">
      <c r="F238" s="253"/>
      <c r="H238" s="254"/>
      <c r="J238" s="260"/>
      <c r="K238" s="260"/>
      <c r="L238" s="260"/>
      <c r="M238" s="260"/>
      <c r="N238" s="260"/>
      <c r="O238" s="260"/>
    </row>
    <row r="239" spans="6:15" s="5" customFormat="1">
      <c r="F239" s="253"/>
      <c r="H239" s="254"/>
      <c r="J239" s="260"/>
      <c r="K239" s="260"/>
      <c r="L239" s="260"/>
      <c r="M239" s="260"/>
      <c r="N239" s="260"/>
      <c r="O239" s="260"/>
    </row>
    <row r="240" spans="6:15" s="5" customFormat="1">
      <c r="F240" s="253"/>
      <c r="H240" s="254"/>
      <c r="J240" s="260"/>
      <c r="K240" s="260"/>
      <c r="L240" s="260"/>
      <c r="M240" s="260"/>
      <c r="N240" s="260"/>
      <c r="O240" s="260"/>
    </row>
    <row r="241" spans="6:15" s="5" customFormat="1">
      <c r="F241" s="253"/>
      <c r="H241" s="254"/>
      <c r="J241" s="260"/>
      <c r="K241" s="260"/>
      <c r="L241" s="260"/>
      <c r="M241" s="260"/>
      <c r="N241" s="260"/>
      <c r="O241" s="260"/>
    </row>
    <row r="242" spans="6:15" s="5" customFormat="1">
      <c r="F242" s="253"/>
      <c r="H242" s="254"/>
      <c r="J242" s="260"/>
      <c r="K242" s="260"/>
      <c r="L242" s="260"/>
      <c r="M242" s="260"/>
      <c r="N242" s="260"/>
      <c r="O242" s="260"/>
    </row>
    <row r="243" spans="6:15" s="5" customFormat="1">
      <c r="F243" s="253"/>
      <c r="H243" s="254"/>
      <c r="J243" s="260"/>
      <c r="K243" s="260"/>
      <c r="L243" s="260"/>
      <c r="M243" s="260"/>
      <c r="N243" s="260"/>
      <c r="O243" s="260"/>
    </row>
    <row r="244" spans="6:15" s="5" customFormat="1">
      <c r="F244" s="253"/>
      <c r="H244" s="254"/>
      <c r="J244" s="260"/>
      <c r="K244" s="260"/>
      <c r="L244" s="260"/>
      <c r="M244" s="260"/>
      <c r="N244" s="260"/>
      <c r="O244" s="260"/>
    </row>
    <row r="245" spans="6:15" s="5" customFormat="1">
      <c r="F245" s="253"/>
      <c r="H245" s="254"/>
      <c r="J245" s="260"/>
      <c r="K245" s="260"/>
      <c r="L245" s="260"/>
      <c r="M245" s="260"/>
      <c r="N245" s="260"/>
      <c r="O245" s="260"/>
    </row>
    <row r="246" spans="6:15" s="5" customFormat="1">
      <c r="F246" s="253"/>
      <c r="H246" s="254"/>
      <c r="J246" s="260"/>
      <c r="K246" s="260"/>
      <c r="L246" s="260"/>
      <c r="M246" s="260"/>
      <c r="N246" s="260"/>
      <c r="O246" s="260"/>
    </row>
    <row r="247" spans="6:15" s="5" customFormat="1">
      <c r="F247" s="253"/>
      <c r="H247" s="254"/>
      <c r="J247" s="260"/>
      <c r="K247" s="260"/>
      <c r="L247" s="260"/>
      <c r="M247" s="260"/>
      <c r="N247" s="260"/>
      <c r="O247" s="260"/>
    </row>
    <row r="248" spans="6:15" s="5" customFormat="1">
      <c r="F248" s="253"/>
      <c r="H248" s="254"/>
      <c r="J248" s="260"/>
      <c r="K248" s="260"/>
      <c r="L248" s="260"/>
      <c r="M248" s="260"/>
      <c r="N248" s="260"/>
      <c r="O248" s="260"/>
    </row>
    <row r="249" spans="6:15" s="5" customFormat="1">
      <c r="F249" s="253"/>
      <c r="H249" s="254"/>
      <c r="J249" s="260"/>
      <c r="K249" s="260"/>
      <c r="L249" s="260"/>
      <c r="M249" s="260"/>
      <c r="N249" s="260"/>
      <c r="O249" s="260"/>
    </row>
    <row r="250" spans="6:15" s="5" customFormat="1">
      <c r="F250" s="253"/>
      <c r="H250" s="254"/>
      <c r="J250" s="260"/>
      <c r="K250" s="260"/>
      <c r="L250" s="260"/>
      <c r="M250" s="260"/>
      <c r="N250" s="260"/>
      <c r="O250" s="260"/>
    </row>
    <row r="251" spans="6:15" s="5" customFormat="1">
      <c r="F251" s="253"/>
      <c r="H251" s="254"/>
      <c r="J251" s="260"/>
      <c r="K251" s="260"/>
      <c r="L251" s="260"/>
      <c r="M251" s="260"/>
      <c r="N251" s="260"/>
      <c r="O251" s="260"/>
    </row>
    <row r="252" spans="6:15" s="5" customFormat="1">
      <c r="F252" s="253"/>
      <c r="H252" s="254"/>
      <c r="J252" s="260"/>
      <c r="K252" s="260"/>
      <c r="L252" s="260"/>
      <c r="M252" s="260"/>
      <c r="N252" s="260"/>
      <c r="O252" s="260"/>
    </row>
    <row r="253" spans="6:15" s="5" customFormat="1">
      <c r="F253" s="253"/>
      <c r="H253" s="254"/>
      <c r="J253" s="260"/>
      <c r="K253" s="260"/>
      <c r="L253" s="260"/>
      <c r="M253" s="260"/>
      <c r="N253" s="260"/>
      <c r="O253" s="260"/>
    </row>
    <row r="254" spans="6:15" s="5" customFormat="1">
      <c r="F254" s="253"/>
      <c r="H254" s="254"/>
      <c r="J254" s="260"/>
      <c r="K254" s="260"/>
      <c r="L254" s="260"/>
      <c r="M254" s="260"/>
      <c r="N254" s="260"/>
      <c r="O254" s="260"/>
    </row>
    <row r="255" spans="6:15" s="5" customFormat="1">
      <c r="F255" s="253"/>
      <c r="H255" s="254"/>
      <c r="J255" s="260"/>
      <c r="K255" s="260"/>
      <c r="L255" s="260"/>
      <c r="M255" s="260"/>
      <c r="N255" s="260"/>
      <c r="O255" s="260"/>
    </row>
    <row r="256" spans="6:15" s="5" customFormat="1">
      <c r="F256" s="253"/>
      <c r="H256" s="254"/>
      <c r="J256" s="260"/>
      <c r="K256" s="260"/>
      <c r="L256" s="260"/>
      <c r="M256" s="260"/>
      <c r="N256" s="260"/>
      <c r="O256" s="260"/>
    </row>
    <row r="257" spans="6:15" s="5" customFormat="1">
      <c r="F257" s="253"/>
      <c r="H257" s="254"/>
      <c r="J257" s="260"/>
      <c r="K257" s="260"/>
      <c r="L257" s="260"/>
      <c r="M257" s="260"/>
      <c r="N257" s="260"/>
      <c r="O257" s="260"/>
    </row>
    <row r="258" spans="6:15" s="5" customFormat="1">
      <c r="F258" s="253"/>
      <c r="H258" s="254"/>
      <c r="J258" s="260"/>
      <c r="K258" s="260"/>
      <c r="L258" s="260"/>
      <c r="M258" s="260"/>
      <c r="N258" s="260"/>
      <c r="O258" s="260"/>
    </row>
    <row r="259" spans="6:15" s="5" customFormat="1">
      <c r="F259" s="253"/>
      <c r="H259" s="254"/>
      <c r="J259" s="260"/>
      <c r="K259" s="260"/>
      <c r="L259" s="260"/>
      <c r="M259" s="260"/>
      <c r="N259" s="260"/>
      <c r="O259" s="260"/>
    </row>
    <row r="260" spans="6:15" s="5" customFormat="1">
      <c r="F260" s="253"/>
      <c r="H260" s="254"/>
      <c r="J260" s="260"/>
      <c r="K260" s="260"/>
      <c r="L260" s="260"/>
      <c r="M260" s="260"/>
      <c r="N260" s="260"/>
      <c r="O260" s="260"/>
    </row>
    <row r="261" spans="6:15" s="5" customFormat="1">
      <c r="F261" s="253"/>
      <c r="H261" s="254"/>
      <c r="J261" s="260"/>
      <c r="K261" s="260"/>
      <c r="L261" s="260"/>
      <c r="M261" s="260"/>
      <c r="N261" s="260"/>
      <c r="O261" s="260"/>
    </row>
    <row r="262" spans="6:15" s="5" customFormat="1">
      <c r="F262" s="253"/>
      <c r="H262" s="254"/>
      <c r="J262" s="260"/>
      <c r="K262" s="260"/>
      <c r="L262" s="260"/>
      <c r="M262" s="260"/>
      <c r="N262" s="260"/>
      <c r="O262" s="260"/>
    </row>
    <row r="263" spans="6:15" s="5" customFormat="1">
      <c r="F263" s="253"/>
      <c r="H263" s="254"/>
      <c r="J263" s="260"/>
      <c r="K263" s="260"/>
      <c r="L263" s="260"/>
      <c r="M263" s="260"/>
      <c r="N263" s="260"/>
      <c r="O263" s="260"/>
    </row>
    <row r="264" spans="6:15" s="5" customFormat="1">
      <c r="F264" s="253"/>
      <c r="H264" s="254"/>
      <c r="J264" s="260"/>
      <c r="K264" s="260"/>
      <c r="L264" s="260"/>
      <c r="M264" s="260"/>
      <c r="N264" s="260"/>
      <c r="O264" s="260"/>
    </row>
    <row r="265" spans="6:15" s="5" customFormat="1">
      <c r="F265" s="253"/>
      <c r="H265" s="254"/>
      <c r="J265" s="260"/>
      <c r="K265" s="260"/>
      <c r="L265" s="260"/>
      <c r="M265" s="260"/>
      <c r="N265" s="260"/>
      <c r="O265" s="260"/>
    </row>
    <row r="266" spans="6:15" s="5" customFormat="1">
      <c r="F266" s="253"/>
      <c r="H266" s="254"/>
      <c r="J266" s="260"/>
      <c r="K266" s="260"/>
      <c r="L266" s="260"/>
      <c r="M266" s="260"/>
      <c r="N266" s="260"/>
      <c r="O266" s="260"/>
    </row>
    <row r="267" spans="6:15" s="5" customFormat="1">
      <c r="F267" s="253"/>
      <c r="H267" s="254"/>
      <c r="J267" s="260"/>
      <c r="K267" s="260"/>
      <c r="L267" s="260"/>
      <c r="M267" s="260"/>
      <c r="N267" s="260"/>
      <c r="O267" s="260"/>
    </row>
    <row r="268" spans="6:15" s="5" customFormat="1">
      <c r="F268" s="253"/>
      <c r="H268" s="254"/>
      <c r="J268" s="260"/>
      <c r="K268" s="260"/>
      <c r="L268" s="260"/>
      <c r="M268" s="260"/>
      <c r="N268" s="260"/>
      <c r="O268" s="260"/>
    </row>
    <row r="269" spans="6:15" s="5" customFormat="1">
      <c r="F269" s="253"/>
      <c r="H269" s="254"/>
      <c r="J269" s="260"/>
      <c r="K269" s="260"/>
      <c r="L269" s="260"/>
      <c r="M269" s="260"/>
      <c r="N269" s="260"/>
      <c r="O269" s="260"/>
    </row>
    <row r="270" spans="6:15" s="5" customFormat="1">
      <c r="F270" s="253"/>
      <c r="H270" s="254"/>
      <c r="J270" s="260"/>
      <c r="K270" s="260"/>
      <c r="L270" s="260"/>
      <c r="M270" s="260"/>
      <c r="N270" s="260"/>
      <c r="O270" s="260"/>
    </row>
    <row r="271" spans="6:15" s="5" customFormat="1">
      <c r="F271" s="253"/>
      <c r="H271" s="254"/>
      <c r="J271" s="260"/>
      <c r="K271" s="260"/>
      <c r="L271" s="260"/>
      <c r="M271" s="260"/>
      <c r="N271" s="260"/>
      <c r="O271" s="260"/>
    </row>
    <row r="272" spans="6:15" s="5" customFormat="1">
      <c r="F272" s="253"/>
      <c r="H272" s="254"/>
      <c r="J272" s="260"/>
      <c r="K272" s="260"/>
      <c r="L272" s="260"/>
      <c r="M272" s="260"/>
      <c r="N272" s="260"/>
      <c r="O272" s="260"/>
    </row>
    <row r="273" spans="6:15" s="5" customFormat="1">
      <c r="F273" s="253"/>
      <c r="H273" s="254"/>
      <c r="J273" s="260"/>
      <c r="K273" s="260"/>
      <c r="L273" s="260"/>
      <c r="M273" s="260"/>
      <c r="N273" s="260"/>
      <c r="O273" s="260"/>
    </row>
    <row r="274" spans="6:15" s="5" customFormat="1">
      <c r="F274" s="253"/>
      <c r="H274" s="254"/>
      <c r="J274" s="260"/>
      <c r="K274" s="260"/>
      <c r="L274" s="260"/>
      <c r="M274" s="260"/>
      <c r="N274" s="260"/>
      <c r="O274" s="260"/>
    </row>
    <row r="275" spans="6:15" s="5" customFormat="1">
      <c r="F275" s="253"/>
      <c r="H275" s="254"/>
      <c r="J275" s="260"/>
      <c r="K275" s="260"/>
      <c r="L275" s="260"/>
      <c r="M275" s="260"/>
      <c r="N275" s="260"/>
      <c r="O275" s="260"/>
    </row>
    <row r="276" spans="6:15" s="5" customFormat="1">
      <c r="F276" s="253"/>
      <c r="H276" s="254"/>
      <c r="J276" s="260"/>
      <c r="K276" s="260"/>
      <c r="L276" s="260"/>
      <c r="M276" s="260"/>
      <c r="N276" s="260"/>
      <c r="O276" s="260"/>
    </row>
    <row r="277" spans="6:15" s="5" customFormat="1">
      <c r="F277" s="253"/>
      <c r="H277" s="254"/>
      <c r="J277" s="260"/>
      <c r="K277" s="260"/>
      <c r="L277" s="260"/>
      <c r="M277" s="260"/>
      <c r="N277" s="260"/>
      <c r="O277" s="260"/>
    </row>
    <row r="278" spans="6:15" s="5" customFormat="1">
      <c r="F278" s="253"/>
      <c r="H278" s="254"/>
      <c r="J278" s="260"/>
      <c r="K278" s="260"/>
      <c r="L278" s="260"/>
      <c r="M278" s="260"/>
      <c r="N278" s="260"/>
      <c r="O278" s="260"/>
    </row>
    <row r="279" spans="6:15" s="5" customFormat="1">
      <c r="F279" s="253"/>
      <c r="H279" s="254"/>
      <c r="J279" s="260"/>
      <c r="K279" s="260"/>
      <c r="L279" s="260"/>
      <c r="M279" s="260"/>
      <c r="N279" s="260"/>
      <c r="O279" s="260"/>
    </row>
    <row r="280" spans="6:15" s="5" customFormat="1">
      <c r="F280" s="253"/>
      <c r="H280" s="254"/>
      <c r="J280" s="260"/>
      <c r="K280" s="260"/>
      <c r="L280" s="260"/>
      <c r="M280" s="260"/>
      <c r="N280" s="260"/>
      <c r="O280" s="260"/>
    </row>
    <row r="281" spans="6:15" s="5" customFormat="1">
      <c r="F281" s="253"/>
      <c r="H281" s="254"/>
      <c r="J281" s="260"/>
      <c r="K281" s="260"/>
      <c r="L281" s="260"/>
      <c r="M281" s="260"/>
      <c r="N281" s="260"/>
      <c r="O281" s="260"/>
    </row>
    <row r="282" spans="6:15" s="5" customFormat="1">
      <c r="F282" s="253"/>
      <c r="H282" s="254"/>
      <c r="J282" s="260"/>
      <c r="K282" s="260"/>
      <c r="L282" s="260"/>
      <c r="M282" s="260"/>
      <c r="N282" s="260"/>
      <c r="O282" s="260"/>
    </row>
    <row r="283" spans="6:15" s="5" customFormat="1">
      <c r="F283" s="253"/>
      <c r="H283" s="254"/>
      <c r="J283" s="260"/>
      <c r="K283" s="260"/>
      <c r="L283" s="260"/>
      <c r="M283" s="260"/>
      <c r="N283" s="260"/>
      <c r="O283" s="260"/>
    </row>
    <row r="284" spans="6:15" s="5" customFormat="1">
      <c r="F284" s="253"/>
      <c r="H284" s="254"/>
      <c r="J284" s="260"/>
      <c r="K284" s="260"/>
      <c r="L284" s="260"/>
      <c r="M284" s="260"/>
      <c r="N284" s="260"/>
      <c r="O284" s="260"/>
    </row>
    <row r="285" spans="6:15" s="5" customFormat="1">
      <c r="F285" s="253"/>
      <c r="H285" s="254"/>
      <c r="J285" s="260"/>
      <c r="K285" s="260"/>
      <c r="L285" s="260"/>
      <c r="M285" s="260"/>
      <c r="N285" s="260"/>
      <c r="O285" s="260"/>
    </row>
    <row r="286" spans="6:15" s="5" customFormat="1">
      <c r="F286" s="253"/>
      <c r="H286" s="254"/>
      <c r="J286" s="260"/>
      <c r="K286" s="260"/>
      <c r="L286" s="260"/>
      <c r="M286" s="260"/>
      <c r="N286" s="260"/>
      <c r="O286" s="260"/>
    </row>
    <row r="287" spans="6:15" s="5" customFormat="1">
      <c r="F287" s="253"/>
      <c r="H287" s="254"/>
      <c r="J287" s="260"/>
      <c r="K287" s="260"/>
      <c r="L287" s="260"/>
      <c r="M287" s="260"/>
      <c r="N287" s="260"/>
      <c r="O287" s="260"/>
    </row>
    <row r="288" spans="6:15" s="5" customFormat="1">
      <c r="F288" s="253"/>
      <c r="H288" s="254"/>
      <c r="J288" s="260"/>
      <c r="K288" s="260"/>
      <c r="L288" s="260"/>
      <c r="M288" s="260"/>
      <c r="N288" s="260"/>
      <c r="O288" s="260"/>
    </row>
    <row r="289" spans="6:15" s="5" customFormat="1">
      <c r="F289" s="253"/>
      <c r="H289" s="254"/>
      <c r="J289" s="260"/>
      <c r="K289" s="260"/>
      <c r="L289" s="260"/>
      <c r="M289" s="260"/>
      <c r="N289" s="260"/>
      <c r="O289" s="260"/>
    </row>
    <row r="290" spans="6:15" s="5" customFormat="1">
      <c r="F290" s="253"/>
      <c r="H290" s="254"/>
      <c r="J290" s="260"/>
      <c r="K290" s="260"/>
      <c r="L290" s="260"/>
      <c r="M290" s="260"/>
      <c r="N290" s="260"/>
      <c r="O290" s="260"/>
    </row>
    <row r="291" spans="6:15" s="5" customFormat="1">
      <c r="F291" s="253"/>
      <c r="H291" s="254"/>
      <c r="J291" s="260"/>
      <c r="K291" s="260"/>
      <c r="L291" s="260"/>
      <c r="M291" s="260"/>
      <c r="N291" s="260"/>
      <c r="O291" s="260"/>
    </row>
    <row r="292" spans="6:15" s="5" customFormat="1">
      <c r="F292" s="253"/>
      <c r="H292" s="254"/>
      <c r="J292" s="260"/>
      <c r="K292" s="260"/>
      <c r="L292" s="260"/>
      <c r="M292" s="260"/>
      <c r="N292" s="260"/>
      <c r="O292" s="260"/>
    </row>
    <row r="293" spans="6:15" s="5" customFormat="1">
      <c r="F293" s="253"/>
      <c r="H293" s="254"/>
      <c r="J293" s="260"/>
      <c r="K293" s="260"/>
      <c r="L293" s="260"/>
      <c r="M293" s="260"/>
      <c r="N293" s="260"/>
      <c r="O293" s="260"/>
    </row>
    <row r="294" spans="6:15" s="5" customFormat="1">
      <c r="F294" s="253"/>
      <c r="H294" s="254"/>
      <c r="J294" s="260"/>
      <c r="K294" s="260"/>
      <c r="L294" s="260"/>
      <c r="M294" s="260"/>
      <c r="N294" s="260"/>
      <c r="O294" s="260"/>
    </row>
    <row r="295" spans="6:15" s="5" customFormat="1">
      <c r="F295" s="253"/>
      <c r="H295" s="254"/>
      <c r="J295" s="260"/>
      <c r="K295" s="260"/>
      <c r="L295" s="260"/>
      <c r="M295" s="260"/>
      <c r="N295" s="260"/>
      <c r="O295" s="260"/>
    </row>
    <row r="296" spans="6:15" s="5" customFormat="1">
      <c r="F296" s="253"/>
      <c r="H296" s="254"/>
      <c r="J296" s="260"/>
      <c r="K296" s="260"/>
      <c r="L296" s="260"/>
      <c r="M296" s="260"/>
      <c r="N296" s="260"/>
      <c r="O296" s="260"/>
    </row>
    <row r="297" spans="6:15" s="5" customFormat="1">
      <c r="F297" s="253"/>
      <c r="H297" s="254"/>
      <c r="J297" s="260"/>
      <c r="K297" s="260"/>
      <c r="L297" s="260"/>
      <c r="M297" s="260"/>
      <c r="N297" s="260"/>
      <c r="O297" s="260"/>
    </row>
    <row r="298" spans="6:15" s="5" customFormat="1">
      <c r="F298" s="253"/>
      <c r="H298" s="254"/>
      <c r="J298" s="260"/>
      <c r="K298" s="260"/>
      <c r="L298" s="260"/>
      <c r="M298" s="260"/>
      <c r="N298" s="260"/>
      <c r="O298" s="260"/>
    </row>
    <row r="299" spans="6:15" s="5" customFormat="1">
      <c r="F299" s="253"/>
      <c r="H299" s="254"/>
      <c r="J299" s="260"/>
      <c r="K299" s="260"/>
      <c r="L299" s="260"/>
      <c r="M299" s="260"/>
      <c r="N299" s="260"/>
      <c r="O299" s="260"/>
    </row>
    <row r="300" spans="6:15" s="5" customFormat="1">
      <c r="F300" s="253"/>
      <c r="H300" s="254"/>
      <c r="J300" s="260"/>
      <c r="K300" s="260"/>
      <c r="L300" s="260"/>
      <c r="M300" s="260"/>
      <c r="N300" s="260"/>
      <c r="O300" s="260"/>
    </row>
    <row r="301" spans="6:15" s="5" customFormat="1">
      <c r="F301" s="253"/>
      <c r="H301" s="254"/>
      <c r="J301" s="260"/>
      <c r="K301" s="260"/>
      <c r="L301" s="260"/>
      <c r="M301" s="260"/>
      <c r="N301" s="260"/>
      <c r="O301" s="260"/>
    </row>
    <row r="302" spans="6:15" s="5" customFormat="1">
      <c r="F302" s="253"/>
      <c r="H302" s="254"/>
      <c r="J302" s="260"/>
      <c r="K302" s="260"/>
      <c r="L302" s="260"/>
      <c r="M302" s="260"/>
      <c r="N302" s="260"/>
      <c r="O302" s="260"/>
    </row>
    <row r="303" spans="6:15" s="5" customFormat="1">
      <c r="F303" s="253"/>
      <c r="H303" s="254"/>
      <c r="J303" s="260"/>
      <c r="K303" s="260"/>
      <c r="L303" s="260"/>
      <c r="M303" s="260"/>
      <c r="N303" s="260"/>
      <c r="O303" s="260"/>
    </row>
    <row r="304" spans="6:15" s="5" customFormat="1">
      <c r="F304" s="253"/>
      <c r="H304" s="254"/>
      <c r="J304" s="260"/>
      <c r="K304" s="260"/>
      <c r="L304" s="260"/>
      <c r="M304" s="260"/>
      <c r="N304" s="260"/>
      <c r="O304" s="260"/>
    </row>
    <row r="305" spans="6:15" s="5" customFormat="1">
      <c r="F305" s="253"/>
      <c r="H305" s="254"/>
      <c r="J305" s="260"/>
      <c r="K305" s="260"/>
      <c r="L305" s="260"/>
      <c r="M305" s="260"/>
      <c r="N305" s="260"/>
      <c r="O305" s="260"/>
    </row>
    <row r="306" spans="6:15" s="5" customFormat="1">
      <c r="F306" s="253"/>
      <c r="H306" s="254"/>
      <c r="J306" s="260"/>
      <c r="K306" s="260"/>
      <c r="L306" s="260"/>
      <c r="M306" s="260"/>
      <c r="N306" s="260"/>
      <c r="O306" s="260"/>
    </row>
    <row r="307" spans="6:15" s="5" customFormat="1">
      <c r="F307" s="253"/>
      <c r="H307" s="254"/>
      <c r="J307" s="260"/>
      <c r="K307" s="260"/>
      <c r="L307" s="260"/>
      <c r="M307" s="260"/>
      <c r="N307" s="260"/>
      <c r="O307" s="260"/>
    </row>
    <row r="308" spans="6:15" s="5" customFormat="1">
      <c r="F308" s="253"/>
      <c r="H308" s="254"/>
      <c r="J308" s="260"/>
      <c r="K308" s="260"/>
      <c r="L308" s="260"/>
      <c r="M308" s="260"/>
      <c r="N308" s="260"/>
      <c r="O308" s="260"/>
    </row>
    <row r="309" spans="6:15" s="5" customFormat="1">
      <c r="F309" s="253"/>
      <c r="H309" s="254"/>
      <c r="J309" s="260"/>
      <c r="K309" s="260"/>
      <c r="L309" s="260"/>
      <c r="M309" s="260"/>
      <c r="N309" s="260"/>
      <c r="O309" s="260"/>
    </row>
    <row r="310" spans="6:15" s="5" customFormat="1">
      <c r="F310" s="253"/>
      <c r="H310" s="254"/>
      <c r="J310" s="260"/>
      <c r="K310" s="260"/>
      <c r="L310" s="260"/>
      <c r="M310" s="260"/>
      <c r="N310" s="260"/>
      <c r="O310" s="260"/>
    </row>
    <row r="311" spans="6:15" s="5" customFormat="1">
      <c r="F311" s="253"/>
      <c r="H311" s="254"/>
      <c r="J311" s="260"/>
      <c r="K311" s="260"/>
      <c r="L311" s="260"/>
      <c r="M311" s="260"/>
      <c r="N311" s="260"/>
      <c r="O311" s="260"/>
    </row>
    <row r="312" spans="6:15" s="5" customFormat="1">
      <c r="F312" s="253"/>
      <c r="H312" s="254"/>
      <c r="J312" s="260"/>
      <c r="K312" s="260"/>
      <c r="L312" s="260"/>
      <c r="M312" s="260"/>
      <c r="N312" s="260"/>
      <c r="O312" s="260"/>
    </row>
    <row r="313" spans="6:15" s="5" customFormat="1">
      <c r="F313" s="253"/>
      <c r="H313" s="254"/>
      <c r="J313" s="260"/>
      <c r="K313" s="260"/>
      <c r="L313" s="260"/>
      <c r="M313" s="260"/>
      <c r="N313" s="260"/>
      <c r="O313" s="260"/>
    </row>
    <row r="314" spans="6:15" s="5" customFormat="1">
      <c r="F314" s="253"/>
      <c r="H314" s="254"/>
      <c r="J314" s="260"/>
      <c r="K314" s="260"/>
      <c r="L314" s="260"/>
      <c r="M314" s="260"/>
      <c r="N314" s="260"/>
      <c r="O314" s="260"/>
    </row>
    <row r="315" spans="6:15" s="5" customFormat="1">
      <c r="F315" s="253"/>
      <c r="H315" s="254"/>
      <c r="J315" s="260"/>
      <c r="K315" s="260"/>
      <c r="L315" s="260"/>
      <c r="M315" s="260"/>
      <c r="N315" s="260"/>
      <c r="O315" s="260"/>
    </row>
    <row r="316" spans="6:15" s="5" customFormat="1">
      <c r="F316" s="253"/>
      <c r="H316" s="254"/>
      <c r="J316" s="260"/>
      <c r="K316" s="260"/>
      <c r="L316" s="260"/>
      <c r="M316" s="260"/>
      <c r="N316" s="260"/>
      <c r="O316" s="260"/>
    </row>
    <row r="317" spans="6:15" s="5" customFormat="1">
      <c r="F317" s="253"/>
      <c r="H317" s="254"/>
      <c r="J317" s="260"/>
      <c r="K317" s="260"/>
      <c r="L317" s="260"/>
      <c r="M317" s="260"/>
      <c r="N317" s="260"/>
      <c r="O317" s="260"/>
    </row>
    <row r="318" spans="6:15" s="5" customFormat="1">
      <c r="F318" s="253"/>
      <c r="H318" s="254"/>
      <c r="J318" s="260"/>
      <c r="K318" s="260"/>
      <c r="L318" s="260"/>
      <c r="M318" s="260"/>
      <c r="N318" s="260"/>
      <c r="O318" s="260"/>
    </row>
    <row r="319" spans="6:15" s="5" customFormat="1">
      <c r="F319" s="253"/>
      <c r="H319" s="254"/>
      <c r="J319" s="260"/>
      <c r="K319" s="260"/>
      <c r="L319" s="260"/>
      <c r="M319" s="260"/>
      <c r="N319" s="260"/>
      <c r="O319" s="260"/>
    </row>
    <row r="320" spans="6:15" s="5" customFormat="1">
      <c r="F320" s="253"/>
      <c r="H320" s="254"/>
      <c r="J320" s="260"/>
      <c r="K320" s="260"/>
      <c r="L320" s="260"/>
      <c r="M320" s="260"/>
      <c r="N320" s="260"/>
      <c r="O320" s="260"/>
    </row>
    <row r="321" spans="6:15" s="5" customFormat="1">
      <c r="F321" s="253"/>
      <c r="H321" s="254"/>
      <c r="J321" s="260"/>
      <c r="K321" s="260"/>
      <c r="L321" s="260"/>
      <c r="M321" s="260"/>
      <c r="N321" s="260"/>
      <c r="O321" s="260"/>
    </row>
    <row r="322" spans="6:15" s="5" customFormat="1">
      <c r="F322" s="253"/>
      <c r="H322" s="254"/>
      <c r="J322" s="260"/>
      <c r="K322" s="260"/>
      <c r="L322" s="260"/>
      <c r="M322" s="260"/>
      <c r="N322" s="260"/>
      <c r="O322" s="260"/>
    </row>
    <row r="323" spans="6:15" s="5" customFormat="1">
      <c r="F323" s="253"/>
      <c r="H323" s="254"/>
      <c r="J323" s="260"/>
      <c r="K323" s="260"/>
      <c r="L323" s="260"/>
      <c r="M323" s="260"/>
      <c r="N323" s="260"/>
      <c r="O323" s="260"/>
    </row>
    <row r="324" spans="6:15" s="5" customFormat="1">
      <c r="F324" s="253"/>
      <c r="H324" s="254"/>
      <c r="J324" s="260"/>
      <c r="K324" s="260"/>
      <c r="L324" s="260"/>
      <c r="M324" s="260"/>
      <c r="N324" s="260"/>
      <c r="O324" s="260"/>
    </row>
    <row r="325" spans="6:15" s="5" customFormat="1">
      <c r="F325" s="253"/>
      <c r="H325" s="254"/>
      <c r="J325" s="260"/>
      <c r="K325" s="260"/>
      <c r="L325" s="260"/>
      <c r="M325" s="260"/>
      <c r="N325" s="260"/>
      <c r="O325" s="260"/>
    </row>
    <row r="326" spans="6:15" s="5" customFormat="1">
      <c r="F326" s="253"/>
      <c r="H326" s="254"/>
      <c r="J326" s="260"/>
      <c r="K326" s="260"/>
      <c r="L326" s="260"/>
      <c r="M326" s="260"/>
      <c r="N326" s="260"/>
      <c r="O326" s="260"/>
    </row>
    <row r="327" spans="6:15" s="5" customFormat="1">
      <c r="F327" s="253"/>
      <c r="H327" s="254"/>
      <c r="J327" s="260"/>
      <c r="K327" s="260"/>
      <c r="L327" s="260"/>
      <c r="M327" s="260"/>
      <c r="N327" s="260"/>
      <c r="O327" s="260"/>
    </row>
    <row r="328" spans="6:15" s="5" customFormat="1">
      <c r="F328" s="253"/>
      <c r="H328" s="254"/>
      <c r="J328" s="260"/>
      <c r="K328" s="260"/>
      <c r="L328" s="260"/>
      <c r="M328" s="260"/>
      <c r="N328" s="260"/>
      <c r="O328" s="260"/>
    </row>
    <row r="329" spans="6:15" s="5" customFormat="1">
      <c r="F329" s="253"/>
      <c r="H329" s="254"/>
      <c r="J329" s="260"/>
      <c r="K329" s="260"/>
      <c r="L329" s="260"/>
      <c r="M329" s="260"/>
      <c r="N329" s="260"/>
      <c r="O329" s="260"/>
    </row>
    <row r="330" spans="6:15" s="5" customFormat="1">
      <c r="F330" s="253"/>
      <c r="H330" s="254"/>
      <c r="J330" s="260"/>
      <c r="K330" s="260"/>
      <c r="L330" s="260"/>
      <c r="M330" s="260"/>
      <c r="N330" s="260"/>
      <c r="O330" s="260"/>
    </row>
    <row r="331" spans="6:15" s="5" customFormat="1">
      <c r="F331" s="253"/>
      <c r="H331" s="254"/>
      <c r="J331" s="260"/>
      <c r="K331" s="260"/>
      <c r="L331" s="260"/>
      <c r="M331" s="260"/>
      <c r="N331" s="260"/>
      <c r="O331" s="260"/>
    </row>
    <row r="332" spans="6:15" s="5" customFormat="1">
      <c r="F332" s="253"/>
      <c r="H332" s="254"/>
      <c r="J332" s="260"/>
      <c r="K332" s="260"/>
      <c r="L332" s="260"/>
      <c r="M332" s="260"/>
      <c r="N332" s="260"/>
      <c r="O332" s="260"/>
    </row>
    <row r="333" spans="6:15" s="5" customFormat="1">
      <c r="F333" s="253"/>
      <c r="H333" s="254"/>
      <c r="J333" s="260"/>
      <c r="K333" s="260"/>
      <c r="L333" s="260"/>
      <c r="M333" s="260"/>
      <c r="N333" s="260"/>
      <c r="O333" s="260"/>
    </row>
    <row r="334" spans="6:15" s="5" customFormat="1">
      <c r="F334" s="253"/>
      <c r="H334" s="254"/>
      <c r="J334" s="260"/>
      <c r="K334" s="260"/>
      <c r="L334" s="260"/>
      <c r="M334" s="260"/>
      <c r="N334" s="260"/>
      <c r="O334" s="260"/>
    </row>
    <row r="335" spans="6:15" s="5" customFormat="1">
      <c r="F335" s="253"/>
      <c r="H335" s="254"/>
      <c r="J335" s="260"/>
      <c r="K335" s="260"/>
      <c r="L335" s="260"/>
      <c r="M335" s="260"/>
      <c r="N335" s="260"/>
      <c r="O335" s="260"/>
    </row>
    <row r="336" spans="6:15" s="5" customFormat="1">
      <c r="F336" s="253"/>
      <c r="H336" s="254"/>
      <c r="J336" s="260"/>
      <c r="K336" s="260"/>
      <c r="L336" s="260"/>
      <c r="M336" s="260"/>
      <c r="N336" s="260"/>
      <c r="O336" s="260"/>
    </row>
    <row r="337" spans="6:15" s="5" customFormat="1">
      <c r="F337" s="253"/>
      <c r="H337" s="254"/>
      <c r="J337" s="260"/>
      <c r="K337" s="260"/>
      <c r="L337" s="260"/>
      <c r="M337" s="260"/>
      <c r="N337" s="260"/>
      <c r="O337" s="260"/>
    </row>
    <row r="338" spans="6:15" s="5" customFormat="1">
      <c r="F338" s="253"/>
      <c r="H338" s="254"/>
      <c r="J338" s="260"/>
      <c r="K338" s="260"/>
      <c r="L338" s="260"/>
      <c r="M338" s="260"/>
      <c r="N338" s="260"/>
      <c r="O338" s="260"/>
    </row>
    <row r="339" spans="6:15" s="5" customFormat="1">
      <c r="F339" s="253"/>
      <c r="H339" s="254"/>
      <c r="J339" s="260"/>
      <c r="K339" s="260"/>
      <c r="L339" s="260"/>
      <c r="M339" s="260"/>
      <c r="N339" s="260"/>
      <c r="O339" s="260"/>
    </row>
    <row r="340" spans="6:15" s="5" customFormat="1">
      <c r="F340" s="253"/>
      <c r="H340" s="254"/>
      <c r="J340" s="260"/>
      <c r="K340" s="260"/>
      <c r="L340" s="260"/>
      <c r="M340" s="260"/>
      <c r="N340" s="260"/>
      <c r="O340" s="260"/>
    </row>
    <row r="341" spans="6:15" s="5" customFormat="1">
      <c r="F341" s="253"/>
      <c r="H341" s="254"/>
      <c r="J341" s="260"/>
      <c r="K341" s="260"/>
      <c r="L341" s="260"/>
      <c r="M341" s="260"/>
      <c r="N341" s="260"/>
      <c r="O341" s="260"/>
    </row>
    <row r="342" spans="6:15" s="5" customFormat="1">
      <c r="F342" s="253"/>
      <c r="H342" s="254"/>
      <c r="J342" s="260"/>
      <c r="K342" s="260"/>
      <c r="L342" s="260"/>
      <c r="M342" s="260"/>
      <c r="N342" s="260"/>
      <c r="O342" s="260"/>
    </row>
    <row r="343" spans="6:15" s="5" customFormat="1">
      <c r="F343" s="253"/>
      <c r="H343" s="254"/>
      <c r="J343" s="260"/>
      <c r="K343" s="260"/>
      <c r="L343" s="260"/>
      <c r="M343" s="260"/>
      <c r="N343" s="260"/>
      <c r="O343" s="260"/>
    </row>
    <row r="344" spans="6:15" s="5" customFormat="1">
      <c r="F344" s="253"/>
      <c r="H344" s="254"/>
      <c r="J344" s="260"/>
      <c r="K344" s="260"/>
      <c r="L344" s="260"/>
      <c r="M344" s="260"/>
      <c r="N344" s="260"/>
      <c r="O344" s="260"/>
    </row>
    <row r="345" spans="6:15" s="5" customFormat="1">
      <c r="F345" s="253"/>
      <c r="H345" s="254"/>
      <c r="J345" s="260"/>
      <c r="K345" s="260"/>
      <c r="L345" s="260"/>
      <c r="M345" s="260"/>
      <c r="N345" s="260"/>
      <c r="O345" s="260"/>
    </row>
    <row r="346" spans="6:15" s="5" customFormat="1">
      <c r="F346" s="253"/>
      <c r="H346" s="254"/>
      <c r="J346" s="260"/>
      <c r="K346" s="260"/>
      <c r="L346" s="260"/>
      <c r="M346" s="260"/>
      <c r="N346" s="260"/>
      <c r="O346" s="260"/>
    </row>
    <row r="347" spans="6:15" s="5" customFormat="1">
      <c r="F347" s="253"/>
      <c r="H347" s="254"/>
      <c r="J347" s="260"/>
      <c r="K347" s="260"/>
      <c r="L347" s="260"/>
      <c r="M347" s="260"/>
      <c r="N347" s="260"/>
      <c r="O347" s="260"/>
    </row>
    <row r="348" spans="6:15" s="5" customFormat="1">
      <c r="F348" s="253"/>
      <c r="H348" s="254"/>
      <c r="J348" s="260"/>
      <c r="K348" s="260"/>
      <c r="L348" s="260"/>
      <c r="M348" s="260"/>
      <c r="N348" s="260"/>
      <c r="O348" s="260"/>
    </row>
    <row r="349" spans="6:15" s="5" customFormat="1">
      <c r="F349" s="253"/>
      <c r="H349" s="254"/>
      <c r="J349" s="260"/>
      <c r="K349" s="260"/>
      <c r="L349" s="260"/>
      <c r="M349" s="260"/>
      <c r="N349" s="260"/>
      <c r="O349" s="260"/>
    </row>
    <row r="350" spans="6:15" s="5" customFormat="1">
      <c r="F350" s="253"/>
      <c r="H350" s="254"/>
      <c r="J350" s="260"/>
      <c r="K350" s="260"/>
      <c r="L350" s="260"/>
      <c r="M350" s="260"/>
      <c r="N350" s="260"/>
      <c r="O350" s="260"/>
    </row>
    <row r="351" spans="6:15" s="5" customFormat="1">
      <c r="F351" s="253"/>
      <c r="H351" s="254"/>
      <c r="J351" s="260"/>
      <c r="K351" s="260"/>
      <c r="L351" s="260"/>
      <c r="M351" s="260"/>
      <c r="N351" s="260"/>
      <c r="O351" s="260"/>
    </row>
    <row r="352" spans="6:15" s="5" customFormat="1">
      <c r="F352" s="253"/>
      <c r="H352" s="254"/>
      <c r="J352" s="260"/>
      <c r="K352" s="260"/>
      <c r="L352" s="260"/>
      <c r="M352" s="260"/>
      <c r="N352" s="260"/>
      <c r="O352" s="260"/>
    </row>
    <row r="353" spans="6:15" s="5" customFormat="1">
      <c r="F353" s="253"/>
      <c r="H353" s="254"/>
      <c r="J353" s="260"/>
      <c r="K353" s="260"/>
      <c r="L353" s="260"/>
      <c r="M353" s="260"/>
      <c r="N353" s="260"/>
      <c r="O353" s="260"/>
    </row>
    <row r="354" spans="6:15" s="5" customFormat="1">
      <c r="F354" s="253"/>
      <c r="H354" s="254"/>
      <c r="J354" s="260"/>
      <c r="K354" s="260"/>
      <c r="L354" s="260"/>
      <c r="M354" s="260"/>
      <c r="N354" s="260"/>
      <c r="O354" s="260"/>
    </row>
    <row r="355" spans="6:15" s="5" customFormat="1">
      <c r="F355" s="253"/>
      <c r="H355" s="254"/>
      <c r="J355" s="260"/>
      <c r="K355" s="260"/>
      <c r="L355" s="260"/>
      <c r="M355" s="260"/>
      <c r="N355" s="260"/>
      <c r="O355" s="260"/>
    </row>
    <row r="356" spans="6:15" s="5" customFormat="1">
      <c r="F356" s="253"/>
      <c r="H356" s="254"/>
      <c r="J356" s="260"/>
      <c r="K356" s="260"/>
      <c r="L356" s="260"/>
      <c r="M356" s="260"/>
      <c r="N356" s="260"/>
      <c r="O356" s="260"/>
    </row>
    <row r="357" spans="6:15" s="5" customFormat="1">
      <c r="F357" s="253"/>
      <c r="H357" s="254"/>
      <c r="J357" s="260"/>
      <c r="K357" s="260"/>
      <c r="L357" s="260"/>
      <c r="M357" s="260"/>
      <c r="N357" s="260"/>
      <c r="O357" s="260"/>
    </row>
    <row r="358" spans="6:15" s="5" customFormat="1">
      <c r="F358" s="253"/>
      <c r="H358" s="254"/>
      <c r="J358" s="260"/>
      <c r="K358" s="260"/>
      <c r="L358" s="260"/>
      <c r="M358" s="260"/>
      <c r="N358" s="260"/>
      <c r="O358" s="260"/>
    </row>
    <row r="359" spans="6:15" s="5" customFormat="1">
      <c r="F359" s="253"/>
      <c r="H359" s="254"/>
      <c r="J359" s="260"/>
      <c r="K359" s="260"/>
      <c r="L359" s="260"/>
      <c r="M359" s="260"/>
      <c r="N359" s="260"/>
      <c r="O359" s="260"/>
    </row>
    <row r="360" spans="6:15" s="5" customFormat="1">
      <c r="F360" s="253"/>
      <c r="H360" s="254"/>
      <c r="J360" s="260"/>
      <c r="K360" s="260"/>
      <c r="L360" s="260"/>
      <c r="M360" s="260"/>
      <c r="N360" s="260"/>
      <c r="O360" s="260"/>
    </row>
    <row r="361" spans="6:15" s="5" customFormat="1">
      <c r="F361" s="253"/>
      <c r="H361" s="254"/>
      <c r="J361" s="260"/>
      <c r="K361" s="260"/>
      <c r="L361" s="260"/>
      <c r="M361" s="260"/>
      <c r="N361" s="260"/>
      <c r="O361" s="260"/>
    </row>
    <row r="362" spans="6:15" s="5" customFormat="1">
      <c r="F362" s="253"/>
      <c r="H362" s="254"/>
      <c r="J362" s="260"/>
      <c r="K362" s="260"/>
      <c r="L362" s="260"/>
      <c r="M362" s="260"/>
      <c r="N362" s="260"/>
      <c r="O362" s="260"/>
    </row>
    <row r="363" spans="6:15" s="5" customFormat="1">
      <c r="F363" s="253"/>
      <c r="H363" s="254"/>
      <c r="J363" s="260"/>
      <c r="K363" s="260"/>
      <c r="L363" s="260"/>
      <c r="M363" s="260"/>
      <c r="N363" s="260"/>
      <c r="O363" s="260"/>
    </row>
    <row r="364" spans="6:15" s="5" customFormat="1">
      <c r="F364" s="253"/>
      <c r="H364" s="254"/>
      <c r="J364" s="260"/>
      <c r="K364" s="260"/>
      <c r="L364" s="260"/>
      <c r="M364" s="260"/>
      <c r="N364" s="260"/>
      <c r="O364" s="260"/>
    </row>
    <row r="365" spans="6:15" s="5" customFormat="1">
      <c r="F365" s="253"/>
      <c r="H365" s="254"/>
      <c r="J365" s="260"/>
      <c r="K365" s="260"/>
      <c r="L365" s="260"/>
      <c r="M365" s="260"/>
      <c r="N365" s="260"/>
      <c r="O365" s="260"/>
    </row>
    <row r="366" spans="6:15" s="5" customFormat="1">
      <c r="F366" s="253"/>
      <c r="H366" s="254"/>
      <c r="J366" s="260"/>
      <c r="K366" s="260"/>
      <c r="L366" s="260"/>
      <c r="M366" s="260"/>
      <c r="N366" s="260"/>
      <c r="O366" s="260"/>
    </row>
    <row r="367" spans="6:15" s="5" customFormat="1">
      <c r="F367" s="253"/>
      <c r="H367" s="254"/>
      <c r="J367" s="260"/>
      <c r="K367" s="260"/>
      <c r="L367" s="260"/>
      <c r="M367" s="260"/>
      <c r="N367" s="260"/>
      <c r="O367" s="260"/>
    </row>
    <row r="368" spans="6:15" s="5" customFormat="1">
      <c r="F368" s="253"/>
      <c r="H368" s="254"/>
      <c r="J368" s="260"/>
      <c r="K368" s="260"/>
      <c r="L368" s="260"/>
      <c r="M368" s="260"/>
      <c r="N368" s="260"/>
      <c r="O368" s="260"/>
    </row>
    <row r="369" spans="6:15" s="5" customFormat="1">
      <c r="F369" s="253"/>
      <c r="H369" s="254"/>
      <c r="J369" s="260"/>
      <c r="K369" s="260"/>
      <c r="L369" s="260"/>
      <c r="M369" s="260"/>
      <c r="N369" s="260"/>
      <c r="O369" s="260"/>
    </row>
    <row r="370" spans="6:15" s="5" customFormat="1">
      <c r="F370" s="253"/>
      <c r="H370" s="254"/>
      <c r="J370" s="260"/>
      <c r="K370" s="260"/>
      <c r="L370" s="260"/>
      <c r="M370" s="260"/>
      <c r="N370" s="260"/>
      <c r="O370" s="260"/>
    </row>
    <row r="371" spans="6:15" s="5" customFormat="1">
      <c r="F371" s="253"/>
      <c r="H371" s="254"/>
      <c r="J371" s="260"/>
      <c r="K371" s="260"/>
      <c r="L371" s="260"/>
      <c r="M371" s="260"/>
      <c r="N371" s="260"/>
      <c r="O371" s="260"/>
    </row>
    <row r="372" spans="6:15" s="5" customFormat="1">
      <c r="F372" s="253"/>
      <c r="H372" s="254"/>
      <c r="J372" s="260"/>
      <c r="K372" s="260"/>
      <c r="L372" s="260"/>
      <c r="M372" s="260"/>
      <c r="N372" s="260"/>
      <c r="O372" s="260"/>
    </row>
    <row r="373" spans="6:15" s="5" customFormat="1">
      <c r="F373" s="253"/>
      <c r="H373" s="254"/>
      <c r="J373" s="260"/>
      <c r="K373" s="260"/>
      <c r="L373" s="260"/>
      <c r="M373" s="260"/>
      <c r="N373" s="260"/>
      <c r="O373" s="260"/>
    </row>
    <row r="374" spans="6:15" s="5" customFormat="1">
      <c r="F374" s="253"/>
      <c r="H374" s="254"/>
      <c r="J374" s="260"/>
      <c r="K374" s="260"/>
      <c r="L374" s="260"/>
      <c r="M374" s="260"/>
      <c r="N374" s="260"/>
      <c r="O374" s="260"/>
    </row>
    <row r="375" spans="6:15" s="5" customFormat="1">
      <c r="F375" s="253"/>
      <c r="H375" s="254"/>
      <c r="J375" s="260"/>
      <c r="K375" s="260"/>
      <c r="L375" s="260"/>
      <c r="M375" s="260"/>
      <c r="N375" s="260"/>
      <c r="O375" s="260"/>
    </row>
    <row r="376" spans="6:15" s="5" customFormat="1">
      <c r="F376" s="253"/>
      <c r="H376" s="254"/>
      <c r="J376" s="260"/>
      <c r="K376" s="260"/>
      <c r="L376" s="260"/>
      <c r="M376" s="260"/>
      <c r="N376" s="260"/>
      <c r="O376" s="260"/>
    </row>
    <row r="377" spans="6:15" s="5" customFormat="1">
      <c r="F377" s="253"/>
      <c r="H377" s="254"/>
      <c r="J377" s="260"/>
      <c r="K377" s="260"/>
      <c r="L377" s="260"/>
      <c r="M377" s="260"/>
      <c r="N377" s="260"/>
      <c r="O377" s="260"/>
    </row>
    <row r="378" spans="6:15" s="5" customFormat="1">
      <c r="F378" s="253"/>
      <c r="H378" s="254"/>
      <c r="J378" s="260"/>
      <c r="K378" s="260"/>
      <c r="L378" s="260"/>
      <c r="M378" s="260"/>
      <c r="N378" s="260"/>
      <c r="O378" s="260"/>
    </row>
    <row r="379" spans="6:15" s="5" customFormat="1">
      <c r="F379" s="253"/>
      <c r="H379" s="254"/>
      <c r="J379" s="260"/>
      <c r="K379" s="260"/>
      <c r="L379" s="260"/>
      <c r="M379" s="260"/>
      <c r="N379" s="260"/>
      <c r="O379" s="260"/>
    </row>
    <row r="380" spans="6:15" s="5" customFormat="1">
      <c r="F380" s="253"/>
      <c r="H380" s="254"/>
      <c r="J380" s="260"/>
      <c r="K380" s="260"/>
      <c r="L380" s="260"/>
      <c r="M380" s="260"/>
      <c r="N380" s="260"/>
      <c r="O380" s="260"/>
    </row>
    <row r="381" spans="6:15" s="5" customFormat="1">
      <c r="F381" s="253"/>
      <c r="H381" s="254"/>
      <c r="J381" s="260"/>
      <c r="K381" s="260"/>
      <c r="L381" s="260"/>
      <c r="M381" s="260"/>
      <c r="N381" s="260"/>
      <c r="O381" s="260"/>
    </row>
    <row r="382" spans="6:15" s="5" customFormat="1">
      <c r="F382" s="253"/>
      <c r="H382" s="254"/>
      <c r="J382" s="260"/>
      <c r="K382" s="260"/>
      <c r="L382" s="260"/>
      <c r="M382" s="260"/>
      <c r="N382" s="260"/>
      <c r="O382" s="260"/>
    </row>
    <row r="383" spans="6:15" s="5" customFormat="1">
      <c r="F383" s="253"/>
      <c r="H383" s="254"/>
      <c r="J383" s="260"/>
      <c r="K383" s="260"/>
      <c r="L383" s="260"/>
      <c r="M383" s="260"/>
      <c r="N383" s="260"/>
      <c r="O383" s="260"/>
    </row>
    <row r="384" spans="6:15" s="5" customFormat="1">
      <c r="F384" s="253"/>
      <c r="H384" s="254"/>
      <c r="J384" s="260"/>
      <c r="K384" s="260"/>
      <c r="L384" s="260"/>
      <c r="M384" s="260"/>
      <c r="N384" s="260"/>
      <c r="O384" s="260"/>
    </row>
    <row r="385" spans="2:24" s="5" customFormat="1">
      <c r="F385" s="253"/>
      <c r="H385" s="254"/>
      <c r="J385" s="260"/>
      <c r="K385" s="260"/>
      <c r="L385" s="260"/>
      <c r="M385" s="260"/>
      <c r="N385" s="260"/>
      <c r="O385" s="260"/>
    </row>
    <row r="386" spans="2:24" s="5" customFormat="1">
      <c r="F386" s="253"/>
      <c r="H386" s="254"/>
      <c r="J386" s="260"/>
      <c r="K386" s="260"/>
      <c r="L386" s="260"/>
      <c r="M386" s="260"/>
      <c r="N386" s="260"/>
      <c r="O386" s="260"/>
    </row>
    <row r="387" spans="2:24" s="5" customFormat="1">
      <c r="F387" s="253"/>
      <c r="H387" s="254"/>
      <c r="J387" s="260"/>
      <c r="K387" s="260"/>
      <c r="L387" s="260"/>
      <c r="M387" s="260"/>
      <c r="N387" s="260"/>
      <c r="O387" s="260"/>
    </row>
    <row r="388" spans="2:24" s="5" customFormat="1">
      <c r="F388" s="253"/>
      <c r="H388" s="254"/>
      <c r="J388" s="260"/>
      <c r="K388" s="260"/>
      <c r="L388" s="260"/>
      <c r="M388" s="260"/>
      <c r="N388" s="260"/>
      <c r="O388" s="260"/>
    </row>
    <row r="389" spans="2:24" s="5" customFormat="1">
      <c r="F389" s="253"/>
      <c r="H389" s="254"/>
      <c r="J389" s="260"/>
      <c r="K389" s="260"/>
      <c r="L389" s="260"/>
      <c r="M389" s="260"/>
      <c r="N389" s="260"/>
      <c r="O389" s="260"/>
    </row>
    <row r="390" spans="2:24" s="5" customFormat="1">
      <c r="F390" s="253"/>
      <c r="H390" s="254"/>
      <c r="J390" s="260"/>
      <c r="K390" s="260"/>
      <c r="L390" s="260"/>
      <c r="M390" s="260"/>
      <c r="N390" s="260"/>
      <c r="O390" s="260"/>
    </row>
    <row r="391" spans="2:24" s="5" customFormat="1">
      <c r="F391" s="253"/>
      <c r="H391" s="254"/>
      <c r="J391" s="260"/>
      <c r="K391" s="260"/>
      <c r="L391" s="260"/>
      <c r="M391" s="260"/>
      <c r="N391" s="260"/>
      <c r="O391" s="260"/>
    </row>
    <row r="392" spans="2:24" s="5" customFormat="1">
      <c r="F392" s="253"/>
      <c r="H392" s="254"/>
      <c r="J392" s="260"/>
      <c r="K392" s="260"/>
      <c r="L392" s="260"/>
      <c r="M392" s="260"/>
      <c r="N392" s="260"/>
      <c r="O392" s="260"/>
    </row>
    <row r="393" spans="2:24" s="5" customFormat="1">
      <c r="F393" s="253"/>
      <c r="H393" s="254"/>
      <c r="J393" s="260"/>
      <c r="K393" s="260"/>
      <c r="L393" s="260"/>
      <c r="M393" s="260"/>
      <c r="N393" s="260"/>
      <c r="O393" s="260"/>
    </row>
    <row r="394" spans="2:24" s="5" customFormat="1">
      <c r="F394" s="253"/>
      <c r="H394" s="254"/>
      <c r="J394" s="260"/>
      <c r="K394" s="260"/>
      <c r="L394" s="260"/>
      <c r="M394" s="260"/>
      <c r="N394" s="260"/>
      <c r="O394" s="260"/>
    </row>
    <row r="395" spans="2:24" s="5" customFormat="1">
      <c r="F395" s="253"/>
      <c r="H395" s="254"/>
      <c r="J395" s="260"/>
      <c r="K395" s="260"/>
      <c r="L395" s="260"/>
      <c r="M395" s="260"/>
      <c r="N395" s="260"/>
      <c r="O395" s="260"/>
    </row>
    <row r="396" spans="2:24" s="5" customFormat="1">
      <c r="F396" s="253"/>
      <c r="H396" s="254"/>
      <c r="J396" s="260"/>
      <c r="K396" s="260"/>
      <c r="L396" s="260"/>
      <c r="M396" s="260"/>
      <c r="N396" s="260"/>
      <c r="O396" s="260"/>
    </row>
    <row r="397" spans="2:24" s="80" customFormat="1">
      <c r="B397" s="5"/>
      <c r="C397" s="5"/>
      <c r="D397" s="5"/>
      <c r="E397" s="5"/>
      <c r="F397" s="253"/>
      <c r="G397" s="5"/>
      <c r="H397" s="254"/>
      <c r="J397" s="260"/>
      <c r="K397" s="260"/>
      <c r="L397" s="260"/>
      <c r="M397" s="260"/>
      <c r="N397" s="260"/>
      <c r="O397" s="260"/>
      <c r="Q397" s="5"/>
      <c r="R397" s="5"/>
      <c r="S397" s="5"/>
      <c r="T397" s="5"/>
      <c r="U397" s="5"/>
      <c r="V397" s="5"/>
      <c r="W397" s="5"/>
      <c r="X397" s="5"/>
    </row>
    <row r="398" spans="2:24" s="80" customFormat="1">
      <c r="F398" s="261"/>
      <c r="H398" s="262"/>
      <c r="J398" s="260"/>
      <c r="K398" s="260"/>
      <c r="L398" s="260"/>
      <c r="M398" s="260"/>
      <c r="N398" s="260"/>
      <c r="O398" s="260"/>
      <c r="Q398" s="5"/>
      <c r="R398" s="5"/>
      <c r="S398" s="5"/>
      <c r="T398" s="5"/>
      <c r="U398" s="5"/>
      <c r="V398" s="5"/>
      <c r="W398" s="5"/>
      <c r="X398" s="5"/>
    </row>
    <row r="399" spans="2:24" s="80" customFormat="1">
      <c r="F399" s="261"/>
      <c r="H399" s="262"/>
      <c r="J399" s="260"/>
      <c r="K399" s="260"/>
      <c r="L399" s="260"/>
      <c r="M399" s="260"/>
      <c r="N399" s="260"/>
      <c r="O399" s="260"/>
      <c r="Q399" s="5"/>
      <c r="R399" s="5"/>
      <c r="S399" s="5"/>
      <c r="T399" s="5"/>
      <c r="U399" s="5"/>
      <c r="V399" s="5"/>
      <c r="W399" s="5"/>
      <c r="X399" s="5"/>
    </row>
    <row r="400" spans="2:24" s="80" customFormat="1">
      <c r="F400" s="261"/>
      <c r="H400" s="262"/>
      <c r="J400" s="4"/>
      <c r="K400" s="4"/>
      <c r="L400" s="4"/>
      <c r="M400" s="4"/>
      <c r="N400" s="4"/>
      <c r="O400" s="4"/>
      <c r="Q400" s="5"/>
      <c r="R400" s="5"/>
      <c r="S400" s="5"/>
      <c r="T400" s="5"/>
      <c r="U400" s="5"/>
      <c r="V400" s="5"/>
      <c r="W400" s="5"/>
      <c r="X400" s="5"/>
    </row>
    <row r="401" spans="2:24" s="80" customFormat="1">
      <c r="F401" s="261"/>
      <c r="H401" s="262"/>
      <c r="J401" s="4"/>
      <c r="K401" s="4"/>
      <c r="L401" s="4"/>
      <c r="M401" s="4"/>
      <c r="N401" s="4"/>
      <c r="O401" s="4"/>
      <c r="Q401" s="5"/>
      <c r="R401" s="5"/>
      <c r="S401" s="5"/>
      <c r="T401" s="5"/>
      <c r="U401" s="5"/>
      <c r="V401" s="5"/>
      <c r="W401" s="5"/>
      <c r="X401" s="5"/>
    </row>
    <row r="402" spans="2:24" s="80" customFormat="1">
      <c r="F402" s="261"/>
      <c r="H402" s="262"/>
      <c r="J402" s="4"/>
      <c r="K402" s="4"/>
      <c r="L402" s="4"/>
      <c r="M402" s="4"/>
      <c r="N402" s="4"/>
      <c r="O402" s="4"/>
      <c r="Q402" s="5"/>
      <c r="R402" s="5"/>
      <c r="S402" s="5"/>
      <c r="T402" s="5"/>
      <c r="U402" s="5"/>
      <c r="V402" s="5"/>
      <c r="W402" s="5"/>
      <c r="X402" s="5"/>
    </row>
    <row r="403" spans="2:24" s="80" customFormat="1">
      <c r="F403" s="261"/>
      <c r="H403" s="262"/>
      <c r="J403" s="4"/>
      <c r="K403" s="4"/>
      <c r="L403" s="4"/>
      <c r="M403" s="4"/>
      <c r="N403" s="4"/>
      <c r="O403" s="4"/>
      <c r="Q403" s="5"/>
      <c r="R403" s="5"/>
      <c r="S403" s="5"/>
      <c r="T403" s="5"/>
      <c r="U403" s="5"/>
      <c r="V403" s="5"/>
      <c r="W403" s="5"/>
      <c r="X403" s="5"/>
    </row>
    <row r="404" spans="2:24" s="80" customFormat="1">
      <c r="F404" s="261"/>
      <c r="H404" s="262"/>
      <c r="J404" s="4"/>
      <c r="K404" s="4"/>
      <c r="L404" s="4"/>
      <c r="M404" s="4"/>
      <c r="N404" s="4"/>
      <c r="O404" s="4"/>
      <c r="Q404" s="5"/>
      <c r="R404" s="5"/>
      <c r="S404" s="5"/>
      <c r="T404" s="5"/>
      <c r="U404" s="5"/>
      <c r="V404" s="5"/>
      <c r="W404" s="5"/>
      <c r="X404" s="5"/>
    </row>
    <row r="405" spans="2:24" s="80" customFormat="1">
      <c r="F405" s="261"/>
      <c r="H405" s="262"/>
      <c r="J405" s="4"/>
      <c r="K405" s="4"/>
      <c r="L405" s="4"/>
      <c r="M405" s="4"/>
      <c r="N405" s="4"/>
      <c r="O405" s="4"/>
      <c r="Q405" s="5"/>
      <c r="R405" s="5"/>
      <c r="S405" s="5"/>
      <c r="T405" s="5"/>
      <c r="U405" s="5"/>
      <c r="V405" s="5"/>
      <c r="W405" s="5"/>
      <c r="X405" s="5"/>
    </row>
    <row r="406" spans="2:24" s="80" customFormat="1">
      <c r="F406" s="261"/>
      <c r="H406" s="262"/>
      <c r="J406" s="4"/>
      <c r="K406" s="4"/>
      <c r="L406" s="4"/>
      <c r="M406" s="4"/>
      <c r="N406" s="4"/>
      <c r="O406" s="4"/>
      <c r="Q406" s="5"/>
      <c r="R406" s="5"/>
      <c r="S406" s="5"/>
      <c r="T406" s="5"/>
      <c r="U406" s="5"/>
      <c r="V406" s="5"/>
      <c r="W406" s="5"/>
      <c r="X406" s="5"/>
    </row>
    <row r="407" spans="2:24" s="80" customFormat="1">
      <c r="F407" s="261"/>
      <c r="H407" s="262"/>
      <c r="J407" s="4"/>
      <c r="K407" s="4"/>
      <c r="L407" s="4"/>
      <c r="M407" s="4"/>
      <c r="N407" s="4"/>
      <c r="O407" s="4"/>
      <c r="Q407" s="5"/>
      <c r="R407" s="5"/>
      <c r="S407" s="5"/>
      <c r="T407" s="5"/>
      <c r="U407" s="5"/>
      <c r="V407" s="5"/>
      <c r="W407" s="5"/>
      <c r="X407" s="5"/>
    </row>
    <row r="408" spans="2:24" s="80" customFormat="1">
      <c r="F408" s="261"/>
      <c r="H408" s="262"/>
      <c r="J408" s="4"/>
      <c r="K408" s="4"/>
      <c r="L408" s="4"/>
      <c r="M408" s="4"/>
      <c r="N408" s="4"/>
      <c r="O408" s="4"/>
      <c r="Q408" s="5"/>
      <c r="R408" s="5"/>
      <c r="S408" s="5"/>
      <c r="T408" s="5"/>
      <c r="U408" s="5"/>
      <c r="V408" s="5"/>
      <c r="W408" s="5"/>
      <c r="X408" s="5"/>
    </row>
    <row r="409" spans="2:24" s="80" customFormat="1">
      <c r="F409" s="261"/>
      <c r="H409" s="262"/>
      <c r="J409" s="4"/>
      <c r="K409" s="4"/>
      <c r="L409" s="4"/>
      <c r="M409" s="4"/>
      <c r="N409" s="4"/>
      <c r="O409" s="4"/>
      <c r="Q409" s="5"/>
      <c r="R409" s="5"/>
      <c r="S409" s="5"/>
      <c r="T409" s="5"/>
      <c r="U409" s="5"/>
      <c r="V409" s="5"/>
      <c r="W409" s="5"/>
      <c r="X409" s="5"/>
    </row>
    <row r="410" spans="2:24">
      <c r="B410" s="80"/>
      <c r="C410" s="80"/>
      <c r="D410" s="80"/>
      <c r="E410" s="80"/>
      <c r="F410" s="261"/>
      <c r="G410" s="80"/>
      <c r="H410" s="262"/>
    </row>
  </sheetData>
  <mergeCells count="3">
    <mergeCell ref="B1:H1"/>
    <mergeCell ref="B71:H71"/>
    <mergeCell ref="B80:H82"/>
  </mergeCells>
  <printOptions horizontalCentered="1"/>
  <pageMargins left="0.25" right="0.25" top="0.25" bottom="0.25" header="0.3" footer="0.3"/>
  <pageSetup scale="49" fitToHeight="0" orientation="landscape" r:id="rId1"/>
  <headerFooter>
    <oddFooter>&amp;R&amp;P of &amp;N</oddFooter>
  </headerFooter>
  <rowBreaks count="1" manualBreakCount="1">
    <brk id="4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topLeftCell="B1" zoomScaleNormal="100" workbookViewId="0">
      <selection activeCell="B53" sqref="B53"/>
    </sheetView>
  </sheetViews>
  <sheetFormatPr defaultColWidth="8.88671875" defaultRowHeight="14.4"/>
  <sheetData>
    <row r="1" spans="1:24" s="849" customFormat="1" ht="9" customHeight="1">
      <c r="A1" s="985" t="s">
        <v>342</v>
      </c>
      <c r="B1" s="986"/>
      <c r="C1" s="987"/>
      <c r="D1" s="960" t="s">
        <v>343</v>
      </c>
      <c r="E1" s="961"/>
      <c r="F1" s="961"/>
      <c r="G1" s="961"/>
      <c r="H1" s="961"/>
      <c r="I1" s="961"/>
      <c r="J1" s="961"/>
      <c r="K1" s="961"/>
      <c r="L1" s="961"/>
      <c r="M1" s="961"/>
      <c r="N1" s="961"/>
      <c r="O1" s="961"/>
      <c r="P1" s="961"/>
      <c r="Q1" s="961"/>
      <c r="R1" s="961"/>
      <c r="S1" s="961"/>
      <c r="T1" s="961"/>
      <c r="U1" s="980"/>
    </row>
    <row r="2" spans="1:24" s="849" customFormat="1" ht="9" customHeight="1">
      <c r="A2" s="988"/>
      <c r="B2" s="989"/>
      <c r="C2" s="990"/>
      <c r="D2" s="960" t="s">
        <v>344</v>
      </c>
      <c r="E2" s="961"/>
      <c r="F2" s="980"/>
      <c r="G2" s="994" t="s">
        <v>345</v>
      </c>
      <c r="H2" s="995"/>
      <c r="I2" s="996"/>
      <c r="J2" s="994" t="s">
        <v>346</v>
      </c>
      <c r="K2" s="995"/>
      <c r="L2" s="996"/>
      <c r="M2" s="994" t="s">
        <v>347</v>
      </c>
      <c r="N2" s="995"/>
      <c r="O2" s="996"/>
      <c r="P2" s="994" t="s">
        <v>348</v>
      </c>
      <c r="Q2" s="995"/>
      <c r="R2" s="996"/>
      <c r="S2" s="994" t="s">
        <v>349</v>
      </c>
      <c r="T2" s="995"/>
      <c r="U2" s="996"/>
      <c r="V2" s="994" t="s">
        <v>350</v>
      </c>
      <c r="W2" s="995"/>
      <c r="X2" s="996"/>
    </row>
    <row r="3" spans="1:24" s="849" customFormat="1" ht="9" customHeight="1">
      <c r="A3" s="991"/>
      <c r="B3" s="992"/>
      <c r="C3" s="993"/>
      <c r="D3" s="850" t="s">
        <v>351</v>
      </c>
      <c r="E3" s="851" t="s">
        <v>352</v>
      </c>
      <c r="F3" s="852" t="s">
        <v>353</v>
      </c>
      <c r="G3" s="997" t="s">
        <v>354</v>
      </c>
      <c r="H3" s="998"/>
      <c r="I3" s="852" t="s">
        <v>353</v>
      </c>
      <c r="J3" s="997" t="s">
        <v>354</v>
      </c>
      <c r="K3" s="998"/>
      <c r="L3" s="853" t="s">
        <v>353</v>
      </c>
      <c r="M3" s="997" t="s">
        <v>354</v>
      </c>
      <c r="N3" s="998"/>
      <c r="O3" s="852" t="s">
        <v>353</v>
      </c>
      <c r="P3" s="997" t="s">
        <v>354</v>
      </c>
      <c r="Q3" s="998"/>
      <c r="R3" s="852" t="s">
        <v>353</v>
      </c>
      <c r="S3" s="997" t="s">
        <v>354</v>
      </c>
      <c r="T3" s="998"/>
      <c r="U3" s="854" t="s">
        <v>353</v>
      </c>
      <c r="V3" s="997" t="s">
        <v>354</v>
      </c>
      <c r="W3" s="998"/>
      <c r="X3" s="852" t="s">
        <v>353</v>
      </c>
    </row>
    <row r="4" spans="1:24" s="849" customFormat="1" ht="9" customHeight="1">
      <c r="A4" s="981">
        <v>15433</v>
      </c>
      <c r="B4" s="982"/>
      <c r="C4" s="853" t="s">
        <v>355</v>
      </c>
      <c r="D4" s="855"/>
      <c r="E4" s="856">
        <v>103.5</v>
      </c>
      <c r="F4" s="857">
        <v>103.5</v>
      </c>
      <c r="G4" s="855"/>
      <c r="H4" s="856">
        <v>102.4</v>
      </c>
      <c r="I4" s="857">
        <v>102.4</v>
      </c>
      <c r="J4" s="855"/>
      <c r="K4" s="858">
        <v>102.4</v>
      </c>
      <c r="L4" s="859">
        <v>102.4</v>
      </c>
      <c r="M4" s="855"/>
      <c r="N4" s="858">
        <v>103.3</v>
      </c>
      <c r="O4" s="857">
        <v>103.3</v>
      </c>
      <c r="P4" s="855"/>
      <c r="Q4" s="858">
        <v>99.8</v>
      </c>
      <c r="R4" s="857">
        <v>99.8</v>
      </c>
      <c r="S4" s="855"/>
      <c r="T4" s="856">
        <v>101.7</v>
      </c>
      <c r="U4" s="860">
        <v>101.7</v>
      </c>
      <c r="V4" s="855"/>
      <c r="W4" s="856">
        <v>99.8</v>
      </c>
      <c r="X4" s="857">
        <v>99.8</v>
      </c>
    </row>
    <row r="5" spans="1:24" s="849" customFormat="1" ht="9" customHeight="1">
      <c r="A5" s="960" t="s">
        <v>356</v>
      </c>
      <c r="B5" s="961"/>
      <c r="C5" s="853" t="s">
        <v>357</v>
      </c>
      <c r="D5" s="861">
        <v>100.8</v>
      </c>
      <c r="E5" s="856">
        <v>104</v>
      </c>
      <c r="F5" s="857">
        <v>103.1</v>
      </c>
      <c r="G5" s="862">
        <v>94.5</v>
      </c>
      <c r="H5" s="856">
        <v>104.5</v>
      </c>
      <c r="I5" s="857">
        <v>101.5</v>
      </c>
      <c r="J5" s="863">
        <v>84.8</v>
      </c>
      <c r="K5" s="858">
        <v>104.5</v>
      </c>
      <c r="L5" s="864">
        <v>98.5</v>
      </c>
      <c r="M5" s="863">
        <v>93.5</v>
      </c>
      <c r="N5" s="858">
        <v>104.6</v>
      </c>
      <c r="O5" s="857">
        <v>101.2</v>
      </c>
      <c r="P5" s="861">
        <v>85.2</v>
      </c>
      <c r="Q5" s="858">
        <v>104.4</v>
      </c>
      <c r="R5" s="857">
        <v>98.6</v>
      </c>
      <c r="S5" s="863">
        <v>81.900000000000006</v>
      </c>
      <c r="T5" s="856">
        <v>104.2</v>
      </c>
      <c r="U5" s="860">
        <v>97.5</v>
      </c>
      <c r="V5" s="861">
        <v>88.8</v>
      </c>
      <c r="W5" s="856">
        <v>103.4</v>
      </c>
      <c r="X5" s="857">
        <v>98.9</v>
      </c>
    </row>
    <row r="6" spans="1:24" s="849" customFormat="1" ht="7.95" customHeight="1">
      <c r="A6" s="962">
        <v>310</v>
      </c>
      <c r="B6" s="963"/>
      <c r="C6" s="865" t="s">
        <v>358</v>
      </c>
      <c r="D6" s="866">
        <v>102.6</v>
      </c>
      <c r="E6" s="867">
        <v>140.30000000000001</v>
      </c>
      <c r="F6" s="868">
        <v>135.19999999999999</v>
      </c>
      <c r="G6" s="869">
        <v>100.7</v>
      </c>
      <c r="H6" s="867">
        <v>126.4</v>
      </c>
      <c r="I6" s="868">
        <v>123</v>
      </c>
      <c r="J6" s="870">
        <v>98.2</v>
      </c>
      <c r="K6" s="871">
        <v>126</v>
      </c>
      <c r="L6" s="872">
        <v>122.3</v>
      </c>
      <c r="M6" s="870">
        <v>100.7</v>
      </c>
      <c r="N6" s="871">
        <v>126.3</v>
      </c>
      <c r="O6" s="868">
        <v>122.8</v>
      </c>
      <c r="P6" s="866">
        <v>94.8</v>
      </c>
      <c r="Q6" s="871">
        <v>126.2</v>
      </c>
      <c r="R6" s="868">
        <v>122</v>
      </c>
      <c r="S6" s="870">
        <v>102.6</v>
      </c>
      <c r="T6" s="867">
        <v>126.5</v>
      </c>
      <c r="U6" s="873">
        <v>123.3</v>
      </c>
      <c r="V6" s="866">
        <v>93.1</v>
      </c>
      <c r="W6" s="867">
        <v>112.1</v>
      </c>
      <c r="X6" s="868">
        <v>109.5</v>
      </c>
    </row>
    <row r="7" spans="1:24" s="849" customFormat="1" ht="9" customHeight="1">
      <c r="A7" s="966">
        <v>320</v>
      </c>
      <c r="B7" s="967"/>
      <c r="C7" s="874" t="s">
        <v>359</v>
      </c>
      <c r="D7" s="875">
        <v>103.3</v>
      </c>
      <c r="E7" s="876">
        <v>146.69999999999999</v>
      </c>
      <c r="F7" s="877">
        <v>125.4</v>
      </c>
      <c r="G7" s="878">
        <v>102.6</v>
      </c>
      <c r="H7" s="876">
        <v>146</v>
      </c>
      <c r="I7" s="877">
        <v>124.6</v>
      </c>
      <c r="J7" s="879">
        <v>82.3</v>
      </c>
      <c r="K7" s="880">
        <v>123.1</v>
      </c>
      <c r="L7" s="881">
        <v>103</v>
      </c>
      <c r="M7" s="879">
        <v>102.6</v>
      </c>
      <c r="N7" s="880">
        <v>123.2</v>
      </c>
      <c r="O7" s="877">
        <v>113</v>
      </c>
      <c r="P7" s="875">
        <v>86.3</v>
      </c>
      <c r="Q7" s="880">
        <v>145.6</v>
      </c>
      <c r="R7" s="877">
        <v>116.4</v>
      </c>
      <c r="S7" s="879">
        <v>86.3</v>
      </c>
      <c r="T7" s="876">
        <v>146.30000000000001</v>
      </c>
      <c r="U7" s="882">
        <v>116.8</v>
      </c>
      <c r="V7" s="875">
        <v>90</v>
      </c>
      <c r="W7" s="876">
        <v>119.7</v>
      </c>
      <c r="X7" s="877">
        <v>105.1</v>
      </c>
    </row>
    <row r="8" spans="1:24" s="849" customFormat="1" ht="9" customHeight="1">
      <c r="A8" s="983">
        <v>330</v>
      </c>
      <c r="B8" s="984"/>
      <c r="C8" s="883" t="s">
        <v>360</v>
      </c>
      <c r="D8" s="884">
        <v>97.1</v>
      </c>
      <c r="E8" s="885">
        <v>141</v>
      </c>
      <c r="F8" s="886">
        <v>113.8</v>
      </c>
      <c r="G8" s="887">
        <v>91.5</v>
      </c>
      <c r="H8" s="885">
        <v>137.5</v>
      </c>
      <c r="I8" s="886">
        <v>109</v>
      </c>
      <c r="J8" s="888">
        <v>76.099999999999994</v>
      </c>
      <c r="K8" s="889">
        <v>137.30000000000001</v>
      </c>
      <c r="L8" s="890">
        <v>99.4</v>
      </c>
      <c r="M8" s="888">
        <v>88.5</v>
      </c>
      <c r="N8" s="889">
        <v>137.80000000000001</v>
      </c>
      <c r="O8" s="886">
        <v>107.3</v>
      </c>
      <c r="P8" s="884">
        <v>79.5</v>
      </c>
      <c r="Q8" s="889">
        <v>137.4</v>
      </c>
      <c r="R8" s="886">
        <v>101.6</v>
      </c>
      <c r="S8" s="888">
        <v>79.5</v>
      </c>
      <c r="T8" s="885">
        <v>137.6</v>
      </c>
      <c r="U8" s="891">
        <v>101.6</v>
      </c>
      <c r="V8" s="884">
        <v>81.7</v>
      </c>
      <c r="W8" s="885">
        <v>126.2</v>
      </c>
      <c r="X8" s="886">
        <v>98.7</v>
      </c>
    </row>
    <row r="9" spans="1:24" s="849" customFormat="1" ht="9" customHeight="1">
      <c r="A9" s="970">
        <v>3</v>
      </c>
      <c r="B9" s="971"/>
      <c r="C9" s="853" t="s">
        <v>361</v>
      </c>
      <c r="D9" s="861">
        <v>99.6</v>
      </c>
      <c r="E9" s="856">
        <v>140.9</v>
      </c>
      <c r="F9" s="857">
        <v>118.8</v>
      </c>
      <c r="G9" s="862">
        <v>95</v>
      </c>
      <c r="H9" s="856">
        <v>133.19999999999999</v>
      </c>
      <c r="I9" s="857">
        <v>112.7</v>
      </c>
      <c r="J9" s="863">
        <v>80.5</v>
      </c>
      <c r="K9" s="858">
        <v>128.9</v>
      </c>
      <c r="L9" s="859">
        <v>102.9</v>
      </c>
      <c r="M9" s="863">
        <v>93.6</v>
      </c>
      <c r="N9" s="858">
        <v>129.19999999999999</v>
      </c>
      <c r="O9" s="857">
        <v>110.1</v>
      </c>
      <c r="P9" s="861">
        <v>79.5</v>
      </c>
      <c r="Q9" s="858">
        <v>132.80000000000001</v>
      </c>
      <c r="R9" s="857">
        <v>104.2</v>
      </c>
      <c r="S9" s="863">
        <v>82.1</v>
      </c>
      <c r="T9" s="856">
        <v>133.30000000000001</v>
      </c>
      <c r="U9" s="860">
        <v>105.8</v>
      </c>
      <c r="V9" s="861">
        <v>82.9</v>
      </c>
      <c r="W9" s="856">
        <v>117.9</v>
      </c>
      <c r="X9" s="857">
        <v>99.1</v>
      </c>
    </row>
    <row r="10" spans="1:24" s="849" customFormat="1" ht="7.95" customHeight="1">
      <c r="A10" s="974">
        <v>4</v>
      </c>
      <c r="B10" s="975"/>
      <c r="C10" s="892" t="s">
        <v>362</v>
      </c>
      <c r="D10" s="866">
        <v>105.5</v>
      </c>
      <c r="E10" s="867">
        <v>149.1</v>
      </c>
      <c r="F10" s="868">
        <v>132.4</v>
      </c>
      <c r="G10" s="869">
        <v>102.6</v>
      </c>
      <c r="H10" s="867">
        <v>133.6</v>
      </c>
      <c r="I10" s="868">
        <v>121.7</v>
      </c>
      <c r="J10" s="870">
        <v>95.5</v>
      </c>
      <c r="K10" s="871">
        <v>141.30000000000001</v>
      </c>
      <c r="L10" s="872">
        <v>123.7</v>
      </c>
      <c r="M10" s="870">
        <v>103.3</v>
      </c>
      <c r="N10" s="871">
        <v>141.30000000000001</v>
      </c>
      <c r="O10" s="868">
        <v>126.7</v>
      </c>
      <c r="P10" s="866">
        <v>103.3</v>
      </c>
      <c r="Q10" s="871">
        <v>137.80000000000001</v>
      </c>
      <c r="R10" s="868">
        <v>124.6</v>
      </c>
      <c r="S10" s="870">
        <v>110.1</v>
      </c>
      <c r="T10" s="867">
        <v>138.4</v>
      </c>
      <c r="U10" s="873">
        <v>127.5</v>
      </c>
      <c r="V10" s="866">
        <v>108.2</v>
      </c>
      <c r="W10" s="867">
        <v>122.4</v>
      </c>
      <c r="X10" s="868">
        <v>117</v>
      </c>
    </row>
    <row r="11" spans="1:24" s="849" customFormat="1" ht="9" customHeight="1">
      <c r="A11" s="976">
        <v>5</v>
      </c>
      <c r="B11" s="977"/>
      <c r="C11" s="893" t="s">
        <v>363</v>
      </c>
      <c r="D11" s="875">
        <v>96.6</v>
      </c>
      <c r="E11" s="876">
        <v>131.69999999999999</v>
      </c>
      <c r="F11" s="877">
        <v>107.3</v>
      </c>
      <c r="G11" s="894">
        <v>93.1</v>
      </c>
      <c r="H11" s="876">
        <v>128.1</v>
      </c>
      <c r="I11" s="877">
        <v>103.8</v>
      </c>
      <c r="J11" s="879">
        <v>88.1</v>
      </c>
      <c r="K11" s="880">
        <v>118.8</v>
      </c>
      <c r="L11" s="895">
        <v>97.5</v>
      </c>
      <c r="M11" s="879">
        <v>93.1</v>
      </c>
      <c r="N11" s="880">
        <v>119.2</v>
      </c>
      <c r="O11" s="877">
        <v>101.1</v>
      </c>
      <c r="P11" s="875">
        <v>90.6</v>
      </c>
      <c r="Q11" s="880">
        <v>124.8</v>
      </c>
      <c r="R11" s="877">
        <v>101.1</v>
      </c>
      <c r="S11" s="879">
        <v>90.6</v>
      </c>
      <c r="T11" s="876">
        <v>128.4</v>
      </c>
      <c r="U11" s="882">
        <v>102.2</v>
      </c>
      <c r="V11" s="875">
        <v>92.9</v>
      </c>
      <c r="W11" s="876">
        <v>110.7</v>
      </c>
      <c r="X11" s="877">
        <v>98.4</v>
      </c>
    </row>
    <row r="12" spans="1:24" s="849" customFormat="1" ht="9" customHeight="1">
      <c r="A12" s="976">
        <v>6</v>
      </c>
      <c r="B12" s="977"/>
      <c r="C12" s="893" t="s">
        <v>364</v>
      </c>
      <c r="D12" s="875">
        <v>104.5</v>
      </c>
      <c r="E12" s="876">
        <v>141.19999999999999</v>
      </c>
      <c r="F12" s="877">
        <v>124.6</v>
      </c>
      <c r="G12" s="878">
        <v>103.8</v>
      </c>
      <c r="H12" s="876">
        <v>126</v>
      </c>
      <c r="I12" s="877">
        <v>116</v>
      </c>
      <c r="J12" s="879">
        <v>100.9</v>
      </c>
      <c r="K12" s="880">
        <v>126</v>
      </c>
      <c r="L12" s="881">
        <v>114.7</v>
      </c>
      <c r="M12" s="879">
        <v>103.8</v>
      </c>
      <c r="N12" s="880">
        <v>126.3</v>
      </c>
      <c r="O12" s="877">
        <v>116.2</v>
      </c>
      <c r="P12" s="875">
        <v>100.5</v>
      </c>
      <c r="Q12" s="880">
        <v>126</v>
      </c>
      <c r="R12" s="877">
        <v>114.6</v>
      </c>
      <c r="S12" s="879">
        <v>106.7</v>
      </c>
      <c r="T12" s="876">
        <v>125.8</v>
      </c>
      <c r="U12" s="882">
        <v>117.2</v>
      </c>
      <c r="V12" s="875">
        <v>98.6</v>
      </c>
      <c r="W12" s="876">
        <v>110.5</v>
      </c>
      <c r="X12" s="877">
        <v>105.1</v>
      </c>
    </row>
    <row r="13" spans="1:24" s="849" customFormat="1" ht="9" customHeight="1">
      <c r="A13" s="976">
        <v>7</v>
      </c>
      <c r="B13" s="977"/>
      <c r="C13" s="893" t="s">
        <v>365</v>
      </c>
      <c r="D13" s="875">
        <v>99.7</v>
      </c>
      <c r="E13" s="876">
        <v>137.80000000000001</v>
      </c>
      <c r="F13" s="877">
        <v>115.5</v>
      </c>
      <c r="G13" s="878">
        <v>100.5</v>
      </c>
      <c r="H13" s="876">
        <v>129.6</v>
      </c>
      <c r="I13" s="877">
        <v>112.6</v>
      </c>
      <c r="J13" s="879">
        <v>99.4</v>
      </c>
      <c r="K13" s="880">
        <v>129.19999999999999</v>
      </c>
      <c r="L13" s="881">
        <v>111.7</v>
      </c>
      <c r="M13" s="879">
        <v>100.3</v>
      </c>
      <c r="N13" s="880">
        <v>128.5</v>
      </c>
      <c r="O13" s="877">
        <v>112</v>
      </c>
      <c r="P13" s="875">
        <v>99.7</v>
      </c>
      <c r="Q13" s="880">
        <v>125.7</v>
      </c>
      <c r="R13" s="877">
        <v>110.5</v>
      </c>
      <c r="S13" s="879">
        <v>99.8</v>
      </c>
      <c r="T13" s="876">
        <v>130.80000000000001</v>
      </c>
      <c r="U13" s="882">
        <v>112.7</v>
      </c>
      <c r="V13" s="875">
        <v>99.8</v>
      </c>
      <c r="W13" s="876">
        <v>112</v>
      </c>
      <c r="X13" s="877">
        <v>104.8</v>
      </c>
    </row>
    <row r="14" spans="1:24" s="849" customFormat="1" ht="9" customHeight="1">
      <c r="A14" s="978">
        <v>8</v>
      </c>
      <c r="B14" s="979"/>
      <c r="C14" s="896" t="s">
        <v>366</v>
      </c>
      <c r="D14" s="884">
        <v>99.9</v>
      </c>
      <c r="E14" s="885">
        <v>145.1</v>
      </c>
      <c r="F14" s="886">
        <v>110.1</v>
      </c>
      <c r="G14" s="887">
        <v>99.6</v>
      </c>
      <c r="H14" s="885">
        <v>134</v>
      </c>
      <c r="I14" s="886">
        <v>107.4</v>
      </c>
      <c r="J14" s="888">
        <v>95.4</v>
      </c>
      <c r="K14" s="889">
        <v>124</v>
      </c>
      <c r="L14" s="897">
        <v>101.9</v>
      </c>
      <c r="M14" s="888">
        <v>99.6</v>
      </c>
      <c r="N14" s="889">
        <v>124.2</v>
      </c>
      <c r="O14" s="886">
        <v>105.1</v>
      </c>
      <c r="P14" s="884">
        <v>100.4</v>
      </c>
      <c r="Q14" s="889">
        <v>133.80000000000001</v>
      </c>
      <c r="R14" s="886">
        <v>108</v>
      </c>
      <c r="S14" s="888">
        <v>91.2</v>
      </c>
      <c r="T14" s="885">
        <v>133.9</v>
      </c>
      <c r="U14" s="891">
        <v>100.8</v>
      </c>
      <c r="V14" s="884">
        <v>100.8</v>
      </c>
      <c r="W14" s="885">
        <v>114.9</v>
      </c>
      <c r="X14" s="886">
        <v>104</v>
      </c>
    </row>
    <row r="15" spans="1:24" s="849" customFormat="1" ht="7.95" customHeight="1">
      <c r="A15" s="962">
        <v>920</v>
      </c>
      <c r="B15" s="963"/>
      <c r="C15" s="865" t="s">
        <v>367</v>
      </c>
      <c r="D15" s="866">
        <v>103.5</v>
      </c>
      <c r="E15" s="867">
        <v>142</v>
      </c>
      <c r="F15" s="868">
        <v>129.1</v>
      </c>
      <c r="G15" s="898">
        <v>91.7</v>
      </c>
      <c r="H15" s="867">
        <v>126.3</v>
      </c>
      <c r="I15" s="868">
        <v>114.7</v>
      </c>
      <c r="J15" s="870">
        <v>87.8</v>
      </c>
      <c r="K15" s="871">
        <v>126.3</v>
      </c>
      <c r="L15" s="872">
        <v>113.4</v>
      </c>
      <c r="M15" s="870">
        <v>91.7</v>
      </c>
      <c r="N15" s="871">
        <v>126.3</v>
      </c>
      <c r="O15" s="868">
        <v>114.7</v>
      </c>
      <c r="P15" s="866">
        <v>108.3</v>
      </c>
      <c r="Q15" s="871">
        <v>126.3</v>
      </c>
      <c r="R15" s="868">
        <v>120.3</v>
      </c>
      <c r="S15" s="870">
        <v>111</v>
      </c>
      <c r="T15" s="867">
        <v>126.3</v>
      </c>
      <c r="U15" s="873">
        <v>121.2</v>
      </c>
      <c r="V15" s="866">
        <v>109.3</v>
      </c>
      <c r="W15" s="867">
        <v>110.3</v>
      </c>
      <c r="X15" s="868">
        <v>110</v>
      </c>
    </row>
    <row r="16" spans="1:24" s="849" customFormat="1" ht="9" customHeight="1">
      <c r="A16" s="964" t="s">
        <v>368</v>
      </c>
      <c r="B16" s="965"/>
      <c r="C16" s="874" t="s">
        <v>369</v>
      </c>
      <c r="D16" s="875">
        <v>102</v>
      </c>
      <c r="E16" s="876">
        <v>142</v>
      </c>
      <c r="F16" s="877">
        <v>128.6</v>
      </c>
      <c r="G16" s="878">
        <v>104.9</v>
      </c>
      <c r="H16" s="876">
        <v>126.3</v>
      </c>
      <c r="I16" s="877">
        <v>119.1</v>
      </c>
      <c r="J16" s="879">
        <v>91.5</v>
      </c>
      <c r="K16" s="880">
        <v>126.3</v>
      </c>
      <c r="L16" s="881">
        <v>114.7</v>
      </c>
      <c r="M16" s="879">
        <v>104.9</v>
      </c>
      <c r="N16" s="880">
        <v>126.3</v>
      </c>
      <c r="O16" s="877">
        <v>119.1</v>
      </c>
      <c r="P16" s="875">
        <v>90.4</v>
      </c>
      <c r="Q16" s="880">
        <v>126.3</v>
      </c>
      <c r="R16" s="877">
        <v>114.3</v>
      </c>
      <c r="S16" s="879">
        <v>90.4</v>
      </c>
      <c r="T16" s="876">
        <v>126.3</v>
      </c>
      <c r="U16" s="882">
        <v>114.3</v>
      </c>
      <c r="V16" s="875">
        <v>98.9</v>
      </c>
      <c r="W16" s="876">
        <v>110.3</v>
      </c>
      <c r="X16" s="877">
        <v>106.5</v>
      </c>
    </row>
    <row r="17" spans="1:24" s="849" customFormat="1" ht="9" customHeight="1">
      <c r="A17" s="966">
        <v>960</v>
      </c>
      <c r="B17" s="967"/>
      <c r="C17" s="874" t="s">
        <v>370</v>
      </c>
      <c r="D17" s="875">
        <v>97.9</v>
      </c>
      <c r="E17" s="876">
        <v>161</v>
      </c>
      <c r="F17" s="877">
        <v>116.2</v>
      </c>
      <c r="G17" s="894">
        <v>95.1</v>
      </c>
      <c r="H17" s="876">
        <v>161</v>
      </c>
      <c r="I17" s="877">
        <v>114.2</v>
      </c>
      <c r="J17" s="879">
        <v>92.9</v>
      </c>
      <c r="K17" s="880">
        <v>161</v>
      </c>
      <c r="L17" s="881">
        <v>112.6</v>
      </c>
      <c r="M17" s="879">
        <v>94.1</v>
      </c>
      <c r="N17" s="880">
        <v>161</v>
      </c>
      <c r="O17" s="877">
        <v>113.5</v>
      </c>
      <c r="P17" s="875">
        <v>91.5</v>
      </c>
      <c r="Q17" s="880">
        <v>161</v>
      </c>
      <c r="R17" s="877">
        <v>111.7</v>
      </c>
      <c r="S17" s="879">
        <v>93.4</v>
      </c>
      <c r="T17" s="876">
        <v>161</v>
      </c>
      <c r="U17" s="882">
        <v>113</v>
      </c>
      <c r="V17" s="875">
        <v>90.7</v>
      </c>
      <c r="W17" s="876">
        <v>133.30000000000001</v>
      </c>
      <c r="X17" s="877">
        <v>103.1</v>
      </c>
    </row>
    <row r="18" spans="1:24" s="849" customFormat="1" ht="9" customHeight="1">
      <c r="A18" s="968" t="s">
        <v>371</v>
      </c>
      <c r="B18" s="969"/>
      <c r="C18" s="883" t="s">
        <v>372</v>
      </c>
      <c r="D18" s="884">
        <v>101.8</v>
      </c>
      <c r="E18" s="885">
        <v>156.9</v>
      </c>
      <c r="F18" s="886">
        <v>134.19999999999999</v>
      </c>
      <c r="G18" s="887">
        <v>93.9</v>
      </c>
      <c r="H18" s="885">
        <v>140</v>
      </c>
      <c r="I18" s="886">
        <v>120.9</v>
      </c>
      <c r="J18" s="888">
        <v>93.9</v>
      </c>
      <c r="K18" s="889">
        <v>140</v>
      </c>
      <c r="L18" s="897">
        <v>120.9</v>
      </c>
      <c r="M18" s="888">
        <v>93.9</v>
      </c>
      <c r="N18" s="889">
        <v>140</v>
      </c>
      <c r="O18" s="886">
        <v>120.9</v>
      </c>
      <c r="P18" s="884">
        <v>90.7</v>
      </c>
      <c r="Q18" s="889">
        <v>140</v>
      </c>
      <c r="R18" s="886">
        <v>119.6</v>
      </c>
      <c r="S18" s="888">
        <v>91.6</v>
      </c>
      <c r="T18" s="885">
        <v>140</v>
      </c>
      <c r="U18" s="891">
        <v>120</v>
      </c>
      <c r="V18" s="884">
        <v>90.7</v>
      </c>
      <c r="W18" s="885">
        <v>116.4</v>
      </c>
      <c r="X18" s="886">
        <v>105.8</v>
      </c>
    </row>
    <row r="19" spans="1:24" s="849" customFormat="1" ht="9" customHeight="1">
      <c r="A19" s="970">
        <v>9</v>
      </c>
      <c r="B19" s="971"/>
      <c r="C19" s="853" t="s">
        <v>373</v>
      </c>
      <c r="D19" s="861">
        <v>100.4</v>
      </c>
      <c r="E19" s="856">
        <v>146.80000000000001</v>
      </c>
      <c r="F19" s="857">
        <v>125.8</v>
      </c>
      <c r="G19" s="862">
        <v>94.5</v>
      </c>
      <c r="H19" s="856">
        <v>134.9</v>
      </c>
      <c r="I19" s="857">
        <v>116.6</v>
      </c>
      <c r="J19" s="863">
        <v>90</v>
      </c>
      <c r="K19" s="858">
        <v>134.9</v>
      </c>
      <c r="L19" s="859">
        <v>114.5</v>
      </c>
      <c r="M19" s="863">
        <v>94.3</v>
      </c>
      <c r="N19" s="858">
        <v>135.1</v>
      </c>
      <c r="O19" s="857">
        <v>116.5</v>
      </c>
      <c r="P19" s="861">
        <v>89.8</v>
      </c>
      <c r="Q19" s="858">
        <v>134.9</v>
      </c>
      <c r="R19" s="857">
        <v>114.4</v>
      </c>
      <c r="S19" s="863">
        <v>90.5</v>
      </c>
      <c r="T19" s="856">
        <v>134.69999999999999</v>
      </c>
      <c r="U19" s="860">
        <v>114.7</v>
      </c>
      <c r="V19" s="861">
        <v>91.7</v>
      </c>
      <c r="W19" s="856">
        <v>116.7</v>
      </c>
      <c r="X19" s="857">
        <v>105.4</v>
      </c>
    </row>
    <row r="20" spans="1:24" s="849" customFormat="1" ht="7.95" customHeight="1">
      <c r="A20" s="972" t="s">
        <v>374</v>
      </c>
      <c r="B20" s="973"/>
      <c r="C20" s="892" t="s">
        <v>375</v>
      </c>
      <c r="D20" s="866">
        <v>100</v>
      </c>
      <c r="E20" s="867">
        <v>117.2</v>
      </c>
      <c r="F20" s="868">
        <v>103.9</v>
      </c>
      <c r="G20" s="869">
        <v>100</v>
      </c>
      <c r="H20" s="867">
        <v>114</v>
      </c>
      <c r="I20" s="868">
        <v>103.2</v>
      </c>
      <c r="J20" s="870">
        <v>100</v>
      </c>
      <c r="K20" s="871">
        <v>114</v>
      </c>
      <c r="L20" s="872">
        <v>103.2</v>
      </c>
      <c r="M20" s="870">
        <v>100</v>
      </c>
      <c r="N20" s="871">
        <v>114.6</v>
      </c>
      <c r="O20" s="868">
        <v>103.3</v>
      </c>
      <c r="P20" s="866">
        <v>100</v>
      </c>
      <c r="Q20" s="871">
        <v>108.6</v>
      </c>
      <c r="R20" s="868">
        <v>102</v>
      </c>
      <c r="S20" s="870">
        <v>100</v>
      </c>
      <c r="T20" s="867">
        <v>113.6</v>
      </c>
      <c r="U20" s="873">
        <v>103.1</v>
      </c>
      <c r="V20" s="866">
        <v>100</v>
      </c>
      <c r="W20" s="867">
        <v>106</v>
      </c>
      <c r="X20" s="868">
        <v>101.4</v>
      </c>
    </row>
    <row r="21" spans="1:24" s="849" customFormat="1" ht="9" customHeight="1">
      <c r="A21" s="956" t="s">
        <v>376</v>
      </c>
      <c r="B21" s="957"/>
      <c r="C21" s="893" t="s">
        <v>377</v>
      </c>
      <c r="D21" s="875">
        <v>100.1</v>
      </c>
      <c r="E21" s="876">
        <v>126.4</v>
      </c>
      <c r="F21" s="877">
        <v>111.7</v>
      </c>
      <c r="G21" s="878">
        <v>100.3</v>
      </c>
      <c r="H21" s="876">
        <v>107.6</v>
      </c>
      <c r="I21" s="877">
        <v>103.6</v>
      </c>
      <c r="J21" s="879">
        <v>96.8</v>
      </c>
      <c r="K21" s="880">
        <v>107.4</v>
      </c>
      <c r="L21" s="881">
        <v>101.5</v>
      </c>
      <c r="M21" s="879">
        <v>100.3</v>
      </c>
      <c r="N21" s="880">
        <v>107.4</v>
      </c>
      <c r="O21" s="877">
        <v>103.5</v>
      </c>
      <c r="P21" s="875">
        <v>96.9</v>
      </c>
      <c r="Q21" s="880">
        <v>108.6</v>
      </c>
      <c r="R21" s="877">
        <v>102.1</v>
      </c>
      <c r="S21" s="879">
        <v>96.9</v>
      </c>
      <c r="T21" s="876">
        <v>121.6</v>
      </c>
      <c r="U21" s="882">
        <v>107.9</v>
      </c>
      <c r="V21" s="875">
        <v>96.9</v>
      </c>
      <c r="W21" s="876">
        <v>100.5</v>
      </c>
      <c r="X21" s="877">
        <v>98.5</v>
      </c>
    </row>
    <row r="22" spans="1:24" s="849" customFormat="1" ht="9" customHeight="1">
      <c r="A22" s="958" t="s">
        <v>378</v>
      </c>
      <c r="B22" s="959"/>
      <c r="C22" s="896" t="s">
        <v>379</v>
      </c>
      <c r="D22" s="884">
        <v>101.3</v>
      </c>
      <c r="E22" s="885">
        <v>129.4</v>
      </c>
      <c r="F22" s="886">
        <v>116.2</v>
      </c>
      <c r="G22" s="887">
        <v>99.8</v>
      </c>
      <c r="H22" s="885">
        <v>103</v>
      </c>
      <c r="I22" s="886">
        <v>101.5</v>
      </c>
      <c r="J22" s="888">
        <v>97</v>
      </c>
      <c r="K22" s="889">
        <v>103</v>
      </c>
      <c r="L22" s="897">
        <v>100.2</v>
      </c>
      <c r="M22" s="888">
        <v>99.7</v>
      </c>
      <c r="N22" s="889">
        <v>103</v>
      </c>
      <c r="O22" s="886">
        <v>101.4</v>
      </c>
      <c r="P22" s="884">
        <v>100</v>
      </c>
      <c r="Q22" s="889">
        <v>100.7</v>
      </c>
      <c r="R22" s="886">
        <v>100.4</v>
      </c>
      <c r="S22" s="888">
        <v>96.6</v>
      </c>
      <c r="T22" s="885">
        <v>122.2</v>
      </c>
      <c r="U22" s="891">
        <v>110.2</v>
      </c>
      <c r="V22" s="884">
        <v>100</v>
      </c>
      <c r="W22" s="885">
        <v>97.7</v>
      </c>
      <c r="X22" s="886">
        <v>98.8</v>
      </c>
    </row>
    <row r="23" spans="1:24" s="849" customFormat="1" ht="10.199999999999999" customHeight="1">
      <c r="A23" s="960" t="s">
        <v>380</v>
      </c>
      <c r="B23" s="961"/>
      <c r="C23" s="853" t="s">
        <v>381</v>
      </c>
      <c r="D23" s="861">
        <v>99.9</v>
      </c>
      <c r="E23" s="856">
        <v>133.4</v>
      </c>
      <c r="F23" s="857">
        <v>114.7</v>
      </c>
      <c r="G23" s="862">
        <v>97.8</v>
      </c>
      <c r="H23" s="856">
        <v>120.3</v>
      </c>
      <c r="I23" s="857">
        <v>107.7</v>
      </c>
      <c r="J23" s="863">
        <v>92.6</v>
      </c>
      <c r="K23" s="858">
        <v>119.2</v>
      </c>
      <c r="L23" s="859">
        <v>104.3</v>
      </c>
      <c r="M23" s="863">
        <v>97.6</v>
      </c>
      <c r="N23" s="858">
        <v>119.3</v>
      </c>
      <c r="O23" s="857">
        <v>107.2</v>
      </c>
      <c r="P23" s="861">
        <v>94.2</v>
      </c>
      <c r="Q23" s="858">
        <v>120</v>
      </c>
      <c r="R23" s="857">
        <v>105.6</v>
      </c>
      <c r="S23" s="863">
        <v>93.5</v>
      </c>
      <c r="T23" s="856">
        <v>126.5</v>
      </c>
      <c r="U23" s="860">
        <v>108.1</v>
      </c>
      <c r="V23" s="861">
        <v>95.5</v>
      </c>
      <c r="W23" s="856">
        <v>109.1</v>
      </c>
      <c r="X23" s="857">
        <v>101.5</v>
      </c>
    </row>
    <row r="24" spans="1:24" s="849" customFormat="1" ht="10.199999999999999" customHeight="1">
      <c r="A24" s="985" t="s">
        <v>342</v>
      </c>
      <c r="B24" s="986"/>
      <c r="C24" s="987"/>
      <c r="D24" s="960" t="s">
        <v>343</v>
      </c>
      <c r="E24" s="961"/>
      <c r="F24" s="961"/>
      <c r="G24" s="961"/>
      <c r="H24" s="961"/>
      <c r="I24" s="961"/>
      <c r="J24" s="961"/>
      <c r="K24" s="961"/>
      <c r="L24" s="961"/>
      <c r="M24" s="961"/>
      <c r="N24" s="961"/>
      <c r="O24" s="961"/>
      <c r="P24" s="961"/>
      <c r="Q24" s="961"/>
      <c r="R24" s="961"/>
      <c r="S24" s="961"/>
      <c r="T24" s="961"/>
      <c r="U24" s="980"/>
    </row>
    <row r="25" spans="1:24" s="849" customFormat="1" ht="9" customHeight="1">
      <c r="A25" s="988"/>
      <c r="B25" s="989"/>
      <c r="C25" s="990"/>
      <c r="D25" s="960" t="s">
        <v>382</v>
      </c>
      <c r="E25" s="961"/>
      <c r="F25" s="980"/>
      <c r="G25" s="994" t="s">
        <v>383</v>
      </c>
      <c r="H25" s="995"/>
      <c r="I25" s="996"/>
      <c r="J25" s="960" t="s">
        <v>384</v>
      </c>
      <c r="K25" s="961"/>
      <c r="L25" s="980"/>
      <c r="M25" s="994" t="s">
        <v>385</v>
      </c>
      <c r="N25" s="995"/>
      <c r="O25" s="996"/>
      <c r="P25" s="994" t="s">
        <v>386</v>
      </c>
      <c r="Q25" s="995"/>
      <c r="R25" s="996"/>
      <c r="S25" s="994" t="s">
        <v>387</v>
      </c>
      <c r="T25" s="995"/>
      <c r="U25" s="996"/>
      <c r="V25" s="960" t="s">
        <v>388</v>
      </c>
      <c r="W25" s="961"/>
      <c r="X25" s="980"/>
    </row>
    <row r="26" spans="1:24" s="849" customFormat="1" ht="9" customHeight="1">
      <c r="A26" s="991"/>
      <c r="B26" s="992"/>
      <c r="C26" s="993"/>
      <c r="D26" s="899" t="s">
        <v>351</v>
      </c>
      <c r="E26" s="851" t="s">
        <v>352</v>
      </c>
      <c r="F26" s="852" t="s">
        <v>353</v>
      </c>
      <c r="G26" s="900" t="s">
        <v>351</v>
      </c>
      <c r="H26" s="901" t="s">
        <v>352</v>
      </c>
      <c r="I26" s="853" t="s">
        <v>353</v>
      </c>
      <c r="J26" s="900" t="s">
        <v>351</v>
      </c>
      <c r="K26" s="901" t="s">
        <v>352</v>
      </c>
      <c r="L26" s="852" t="s">
        <v>353</v>
      </c>
      <c r="M26" s="850" t="s">
        <v>351</v>
      </c>
      <c r="N26" s="901" t="s">
        <v>352</v>
      </c>
      <c r="O26" s="852" t="s">
        <v>353</v>
      </c>
      <c r="P26" s="900" t="s">
        <v>351</v>
      </c>
      <c r="Q26" s="851" t="s">
        <v>352</v>
      </c>
      <c r="R26" s="854" t="s">
        <v>353</v>
      </c>
      <c r="S26" s="850" t="s">
        <v>351</v>
      </c>
      <c r="T26" s="851" t="s">
        <v>352</v>
      </c>
      <c r="U26" s="852" t="s">
        <v>353</v>
      </c>
      <c r="V26" s="899" t="s">
        <v>351</v>
      </c>
      <c r="W26" s="851" t="s">
        <v>352</v>
      </c>
      <c r="X26" s="852" t="s">
        <v>353</v>
      </c>
    </row>
    <row r="27" spans="1:24" s="849" customFormat="1" ht="9" customHeight="1">
      <c r="A27" s="981">
        <v>15433</v>
      </c>
      <c r="B27" s="982"/>
      <c r="C27" s="853" t="s">
        <v>355</v>
      </c>
      <c r="D27" s="855"/>
      <c r="E27" s="856">
        <v>102.4</v>
      </c>
      <c r="F27" s="857">
        <v>102.4</v>
      </c>
      <c r="G27" s="855"/>
      <c r="H27" s="858">
        <v>102.4</v>
      </c>
      <c r="I27" s="859">
        <v>102.4</v>
      </c>
      <c r="J27" s="855"/>
      <c r="K27" s="858">
        <v>99.8</v>
      </c>
      <c r="L27" s="857">
        <v>99.8</v>
      </c>
      <c r="M27" s="855"/>
      <c r="N27" s="858">
        <v>103.3</v>
      </c>
      <c r="O27" s="857">
        <v>103.3</v>
      </c>
      <c r="P27" s="855"/>
      <c r="Q27" s="856">
        <v>99.8</v>
      </c>
      <c r="R27" s="860">
        <v>99.8</v>
      </c>
      <c r="S27" s="855"/>
      <c r="T27" s="856">
        <v>99.8</v>
      </c>
      <c r="U27" s="857">
        <v>99.8</v>
      </c>
      <c r="V27" s="855"/>
      <c r="W27" s="856">
        <v>99.8</v>
      </c>
      <c r="X27" s="857">
        <v>99.8</v>
      </c>
    </row>
    <row r="28" spans="1:24" s="849" customFormat="1" ht="9" customHeight="1">
      <c r="A28" s="960" t="s">
        <v>356</v>
      </c>
      <c r="B28" s="961"/>
      <c r="C28" s="853" t="s">
        <v>357</v>
      </c>
      <c r="D28" s="862">
        <v>90.9</v>
      </c>
      <c r="E28" s="856">
        <v>104.5</v>
      </c>
      <c r="F28" s="857">
        <v>100.4</v>
      </c>
      <c r="G28" s="863">
        <v>94</v>
      </c>
      <c r="H28" s="858">
        <v>104.5</v>
      </c>
      <c r="I28" s="859">
        <v>101.3</v>
      </c>
      <c r="J28" s="863">
        <v>92.9</v>
      </c>
      <c r="K28" s="858">
        <v>104.4</v>
      </c>
      <c r="L28" s="857">
        <v>100.9</v>
      </c>
      <c r="M28" s="861">
        <v>92</v>
      </c>
      <c r="N28" s="858">
        <v>104.6</v>
      </c>
      <c r="O28" s="857">
        <v>100.8</v>
      </c>
      <c r="P28" s="863">
        <v>93.9</v>
      </c>
      <c r="Q28" s="856">
        <v>103</v>
      </c>
      <c r="R28" s="860">
        <v>100.2</v>
      </c>
      <c r="S28" s="861">
        <v>93.3</v>
      </c>
      <c r="T28" s="856">
        <v>103.4</v>
      </c>
      <c r="U28" s="857">
        <v>100.3</v>
      </c>
      <c r="V28" s="862">
        <v>93.3</v>
      </c>
      <c r="W28" s="856">
        <v>104.4</v>
      </c>
      <c r="X28" s="857">
        <v>101</v>
      </c>
    </row>
    <row r="29" spans="1:24" s="849" customFormat="1" ht="7.95" customHeight="1">
      <c r="A29" s="962">
        <v>310</v>
      </c>
      <c r="B29" s="963"/>
      <c r="C29" s="865" t="s">
        <v>358</v>
      </c>
      <c r="D29" s="898">
        <v>92.4</v>
      </c>
      <c r="E29" s="867">
        <v>126</v>
      </c>
      <c r="F29" s="868">
        <v>121.5</v>
      </c>
      <c r="G29" s="870">
        <v>103.9</v>
      </c>
      <c r="H29" s="871">
        <v>126.9</v>
      </c>
      <c r="I29" s="872">
        <v>123.8</v>
      </c>
      <c r="J29" s="870">
        <v>100.2</v>
      </c>
      <c r="K29" s="871">
        <v>126.8</v>
      </c>
      <c r="L29" s="868">
        <v>123.2</v>
      </c>
      <c r="M29" s="866">
        <v>100.7</v>
      </c>
      <c r="N29" s="871">
        <v>126.3</v>
      </c>
      <c r="O29" s="868">
        <v>122.8</v>
      </c>
      <c r="P29" s="870">
        <v>100.2</v>
      </c>
      <c r="Q29" s="867">
        <v>109.7</v>
      </c>
      <c r="R29" s="873">
        <v>108.5</v>
      </c>
      <c r="S29" s="866">
        <v>100.4</v>
      </c>
      <c r="T29" s="867">
        <v>112.1</v>
      </c>
      <c r="U29" s="868">
        <v>110.5</v>
      </c>
      <c r="V29" s="869">
        <v>100.8</v>
      </c>
      <c r="W29" s="867">
        <v>126.2</v>
      </c>
      <c r="X29" s="868">
        <v>122.8</v>
      </c>
    </row>
    <row r="30" spans="1:24" s="849" customFormat="1" ht="9" customHeight="1">
      <c r="A30" s="966">
        <v>320</v>
      </c>
      <c r="B30" s="967"/>
      <c r="C30" s="874" t="s">
        <v>359</v>
      </c>
      <c r="D30" s="894">
        <v>82.3</v>
      </c>
      <c r="E30" s="876">
        <v>123.1</v>
      </c>
      <c r="F30" s="877">
        <v>103</v>
      </c>
      <c r="G30" s="879">
        <v>106.8</v>
      </c>
      <c r="H30" s="880">
        <v>138</v>
      </c>
      <c r="I30" s="881">
        <v>122.6</v>
      </c>
      <c r="J30" s="879">
        <v>107.7</v>
      </c>
      <c r="K30" s="880">
        <v>137.80000000000001</v>
      </c>
      <c r="L30" s="877">
        <v>123</v>
      </c>
      <c r="M30" s="875">
        <v>102.6</v>
      </c>
      <c r="N30" s="880">
        <v>123.2</v>
      </c>
      <c r="O30" s="877">
        <v>113</v>
      </c>
      <c r="P30" s="879">
        <v>89.4</v>
      </c>
      <c r="Q30" s="876">
        <v>121.9</v>
      </c>
      <c r="R30" s="882">
        <v>105.9</v>
      </c>
      <c r="S30" s="875">
        <v>107.7</v>
      </c>
      <c r="T30" s="876">
        <v>119.7</v>
      </c>
      <c r="U30" s="877">
        <v>113.8</v>
      </c>
      <c r="V30" s="878">
        <v>107.7</v>
      </c>
      <c r="W30" s="876">
        <v>145.6</v>
      </c>
      <c r="X30" s="877">
        <v>127</v>
      </c>
    </row>
    <row r="31" spans="1:24" s="849" customFormat="1" ht="9" customHeight="1">
      <c r="A31" s="983">
        <v>330</v>
      </c>
      <c r="B31" s="984"/>
      <c r="C31" s="883" t="s">
        <v>360</v>
      </c>
      <c r="D31" s="887">
        <v>83.5</v>
      </c>
      <c r="E31" s="885">
        <v>137.30000000000001</v>
      </c>
      <c r="F31" s="886">
        <v>104</v>
      </c>
      <c r="G31" s="888">
        <v>92</v>
      </c>
      <c r="H31" s="889">
        <v>137.6</v>
      </c>
      <c r="I31" s="897">
        <v>109.4</v>
      </c>
      <c r="J31" s="888">
        <v>83.7</v>
      </c>
      <c r="K31" s="889">
        <v>137.6</v>
      </c>
      <c r="L31" s="886">
        <v>104.2</v>
      </c>
      <c r="M31" s="884">
        <v>78</v>
      </c>
      <c r="N31" s="889">
        <v>137.80000000000001</v>
      </c>
      <c r="O31" s="886">
        <v>100.8</v>
      </c>
      <c r="P31" s="888">
        <v>91.3</v>
      </c>
      <c r="Q31" s="885">
        <v>118.3</v>
      </c>
      <c r="R31" s="891">
        <v>101.6</v>
      </c>
      <c r="S31" s="884">
        <v>87.1</v>
      </c>
      <c r="T31" s="885">
        <v>126.2</v>
      </c>
      <c r="U31" s="886">
        <v>102</v>
      </c>
      <c r="V31" s="887">
        <v>86.6</v>
      </c>
      <c r="W31" s="885">
        <v>137.4</v>
      </c>
      <c r="X31" s="886">
        <v>105.9</v>
      </c>
    </row>
    <row r="32" spans="1:24" s="849" customFormat="1" ht="9" customHeight="1">
      <c r="A32" s="970">
        <v>3</v>
      </c>
      <c r="B32" s="971"/>
      <c r="C32" s="853" t="s">
        <v>361</v>
      </c>
      <c r="D32" s="862">
        <v>86.5</v>
      </c>
      <c r="E32" s="856">
        <v>128.9</v>
      </c>
      <c r="F32" s="857">
        <v>106.2</v>
      </c>
      <c r="G32" s="863">
        <v>95.9</v>
      </c>
      <c r="H32" s="858">
        <v>132</v>
      </c>
      <c r="I32" s="859">
        <v>112.7</v>
      </c>
      <c r="J32" s="863">
        <v>87.9</v>
      </c>
      <c r="K32" s="858">
        <v>131.69999999999999</v>
      </c>
      <c r="L32" s="857">
        <v>108.2</v>
      </c>
      <c r="M32" s="861">
        <v>88.5</v>
      </c>
      <c r="N32" s="858">
        <v>129.19999999999999</v>
      </c>
      <c r="O32" s="857">
        <v>107.4</v>
      </c>
      <c r="P32" s="863">
        <v>89.1</v>
      </c>
      <c r="Q32" s="856">
        <v>114.5</v>
      </c>
      <c r="R32" s="860">
        <v>100.9</v>
      </c>
      <c r="S32" s="861">
        <v>89.5</v>
      </c>
      <c r="T32" s="856">
        <v>117.9</v>
      </c>
      <c r="U32" s="857">
        <v>102.7</v>
      </c>
      <c r="V32" s="862">
        <v>89.3</v>
      </c>
      <c r="W32" s="856">
        <v>132.69999999999999</v>
      </c>
      <c r="X32" s="857">
        <v>109.4</v>
      </c>
    </row>
    <row r="33" spans="1:24" s="849" customFormat="1" ht="7.95" customHeight="1">
      <c r="A33" s="974">
        <v>4</v>
      </c>
      <c r="B33" s="975"/>
      <c r="C33" s="892" t="s">
        <v>362</v>
      </c>
      <c r="D33" s="869">
        <v>101.5</v>
      </c>
      <c r="E33" s="867">
        <v>141.30000000000001</v>
      </c>
      <c r="F33" s="868">
        <v>126</v>
      </c>
      <c r="G33" s="870">
        <v>116.1</v>
      </c>
      <c r="H33" s="871">
        <v>141.30000000000001</v>
      </c>
      <c r="I33" s="872">
        <v>131.6</v>
      </c>
      <c r="J33" s="870">
        <v>102.2</v>
      </c>
      <c r="K33" s="871">
        <v>137.80000000000001</v>
      </c>
      <c r="L33" s="868">
        <v>124.1</v>
      </c>
      <c r="M33" s="866">
        <v>101.5</v>
      </c>
      <c r="N33" s="871">
        <v>141.30000000000001</v>
      </c>
      <c r="O33" s="868">
        <v>126</v>
      </c>
      <c r="P33" s="870">
        <v>102.8</v>
      </c>
      <c r="Q33" s="867">
        <v>116.5</v>
      </c>
      <c r="R33" s="873">
        <v>111.2</v>
      </c>
      <c r="S33" s="866">
        <v>102.4</v>
      </c>
      <c r="T33" s="867">
        <v>122.4</v>
      </c>
      <c r="U33" s="868">
        <v>114.7</v>
      </c>
      <c r="V33" s="869">
        <v>102</v>
      </c>
      <c r="W33" s="867">
        <v>137.80000000000001</v>
      </c>
      <c r="X33" s="868">
        <v>124.1</v>
      </c>
    </row>
    <row r="34" spans="1:24" s="849" customFormat="1" ht="9" customHeight="1">
      <c r="A34" s="976">
        <v>5</v>
      </c>
      <c r="B34" s="977"/>
      <c r="C34" s="893" t="s">
        <v>363</v>
      </c>
      <c r="D34" s="894">
        <v>89.6</v>
      </c>
      <c r="E34" s="876">
        <v>118.8</v>
      </c>
      <c r="F34" s="877">
        <v>98.5</v>
      </c>
      <c r="G34" s="879">
        <v>93.3</v>
      </c>
      <c r="H34" s="880">
        <v>125.6</v>
      </c>
      <c r="I34" s="881">
        <v>103.2</v>
      </c>
      <c r="J34" s="879">
        <v>93.3</v>
      </c>
      <c r="K34" s="880">
        <v>122.1</v>
      </c>
      <c r="L34" s="877">
        <v>102.1</v>
      </c>
      <c r="M34" s="875">
        <v>93.1</v>
      </c>
      <c r="N34" s="880">
        <v>119.2</v>
      </c>
      <c r="O34" s="877">
        <v>101.1</v>
      </c>
      <c r="P34" s="879">
        <v>93.1</v>
      </c>
      <c r="Q34" s="876">
        <v>111.5</v>
      </c>
      <c r="R34" s="882">
        <v>98.7</v>
      </c>
      <c r="S34" s="875">
        <v>95.9</v>
      </c>
      <c r="T34" s="876">
        <v>110.7</v>
      </c>
      <c r="U34" s="877">
        <v>100.4</v>
      </c>
      <c r="V34" s="894">
        <v>96</v>
      </c>
      <c r="W34" s="876">
        <v>124.7</v>
      </c>
      <c r="X34" s="877">
        <v>104.8</v>
      </c>
    </row>
    <row r="35" spans="1:24" s="849" customFormat="1" ht="9" customHeight="1">
      <c r="A35" s="976">
        <v>6</v>
      </c>
      <c r="B35" s="977"/>
      <c r="C35" s="893" t="s">
        <v>364</v>
      </c>
      <c r="D35" s="894">
        <v>94.5</v>
      </c>
      <c r="E35" s="876">
        <v>126</v>
      </c>
      <c r="F35" s="877">
        <v>111.8</v>
      </c>
      <c r="G35" s="879">
        <v>106.9</v>
      </c>
      <c r="H35" s="880">
        <v>126</v>
      </c>
      <c r="I35" s="881">
        <v>117.4</v>
      </c>
      <c r="J35" s="879">
        <v>106.4</v>
      </c>
      <c r="K35" s="880">
        <v>126</v>
      </c>
      <c r="L35" s="877">
        <v>117.2</v>
      </c>
      <c r="M35" s="875">
        <v>103.8</v>
      </c>
      <c r="N35" s="880">
        <v>126.3</v>
      </c>
      <c r="O35" s="877">
        <v>116.2</v>
      </c>
      <c r="P35" s="879">
        <v>106.4</v>
      </c>
      <c r="Q35" s="876">
        <v>110.5</v>
      </c>
      <c r="R35" s="882">
        <v>108.6</v>
      </c>
      <c r="S35" s="875">
        <v>106.4</v>
      </c>
      <c r="T35" s="876">
        <v>110.5</v>
      </c>
      <c r="U35" s="877">
        <v>108.6</v>
      </c>
      <c r="V35" s="878">
        <v>106.9</v>
      </c>
      <c r="W35" s="876">
        <v>126</v>
      </c>
      <c r="X35" s="877">
        <v>117.4</v>
      </c>
    </row>
    <row r="36" spans="1:24" s="849" customFormat="1" ht="9" customHeight="1">
      <c r="A36" s="976">
        <v>7</v>
      </c>
      <c r="B36" s="977"/>
      <c r="C36" s="893" t="s">
        <v>365</v>
      </c>
      <c r="D36" s="894">
        <v>99.9</v>
      </c>
      <c r="E36" s="876">
        <v>129.19999999999999</v>
      </c>
      <c r="F36" s="877">
        <v>112</v>
      </c>
      <c r="G36" s="879">
        <v>100.4</v>
      </c>
      <c r="H36" s="880">
        <v>131.80000000000001</v>
      </c>
      <c r="I36" s="881">
        <v>113.4</v>
      </c>
      <c r="J36" s="879">
        <v>100.2</v>
      </c>
      <c r="K36" s="880">
        <v>130.80000000000001</v>
      </c>
      <c r="L36" s="877">
        <v>112.9</v>
      </c>
      <c r="M36" s="875">
        <v>100.3</v>
      </c>
      <c r="N36" s="880">
        <v>128.5</v>
      </c>
      <c r="O36" s="877">
        <v>112</v>
      </c>
      <c r="P36" s="879">
        <v>100.3</v>
      </c>
      <c r="Q36" s="876">
        <v>108.6</v>
      </c>
      <c r="R36" s="882">
        <v>103.7</v>
      </c>
      <c r="S36" s="875">
        <v>100.2</v>
      </c>
      <c r="T36" s="876">
        <v>112</v>
      </c>
      <c r="U36" s="877">
        <v>105.1</v>
      </c>
      <c r="V36" s="878">
        <v>100.2</v>
      </c>
      <c r="W36" s="876">
        <v>125.7</v>
      </c>
      <c r="X36" s="877">
        <v>110.8</v>
      </c>
    </row>
    <row r="37" spans="1:24" s="849" customFormat="1" ht="9" customHeight="1">
      <c r="A37" s="978">
        <v>8</v>
      </c>
      <c r="B37" s="979"/>
      <c r="C37" s="896" t="s">
        <v>366</v>
      </c>
      <c r="D37" s="887">
        <v>95.9</v>
      </c>
      <c r="E37" s="885">
        <v>124</v>
      </c>
      <c r="F37" s="886">
        <v>102.3</v>
      </c>
      <c r="G37" s="888">
        <v>95</v>
      </c>
      <c r="H37" s="889">
        <v>131.6</v>
      </c>
      <c r="I37" s="897">
        <v>103.3</v>
      </c>
      <c r="J37" s="888">
        <v>101.9</v>
      </c>
      <c r="K37" s="889">
        <v>131.6</v>
      </c>
      <c r="L37" s="886">
        <v>108.6</v>
      </c>
      <c r="M37" s="884">
        <v>99.6</v>
      </c>
      <c r="N37" s="889">
        <v>124.2</v>
      </c>
      <c r="O37" s="886">
        <v>105.1</v>
      </c>
      <c r="P37" s="888">
        <v>101.9</v>
      </c>
      <c r="Q37" s="885">
        <v>115.5</v>
      </c>
      <c r="R37" s="891">
        <v>105</v>
      </c>
      <c r="S37" s="884">
        <v>101.9</v>
      </c>
      <c r="T37" s="885">
        <v>114.9</v>
      </c>
      <c r="U37" s="886">
        <v>104.8</v>
      </c>
      <c r="V37" s="902">
        <v>101.9</v>
      </c>
      <c r="W37" s="885">
        <v>133.80000000000001</v>
      </c>
      <c r="X37" s="886">
        <v>109.1</v>
      </c>
    </row>
    <row r="38" spans="1:24" s="849" customFormat="1" ht="7.95" customHeight="1">
      <c r="A38" s="962">
        <v>920</v>
      </c>
      <c r="B38" s="963"/>
      <c r="C38" s="865" t="s">
        <v>367</v>
      </c>
      <c r="D38" s="898">
        <v>83.5</v>
      </c>
      <c r="E38" s="867">
        <v>126.3</v>
      </c>
      <c r="F38" s="868">
        <v>112</v>
      </c>
      <c r="G38" s="870">
        <v>113.6</v>
      </c>
      <c r="H38" s="871">
        <v>126.3</v>
      </c>
      <c r="I38" s="872">
        <v>122</v>
      </c>
      <c r="J38" s="870">
        <v>113.6</v>
      </c>
      <c r="K38" s="871">
        <v>126.3</v>
      </c>
      <c r="L38" s="868">
        <v>122</v>
      </c>
      <c r="M38" s="866">
        <v>91.7</v>
      </c>
      <c r="N38" s="871">
        <v>126.3</v>
      </c>
      <c r="O38" s="868">
        <v>114.7</v>
      </c>
      <c r="P38" s="870">
        <v>113.6</v>
      </c>
      <c r="Q38" s="867">
        <v>110.3</v>
      </c>
      <c r="R38" s="873">
        <v>111.4</v>
      </c>
      <c r="S38" s="866">
        <v>113.6</v>
      </c>
      <c r="T38" s="867">
        <v>110.3</v>
      </c>
      <c r="U38" s="868">
        <v>111.4</v>
      </c>
      <c r="V38" s="869">
        <v>113.6</v>
      </c>
      <c r="W38" s="867">
        <v>126.3</v>
      </c>
      <c r="X38" s="868">
        <v>122</v>
      </c>
    </row>
    <row r="39" spans="1:24" s="849" customFormat="1" ht="9" customHeight="1">
      <c r="A39" s="964" t="s">
        <v>368</v>
      </c>
      <c r="B39" s="965"/>
      <c r="C39" s="874" t="s">
        <v>369</v>
      </c>
      <c r="D39" s="894">
        <v>98.1</v>
      </c>
      <c r="E39" s="876">
        <v>126.3</v>
      </c>
      <c r="F39" s="877">
        <v>116.9</v>
      </c>
      <c r="G39" s="879">
        <v>100.8</v>
      </c>
      <c r="H39" s="880">
        <v>126.3</v>
      </c>
      <c r="I39" s="881">
        <v>117.8</v>
      </c>
      <c r="J39" s="879">
        <v>100.8</v>
      </c>
      <c r="K39" s="880">
        <v>126.3</v>
      </c>
      <c r="L39" s="877">
        <v>117.8</v>
      </c>
      <c r="M39" s="875">
        <v>104.9</v>
      </c>
      <c r="N39" s="880">
        <v>126.3</v>
      </c>
      <c r="O39" s="877">
        <v>119.1</v>
      </c>
      <c r="P39" s="879">
        <v>100.8</v>
      </c>
      <c r="Q39" s="876">
        <v>110.3</v>
      </c>
      <c r="R39" s="882">
        <v>107.1</v>
      </c>
      <c r="S39" s="875">
        <v>100.8</v>
      </c>
      <c r="T39" s="876">
        <v>110.3</v>
      </c>
      <c r="U39" s="877">
        <v>107.1</v>
      </c>
      <c r="V39" s="878">
        <v>100.8</v>
      </c>
      <c r="W39" s="876">
        <v>126.3</v>
      </c>
      <c r="X39" s="877">
        <v>117.8</v>
      </c>
    </row>
    <row r="40" spans="1:24" s="849" customFormat="1" ht="9" customHeight="1">
      <c r="A40" s="966">
        <v>960</v>
      </c>
      <c r="B40" s="967"/>
      <c r="C40" s="874" t="s">
        <v>370</v>
      </c>
      <c r="D40" s="894">
        <v>90.1</v>
      </c>
      <c r="E40" s="876">
        <v>161</v>
      </c>
      <c r="F40" s="877">
        <v>110.7</v>
      </c>
      <c r="G40" s="879">
        <v>93.8</v>
      </c>
      <c r="H40" s="880">
        <v>161</v>
      </c>
      <c r="I40" s="881">
        <v>113.3</v>
      </c>
      <c r="J40" s="879">
        <v>93.8</v>
      </c>
      <c r="K40" s="880">
        <v>161</v>
      </c>
      <c r="L40" s="877">
        <v>113.3</v>
      </c>
      <c r="M40" s="875">
        <v>94.1</v>
      </c>
      <c r="N40" s="880">
        <v>161</v>
      </c>
      <c r="O40" s="877">
        <v>113.5</v>
      </c>
      <c r="P40" s="879">
        <v>94.3</v>
      </c>
      <c r="Q40" s="876">
        <v>133.30000000000001</v>
      </c>
      <c r="R40" s="882">
        <v>105.6</v>
      </c>
      <c r="S40" s="875">
        <v>93.3</v>
      </c>
      <c r="T40" s="876">
        <v>133.30000000000001</v>
      </c>
      <c r="U40" s="877">
        <v>104.9</v>
      </c>
      <c r="V40" s="894">
        <v>93.8</v>
      </c>
      <c r="W40" s="876">
        <v>153.30000000000001</v>
      </c>
      <c r="X40" s="877">
        <v>111.1</v>
      </c>
    </row>
    <row r="41" spans="1:24" s="849" customFormat="1" ht="9" customHeight="1">
      <c r="A41" s="968" t="s">
        <v>371</v>
      </c>
      <c r="B41" s="969"/>
      <c r="C41" s="883" t="s">
        <v>372</v>
      </c>
      <c r="D41" s="887">
        <v>93.9</v>
      </c>
      <c r="E41" s="885">
        <v>140</v>
      </c>
      <c r="F41" s="886">
        <v>120.9</v>
      </c>
      <c r="G41" s="888">
        <v>90.8</v>
      </c>
      <c r="H41" s="889">
        <v>140</v>
      </c>
      <c r="I41" s="897">
        <v>119.7</v>
      </c>
      <c r="J41" s="888">
        <v>90.7</v>
      </c>
      <c r="K41" s="889">
        <v>140</v>
      </c>
      <c r="L41" s="886">
        <v>119.6</v>
      </c>
      <c r="M41" s="884">
        <v>93.9</v>
      </c>
      <c r="N41" s="889">
        <v>140</v>
      </c>
      <c r="O41" s="886">
        <v>120.9</v>
      </c>
      <c r="P41" s="888">
        <v>90.7</v>
      </c>
      <c r="Q41" s="885">
        <v>116.4</v>
      </c>
      <c r="R41" s="891">
        <v>105.8</v>
      </c>
      <c r="S41" s="884">
        <v>91.9</v>
      </c>
      <c r="T41" s="885">
        <v>116.4</v>
      </c>
      <c r="U41" s="886">
        <v>106.3</v>
      </c>
      <c r="V41" s="887">
        <v>90.7</v>
      </c>
      <c r="W41" s="885">
        <v>140</v>
      </c>
      <c r="X41" s="886">
        <v>119.6</v>
      </c>
    </row>
    <row r="42" spans="1:24" s="849" customFormat="1" ht="9" customHeight="1">
      <c r="A42" s="970">
        <v>9</v>
      </c>
      <c r="B42" s="971"/>
      <c r="C42" s="853" t="s">
        <v>373</v>
      </c>
      <c r="D42" s="862">
        <v>90.3</v>
      </c>
      <c r="E42" s="856">
        <v>134.9</v>
      </c>
      <c r="F42" s="857">
        <v>114.6</v>
      </c>
      <c r="G42" s="863">
        <v>93.8</v>
      </c>
      <c r="H42" s="858">
        <v>134.9</v>
      </c>
      <c r="I42" s="859">
        <v>116.3</v>
      </c>
      <c r="J42" s="863">
        <v>93.8</v>
      </c>
      <c r="K42" s="858">
        <v>134.9</v>
      </c>
      <c r="L42" s="857">
        <v>116.2</v>
      </c>
      <c r="M42" s="861">
        <v>94.1</v>
      </c>
      <c r="N42" s="858">
        <v>135.1</v>
      </c>
      <c r="O42" s="857">
        <v>116.5</v>
      </c>
      <c r="P42" s="863">
        <v>94</v>
      </c>
      <c r="Q42" s="856">
        <v>115.2</v>
      </c>
      <c r="R42" s="860">
        <v>105.6</v>
      </c>
      <c r="S42" s="861">
        <v>93.7</v>
      </c>
      <c r="T42" s="856">
        <v>116.7</v>
      </c>
      <c r="U42" s="857">
        <v>106.3</v>
      </c>
      <c r="V42" s="862">
        <v>93.8</v>
      </c>
      <c r="W42" s="856">
        <v>133.30000000000001</v>
      </c>
      <c r="X42" s="857">
        <v>115.4</v>
      </c>
    </row>
    <row r="43" spans="1:24" s="849" customFormat="1" ht="7.95" customHeight="1">
      <c r="A43" s="972" t="s">
        <v>374</v>
      </c>
      <c r="B43" s="973"/>
      <c r="C43" s="892" t="s">
        <v>375</v>
      </c>
      <c r="D43" s="869">
        <v>100</v>
      </c>
      <c r="E43" s="867">
        <v>114</v>
      </c>
      <c r="F43" s="868">
        <v>103.2</v>
      </c>
      <c r="G43" s="870">
        <v>100</v>
      </c>
      <c r="H43" s="871">
        <v>114.1</v>
      </c>
      <c r="I43" s="872">
        <v>103.2</v>
      </c>
      <c r="J43" s="870">
        <v>100</v>
      </c>
      <c r="K43" s="871">
        <v>114.1</v>
      </c>
      <c r="L43" s="868">
        <v>103.2</v>
      </c>
      <c r="M43" s="866">
        <v>100</v>
      </c>
      <c r="N43" s="871">
        <v>114.6</v>
      </c>
      <c r="O43" s="868">
        <v>103.3</v>
      </c>
      <c r="P43" s="870">
        <v>100</v>
      </c>
      <c r="Q43" s="867">
        <v>104</v>
      </c>
      <c r="R43" s="873">
        <v>100.9</v>
      </c>
      <c r="S43" s="866">
        <v>100</v>
      </c>
      <c r="T43" s="867">
        <v>106</v>
      </c>
      <c r="U43" s="868">
        <v>101.4</v>
      </c>
      <c r="V43" s="869">
        <v>100</v>
      </c>
      <c r="W43" s="867">
        <v>108.7</v>
      </c>
      <c r="X43" s="868">
        <v>102</v>
      </c>
    </row>
    <row r="44" spans="1:24" s="849" customFormat="1" ht="9" customHeight="1">
      <c r="A44" s="956" t="s">
        <v>376</v>
      </c>
      <c r="B44" s="957"/>
      <c r="C44" s="893" t="s">
        <v>377</v>
      </c>
      <c r="D44" s="878">
        <v>100.3</v>
      </c>
      <c r="E44" s="876">
        <v>107.4</v>
      </c>
      <c r="F44" s="877">
        <v>103.4</v>
      </c>
      <c r="G44" s="879">
        <v>100.1</v>
      </c>
      <c r="H44" s="880">
        <v>124.1</v>
      </c>
      <c r="I44" s="881">
        <v>110.7</v>
      </c>
      <c r="J44" s="879">
        <v>100.1</v>
      </c>
      <c r="K44" s="880">
        <v>124.1</v>
      </c>
      <c r="L44" s="877">
        <v>110.7</v>
      </c>
      <c r="M44" s="875">
        <v>100.3</v>
      </c>
      <c r="N44" s="880">
        <v>107.4</v>
      </c>
      <c r="O44" s="877">
        <v>103.5</v>
      </c>
      <c r="P44" s="879">
        <v>100.1</v>
      </c>
      <c r="Q44" s="876">
        <v>97.5</v>
      </c>
      <c r="R44" s="882">
        <v>98.9</v>
      </c>
      <c r="S44" s="875">
        <v>100.1</v>
      </c>
      <c r="T44" s="876">
        <v>100.5</v>
      </c>
      <c r="U44" s="877">
        <v>100.3</v>
      </c>
      <c r="V44" s="878">
        <v>100.1</v>
      </c>
      <c r="W44" s="876">
        <v>108.6</v>
      </c>
      <c r="X44" s="877">
        <v>103.8</v>
      </c>
    </row>
    <row r="45" spans="1:24" s="849" customFormat="1" ht="9" customHeight="1">
      <c r="A45" s="958" t="s">
        <v>378</v>
      </c>
      <c r="B45" s="959"/>
      <c r="C45" s="896" t="s">
        <v>379</v>
      </c>
      <c r="D45" s="887">
        <v>97.4</v>
      </c>
      <c r="E45" s="885">
        <v>103</v>
      </c>
      <c r="F45" s="886">
        <v>100.4</v>
      </c>
      <c r="G45" s="888">
        <v>99.1</v>
      </c>
      <c r="H45" s="889">
        <v>127.6</v>
      </c>
      <c r="I45" s="897">
        <v>114.2</v>
      </c>
      <c r="J45" s="888">
        <v>99.6</v>
      </c>
      <c r="K45" s="889">
        <v>122.1</v>
      </c>
      <c r="L45" s="886">
        <v>111.5</v>
      </c>
      <c r="M45" s="884">
        <v>100.6</v>
      </c>
      <c r="N45" s="889">
        <v>103</v>
      </c>
      <c r="O45" s="886">
        <v>101.8</v>
      </c>
      <c r="P45" s="888">
        <v>99.6</v>
      </c>
      <c r="Q45" s="885">
        <v>97.7</v>
      </c>
      <c r="R45" s="891">
        <v>98.6</v>
      </c>
      <c r="S45" s="884">
        <v>99.6</v>
      </c>
      <c r="T45" s="885">
        <v>97.7</v>
      </c>
      <c r="U45" s="886">
        <v>98.6</v>
      </c>
      <c r="V45" s="887">
        <v>99.6</v>
      </c>
      <c r="W45" s="885">
        <v>105.2</v>
      </c>
      <c r="X45" s="886">
        <v>102.5</v>
      </c>
    </row>
    <row r="46" spans="1:24" s="849" customFormat="1" ht="10.199999999999999" customHeight="1">
      <c r="A46" s="960" t="s">
        <v>380</v>
      </c>
      <c r="B46" s="961"/>
      <c r="C46" s="853" t="s">
        <v>381</v>
      </c>
      <c r="D46" s="862">
        <v>94.9</v>
      </c>
      <c r="E46" s="856">
        <v>119.2</v>
      </c>
      <c r="F46" s="857">
        <v>105.6</v>
      </c>
      <c r="G46" s="863">
        <v>97.9</v>
      </c>
      <c r="H46" s="858">
        <v>127.6</v>
      </c>
      <c r="I46" s="859">
        <v>111.1</v>
      </c>
      <c r="J46" s="863">
        <v>97</v>
      </c>
      <c r="K46" s="858">
        <v>126.1</v>
      </c>
      <c r="L46" s="857">
        <v>109.9</v>
      </c>
      <c r="M46" s="861">
        <v>96.9</v>
      </c>
      <c r="N46" s="858">
        <v>119.3</v>
      </c>
      <c r="O46" s="857">
        <v>106.8</v>
      </c>
      <c r="P46" s="863">
        <v>97.2</v>
      </c>
      <c r="Q46" s="856">
        <v>107.1</v>
      </c>
      <c r="R46" s="860">
        <v>101.6</v>
      </c>
      <c r="S46" s="861">
        <v>97.7</v>
      </c>
      <c r="T46" s="856">
        <v>109.1</v>
      </c>
      <c r="U46" s="857">
        <v>102.7</v>
      </c>
      <c r="V46" s="862">
        <v>97.7</v>
      </c>
      <c r="W46" s="856">
        <v>120.4</v>
      </c>
      <c r="X46" s="857">
        <v>107.7</v>
      </c>
    </row>
    <row r="49" spans="4:4">
      <c r="D49">
        <f>(F23+I23+L23+O23+R23+U23+X23+X46+U46+R46+O46+L46+I46+F46)/14</f>
        <v>106.75</v>
      </c>
    </row>
  </sheetData>
  <mergeCells count="64">
    <mergeCell ref="A9:B9"/>
    <mergeCell ref="V2:X2"/>
    <mergeCell ref="G3:H3"/>
    <mergeCell ref="J3:K3"/>
    <mergeCell ref="M3:N3"/>
    <mergeCell ref="P3:Q3"/>
    <mergeCell ref="S3:T3"/>
    <mergeCell ref="V3:W3"/>
    <mergeCell ref="A1:C3"/>
    <mergeCell ref="D1:U1"/>
    <mergeCell ref="D2:F2"/>
    <mergeCell ref="G2:I2"/>
    <mergeCell ref="J2:L2"/>
    <mergeCell ref="M2:O2"/>
    <mergeCell ref="P2:R2"/>
    <mergeCell ref="S2:U2"/>
    <mergeCell ref="A4:B4"/>
    <mergeCell ref="A5:B5"/>
    <mergeCell ref="A6:B6"/>
    <mergeCell ref="A7:B7"/>
    <mergeCell ref="A8:B8"/>
    <mergeCell ref="A21:B21"/>
    <mergeCell ref="A10:B10"/>
    <mergeCell ref="A11:B11"/>
    <mergeCell ref="A12:B12"/>
    <mergeCell ref="A13:B13"/>
    <mergeCell ref="A14:B14"/>
    <mergeCell ref="A15:B15"/>
    <mergeCell ref="A16:B16"/>
    <mergeCell ref="A17:B17"/>
    <mergeCell ref="A18:B18"/>
    <mergeCell ref="A19:B19"/>
    <mergeCell ref="A20:B20"/>
    <mergeCell ref="A22:B22"/>
    <mergeCell ref="A23:B23"/>
    <mergeCell ref="A24:C26"/>
    <mergeCell ref="D24:U24"/>
    <mergeCell ref="D25:F25"/>
    <mergeCell ref="G25:I25"/>
    <mergeCell ref="J25:L25"/>
    <mergeCell ref="M25:O25"/>
    <mergeCell ref="P25:R25"/>
    <mergeCell ref="S25:U25"/>
    <mergeCell ref="A37:B37"/>
    <mergeCell ref="V25:X25"/>
    <mergeCell ref="A27:B27"/>
    <mergeCell ref="A28:B28"/>
    <mergeCell ref="A29:B29"/>
    <mergeCell ref="A30:B30"/>
    <mergeCell ref="A31:B31"/>
    <mergeCell ref="A32:B32"/>
    <mergeCell ref="A33:B33"/>
    <mergeCell ref="A34:B34"/>
    <mergeCell ref="A35:B35"/>
    <mergeCell ref="A36:B36"/>
    <mergeCell ref="A44:B44"/>
    <mergeCell ref="A45:B45"/>
    <mergeCell ref="A46:B46"/>
    <mergeCell ref="A38:B38"/>
    <mergeCell ref="A39:B39"/>
    <mergeCell ref="A40:B40"/>
    <mergeCell ref="A41:B41"/>
    <mergeCell ref="A42:B42"/>
    <mergeCell ref="A43:B43"/>
  </mergeCells>
  <pageMargins left="0.7" right="0.7" top="0.75" bottom="0.75" header="0.3" footer="0.3"/>
  <pageSetup scale="76" orientation="landscape" r:id="rId1"/>
  <headerFooter>
    <oddFooter>&amp;R&amp;P of &amp;N</oddFooter>
  </headerFooter>
  <colBreaks count="1" manualBreakCount="1">
    <brk id="15" max="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B53" sqref="B53"/>
    </sheetView>
  </sheetViews>
  <sheetFormatPr defaultColWidth="8.88671875" defaultRowHeight="14.4"/>
  <cols>
    <col min="1" max="1" width="17.6640625" customWidth="1"/>
    <col min="2" max="2" width="13.88671875" bestFit="1" customWidth="1"/>
    <col min="3" max="3" width="13.44140625" customWidth="1"/>
  </cols>
  <sheetData>
    <row r="1" spans="1:3">
      <c r="A1" t="s">
        <v>389</v>
      </c>
    </row>
    <row r="2" spans="1:3">
      <c r="A2" t="s">
        <v>390</v>
      </c>
      <c r="B2" t="s">
        <v>391</v>
      </c>
      <c r="C2" t="s">
        <v>392</v>
      </c>
    </row>
    <row r="3" spans="1:3">
      <c r="A3" t="s">
        <v>393</v>
      </c>
      <c r="B3">
        <v>114.7</v>
      </c>
      <c r="C3" s="903">
        <f>B3/$B$18</f>
        <v>1.0744730679156909</v>
      </c>
    </row>
    <row r="4" spans="1:3">
      <c r="A4" t="s">
        <v>394</v>
      </c>
      <c r="B4">
        <v>107.7</v>
      </c>
      <c r="C4" s="903">
        <f t="shared" ref="C4:C16" si="0">B4/$B$18</f>
        <v>1.0088992974238875</v>
      </c>
    </row>
    <row r="5" spans="1:3">
      <c r="A5" t="s">
        <v>395</v>
      </c>
      <c r="B5">
        <v>104.3</v>
      </c>
      <c r="C5" s="903">
        <f t="shared" si="0"/>
        <v>0.9770491803278688</v>
      </c>
    </row>
    <row r="6" spans="1:3">
      <c r="A6" t="s">
        <v>396</v>
      </c>
      <c r="B6">
        <v>107.2</v>
      </c>
      <c r="C6" s="903">
        <f t="shared" si="0"/>
        <v>1.004215456674473</v>
      </c>
    </row>
    <row r="7" spans="1:3">
      <c r="A7" t="s">
        <v>397</v>
      </c>
      <c r="B7">
        <v>105.6</v>
      </c>
      <c r="C7" s="903">
        <f t="shared" si="0"/>
        <v>0.98922716627634655</v>
      </c>
    </row>
    <row r="8" spans="1:3">
      <c r="A8" t="s">
        <v>398</v>
      </c>
      <c r="B8">
        <v>108.1</v>
      </c>
      <c r="C8" s="903">
        <f t="shared" si="0"/>
        <v>1.0126463700234192</v>
      </c>
    </row>
    <row r="9" spans="1:3">
      <c r="A9" t="s">
        <v>399</v>
      </c>
      <c r="B9">
        <v>101.5</v>
      </c>
      <c r="C9" s="903">
        <f t="shared" si="0"/>
        <v>0.95081967213114749</v>
      </c>
    </row>
    <row r="10" spans="1:3">
      <c r="A10" t="s">
        <v>400</v>
      </c>
      <c r="B10">
        <v>105.6</v>
      </c>
      <c r="C10" s="903">
        <f t="shared" si="0"/>
        <v>0.98922716627634655</v>
      </c>
    </row>
    <row r="11" spans="1:3">
      <c r="A11" t="s">
        <v>401</v>
      </c>
      <c r="B11">
        <v>111.1</v>
      </c>
      <c r="C11" s="903">
        <f t="shared" si="0"/>
        <v>1.0407494145199063</v>
      </c>
    </row>
    <row r="12" spans="1:3">
      <c r="A12" t="s">
        <v>402</v>
      </c>
      <c r="B12">
        <v>109.9</v>
      </c>
      <c r="C12" s="903">
        <f t="shared" si="0"/>
        <v>1.0295081967213116</v>
      </c>
    </row>
    <row r="13" spans="1:3">
      <c r="A13" t="s">
        <v>403</v>
      </c>
      <c r="B13">
        <v>106.8</v>
      </c>
      <c r="C13" s="903">
        <f t="shared" si="0"/>
        <v>1.0004683840749413</v>
      </c>
    </row>
    <row r="14" spans="1:3">
      <c r="A14" t="s">
        <v>404</v>
      </c>
      <c r="B14">
        <v>101.6</v>
      </c>
      <c r="C14" s="903">
        <f t="shared" si="0"/>
        <v>0.95175644028103035</v>
      </c>
    </row>
    <row r="15" spans="1:3">
      <c r="A15" t="s">
        <v>405</v>
      </c>
      <c r="B15">
        <v>102.7</v>
      </c>
      <c r="C15" s="903">
        <f t="shared" si="0"/>
        <v>0.96206088992974237</v>
      </c>
    </row>
    <row r="16" spans="1:3">
      <c r="A16" t="s">
        <v>406</v>
      </c>
      <c r="B16">
        <v>107.7</v>
      </c>
      <c r="C16" s="903">
        <f t="shared" si="0"/>
        <v>1.0088992974238875</v>
      </c>
    </row>
    <row r="18" spans="1:2">
      <c r="A18" t="s">
        <v>407</v>
      </c>
      <c r="B18">
        <v>106.75</v>
      </c>
    </row>
  </sheetData>
  <pageMargins left="0.7" right="0.7" top="0.75" bottom="0.75" header="0.3" footer="0.3"/>
  <pageSetup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W464"/>
  <sheetViews>
    <sheetView topLeftCell="A16" zoomScale="80" zoomScaleNormal="80" workbookViewId="0">
      <selection activeCell="G26" sqref="G26"/>
    </sheetView>
  </sheetViews>
  <sheetFormatPr defaultColWidth="9.109375" defaultRowHeight="13.2"/>
  <cols>
    <col min="1" max="1" width="3" style="263" customWidth="1"/>
    <col min="2" max="2" width="23.5546875" style="263" customWidth="1"/>
    <col min="3" max="9" width="10.44140625" style="263" customWidth="1"/>
    <col min="10" max="10" width="21.88671875" style="263" customWidth="1"/>
    <col min="11" max="11" width="2.88671875" style="263" customWidth="1"/>
    <col min="12" max="12" width="21.44140625" style="263" customWidth="1"/>
    <col min="13" max="13" width="6.5546875" style="263" bestFit="1" customWidth="1"/>
    <col min="14" max="14" width="14.6640625" style="263" customWidth="1"/>
    <col min="15" max="15" width="11.6640625" style="263" customWidth="1"/>
    <col min="16" max="16" width="17.109375" style="263" customWidth="1"/>
    <col min="17" max="17" width="6.33203125" style="263" customWidth="1"/>
    <col min="18" max="18" width="22.33203125" style="263" customWidth="1"/>
    <col min="19" max="19" width="4.88671875" style="263" bestFit="1" customWidth="1"/>
    <col min="20" max="20" width="15.88671875" style="263" customWidth="1"/>
    <col min="21" max="21" width="12.44140625" style="263" customWidth="1"/>
    <col min="22" max="22" width="12" style="263" customWidth="1"/>
    <col min="23" max="23" width="4.109375" style="263" customWidth="1"/>
    <col min="24" max="24" width="23" style="263" bestFit="1" customWidth="1"/>
    <col min="25" max="25" width="4.88671875" style="263" bestFit="1" customWidth="1"/>
    <col min="26" max="26" width="15.88671875" style="263" customWidth="1"/>
    <col min="27" max="27" width="12.44140625" style="263" customWidth="1"/>
    <col min="28" max="28" width="12" style="263" customWidth="1"/>
    <col min="29" max="29" width="6" style="263" customWidth="1"/>
    <col min="30" max="335" width="9.109375" style="80"/>
    <col min="336" max="16384" width="9.109375" style="263"/>
  </cols>
  <sheetData>
    <row r="1" spans="1:29" ht="15.75" customHeight="1" thickBot="1">
      <c r="A1" s="1"/>
      <c r="B1" s="904" t="s">
        <v>0</v>
      </c>
      <c r="C1" s="904"/>
      <c r="D1" s="904"/>
      <c r="E1" s="904"/>
      <c r="F1" s="904"/>
      <c r="G1" s="904"/>
      <c r="H1" s="904"/>
      <c r="I1" s="904"/>
      <c r="J1" s="904"/>
      <c r="K1" s="1"/>
      <c r="L1" s="904" t="s">
        <v>112</v>
      </c>
      <c r="M1" s="904"/>
      <c r="N1" s="904"/>
      <c r="O1" s="904"/>
      <c r="P1" s="904"/>
      <c r="Q1" s="904"/>
      <c r="R1" s="904"/>
      <c r="S1" s="904"/>
      <c r="T1" s="904"/>
      <c r="U1" s="904"/>
      <c r="V1" s="904"/>
      <c r="W1" s="904"/>
      <c r="X1" s="904"/>
      <c r="Y1" s="904"/>
      <c r="Z1" s="904"/>
      <c r="AA1" s="904"/>
      <c r="AB1" s="904"/>
      <c r="AC1" s="1"/>
    </row>
    <row r="2" spans="1:29" ht="9.75" customHeight="1" thickBot="1">
      <c r="A2" s="1"/>
      <c r="B2" s="2"/>
      <c r="C2" s="2"/>
      <c r="D2" s="2"/>
      <c r="E2" s="2"/>
      <c r="F2" s="2"/>
      <c r="G2" s="2"/>
      <c r="H2" s="2"/>
      <c r="I2" s="2"/>
      <c r="J2" s="2"/>
      <c r="K2" s="1"/>
      <c r="L2" s="2"/>
      <c r="M2" s="2"/>
      <c r="N2" s="2"/>
      <c r="O2" s="2"/>
      <c r="P2" s="2"/>
      <c r="Q2" s="2"/>
      <c r="R2" s="2"/>
      <c r="S2" s="2"/>
      <c r="T2" s="2"/>
      <c r="U2" s="2"/>
      <c r="V2" s="2"/>
      <c r="W2" s="2"/>
      <c r="X2" s="2"/>
      <c r="Y2" s="2"/>
      <c r="Z2" s="2"/>
      <c r="AA2" s="2"/>
      <c r="AB2" s="2"/>
      <c r="AC2" s="1"/>
    </row>
    <row r="3" spans="1:29">
      <c r="A3" s="1"/>
      <c r="B3" s="9" t="s">
        <v>2</v>
      </c>
      <c r="C3" s="11" t="s">
        <v>3</v>
      </c>
      <c r="D3" s="12" t="s">
        <v>4</v>
      </c>
      <c r="E3" s="1"/>
      <c r="F3" s="1"/>
      <c r="G3" s="1"/>
      <c r="H3" s="1"/>
      <c r="I3" s="1"/>
      <c r="J3" s="1"/>
      <c r="K3" s="1"/>
      <c r="L3" s="265"/>
      <c r="M3" s="33"/>
      <c r="N3" s="33"/>
      <c r="O3" s="33"/>
      <c r="P3" s="33"/>
      <c r="Q3" s="1"/>
      <c r="R3" s="1"/>
      <c r="S3" s="1"/>
      <c r="T3" s="1"/>
      <c r="U3" s="1"/>
      <c r="V3" s="1"/>
      <c r="W3" s="1"/>
      <c r="X3" s="1"/>
      <c r="Y3" s="1"/>
      <c r="Z3" s="1"/>
      <c r="AA3" s="1"/>
      <c r="AB3" s="1"/>
      <c r="AC3" s="1"/>
    </row>
    <row r="4" spans="1:29">
      <c r="A4" s="1"/>
      <c r="B4" s="20" t="s">
        <v>6</v>
      </c>
      <c r="C4" s="22">
        <v>15</v>
      </c>
      <c r="D4" s="23">
        <f>C4*8</f>
        <v>120</v>
      </c>
      <c r="E4" s="16"/>
      <c r="F4" s="16"/>
      <c r="G4" s="1"/>
      <c r="H4" s="1"/>
      <c r="I4" s="1"/>
      <c r="J4" s="1"/>
      <c r="K4" s="1"/>
      <c r="L4" s="1"/>
      <c r="M4" s="33"/>
      <c r="N4" s="1"/>
      <c r="O4" s="1"/>
      <c r="P4" s="1"/>
      <c r="Q4" s="1"/>
      <c r="R4" s="1"/>
      <c r="S4" s="1"/>
      <c r="T4" s="1"/>
      <c r="U4" s="1"/>
      <c r="V4" s="1"/>
      <c r="W4" s="1"/>
      <c r="X4" s="1"/>
      <c r="Y4" s="1"/>
      <c r="Z4" s="1"/>
      <c r="AA4" s="1"/>
      <c r="AB4" s="1"/>
      <c r="AC4" s="1"/>
    </row>
    <row r="5" spans="1:29">
      <c r="A5" s="1"/>
      <c r="B5" s="20" t="s">
        <v>113</v>
      </c>
      <c r="C5" s="22">
        <v>8</v>
      </c>
      <c r="D5" s="23">
        <f>C5*8</f>
        <v>64</v>
      </c>
      <c r="E5" s="25"/>
      <c r="F5" s="25"/>
      <c r="G5" s="1"/>
      <c r="H5" s="1"/>
      <c r="I5" s="1"/>
      <c r="J5" s="1"/>
      <c r="K5" s="1"/>
      <c r="L5" s="1"/>
      <c r="M5" s="33"/>
      <c r="N5" s="1"/>
      <c r="O5" s="1"/>
      <c r="P5" s="1"/>
      <c r="Q5" s="1"/>
      <c r="R5" s="1"/>
      <c r="S5" s="1"/>
      <c r="T5" s="1"/>
      <c r="U5" s="1"/>
      <c r="V5" s="1"/>
      <c r="W5" s="1"/>
      <c r="X5" s="1"/>
      <c r="Y5" s="1"/>
      <c r="Z5" s="1"/>
      <c r="AA5" s="1"/>
      <c r="AB5" s="1"/>
      <c r="AC5" s="1"/>
    </row>
    <row r="6" spans="1:29">
      <c r="A6" s="1"/>
      <c r="B6" s="20" t="s">
        <v>10</v>
      </c>
      <c r="C6" s="22">
        <v>10</v>
      </c>
      <c r="D6" s="23">
        <f>C6*8</f>
        <v>80</v>
      </c>
      <c r="E6" s="25"/>
      <c r="F6" s="25"/>
      <c r="G6" s="1"/>
      <c r="H6" s="1"/>
      <c r="I6" s="1"/>
      <c r="J6" s="1"/>
      <c r="K6" s="1"/>
      <c r="L6" s="1"/>
      <c r="M6" s="33"/>
      <c r="N6" s="1"/>
      <c r="O6" s="1"/>
      <c r="P6" s="1"/>
      <c r="Q6" s="1"/>
      <c r="R6" s="1"/>
      <c r="S6" s="1"/>
      <c r="T6" s="1"/>
      <c r="U6" s="1"/>
      <c r="V6" s="1"/>
      <c r="W6" s="1"/>
      <c r="X6" s="1"/>
      <c r="Y6" s="1"/>
      <c r="Z6" s="1"/>
      <c r="AA6" s="1"/>
      <c r="AB6" s="1"/>
      <c r="AC6" s="1"/>
    </row>
    <row r="7" spans="1:29">
      <c r="A7" s="1"/>
      <c r="B7" s="39" t="s">
        <v>14</v>
      </c>
      <c r="C7" s="22">
        <v>5</v>
      </c>
      <c r="D7" s="41">
        <f>C7*8</f>
        <v>40</v>
      </c>
      <c r="E7" s="25"/>
      <c r="F7" s="25"/>
      <c r="G7" s="1"/>
      <c r="H7" s="1"/>
      <c r="I7" s="1"/>
      <c r="J7" s="1"/>
      <c r="K7" s="1"/>
      <c r="L7" s="6" t="s">
        <v>114</v>
      </c>
      <c r="M7" s="33"/>
      <c r="N7" s="1"/>
      <c r="O7" s="1"/>
      <c r="P7" s="1"/>
      <c r="Q7" s="1"/>
      <c r="R7" s="1"/>
      <c r="S7" s="1"/>
      <c r="T7" s="1"/>
      <c r="U7" s="1"/>
      <c r="V7" s="1"/>
      <c r="W7" s="1"/>
      <c r="X7" s="1"/>
      <c r="Y7" s="1"/>
      <c r="Z7" s="1"/>
      <c r="AA7" s="1"/>
      <c r="AB7" s="1"/>
      <c r="AC7" s="1"/>
    </row>
    <row r="8" spans="1:29" ht="13.8" thickBot="1">
      <c r="A8" s="1"/>
      <c r="B8" s="20"/>
      <c r="C8" s="45" t="s">
        <v>16</v>
      </c>
      <c r="D8" s="23">
        <f>SUM(D4:D7)</f>
        <v>304</v>
      </c>
      <c r="E8" s="25"/>
      <c r="F8" s="25"/>
      <c r="G8" s="1"/>
      <c r="H8" s="1"/>
      <c r="I8" s="1"/>
      <c r="J8" s="1"/>
      <c r="K8" s="1"/>
      <c r="L8" s="1"/>
      <c r="M8" s="1"/>
      <c r="N8" s="1"/>
      <c r="O8" s="1"/>
      <c r="P8" s="1"/>
      <c r="Q8" s="1"/>
      <c r="R8" s="1"/>
      <c r="S8" s="1"/>
      <c r="T8" s="1"/>
      <c r="U8" s="1"/>
      <c r="V8" s="1"/>
      <c r="W8" s="1"/>
      <c r="X8" s="1"/>
      <c r="Y8" s="1"/>
      <c r="Z8" s="1"/>
      <c r="AA8" s="1"/>
      <c r="AB8" s="1"/>
      <c r="AC8" s="1"/>
    </row>
    <row r="9" spans="1:29" ht="13.5" customHeight="1" thickBot="1">
      <c r="A9" s="1"/>
      <c r="B9" s="51"/>
      <c r="C9" s="53" t="s">
        <v>18</v>
      </c>
      <c r="D9" s="54">
        <f>D8/(52*40)</f>
        <v>0.14615384615384616</v>
      </c>
      <c r="E9" s="25"/>
      <c r="F9" s="25"/>
      <c r="G9" s="1"/>
      <c r="H9" s="1"/>
      <c r="I9" s="1"/>
      <c r="J9" s="1"/>
      <c r="K9" s="1"/>
      <c r="L9" s="914" t="s">
        <v>115</v>
      </c>
      <c r="M9" s="915"/>
      <c r="N9" s="915"/>
      <c r="O9" s="915"/>
      <c r="P9" s="916"/>
      <c r="R9" s="914" t="s">
        <v>116</v>
      </c>
      <c r="S9" s="915"/>
      <c r="T9" s="915"/>
      <c r="U9" s="915"/>
      <c r="V9" s="916"/>
      <c r="X9" s="914" t="s">
        <v>117</v>
      </c>
      <c r="Y9" s="915"/>
      <c r="Z9" s="915"/>
      <c r="AA9" s="915"/>
      <c r="AB9" s="916"/>
      <c r="AC9" s="1"/>
    </row>
    <row r="10" spans="1:29">
      <c r="A10" s="1"/>
      <c r="B10" s="1"/>
      <c r="C10" s="1"/>
      <c r="D10" s="1"/>
      <c r="E10" s="56"/>
      <c r="F10" s="56"/>
      <c r="G10" s="1"/>
      <c r="H10" s="1"/>
      <c r="I10" s="1"/>
      <c r="J10" s="1"/>
      <c r="K10" s="1"/>
      <c r="L10" s="26" t="s">
        <v>7</v>
      </c>
      <c r="M10" s="266">
        <v>5</v>
      </c>
      <c r="N10" s="28"/>
      <c r="O10" s="29" t="s">
        <v>9</v>
      </c>
      <c r="P10" s="30">
        <f>M10*365</f>
        <v>1825</v>
      </c>
      <c r="Q10" s="1"/>
      <c r="R10" s="26" t="s">
        <v>7</v>
      </c>
      <c r="S10" s="266">
        <v>8</v>
      </c>
      <c r="T10" s="28"/>
      <c r="U10" s="29" t="s">
        <v>9</v>
      </c>
      <c r="V10" s="30">
        <f>S10*365</f>
        <v>2920</v>
      </c>
      <c r="W10" s="1"/>
      <c r="X10" s="26" t="s">
        <v>118</v>
      </c>
      <c r="Y10" s="266">
        <v>11</v>
      </c>
      <c r="Z10" s="28"/>
      <c r="AA10" s="29" t="s">
        <v>9</v>
      </c>
      <c r="AB10" s="30">
        <f>Y10*365</f>
        <v>4015</v>
      </c>
      <c r="AC10" s="1"/>
    </row>
    <row r="11" spans="1:29" ht="13.8" thickBot="1">
      <c r="A11" s="1"/>
      <c r="B11" s="6" t="s">
        <v>119</v>
      </c>
      <c r="C11" s="1"/>
      <c r="D11" s="1"/>
      <c r="E11" s="1"/>
      <c r="F11" s="1"/>
      <c r="G11" s="1"/>
      <c r="H11" s="33"/>
      <c r="I11" s="1"/>
      <c r="J11" s="1"/>
      <c r="K11" s="1"/>
      <c r="L11" s="120"/>
      <c r="M11" s="33"/>
      <c r="N11" s="33"/>
      <c r="O11" s="33"/>
      <c r="P11" s="34"/>
      <c r="Q11" s="1"/>
      <c r="R11" s="120"/>
      <c r="S11" s="33"/>
      <c r="T11" s="33"/>
      <c r="U11" s="33"/>
      <c r="V11" s="34"/>
      <c r="W11" s="1"/>
      <c r="X11" s="120"/>
      <c r="Y11" s="33"/>
      <c r="Z11" s="33"/>
      <c r="AA11" s="33"/>
      <c r="AB11" s="34"/>
      <c r="AC11" s="1"/>
    </row>
    <row r="12" spans="1:29">
      <c r="A12" s="1"/>
      <c r="B12" s="197"/>
      <c r="C12" s="267" t="s">
        <v>23</v>
      </c>
      <c r="D12" s="267"/>
      <c r="E12" s="267"/>
      <c r="F12" s="268"/>
      <c r="G12" s="269" t="s">
        <v>24</v>
      </c>
      <c r="H12" s="270"/>
      <c r="I12" s="270"/>
      <c r="J12" s="271"/>
      <c r="K12" s="1"/>
      <c r="L12" s="35"/>
      <c r="M12" s="36"/>
      <c r="N12" s="37" t="s">
        <v>11</v>
      </c>
      <c r="O12" s="37" t="s">
        <v>12</v>
      </c>
      <c r="P12" s="38" t="s">
        <v>13</v>
      </c>
      <c r="Q12" s="1"/>
      <c r="R12" s="35"/>
      <c r="S12" s="36"/>
      <c r="T12" s="37" t="s">
        <v>11</v>
      </c>
      <c r="U12" s="37" t="s">
        <v>12</v>
      </c>
      <c r="V12" s="38" t="s">
        <v>13</v>
      </c>
      <c r="W12" s="1"/>
      <c r="X12" s="35"/>
      <c r="Y12" s="36"/>
      <c r="Z12" s="37" t="s">
        <v>11</v>
      </c>
      <c r="AA12" s="37" t="s">
        <v>12</v>
      </c>
      <c r="AB12" s="38" t="s">
        <v>13</v>
      </c>
      <c r="AC12" s="1"/>
    </row>
    <row r="13" spans="1:29">
      <c r="A13" s="1"/>
      <c r="B13" s="272" t="s">
        <v>32</v>
      </c>
      <c r="C13" s="273"/>
      <c r="D13" s="273"/>
      <c r="E13" s="273"/>
      <c r="F13" s="68"/>
      <c r="G13" s="274"/>
      <c r="H13" s="214"/>
      <c r="I13" s="214"/>
      <c r="J13" s="275"/>
      <c r="K13" s="1"/>
      <c r="L13" s="272" t="s">
        <v>32</v>
      </c>
      <c r="M13" s="42"/>
      <c r="N13" s="43"/>
      <c r="O13" s="43"/>
      <c r="P13" s="44"/>
      <c r="Q13" s="1"/>
      <c r="R13" s="272" t="s">
        <v>32</v>
      </c>
      <c r="S13" s="42"/>
      <c r="T13" s="43"/>
      <c r="U13" s="43"/>
      <c r="V13" s="44"/>
      <c r="W13" s="1"/>
      <c r="X13" s="272" t="s">
        <v>32</v>
      </c>
      <c r="Y13" s="42"/>
      <c r="Z13" s="43"/>
      <c r="AA13" s="43"/>
      <c r="AB13" s="44"/>
      <c r="AC13" s="1"/>
    </row>
    <row r="14" spans="1:29">
      <c r="A14" s="5"/>
      <c r="B14" s="71" t="s">
        <v>120</v>
      </c>
      <c r="C14" s="106">
        <f>85899*(1+C40)</f>
        <v>92496.84919424048</v>
      </c>
      <c r="D14" s="106"/>
      <c r="E14" s="106"/>
      <c r="F14" s="106"/>
      <c r="G14" s="276" t="s">
        <v>121</v>
      </c>
      <c r="H14" s="277"/>
      <c r="I14" s="277"/>
      <c r="J14" s="278"/>
      <c r="K14" s="5"/>
      <c r="L14" s="46" t="str">
        <f>B14</f>
        <v xml:space="preserve">  Management Supervision</v>
      </c>
      <c r="M14" s="47"/>
      <c r="N14" s="48">
        <f>C14</f>
        <v>92496.84919424048</v>
      </c>
      <c r="O14" s="49">
        <f>C23</f>
        <v>0.05</v>
      </c>
      <c r="P14" s="50">
        <f>N14*O14</f>
        <v>4624.8424597120238</v>
      </c>
      <c r="Q14" s="279"/>
      <c r="R14" s="46" t="str">
        <f>L14</f>
        <v xml:space="preserve">  Management Supervision</v>
      </c>
      <c r="S14" s="47"/>
      <c r="T14" s="48">
        <f>C14</f>
        <v>92496.84919424048</v>
      </c>
      <c r="U14" s="49">
        <f>D23</f>
        <v>0.05</v>
      </c>
      <c r="V14" s="50">
        <f>T14*U14</f>
        <v>4624.8424597120238</v>
      </c>
      <c r="W14" s="5"/>
      <c r="X14" s="46" t="str">
        <f t="shared" ref="X14:X15" si="0">R14</f>
        <v xml:space="preserve">  Management Supervision</v>
      </c>
      <c r="Y14" s="47"/>
      <c r="Z14" s="48">
        <f>C14</f>
        <v>92496.84919424048</v>
      </c>
      <c r="AA14" s="49">
        <f>E23</f>
        <v>0.05</v>
      </c>
      <c r="AB14" s="50">
        <f>Z14*AA14</f>
        <v>4624.8424597120238</v>
      </c>
      <c r="AC14" s="1"/>
    </row>
    <row r="15" spans="1:29">
      <c r="A15" s="5"/>
      <c r="B15" s="71" t="s">
        <v>122</v>
      </c>
      <c r="C15" s="106">
        <f>41906*(1+C40)</f>
        <v>45124.774005912077</v>
      </c>
      <c r="D15" s="106"/>
      <c r="E15" s="280"/>
      <c r="F15" s="281"/>
      <c r="G15" s="276" t="s">
        <v>123</v>
      </c>
      <c r="H15" s="277"/>
      <c r="I15" s="277"/>
      <c r="J15" s="278"/>
      <c r="K15" s="5"/>
      <c r="L15" s="46" t="str">
        <f>B15</f>
        <v xml:space="preserve">  Site Manager</v>
      </c>
      <c r="M15" s="47"/>
      <c r="N15" s="48">
        <f>C15</f>
        <v>45124.774005912077</v>
      </c>
      <c r="O15" s="49">
        <v>1</v>
      </c>
      <c r="P15" s="50">
        <f>N15*O15</f>
        <v>45124.774005912077</v>
      </c>
      <c r="Q15" s="279"/>
      <c r="R15" s="46" t="str">
        <f>L15</f>
        <v xml:space="preserve">  Site Manager</v>
      </c>
      <c r="S15" s="47"/>
      <c r="T15" s="48">
        <f>C15</f>
        <v>45124.774005912077</v>
      </c>
      <c r="U15" s="49">
        <v>1</v>
      </c>
      <c r="V15" s="50">
        <f>T15*U15</f>
        <v>45124.774005912077</v>
      </c>
      <c r="W15" s="5"/>
      <c r="X15" s="46" t="str">
        <f t="shared" si="0"/>
        <v xml:space="preserve">  Site Manager</v>
      </c>
      <c r="Y15" s="47"/>
      <c r="Z15" s="48">
        <f>C15</f>
        <v>45124.774005912077</v>
      </c>
      <c r="AA15" s="49">
        <v>1</v>
      </c>
      <c r="AB15" s="50">
        <f>Z15*AA15</f>
        <v>45124.774005912077</v>
      </c>
      <c r="AC15" s="1"/>
    </row>
    <row r="16" spans="1:29">
      <c r="A16" s="5"/>
      <c r="B16" s="71" t="s">
        <v>124</v>
      </c>
      <c r="C16" s="106">
        <f>'[8]Integrated Team (FY21)'!E23</f>
        <v>32198.400000000001</v>
      </c>
      <c r="D16" s="106"/>
      <c r="E16" s="280"/>
      <c r="F16" s="106"/>
      <c r="G16" s="276" t="s">
        <v>35</v>
      </c>
      <c r="H16" s="277"/>
      <c r="I16" s="277"/>
      <c r="J16" s="278"/>
      <c r="K16" s="5"/>
      <c r="L16" s="46" t="str">
        <f>B16</f>
        <v xml:space="preserve">  Direct Care</v>
      </c>
      <c r="M16" s="47"/>
      <c r="N16" s="48">
        <f>C16</f>
        <v>32198.400000000001</v>
      </c>
      <c r="O16" s="49">
        <f>C25</f>
        <v>7</v>
      </c>
      <c r="P16" s="50">
        <f>N16*O16</f>
        <v>225388.80000000002</v>
      </c>
      <c r="Q16" s="279"/>
      <c r="R16" s="46" t="str">
        <f>L16</f>
        <v xml:space="preserve">  Direct Care</v>
      </c>
      <c r="S16" s="47"/>
      <c r="T16" s="48">
        <f>C16</f>
        <v>32198.400000000001</v>
      </c>
      <c r="U16" s="49">
        <f>D25</f>
        <v>8</v>
      </c>
      <c r="V16" s="50">
        <f>T16*U16</f>
        <v>257587.20000000001</v>
      </c>
      <c r="W16" s="5"/>
      <c r="X16" s="46" t="str">
        <f>R16</f>
        <v xml:space="preserve">  Direct Care</v>
      </c>
      <c r="Y16" s="47"/>
      <c r="Z16" s="48">
        <f>C16</f>
        <v>32198.400000000001</v>
      </c>
      <c r="AA16" s="49">
        <f>E25</f>
        <v>9</v>
      </c>
      <c r="AB16" s="50">
        <f>Z16*AA16</f>
        <v>289785.60000000003</v>
      </c>
      <c r="AC16" s="1"/>
    </row>
    <row r="17" spans="1:29">
      <c r="A17" s="5"/>
      <c r="B17" s="71" t="s">
        <v>125</v>
      </c>
      <c r="C17" s="106">
        <f>'[8]Integrated Team (FY21)'!E27</f>
        <v>32198.400000000001</v>
      </c>
      <c r="D17" s="106"/>
      <c r="E17" s="280"/>
      <c r="F17" s="106"/>
      <c r="G17" s="276" t="s">
        <v>35</v>
      </c>
      <c r="H17" s="277"/>
      <c r="I17" s="277"/>
      <c r="J17" s="278"/>
      <c r="K17" s="5"/>
      <c r="L17" s="46" t="str">
        <f>B17</f>
        <v xml:space="preserve">  Relief</v>
      </c>
      <c r="M17" s="90"/>
      <c r="N17" s="91">
        <f>C17</f>
        <v>32198.400000000001</v>
      </c>
      <c r="O17" s="282">
        <f>C26</f>
        <v>1</v>
      </c>
      <c r="P17" s="283">
        <f>N17*O17</f>
        <v>32198.400000000001</v>
      </c>
      <c r="Q17" s="279"/>
      <c r="R17" s="46" t="s">
        <v>125</v>
      </c>
      <c r="S17" s="90"/>
      <c r="T17" s="91">
        <f>C17</f>
        <v>32198.400000000001</v>
      </c>
      <c r="U17" s="282">
        <f>D26</f>
        <v>1.1000000000000001</v>
      </c>
      <c r="V17" s="283">
        <f>T17*U17</f>
        <v>35418.240000000005</v>
      </c>
      <c r="W17" s="5"/>
      <c r="X17" s="284" t="s">
        <v>125</v>
      </c>
      <c r="Y17" s="90"/>
      <c r="Z17" s="91">
        <f>C17</f>
        <v>32198.400000000001</v>
      </c>
      <c r="AA17" s="282">
        <f>E26</f>
        <v>1.2</v>
      </c>
      <c r="AB17" s="283">
        <f>Z17*AA17</f>
        <v>38638.080000000002</v>
      </c>
      <c r="AC17" s="1"/>
    </row>
    <row r="18" spans="1:29">
      <c r="A18" s="5"/>
      <c r="B18" s="71"/>
      <c r="C18" s="106"/>
      <c r="D18" s="106"/>
      <c r="E18" s="280"/>
      <c r="F18" s="106"/>
      <c r="G18" s="285"/>
      <c r="H18" s="277"/>
      <c r="I18" s="277"/>
      <c r="J18" s="278"/>
      <c r="K18" s="5"/>
      <c r="L18" s="109" t="s">
        <v>43</v>
      </c>
      <c r="M18" s="110"/>
      <c r="N18" s="286">
        <f>P18/O18</f>
        <v>33959.869222720896</v>
      </c>
      <c r="O18" s="287">
        <f>SUM(O14:O17)</f>
        <v>9.0500000000000007</v>
      </c>
      <c r="P18" s="288">
        <f>SUM(P14:P17)</f>
        <v>307336.81646562414</v>
      </c>
      <c r="Q18" s="279"/>
      <c r="R18" s="109" t="s">
        <v>43</v>
      </c>
      <c r="S18" s="110"/>
      <c r="T18" s="286">
        <f>V18/U18</f>
        <v>33768.971080357056</v>
      </c>
      <c r="U18" s="287">
        <f>SUM(U14:U17)</f>
        <v>10.15</v>
      </c>
      <c r="V18" s="288">
        <f>SUM(V14:V17)</f>
        <v>342755.05646562413</v>
      </c>
      <c r="W18" s="5"/>
      <c r="X18" s="109" t="s">
        <v>43</v>
      </c>
      <c r="Y18" s="110"/>
      <c r="Z18" s="286">
        <f>AB18/AA18</f>
        <v>33615.404130277704</v>
      </c>
      <c r="AA18" s="287">
        <f>SUM(AA14:AA17)</f>
        <v>11.25</v>
      </c>
      <c r="AB18" s="288">
        <f>SUM(AB14:AB17)</f>
        <v>378173.29646562418</v>
      </c>
      <c r="AC18" s="1"/>
    </row>
    <row r="19" spans="1:29">
      <c r="A19" s="5"/>
      <c r="B19" s="71"/>
      <c r="C19" s="106"/>
      <c r="D19" s="106"/>
      <c r="E19" s="106"/>
      <c r="F19" s="106"/>
      <c r="G19" s="285"/>
      <c r="H19" s="277"/>
      <c r="I19" s="277"/>
      <c r="J19" s="278"/>
      <c r="K19" s="5"/>
      <c r="L19" s="103"/>
      <c r="M19" s="99"/>
      <c r="N19" s="99"/>
      <c r="O19" s="99"/>
      <c r="P19" s="101"/>
      <c r="Q19" s="279"/>
      <c r="R19" s="103"/>
      <c r="S19" s="99"/>
      <c r="T19" s="99"/>
      <c r="U19" s="99"/>
      <c r="V19" s="101"/>
      <c r="W19" s="5"/>
      <c r="X19" s="103"/>
      <c r="Y19" s="99"/>
      <c r="Z19" s="99"/>
      <c r="AA19" s="99"/>
      <c r="AB19" s="101"/>
      <c r="AC19" s="1"/>
    </row>
    <row r="20" spans="1:29">
      <c r="A20" s="5"/>
      <c r="B20" s="172"/>
      <c r="C20" s="280" t="s">
        <v>126</v>
      </c>
      <c r="D20" s="280"/>
      <c r="E20" s="280"/>
      <c r="F20" s="289"/>
      <c r="G20" s="290"/>
      <c r="H20" s="277"/>
      <c r="I20" s="277"/>
      <c r="J20" s="278"/>
      <c r="K20" s="5"/>
      <c r="L20" s="98" t="s">
        <v>127</v>
      </c>
      <c r="M20" s="99"/>
      <c r="N20" s="99"/>
      <c r="O20" s="100" t="s">
        <v>45</v>
      </c>
      <c r="P20" s="101"/>
      <c r="Q20" s="279"/>
      <c r="R20" s="98" t="s">
        <v>127</v>
      </c>
      <c r="S20" s="99"/>
      <c r="T20" s="99"/>
      <c r="U20" s="100" t="s">
        <v>45</v>
      </c>
      <c r="V20" s="101"/>
      <c r="W20" s="5"/>
      <c r="X20" s="98" t="s">
        <v>127</v>
      </c>
      <c r="Y20" s="99"/>
      <c r="Z20" s="99"/>
      <c r="AA20" s="100" t="s">
        <v>45</v>
      </c>
      <c r="AB20" s="101"/>
      <c r="AC20" s="1"/>
    </row>
    <row r="21" spans="1:29">
      <c r="A21" s="5"/>
      <c r="B21" s="172" t="s">
        <v>118</v>
      </c>
      <c r="C21" s="291" t="s">
        <v>128</v>
      </c>
      <c r="D21" s="291" t="s">
        <v>129</v>
      </c>
      <c r="E21" s="291" t="s">
        <v>130</v>
      </c>
      <c r="F21" s="292"/>
      <c r="G21" s="285"/>
      <c r="H21" s="277"/>
      <c r="I21" s="277"/>
      <c r="J21" s="278"/>
      <c r="K21" s="5"/>
      <c r="L21" s="103" t="s">
        <v>46</v>
      </c>
      <c r="M21" s="99"/>
      <c r="N21" s="104">
        <f>C30</f>
        <v>0.22309999999999999</v>
      </c>
      <c r="O21" s="99"/>
      <c r="P21" s="105">
        <f>N21*P18</f>
        <v>68566.843753480745</v>
      </c>
      <c r="Q21" s="279"/>
      <c r="R21" s="103" t="s">
        <v>46</v>
      </c>
      <c r="S21" s="99"/>
      <c r="T21" s="104">
        <f>C30</f>
        <v>0.22309999999999999</v>
      </c>
      <c r="U21" s="99"/>
      <c r="V21" s="105">
        <f>T21*V18</f>
        <v>76468.653097480739</v>
      </c>
      <c r="W21" s="5"/>
      <c r="X21" s="103" t="s">
        <v>46</v>
      </c>
      <c r="Y21" s="99"/>
      <c r="Z21" s="104">
        <f>C30</f>
        <v>0.22309999999999999</v>
      </c>
      <c r="AA21" s="99"/>
      <c r="AB21" s="105">
        <f>Z21*AB18</f>
        <v>84370.462441480748</v>
      </c>
      <c r="AC21" s="1"/>
    </row>
    <row r="22" spans="1:29">
      <c r="A22" s="5"/>
      <c r="B22" s="293" t="s">
        <v>32</v>
      </c>
      <c r="C22" s="292"/>
      <c r="D22" s="292"/>
      <c r="E22" s="292"/>
      <c r="F22" s="292"/>
      <c r="G22" s="277"/>
      <c r="H22" s="277"/>
      <c r="I22" s="277"/>
      <c r="J22" s="278"/>
      <c r="K22" s="5"/>
      <c r="L22" s="92" t="s">
        <v>47</v>
      </c>
      <c r="M22" s="93"/>
      <c r="N22" s="93"/>
      <c r="O22" s="107"/>
      <c r="P22" s="108">
        <f>P18+P21</f>
        <v>375903.6602191049</v>
      </c>
      <c r="Q22" s="279"/>
      <c r="R22" s="92" t="s">
        <v>47</v>
      </c>
      <c r="S22" s="93"/>
      <c r="T22" s="93"/>
      <c r="U22" s="107"/>
      <c r="V22" s="108">
        <f>V18+V21</f>
        <v>419223.7095631049</v>
      </c>
      <c r="W22" s="5"/>
      <c r="X22" s="92" t="s">
        <v>47</v>
      </c>
      <c r="Y22" s="93"/>
      <c r="Z22" s="93"/>
      <c r="AA22" s="107"/>
      <c r="AB22" s="108">
        <f>AB18+AB21</f>
        <v>462543.75890710496</v>
      </c>
      <c r="AC22" s="1"/>
    </row>
    <row r="23" spans="1:29">
      <c r="A23" s="5"/>
      <c r="B23" s="71" t="str">
        <f>B14</f>
        <v xml:space="preserve">  Management Supervision</v>
      </c>
      <c r="C23" s="72">
        <v>0.05</v>
      </c>
      <c r="D23" s="72">
        <v>0.05</v>
      </c>
      <c r="E23" s="72">
        <v>0.05</v>
      </c>
      <c r="F23" s="72"/>
      <c r="G23" s="294"/>
      <c r="H23" s="295"/>
      <c r="I23" s="295"/>
      <c r="J23" s="296"/>
      <c r="K23" s="5"/>
      <c r="L23" s="98"/>
      <c r="M23" s="100"/>
      <c r="N23" s="100"/>
      <c r="O23" s="297"/>
      <c r="P23" s="298"/>
      <c r="Q23" s="279"/>
      <c r="R23" s="98"/>
      <c r="S23" s="100"/>
      <c r="T23" s="100"/>
      <c r="U23" s="297"/>
      <c r="V23" s="298"/>
      <c r="W23" s="5"/>
      <c r="X23" s="98"/>
      <c r="Y23" s="100"/>
      <c r="Z23" s="100"/>
      <c r="AA23" s="297"/>
      <c r="AB23" s="298"/>
      <c r="AC23" s="1"/>
    </row>
    <row r="24" spans="1:29">
      <c r="A24" s="5"/>
      <c r="B24" s="71" t="str">
        <f>B15</f>
        <v xml:space="preserve">  Site Manager</v>
      </c>
      <c r="C24" s="72">
        <v>1</v>
      </c>
      <c r="D24" s="72">
        <v>1</v>
      </c>
      <c r="E24" s="72">
        <v>1</v>
      </c>
      <c r="F24" s="72"/>
      <c r="G24" s="294"/>
      <c r="H24" s="295"/>
      <c r="I24" s="295"/>
      <c r="J24" s="296"/>
      <c r="K24" s="5"/>
      <c r="L24" s="172" t="s">
        <v>131</v>
      </c>
      <c r="M24" s="99"/>
      <c r="N24" s="99"/>
      <c r="O24" s="99"/>
      <c r="P24" s="299">
        <f>C34</f>
        <v>6191.6539525126345</v>
      </c>
      <c r="Q24" s="279"/>
      <c r="R24" s="172" t="s">
        <v>131</v>
      </c>
      <c r="S24" s="99"/>
      <c r="T24" s="99"/>
      <c r="U24" s="99"/>
      <c r="V24" s="299">
        <f>C34</f>
        <v>6191.6539525126345</v>
      </c>
      <c r="W24" s="5"/>
      <c r="X24" s="172" t="s">
        <v>131</v>
      </c>
      <c r="Y24" s="99"/>
      <c r="Z24" s="99"/>
      <c r="AA24" s="99"/>
      <c r="AB24" s="299">
        <f>C34</f>
        <v>6191.6539525126345</v>
      </c>
      <c r="AC24" s="1"/>
    </row>
    <row r="25" spans="1:29">
      <c r="A25" s="5"/>
      <c r="B25" s="71" t="str">
        <f>B16</f>
        <v xml:space="preserve">  Direct Care</v>
      </c>
      <c r="C25" s="72">
        <v>7</v>
      </c>
      <c r="D25" s="72">
        <v>8</v>
      </c>
      <c r="E25" s="72">
        <v>9</v>
      </c>
      <c r="F25" s="72"/>
      <c r="G25" s="294"/>
      <c r="H25" s="295"/>
      <c r="I25" s="295"/>
      <c r="J25" s="296"/>
      <c r="K25" s="5"/>
      <c r="L25" s="103" t="s">
        <v>132</v>
      </c>
      <c r="M25" s="99"/>
      <c r="N25" s="300">
        <f>C31</f>
        <v>8.16</v>
      </c>
      <c r="O25" s="99"/>
      <c r="P25" s="299">
        <f>N25*P10</f>
        <v>14892</v>
      </c>
      <c r="Q25" s="279"/>
      <c r="R25" s="172" t="s">
        <v>132</v>
      </c>
      <c r="S25" s="99"/>
      <c r="T25" s="300">
        <f>C31</f>
        <v>8.16</v>
      </c>
      <c r="U25" s="99"/>
      <c r="V25" s="299">
        <f>T25*V10</f>
        <v>23827.200000000001</v>
      </c>
      <c r="W25" s="5"/>
      <c r="X25" s="172" t="s">
        <v>132</v>
      </c>
      <c r="Y25" s="99"/>
      <c r="Z25" s="300">
        <f>C31</f>
        <v>8.16</v>
      </c>
      <c r="AA25" s="99"/>
      <c r="AB25" s="299">
        <f>Z25*AB10</f>
        <v>32762.400000000001</v>
      </c>
      <c r="AC25" s="1"/>
    </row>
    <row r="26" spans="1:29" ht="12.75" customHeight="1">
      <c r="A26" s="5"/>
      <c r="B26" s="301" t="str">
        <f>B17</f>
        <v xml:space="preserve">  Relief</v>
      </c>
      <c r="C26" s="72">
        <v>1</v>
      </c>
      <c r="D26" s="72">
        <v>1.1000000000000001</v>
      </c>
      <c r="E26" s="72">
        <v>1.2</v>
      </c>
      <c r="F26" s="72"/>
      <c r="G26" s="302"/>
      <c r="H26" s="277"/>
      <c r="I26" s="277"/>
      <c r="J26" s="278"/>
      <c r="K26" s="5"/>
      <c r="L26" s="103"/>
      <c r="M26" s="99"/>
      <c r="N26" s="99"/>
      <c r="O26" s="297"/>
      <c r="P26" s="303"/>
      <c r="Q26" s="279"/>
      <c r="R26" s="103"/>
      <c r="S26" s="99"/>
      <c r="T26" s="99"/>
      <c r="U26" s="297"/>
      <c r="V26" s="303"/>
      <c r="W26" s="5"/>
      <c r="X26" s="103"/>
      <c r="Y26" s="99"/>
      <c r="Z26" s="99"/>
      <c r="AA26" s="297"/>
      <c r="AB26" s="303"/>
      <c r="AC26" s="1"/>
    </row>
    <row r="27" spans="1:29">
      <c r="A27" s="5"/>
      <c r="B27" s="304"/>
      <c r="C27" s="305"/>
      <c r="D27" s="305"/>
      <c r="E27" s="305"/>
      <c r="F27" s="72"/>
      <c r="G27" s="294"/>
      <c r="H27" s="295"/>
      <c r="I27" s="295"/>
      <c r="J27" s="296"/>
      <c r="K27" s="5"/>
      <c r="L27" s="92" t="s">
        <v>133</v>
      </c>
      <c r="M27" s="93"/>
      <c r="N27" s="93"/>
      <c r="O27" s="93"/>
      <c r="P27" s="249">
        <f>SUM(P22:P26)</f>
        <v>396987.31417161756</v>
      </c>
      <c r="Q27" s="279"/>
      <c r="R27" s="92" t="s">
        <v>133</v>
      </c>
      <c r="S27" s="93"/>
      <c r="T27" s="93"/>
      <c r="U27" s="93"/>
      <c r="V27" s="249">
        <f>SUM(V22:V26)</f>
        <v>449242.56351561757</v>
      </c>
      <c r="W27" s="5"/>
      <c r="X27" s="92" t="s">
        <v>133</v>
      </c>
      <c r="Y27" s="93"/>
      <c r="Z27" s="93"/>
      <c r="AA27" s="93"/>
      <c r="AB27" s="249">
        <f>SUM(AB22:AB25)</f>
        <v>501497.81285961764</v>
      </c>
      <c r="AC27" s="1"/>
    </row>
    <row r="28" spans="1:29">
      <c r="A28" s="5"/>
      <c r="B28" s="71"/>
      <c r="C28" s="306"/>
      <c r="D28" s="306"/>
      <c r="E28" s="306"/>
      <c r="F28" s="306"/>
      <c r="G28" s="277"/>
      <c r="H28" s="277"/>
      <c r="I28" s="277"/>
      <c r="J28" s="278"/>
      <c r="K28" s="5"/>
      <c r="L28" s="103"/>
      <c r="M28" s="99"/>
      <c r="N28" s="99"/>
      <c r="O28" s="163"/>
      <c r="P28" s="250"/>
      <c r="Q28" s="279"/>
      <c r="R28" s="103"/>
      <c r="S28" s="99"/>
      <c r="T28" s="99"/>
      <c r="U28" s="163"/>
      <c r="V28" s="250"/>
      <c r="W28" s="5"/>
      <c r="X28" s="103"/>
      <c r="Y28" s="99"/>
      <c r="Z28" s="99"/>
      <c r="AA28" s="163"/>
      <c r="AB28" s="250"/>
      <c r="AC28" s="1"/>
    </row>
    <row r="29" spans="1:29">
      <c r="A29" s="5"/>
      <c r="B29" s="172"/>
      <c r="C29" s="280" t="s">
        <v>52</v>
      </c>
      <c r="D29" s="280"/>
      <c r="E29" s="280"/>
      <c r="F29" s="280"/>
      <c r="G29" s="290"/>
      <c r="H29" s="277"/>
      <c r="I29" s="277"/>
      <c r="J29" s="278"/>
      <c r="K29" s="5"/>
      <c r="L29" s="103" t="s">
        <v>78</v>
      </c>
      <c r="M29" s="99"/>
      <c r="N29" s="307">
        <f>C37</f>
        <v>0.12</v>
      </c>
      <c r="O29" s="99"/>
      <c r="P29" s="105">
        <f>N29*P27</f>
        <v>47638.477700594107</v>
      </c>
      <c r="Q29" s="279"/>
      <c r="R29" s="103" t="s">
        <v>78</v>
      </c>
      <c r="S29" s="99"/>
      <c r="T29" s="307">
        <f>C37</f>
        <v>0.12</v>
      </c>
      <c r="U29" s="99"/>
      <c r="V29" s="105">
        <f>T29*V27</f>
        <v>53909.107621874107</v>
      </c>
      <c r="W29" s="5"/>
      <c r="X29" s="103" t="s">
        <v>78</v>
      </c>
      <c r="Y29" s="99"/>
      <c r="Z29" s="307">
        <f>C37</f>
        <v>0.12</v>
      </c>
      <c r="AA29" s="99"/>
      <c r="AB29" s="105">
        <f>Z29*AB27</f>
        <v>60179.737543154115</v>
      </c>
      <c r="AC29" s="1"/>
    </row>
    <row r="30" spans="1:29">
      <c r="A30" s="5"/>
      <c r="B30" s="172" t="s">
        <v>46</v>
      </c>
      <c r="C30" s="308">
        <f>'[8]Integrated Team (FY21)'!E32</f>
        <v>0.22309999999999999</v>
      </c>
      <c r="D30" s="308"/>
      <c r="E30" s="308"/>
      <c r="F30" s="308"/>
      <c r="G30" s="309" t="s">
        <v>134</v>
      </c>
      <c r="H30" s="295"/>
      <c r="I30" s="295"/>
      <c r="J30" s="296"/>
      <c r="K30" s="5"/>
      <c r="L30" s="103" t="str">
        <f>B38</f>
        <v>PFLMA Trust Contribution</v>
      </c>
      <c r="M30" s="99"/>
      <c r="N30" s="307">
        <f>C38</f>
        <v>3.7000000000000002E-3</v>
      </c>
      <c r="O30" s="99"/>
      <c r="P30" s="105">
        <f>N30*P18</f>
        <v>1137.1462209228093</v>
      </c>
      <c r="Q30" s="279"/>
      <c r="R30" s="103" t="str">
        <f>B38</f>
        <v>PFLMA Trust Contribution</v>
      </c>
      <c r="S30" s="99"/>
      <c r="T30" s="307">
        <f>C38</f>
        <v>3.7000000000000002E-3</v>
      </c>
      <c r="U30" s="99"/>
      <c r="V30" s="105">
        <f>T30*V18</f>
        <v>1268.1937089228093</v>
      </c>
      <c r="W30" s="5"/>
      <c r="X30" s="103" t="str">
        <f>B38</f>
        <v>PFLMA Trust Contribution</v>
      </c>
      <c r="Y30" s="99"/>
      <c r="Z30" s="307">
        <f>C38</f>
        <v>3.7000000000000002E-3</v>
      </c>
      <c r="AA30" s="99"/>
      <c r="AB30" s="105">
        <f>Z30*AB18</f>
        <v>1399.2411969228094</v>
      </c>
      <c r="AC30" s="1"/>
    </row>
    <row r="31" spans="1:29">
      <c r="A31" s="5"/>
      <c r="B31" s="172" t="s">
        <v>132</v>
      </c>
      <c r="C31" s="310">
        <f>8.16</f>
        <v>8.16</v>
      </c>
      <c r="D31" s="306"/>
      <c r="E31" s="306"/>
      <c r="F31" s="5"/>
      <c r="G31" s="214" t="s">
        <v>135</v>
      </c>
      <c r="H31" s="277"/>
      <c r="I31" s="277"/>
      <c r="J31" s="278"/>
      <c r="K31" s="5"/>
      <c r="L31" s="103"/>
      <c r="M31" s="99"/>
      <c r="N31" s="99"/>
      <c r="O31" s="99"/>
      <c r="P31" s="311"/>
      <c r="Q31" s="279"/>
      <c r="R31" s="103"/>
      <c r="S31" s="99"/>
      <c r="T31" s="99"/>
      <c r="U31" s="99"/>
      <c r="V31" s="311"/>
      <c r="W31" s="5"/>
      <c r="X31" s="103"/>
      <c r="Y31" s="99"/>
      <c r="Z31" s="99"/>
      <c r="AA31" s="99"/>
      <c r="AB31" s="311"/>
      <c r="AC31" s="1"/>
    </row>
    <row r="32" spans="1:29" ht="13.8" thickBot="1">
      <c r="A32" s="5"/>
      <c r="B32" s="312"/>
      <c r="C32" s="313"/>
      <c r="D32" s="313"/>
      <c r="E32" s="313"/>
      <c r="F32" s="313"/>
      <c r="G32" s="314"/>
      <c r="H32" s="314"/>
      <c r="I32" s="314"/>
      <c r="J32" s="315"/>
      <c r="K32" s="5"/>
      <c r="L32" s="316" t="s">
        <v>81</v>
      </c>
      <c r="M32" s="317"/>
      <c r="N32" s="317"/>
      <c r="O32" s="317"/>
      <c r="P32" s="318">
        <f>SUM(P27:P31)</f>
        <v>445762.93809313449</v>
      </c>
      <c r="Q32" s="279"/>
      <c r="R32" s="316" t="s">
        <v>81</v>
      </c>
      <c r="S32" s="317"/>
      <c r="T32" s="317"/>
      <c r="U32" s="317"/>
      <c r="V32" s="318">
        <f>SUM(V27:V30)</f>
        <v>504419.86484641454</v>
      </c>
      <c r="W32" s="5"/>
      <c r="X32" s="316" t="s">
        <v>81</v>
      </c>
      <c r="Y32" s="317"/>
      <c r="Z32" s="317"/>
      <c r="AA32" s="317"/>
      <c r="AB32" s="318">
        <f>SUM(AB27:AB30)</f>
        <v>563076.79159969464</v>
      </c>
      <c r="AC32" s="1"/>
    </row>
    <row r="33" spans="1:29" ht="13.8" thickTop="1">
      <c r="A33" s="5"/>
      <c r="B33" s="312"/>
      <c r="C33" s="313"/>
      <c r="D33" s="313"/>
      <c r="E33" s="313"/>
      <c r="F33" s="313"/>
      <c r="G33" s="314"/>
      <c r="H33" s="314"/>
      <c r="I33" s="314"/>
      <c r="J33" s="315"/>
      <c r="K33" s="5"/>
      <c r="L33" s="103"/>
      <c r="M33" s="99"/>
      <c r="N33" s="99"/>
      <c r="O33" s="99"/>
      <c r="P33" s="101"/>
      <c r="Q33" s="5"/>
      <c r="R33" s="103"/>
      <c r="S33" s="99"/>
      <c r="T33" s="99"/>
      <c r="U33" s="99"/>
      <c r="V33" s="101"/>
      <c r="W33" s="5"/>
      <c r="X33" s="103"/>
      <c r="Y33" s="99"/>
      <c r="Z33" s="99"/>
      <c r="AA33" s="99"/>
      <c r="AB33" s="101"/>
      <c r="AC33" s="1"/>
    </row>
    <row r="34" spans="1:29">
      <c r="A34" s="5"/>
      <c r="B34" s="172" t="s">
        <v>131</v>
      </c>
      <c r="C34" s="319">
        <f>5750*(1+C40)</f>
        <v>6191.6539525126345</v>
      </c>
      <c r="D34" s="5"/>
      <c r="E34" s="320"/>
      <c r="F34" s="281"/>
      <c r="G34" s="321" t="s">
        <v>136</v>
      </c>
      <c r="H34" s="322"/>
      <c r="I34" s="322"/>
      <c r="J34" s="323"/>
      <c r="K34" s="5"/>
      <c r="L34" s="103" t="s">
        <v>84</v>
      </c>
      <c r="M34" s="99"/>
      <c r="N34" s="324">
        <f>C41</f>
        <v>1.78E-2</v>
      </c>
      <c r="O34" s="99"/>
      <c r="P34" s="325">
        <f>P32+(P32*N34)-(P18*N34)</f>
        <v>448226.92305810418</v>
      </c>
      <c r="Q34" s="5"/>
      <c r="R34" s="103" t="s">
        <v>84</v>
      </c>
      <c r="S34" s="99"/>
      <c r="T34" s="324">
        <f>C41</f>
        <v>1.78E-2</v>
      </c>
      <c r="U34" s="99"/>
      <c r="V34" s="326">
        <f>V32+(V32*T34)-(V18*T34)</f>
        <v>507297.49843559263</v>
      </c>
      <c r="W34" s="5"/>
      <c r="X34" s="103" t="s">
        <v>84</v>
      </c>
      <c r="Y34" s="99"/>
      <c r="Z34" s="324">
        <f>C41</f>
        <v>1.78E-2</v>
      </c>
      <c r="AA34" s="99"/>
      <c r="AB34" s="326">
        <f>AB32+(AB32*Z34)-(AB18*Z34)</f>
        <v>566368.07381308114</v>
      </c>
      <c r="AC34" s="1"/>
    </row>
    <row r="35" spans="1:29">
      <c r="A35" s="5"/>
      <c r="B35" s="327"/>
      <c r="C35" s="328"/>
      <c r="D35" s="328"/>
      <c r="E35" s="328"/>
      <c r="F35" s="329"/>
      <c r="G35" s="330"/>
      <c r="H35" s="277"/>
      <c r="I35" s="277"/>
      <c r="J35" s="278"/>
      <c r="K35" s="5"/>
      <c r="L35" s="103"/>
      <c r="M35" s="99"/>
      <c r="N35" s="331"/>
      <c r="O35" s="99"/>
      <c r="P35" s="332"/>
      <c r="Q35" s="5"/>
      <c r="R35" s="103"/>
      <c r="S35" s="99"/>
      <c r="T35" s="99"/>
      <c r="U35" s="99"/>
      <c r="V35" s="326"/>
      <c r="W35" s="5"/>
      <c r="X35" s="103"/>
      <c r="Y35" s="99"/>
      <c r="Z35" s="331"/>
      <c r="AA35" s="99"/>
      <c r="AB35" s="326"/>
      <c r="AC35" s="1"/>
    </row>
    <row r="36" spans="1:29">
      <c r="A36" s="1"/>
      <c r="B36" s="272"/>
      <c r="C36" s="333"/>
      <c r="D36" s="333"/>
      <c r="E36" s="333"/>
      <c r="F36" s="333"/>
      <c r="G36" s="334"/>
      <c r="H36" s="214"/>
      <c r="I36" s="214"/>
      <c r="J36" s="275"/>
      <c r="K36" s="1"/>
      <c r="L36" s="120"/>
      <c r="M36" s="33"/>
      <c r="N36" s="335"/>
      <c r="O36" s="336"/>
      <c r="P36" s="337"/>
      <c r="Q36" s="1"/>
      <c r="R36" s="120"/>
      <c r="S36" s="33"/>
      <c r="T36" s="331"/>
      <c r="U36" s="33"/>
      <c r="V36" s="338"/>
      <c r="W36" s="1"/>
      <c r="X36" s="120"/>
      <c r="Y36" s="33"/>
      <c r="Z36" s="33"/>
      <c r="AA36" s="33"/>
      <c r="AB36" s="339"/>
      <c r="AC36" s="1"/>
    </row>
    <row r="37" spans="1:29" ht="13.8" thickBot="1">
      <c r="A37" s="1"/>
      <c r="B37" s="124" t="s">
        <v>78</v>
      </c>
      <c r="C37" s="125">
        <f>'[8]Integrated Team (FY21)'!E46</f>
        <v>0.12</v>
      </c>
      <c r="D37" s="125"/>
      <c r="E37" s="125"/>
      <c r="F37" s="125"/>
      <c r="G37" s="340" t="s">
        <v>137</v>
      </c>
      <c r="H37" s="214"/>
      <c r="I37" s="214"/>
      <c r="J37" s="275"/>
      <c r="K37" s="1"/>
      <c r="L37" s="341" t="s">
        <v>138</v>
      </c>
      <c r="M37" s="243"/>
      <c r="N37" s="342"/>
      <c r="O37" s="256"/>
      <c r="P37" s="186">
        <f>P34/P10</f>
        <v>245.60379345649545</v>
      </c>
      <c r="Q37" s="1"/>
      <c r="R37" s="120" t="s">
        <v>138</v>
      </c>
      <c r="S37" s="33"/>
      <c r="T37" s="33"/>
      <c r="U37" s="336"/>
      <c r="V37" s="343">
        <f>V34/V10</f>
        <v>173.73202001218925</v>
      </c>
      <c r="W37" s="1"/>
      <c r="X37" s="120" t="s">
        <v>138</v>
      </c>
      <c r="Y37" s="33"/>
      <c r="Z37" s="33"/>
      <c r="AA37" s="336"/>
      <c r="AB37" s="343">
        <f>AB34/AB10</f>
        <v>141.06303208295918</v>
      </c>
      <c r="AC37" s="1"/>
    </row>
    <row r="38" spans="1:29" ht="13.8" thickBot="1">
      <c r="A38" s="1"/>
      <c r="B38" s="172" t="s">
        <v>139</v>
      </c>
      <c r="C38" s="308">
        <v>3.7000000000000002E-3</v>
      </c>
      <c r="D38" s="64"/>
      <c r="E38" s="64"/>
      <c r="F38" s="64"/>
      <c r="G38" s="340" t="s">
        <v>140</v>
      </c>
      <c r="H38" s="214"/>
      <c r="I38" s="214"/>
      <c r="J38" s="275"/>
      <c r="K38" s="1"/>
      <c r="L38" s="344"/>
      <c r="M38" s="345"/>
      <c r="N38" s="243"/>
      <c r="O38" s="256"/>
      <c r="P38" s="346"/>
      <c r="Q38" s="1"/>
      <c r="R38" s="347"/>
      <c r="S38" s="348"/>
      <c r="T38" s="349"/>
      <c r="U38" s="350"/>
      <c r="V38" s="351"/>
      <c r="W38" s="1"/>
      <c r="X38" s="347"/>
      <c r="Y38" s="348"/>
      <c r="Z38" s="349"/>
      <c r="AA38" s="350"/>
      <c r="AB38" s="351"/>
      <c r="AC38" s="1"/>
    </row>
    <row r="39" spans="1:29">
      <c r="A39" s="1"/>
      <c r="B39" s="178"/>
      <c r="C39" s="352"/>
      <c r="D39" s="180"/>
      <c r="E39" s="180"/>
      <c r="F39" s="180"/>
      <c r="G39" s="353"/>
      <c r="H39" s="354"/>
      <c r="I39" s="354"/>
      <c r="J39" s="355"/>
      <c r="K39" s="1"/>
      <c r="L39" s="356"/>
      <c r="M39" s="357"/>
      <c r="N39" s="33"/>
      <c r="O39" s="336"/>
      <c r="P39" s="358"/>
      <c r="Q39" s="1"/>
      <c r="R39" s="356"/>
      <c r="S39" s="357"/>
      <c r="T39" s="33"/>
      <c r="U39" s="336"/>
      <c r="V39" s="358"/>
      <c r="W39" s="1"/>
      <c r="X39" s="356"/>
      <c r="Y39" s="357"/>
      <c r="Z39" s="33"/>
      <c r="AA39" s="336"/>
      <c r="AB39" s="358"/>
      <c r="AC39" s="1"/>
    </row>
    <row r="40" spans="1:29">
      <c r="A40" s="1"/>
      <c r="B40" s="178" t="s">
        <v>141</v>
      </c>
      <c r="C40" s="352">
        <f>'[8]Integrated Team (FY21)'!E47</f>
        <v>7.6809383045675458E-2</v>
      </c>
      <c r="D40" s="179"/>
      <c r="E40" s="179"/>
      <c r="F40" s="179"/>
      <c r="G40" s="359" t="s">
        <v>86</v>
      </c>
      <c r="H40" s="354"/>
      <c r="I40" s="354"/>
      <c r="J40" s="355"/>
      <c r="K40" s="1"/>
      <c r="L40" s="356"/>
      <c r="M40" s="357"/>
      <c r="N40" s="33"/>
      <c r="O40" s="336"/>
      <c r="P40" s="165"/>
      <c r="Q40" s="1"/>
      <c r="R40" s="1"/>
      <c r="S40" s="1"/>
      <c r="T40" s="1"/>
      <c r="U40" s="1"/>
      <c r="V40" s="165"/>
      <c r="W40" s="1"/>
      <c r="X40" s="1"/>
      <c r="Y40" s="1"/>
      <c r="Z40" s="1"/>
      <c r="AA40" s="1"/>
      <c r="AB40" s="165"/>
      <c r="AC40" s="1"/>
    </row>
    <row r="41" spans="1:29" ht="13.8" thickBot="1">
      <c r="A41" s="1"/>
      <c r="B41" s="187" t="s">
        <v>141</v>
      </c>
      <c r="C41" s="360">
        <v>1.78E-2</v>
      </c>
      <c r="D41" s="189"/>
      <c r="E41" s="189"/>
      <c r="F41" s="189"/>
      <c r="G41" s="361" t="s">
        <v>88</v>
      </c>
      <c r="H41" s="362"/>
      <c r="I41" s="362"/>
      <c r="J41" s="363"/>
      <c r="K41" s="1"/>
      <c r="L41" s="1"/>
      <c r="M41" s="1"/>
      <c r="N41" s="1"/>
      <c r="O41" s="1"/>
      <c r="P41" s="364"/>
      <c r="Q41" s="1"/>
      <c r="R41" s="356"/>
      <c r="S41" s="357"/>
      <c r="T41" s="33"/>
      <c r="U41" s="336"/>
      <c r="V41" s="364"/>
      <c r="W41" s="1"/>
      <c r="X41" s="356"/>
      <c r="Y41" s="357"/>
      <c r="Z41" s="33"/>
      <c r="AA41" s="336"/>
      <c r="AB41" s="364"/>
      <c r="AC41" s="1"/>
    </row>
    <row r="42" spans="1:29">
      <c r="A42" s="1"/>
      <c r="B42" s="917"/>
      <c r="C42" s="917"/>
      <c r="D42" s="917"/>
      <c r="E42" s="917"/>
      <c r="F42" s="917"/>
      <c r="G42" s="917"/>
      <c r="H42" s="917"/>
      <c r="I42" s="917"/>
      <c r="J42" s="917"/>
      <c r="K42" s="1"/>
      <c r="L42" s="1"/>
      <c r="M42" s="1"/>
      <c r="N42" s="1"/>
      <c r="O42" s="1"/>
      <c r="P42" s="1"/>
      <c r="Q42" s="1"/>
      <c r="R42" s="1"/>
      <c r="S42" s="1"/>
      <c r="T42" s="1"/>
      <c r="U42" s="1"/>
      <c r="V42" s="1"/>
      <c r="W42" s="1"/>
      <c r="X42" s="1"/>
      <c r="Y42" s="1"/>
      <c r="Z42" s="1"/>
      <c r="AA42" s="1"/>
      <c r="AB42" s="1"/>
      <c r="AC42" s="1"/>
    </row>
    <row r="43" spans="1:29">
      <c r="A43" s="1"/>
      <c r="B43" s="918"/>
      <c r="C43" s="918"/>
      <c r="D43" s="918"/>
      <c r="E43" s="918"/>
      <c r="F43" s="918"/>
      <c r="G43" s="918"/>
      <c r="H43" s="918"/>
      <c r="I43" s="918"/>
      <c r="J43" s="918"/>
      <c r="K43" s="1"/>
      <c r="L43" s="1"/>
      <c r="M43" s="1"/>
      <c r="N43" s="1"/>
      <c r="O43" s="1"/>
      <c r="P43" s="1"/>
      <c r="Q43" s="1"/>
      <c r="R43" s="1"/>
      <c r="S43" s="1"/>
      <c r="T43" s="1"/>
      <c r="U43" s="1"/>
      <c r="V43" s="1"/>
      <c r="W43" s="1"/>
      <c r="X43" s="1"/>
      <c r="Y43" s="1"/>
      <c r="Z43" s="1"/>
      <c r="AA43" s="1"/>
      <c r="AB43" s="1"/>
      <c r="AC43" s="1"/>
    </row>
    <row r="44" spans="1:29">
      <c r="A44" s="1"/>
      <c r="B44" s="1"/>
      <c r="C44" s="1"/>
      <c r="D44" s="1"/>
      <c r="E44" s="1"/>
      <c r="F44" s="1"/>
      <c r="G44" s="1"/>
      <c r="H44" s="33"/>
      <c r="I44" s="1"/>
      <c r="J44" s="1"/>
      <c r="K44" s="1"/>
      <c r="L44" s="1"/>
      <c r="M44" s="1"/>
      <c r="N44" s="1"/>
      <c r="O44" s="1"/>
      <c r="P44" s="1"/>
      <c r="Q44" s="1"/>
      <c r="R44" s="1"/>
      <c r="S44" s="1"/>
      <c r="T44" s="1"/>
      <c r="U44" s="1"/>
      <c r="V44" s="1"/>
      <c r="W44" s="1"/>
      <c r="X44" s="1"/>
      <c r="Y44" s="1"/>
      <c r="Z44" s="1"/>
      <c r="AA44" s="1"/>
      <c r="AB44" s="1"/>
      <c r="AC44" s="1"/>
    </row>
    <row r="45" spans="1:29">
      <c r="A45" s="1"/>
      <c r="B45" s="365" t="s">
        <v>142</v>
      </c>
      <c r="C45" s="1"/>
      <c r="D45" s="1"/>
      <c r="E45" s="1"/>
      <c r="F45" s="1"/>
      <c r="G45" s="1"/>
      <c r="H45" s="33"/>
      <c r="I45" s="1"/>
      <c r="J45" s="1"/>
      <c r="K45" s="1"/>
      <c r="L45" s="1"/>
      <c r="M45" s="1"/>
      <c r="N45" s="1"/>
      <c r="O45" s="1"/>
      <c r="P45" s="1"/>
      <c r="Q45" s="1"/>
      <c r="R45" s="1"/>
      <c r="S45" s="1"/>
      <c r="T45" s="1"/>
      <c r="U45" s="1"/>
      <c r="V45" s="1"/>
      <c r="W45" s="1"/>
      <c r="X45" s="1"/>
      <c r="Y45" s="1"/>
      <c r="Z45" s="1"/>
      <c r="AA45" s="1"/>
      <c r="AB45" s="1"/>
      <c r="AC45" s="1"/>
    </row>
    <row r="46" spans="1:29">
      <c r="A46" s="1"/>
      <c r="B46" s="366" t="s">
        <v>143</v>
      </c>
      <c r="C46" s="367" t="s">
        <v>144</v>
      </c>
      <c r="D46" s="367" t="s">
        <v>145</v>
      </c>
      <c r="E46" s="367" t="s">
        <v>146</v>
      </c>
      <c r="F46" s="367" t="s">
        <v>147</v>
      </c>
      <c r="G46" s="367" t="s">
        <v>148</v>
      </c>
      <c r="H46" s="367" t="s">
        <v>149</v>
      </c>
      <c r="I46" s="367" t="s">
        <v>150</v>
      </c>
      <c r="J46" s="1"/>
      <c r="K46" s="1"/>
      <c r="L46" s="1"/>
      <c r="M46" s="1"/>
      <c r="N46" s="1"/>
      <c r="O46" s="1"/>
      <c r="P46" s="1"/>
      <c r="Q46" s="1"/>
      <c r="R46" s="1"/>
      <c r="S46" s="1"/>
      <c r="T46" s="1"/>
      <c r="U46" s="1"/>
      <c r="V46" s="1"/>
      <c r="W46" s="1"/>
      <c r="X46" s="1"/>
      <c r="Y46" s="1"/>
      <c r="Z46" s="1"/>
      <c r="AA46" s="1"/>
      <c r="AB46" s="1"/>
      <c r="AC46" s="1"/>
    </row>
    <row r="47" spans="1:29">
      <c r="A47" s="1"/>
      <c r="B47" s="368" t="s">
        <v>151</v>
      </c>
      <c r="C47" s="369">
        <v>16</v>
      </c>
      <c r="D47" s="369">
        <v>16</v>
      </c>
      <c r="E47" s="369">
        <v>16</v>
      </c>
      <c r="F47" s="369">
        <v>16</v>
      </c>
      <c r="G47" s="369">
        <v>16</v>
      </c>
      <c r="H47" s="369">
        <v>16</v>
      </c>
      <c r="I47" s="369">
        <v>16</v>
      </c>
      <c r="J47" s="1"/>
      <c r="K47" s="1"/>
      <c r="L47" s="356"/>
      <c r="M47" s="370"/>
      <c r="N47" s="371"/>
      <c r="O47" s="372"/>
      <c r="P47" s="33"/>
      <c r="Q47" s="1"/>
      <c r="R47" s="356"/>
      <c r="S47" s="370"/>
      <c r="T47" s="371"/>
      <c r="U47" s="372"/>
      <c r="V47" s="336"/>
      <c r="W47" s="1"/>
      <c r="X47" s="356"/>
      <c r="Y47" s="370"/>
      <c r="Z47" s="371"/>
      <c r="AA47" s="372"/>
      <c r="AB47" s="336"/>
      <c r="AC47" s="1"/>
    </row>
    <row r="48" spans="1:29">
      <c r="A48" s="1"/>
      <c r="B48" s="368" t="s">
        <v>152</v>
      </c>
      <c r="C48" s="369">
        <v>16</v>
      </c>
      <c r="D48" s="369">
        <v>16</v>
      </c>
      <c r="E48" s="369">
        <v>16</v>
      </c>
      <c r="F48" s="369">
        <v>16</v>
      </c>
      <c r="G48" s="369">
        <v>16</v>
      </c>
      <c r="H48" s="369">
        <v>16</v>
      </c>
      <c r="I48" s="369">
        <v>16</v>
      </c>
      <c r="J48" s="1"/>
      <c r="K48" s="1"/>
      <c r="L48" s="356"/>
      <c r="M48" s="370"/>
      <c r="N48" s="371"/>
      <c r="O48" s="372"/>
      <c r="P48" s="33"/>
      <c r="Q48" s="1"/>
      <c r="R48" s="356"/>
      <c r="S48" s="370"/>
      <c r="T48" s="371"/>
      <c r="U48" s="372"/>
      <c r="V48" s="336"/>
      <c r="W48" s="1"/>
      <c r="X48" s="356"/>
      <c r="Y48" s="370"/>
      <c r="Z48" s="371"/>
      <c r="AA48" s="372"/>
      <c r="AB48" s="336"/>
      <c r="AC48" s="1"/>
    </row>
    <row r="49" spans="1:29">
      <c r="A49" s="1"/>
      <c r="B49" s="368" t="s">
        <v>153</v>
      </c>
      <c r="C49" s="369">
        <v>8</v>
      </c>
      <c r="D49" s="369">
        <v>8</v>
      </c>
      <c r="E49" s="369">
        <v>8</v>
      </c>
      <c r="F49" s="369">
        <v>8</v>
      </c>
      <c r="G49" s="369">
        <v>8</v>
      </c>
      <c r="H49" s="369">
        <v>8</v>
      </c>
      <c r="I49" s="369">
        <v>8</v>
      </c>
      <c r="J49" s="1"/>
      <c r="K49" s="1"/>
      <c r="L49" s="6"/>
      <c r="M49" s="1"/>
      <c r="N49" s="1"/>
      <c r="O49" s="1"/>
      <c r="P49" s="67"/>
      <c r="Q49" s="33"/>
      <c r="R49" s="1"/>
      <c r="S49" s="1"/>
      <c r="T49" s="1"/>
      <c r="U49" s="1"/>
      <c r="V49" s="1"/>
      <c r="W49" s="33"/>
      <c r="X49" s="1"/>
      <c r="Y49" s="1"/>
      <c r="Z49" s="1"/>
      <c r="AA49" s="1"/>
      <c r="AB49" s="1"/>
      <c r="AC49" s="1"/>
    </row>
    <row r="50" spans="1:29" ht="26.25" customHeight="1">
      <c r="A50" s="1"/>
      <c r="B50" s="368" t="str">
        <f>"Total"&amp;" = "&amp;(SUM(C50:I50))</f>
        <v>Total = 280</v>
      </c>
      <c r="C50" s="373">
        <f>SUM(C47:C49)</f>
        <v>40</v>
      </c>
      <c r="D50" s="373">
        <f t="shared" ref="D50:I50" si="1">SUM(D47:D49)</f>
        <v>40</v>
      </c>
      <c r="E50" s="373">
        <f t="shared" si="1"/>
        <v>40</v>
      </c>
      <c r="F50" s="373">
        <f t="shared" si="1"/>
        <v>40</v>
      </c>
      <c r="G50" s="373">
        <f t="shared" si="1"/>
        <v>40</v>
      </c>
      <c r="H50" s="373">
        <f t="shared" si="1"/>
        <v>40</v>
      </c>
      <c r="I50" s="373">
        <f t="shared" si="1"/>
        <v>40</v>
      </c>
      <c r="J50" s="1"/>
      <c r="K50" s="1"/>
      <c r="L50" s="6"/>
      <c r="M50" s="1"/>
      <c r="N50" s="1"/>
      <c r="O50" s="1"/>
      <c r="P50" s="1"/>
      <c r="Q50" s="33"/>
      <c r="R50" s="1"/>
      <c r="S50" s="1"/>
      <c r="T50" s="1"/>
      <c r="U50" s="1"/>
      <c r="V50" s="1"/>
      <c r="W50" s="1"/>
      <c r="X50" s="1"/>
      <c r="Y50" s="1"/>
      <c r="Z50" s="1"/>
      <c r="AA50" s="1"/>
      <c r="AB50" s="1"/>
      <c r="AC50" s="1"/>
    </row>
    <row r="51" spans="1:29" ht="26.25" customHeight="1">
      <c r="A51" s="1"/>
      <c r="B51" s="908" t="s">
        <v>154</v>
      </c>
      <c r="C51" s="908"/>
      <c r="D51" s="908"/>
      <c r="E51" s="908"/>
      <c r="F51" s="908"/>
      <c r="G51" s="908"/>
      <c r="H51" s="908"/>
      <c r="I51" s="908"/>
      <c r="J51" s="1"/>
      <c r="K51" s="1"/>
      <c r="L51" s="6" t="s">
        <v>155</v>
      </c>
      <c r="M51" s="1"/>
      <c r="N51" s="1"/>
      <c r="O51" s="1"/>
      <c r="P51" s="1"/>
      <c r="Q51" s="1"/>
      <c r="R51" s="1"/>
      <c r="S51" s="1"/>
      <c r="T51" s="1"/>
      <c r="U51" s="1"/>
      <c r="V51" s="1"/>
      <c r="W51" s="1"/>
      <c r="X51" s="1"/>
      <c r="Y51" s="1"/>
      <c r="Z51" s="1"/>
      <c r="AA51" s="1"/>
      <c r="AB51" s="1"/>
      <c r="AC51" s="1"/>
    </row>
    <row r="52" spans="1:29" ht="13.8" thickBot="1">
      <c r="A52" s="1"/>
      <c r="B52" s="374"/>
      <c r="C52" s="374"/>
      <c r="D52" s="374"/>
      <c r="E52" s="374"/>
      <c r="F52" s="374"/>
      <c r="G52" s="374"/>
      <c r="H52" s="374"/>
      <c r="I52" s="374"/>
      <c r="J52" s="1"/>
      <c r="K52" s="1"/>
      <c r="L52" s="6"/>
      <c r="M52" s="1"/>
      <c r="N52" s="1"/>
      <c r="O52" s="1"/>
      <c r="P52" s="1"/>
      <c r="Q52" s="1"/>
      <c r="R52" s="1"/>
      <c r="S52" s="1"/>
      <c r="T52" s="1"/>
      <c r="U52" s="1"/>
      <c r="V52" s="1"/>
      <c r="W52" s="1"/>
      <c r="X52" s="1"/>
      <c r="Y52" s="1"/>
      <c r="Z52" s="1"/>
      <c r="AA52" s="1"/>
      <c r="AB52" s="1"/>
      <c r="AC52" s="1"/>
    </row>
    <row r="53" spans="1:29" ht="13.8" thickBot="1">
      <c r="A53" s="1"/>
      <c r="B53" s="1"/>
      <c r="C53" s="1"/>
      <c r="D53" s="375"/>
      <c r="E53" s="375"/>
      <c r="F53" s="375"/>
      <c r="G53" s="375"/>
      <c r="H53" s="375"/>
      <c r="I53" s="375"/>
      <c r="J53" s="1"/>
      <c r="K53" s="1"/>
      <c r="L53" s="909" t="s">
        <v>156</v>
      </c>
      <c r="M53" s="910"/>
      <c r="N53" s="910"/>
      <c r="O53" s="910"/>
      <c r="P53" s="911"/>
      <c r="Q53" s="1"/>
      <c r="R53" s="909" t="s">
        <v>157</v>
      </c>
      <c r="S53" s="910"/>
      <c r="T53" s="910"/>
      <c r="U53" s="910"/>
      <c r="V53" s="911"/>
      <c r="W53" s="1"/>
      <c r="X53" s="909" t="s">
        <v>158</v>
      </c>
      <c r="Y53" s="910"/>
      <c r="Z53" s="910"/>
      <c r="AA53" s="910"/>
      <c r="AB53" s="911"/>
      <c r="AC53" s="1"/>
    </row>
    <row r="54" spans="1:29">
      <c r="A54" s="1"/>
      <c r="B54" s="365"/>
      <c r="C54" s="1"/>
      <c r="D54" s="1"/>
      <c r="E54" s="1"/>
      <c r="F54" s="1"/>
      <c r="G54" s="1"/>
      <c r="H54" s="1"/>
      <c r="I54" s="1"/>
      <c r="J54" s="1"/>
      <c r="K54" s="1"/>
      <c r="L54" s="26" t="s">
        <v>7</v>
      </c>
      <c r="M54" s="266">
        <v>15</v>
      </c>
      <c r="N54" s="28"/>
      <c r="O54" s="29" t="s">
        <v>9</v>
      </c>
      <c r="P54" s="30">
        <f>M54*365</f>
        <v>5475</v>
      </c>
      <c r="Q54" s="1"/>
      <c r="R54" s="26" t="s">
        <v>7</v>
      </c>
      <c r="S54" s="266">
        <v>20</v>
      </c>
      <c r="T54" s="28"/>
      <c r="U54" s="29" t="s">
        <v>9</v>
      </c>
      <c r="V54" s="30">
        <f>S54*365</f>
        <v>7300</v>
      </c>
      <c r="W54" s="1"/>
      <c r="X54" s="26" t="s">
        <v>7</v>
      </c>
      <c r="Y54" s="266">
        <v>30</v>
      </c>
      <c r="Z54" s="28"/>
      <c r="AA54" s="29" t="s">
        <v>9</v>
      </c>
      <c r="AB54" s="30">
        <f>Y54*365</f>
        <v>10950</v>
      </c>
      <c r="AC54" s="1"/>
    </row>
    <row r="55" spans="1:29">
      <c r="A55" s="1"/>
      <c r="B55" s="376"/>
      <c r="C55" s="1"/>
      <c r="D55" s="1"/>
      <c r="E55" s="1"/>
      <c r="F55" s="1"/>
      <c r="G55" s="1"/>
      <c r="H55" s="1"/>
      <c r="I55" s="1"/>
      <c r="J55" s="1"/>
      <c r="K55" s="1"/>
      <c r="L55" s="120"/>
      <c r="M55" s="33"/>
      <c r="N55" s="33"/>
      <c r="O55" s="33"/>
      <c r="P55" s="34"/>
      <c r="Q55" s="1"/>
      <c r="R55" s="120"/>
      <c r="S55" s="33"/>
      <c r="T55" s="33"/>
      <c r="U55" s="33"/>
      <c r="V55" s="34"/>
      <c r="X55" s="120"/>
      <c r="Y55" s="33"/>
      <c r="Z55" s="33"/>
      <c r="AA55" s="33"/>
      <c r="AB55" s="34"/>
      <c r="AC55" s="1"/>
    </row>
    <row r="56" spans="1:29" ht="13.8" thickBot="1">
      <c r="A56" s="1"/>
      <c r="B56" s="6" t="s">
        <v>159</v>
      </c>
      <c r="C56" s="1"/>
      <c r="D56" s="1"/>
      <c r="E56" s="1"/>
      <c r="F56" s="1"/>
      <c r="G56" s="1"/>
      <c r="H56" s="1"/>
      <c r="I56" s="1"/>
      <c r="J56" s="377"/>
      <c r="K56" s="1"/>
      <c r="L56" s="35"/>
      <c r="M56" s="36"/>
      <c r="N56" s="37" t="s">
        <v>11</v>
      </c>
      <c r="O56" s="37" t="s">
        <v>12</v>
      </c>
      <c r="P56" s="38" t="s">
        <v>13</v>
      </c>
      <c r="R56" s="35"/>
      <c r="S56" s="36"/>
      <c r="T56" s="37" t="s">
        <v>11</v>
      </c>
      <c r="U56" s="37" t="s">
        <v>12</v>
      </c>
      <c r="V56" s="38" t="s">
        <v>13</v>
      </c>
      <c r="W56" s="1"/>
      <c r="X56" s="35"/>
      <c r="Y56" s="36"/>
      <c r="Z56" s="37" t="s">
        <v>11</v>
      </c>
      <c r="AA56" s="37" t="s">
        <v>12</v>
      </c>
      <c r="AB56" s="38" t="s">
        <v>13</v>
      </c>
      <c r="AC56" s="1"/>
    </row>
    <row r="57" spans="1:29">
      <c r="A57" s="1"/>
      <c r="B57" s="197"/>
      <c r="C57" s="267" t="s">
        <v>23</v>
      </c>
      <c r="D57" s="267"/>
      <c r="E57" s="378"/>
      <c r="F57" s="268"/>
      <c r="G57" s="379" t="s">
        <v>24</v>
      </c>
      <c r="H57" s="246"/>
      <c r="I57" s="246"/>
      <c r="J57" s="380"/>
      <c r="K57" s="1"/>
      <c r="L57" s="272" t="s">
        <v>32</v>
      </c>
      <c r="M57" s="42"/>
      <c r="N57" s="43"/>
      <c r="O57" s="43"/>
      <c r="P57" s="44"/>
      <c r="Q57" s="1"/>
      <c r="R57" s="272" t="s">
        <v>32</v>
      </c>
      <c r="S57" s="42"/>
      <c r="T57" s="43"/>
      <c r="U57" s="43"/>
      <c r="V57" s="44"/>
      <c r="W57" s="1"/>
      <c r="X57" s="272" t="s">
        <v>32</v>
      </c>
      <c r="Y57" s="42"/>
      <c r="Z57" s="43"/>
      <c r="AA57" s="43"/>
      <c r="AB57" s="44"/>
      <c r="AC57" s="1"/>
    </row>
    <row r="58" spans="1:29">
      <c r="A58" s="1"/>
      <c r="B58" s="272" t="s">
        <v>32</v>
      </c>
      <c r="C58" s="273"/>
      <c r="D58" s="273"/>
      <c r="E58" s="280"/>
      <c r="F58" s="68"/>
      <c r="G58" s="33"/>
      <c r="H58" s="33"/>
      <c r="I58" s="33"/>
      <c r="J58" s="34"/>
      <c r="K58" s="1"/>
      <c r="L58" s="206" t="str">
        <f>B59</f>
        <v xml:space="preserve">  Management Supervision</v>
      </c>
      <c r="M58" s="207"/>
      <c r="N58" s="208">
        <f>C59</f>
        <v>92496.84919424048</v>
      </c>
      <c r="O58" s="209">
        <f>C68</f>
        <v>0.05</v>
      </c>
      <c r="P58" s="210">
        <f>N58*O58</f>
        <v>4624.8424597120238</v>
      </c>
      <c r="Q58" s="1"/>
      <c r="R58" s="206" t="str">
        <f>B59</f>
        <v xml:space="preserve">  Management Supervision</v>
      </c>
      <c r="S58" s="207"/>
      <c r="T58" s="208">
        <f>C59</f>
        <v>92496.84919424048</v>
      </c>
      <c r="U58" s="209">
        <f>D68</f>
        <v>0.05</v>
      </c>
      <c r="V58" s="210">
        <f>T58*U58</f>
        <v>4624.8424597120238</v>
      </c>
      <c r="W58" s="1"/>
      <c r="X58" s="206" t="str">
        <f>B59</f>
        <v xml:space="preserve">  Management Supervision</v>
      </c>
      <c r="Y58" s="207"/>
      <c r="Z58" s="208">
        <f>C59</f>
        <v>92496.84919424048</v>
      </c>
      <c r="AA58" s="209">
        <f>E68</f>
        <v>0.05</v>
      </c>
      <c r="AB58" s="210">
        <f>Z58*AA58</f>
        <v>4624.8424597120238</v>
      </c>
      <c r="AC58" s="1"/>
    </row>
    <row r="59" spans="1:29">
      <c r="A59" s="1"/>
      <c r="B59" s="130" t="s">
        <v>120</v>
      </c>
      <c r="C59" s="68">
        <f>C14</f>
        <v>92496.84919424048</v>
      </c>
      <c r="D59" s="68"/>
      <c r="E59" s="106"/>
      <c r="F59" s="68"/>
      <c r="G59" s="381" t="str">
        <f>G14</f>
        <v>FY16 UFR, Weighted Average, Program Function Manager</v>
      </c>
      <c r="H59" s="33"/>
      <c r="I59" s="33"/>
      <c r="J59" s="34"/>
      <c r="K59" s="1"/>
      <c r="L59" s="206" t="str">
        <f>B60</f>
        <v xml:space="preserve">  Site Manager</v>
      </c>
      <c r="M59" s="207"/>
      <c r="N59" s="48">
        <f>C60</f>
        <v>45124.774005912077</v>
      </c>
      <c r="O59" s="209">
        <f>C69</f>
        <v>1</v>
      </c>
      <c r="P59" s="210">
        <f>N59*O59</f>
        <v>45124.774005912077</v>
      </c>
      <c r="Q59" s="1"/>
      <c r="R59" s="206" t="str">
        <f>B60</f>
        <v xml:space="preserve">  Site Manager</v>
      </c>
      <c r="S59" s="207"/>
      <c r="T59" s="208">
        <f>C60</f>
        <v>45124.774005912077</v>
      </c>
      <c r="U59" s="209">
        <f>D69</f>
        <v>1</v>
      </c>
      <c r="V59" s="210">
        <f>T59*U59</f>
        <v>45124.774005912077</v>
      </c>
      <c r="W59" s="1"/>
      <c r="X59" s="206" t="str">
        <f>B60</f>
        <v xml:space="preserve">  Site Manager</v>
      </c>
      <c r="Y59" s="207"/>
      <c r="Z59" s="208">
        <f>C60</f>
        <v>45124.774005912077</v>
      </c>
      <c r="AA59" s="209">
        <f>E69</f>
        <v>1</v>
      </c>
      <c r="AB59" s="210">
        <f>Z59*AA59</f>
        <v>45124.774005912077</v>
      </c>
      <c r="AC59" s="1"/>
    </row>
    <row r="60" spans="1:29">
      <c r="A60" s="1"/>
      <c r="B60" s="130" t="s">
        <v>122</v>
      </c>
      <c r="C60" s="68">
        <f>C15</f>
        <v>45124.774005912077</v>
      </c>
      <c r="D60" s="68"/>
      <c r="E60" s="106"/>
      <c r="F60" s="68"/>
      <c r="G60" s="381" t="str">
        <f>G15</f>
        <v>Benchmark 101 CMR 420</v>
      </c>
      <c r="H60" s="33"/>
      <c r="I60" s="33"/>
      <c r="J60" s="34"/>
      <c r="K60" s="1"/>
      <c r="L60" s="206" t="str">
        <f>B61</f>
        <v xml:space="preserve">  Direct Care I &amp; II</v>
      </c>
      <c r="M60" s="207"/>
      <c r="N60" s="48">
        <f>C61</f>
        <v>32198.400000000001</v>
      </c>
      <c r="O60" s="209">
        <f>C70</f>
        <v>4.2</v>
      </c>
      <c r="P60" s="210">
        <f>N60*O60</f>
        <v>135233.28</v>
      </c>
      <c r="Q60" s="1"/>
      <c r="R60" s="206" t="str">
        <f>L60</f>
        <v xml:space="preserve">  Direct Care I &amp; II</v>
      </c>
      <c r="S60" s="207"/>
      <c r="T60" s="48">
        <f>N60</f>
        <v>32198.400000000001</v>
      </c>
      <c r="U60" s="49">
        <f>D70</f>
        <v>4.2</v>
      </c>
      <c r="V60" s="50">
        <f>T60*U60</f>
        <v>135233.28</v>
      </c>
      <c r="W60" s="5"/>
      <c r="X60" s="46" t="str">
        <f>B61</f>
        <v xml:space="preserve">  Direct Care I &amp; II</v>
      </c>
      <c r="Y60" s="47"/>
      <c r="Z60" s="48">
        <f>N60</f>
        <v>32198.400000000001</v>
      </c>
      <c r="AA60" s="209">
        <f>E70</f>
        <v>4.2</v>
      </c>
      <c r="AB60" s="210">
        <f>Z60*AA60</f>
        <v>135233.28</v>
      </c>
      <c r="AC60" s="1"/>
    </row>
    <row r="61" spans="1:29">
      <c r="A61" s="1"/>
      <c r="B61" s="130" t="s">
        <v>160</v>
      </c>
      <c r="C61" s="68">
        <f>C16</f>
        <v>32198.400000000001</v>
      </c>
      <c r="D61" s="68"/>
      <c r="E61" s="106"/>
      <c r="F61" s="68"/>
      <c r="G61" s="276" t="s">
        <v>35</v>
      </c>
      <c r="H61" s="33"/>
      <c r="I61" s="33"/>
      <c r="J61" s="34"/>
      <c r="K61" s="1"/>
      <c r="L61" s="382" t="str">
        <f>B62</f>
        <v xml:space="preserve">  Relief</v>
      </c>
      <c r="M61" s="383"/>
      <c r="N61" s="91">
        <f>C62</f>
        <v>32198.400000000001</v>
      </c>
      <c r="O61" s="384">
        <f>C71</f>
        <v>0.53307692307692311</v>
      </c>
      <c r="P61" s="385">
        <f>N61*O61</f>
        <v>17164.224000000002</v>
      </c>
      <c r="Q61" s="386"/>
      <c r="R61" s="387" t="str">
        <f>L61</f>
        <v xml:space="preserve">  Relief</v>
      </c>
      <c r="S61" s="383"/>
      <c r="T61" s="388">
        <f>N61</f>
        <v>32198.400000000001</v>
      </c>
      <c r="U61" s="282">
        <f>D71</f>
        <v>0.53307692307692311</v>
      </c>
      <c r="V61" s="283">
        <f>T61*U61</f>
        <v>17164.224000000002</v>
      </c>
      <c r="W61" s="5"/>
      <c r="X61" s="389" t="str">
        <f>B62</f>
        <v xml:space="preserve">  Relief</v>
      </c>
      <c r="Y61" s="90"/>
      <c r="Z61" s="91">
        <f>N61</f>
        <v>32198.400000000001</v>
      </c>
      <c r="AA61" s="384">
        <f>E71</f>
        <v>0.53307692307692311</v>
      </c>
      <c r="AB61" s="385">
        <f>Z61*AA61</f>
        <v>17164.224000000002</v>
      </c>
      <c r="AC61" s="1"/>
    </row>
    <row r="62" spans="1:29">
      <c r="A62" s="1"/>
      <c r="B62" s="130" t="s">
        <v>161</v>
      </c>
      <c r="C62" s="68">
        <f>C17</f>
        <v>32198.400000000001</v>
      </c>
      <c r="D62" s="33"/>
      <c r="E62" s="106"/>
      <c r="F62" s="68"/>
      <c r="G62" s="276" t="s">
        <v>35</v>
      </c>
      <c r="H62" s="33"/>
      <c r="I62" s="33"/>
      <c r="J62" s="34"/>
      <c r="K62" s="1"/>
      <c r="L62" s="35" t="s">
        <v>43</v>
      </c>
      <c r="M62" s="236"/>
      <c r="N62" s="110"/>
      <c r="O62" s="390">
        <f>SUM(O58:O61)</f>
        <v>5.7830769230769228</v>
      </c>
      <c r="P62" s="391">
        <f>SUM(P58:P61)</f>
        <v>202147.12046562409</v>
      </c>
      <c r="Q62" s="386"/>
      <c r="R62" s="35" t="s">
        <v>43</v>
      </c>
      <c r="S62" s="236"/>
      <c r="T62" s="110"/>
      <c r="U62" s="287">
        <f>SUM(U58:U61)</f>
        <v>5.7830769230769228</v>
      </c>
      <c r="V62" s="288">
        <f>SUM(V58:V61)</f>
        <v>202147.12046562409</v>
      </c>
      <c r="W62" s="5"/>
      <c r="X62" s="109" t="s">
        <v>43</v>
      </c>
      <c r="Y62" s="110"/>
      <c r="Z62" s="110"/>
      <c r="AA62" s="390">
        <f>SUM(AA58:AA61)</f>
        <v>5.7830769230769228</v>
      </c>
      <c r="AB62" s="391">
        <f>SUM(AB58:AB61)</f>
        <v>202147.12046562409</v>
      </c>
      <c r="AC62" s="1"/>
    </row>
    <row r="63" spans="1:29">
      <c r="A63" s="1"/>
      <c r="B63" s="130"/>
      <c r="C63" s="68"/>
      <c r="D63" s="68"/>
      <c r="E63" s="68"/>
      <c r="F63" s="68"/>
      <c r="G63" s="68"/>
      <c r="H63" s="33"/>
      <c r="I63" s="33"/>
      <c r="J63" s="34"/>
      <c r="K63" s="1"/>
      <c r="L63" s="31" t="s">
        <v>127</v>
      </c>
      <c r="M63" s="33"/>
      <c r="N63" s="99"/>
      <c r="O63" s="58" t="s">
        <v>45</v>
      </c>
      <c r="P63" s="34"/>
      <c r="Q63" s="386"/>
      <c r="R63" s="31" t="s">
        <v>127</v>
      </c>
      <c r="S63" s="33"/>
      <c r="T63" s="99"/>
      <c r="U63" s="100" t="s">
        <v>45</v>
      </c>
      <c r="V63" s="101"/>
      <c r="W63" s="5"/>
      <c r="X63" s="98" t="s">
        <v>127</v>
      </c>
      <c r="Y63" s="99"/>
      <c r="Z63" s="99"/>
      <c r="AA63" s="58" t="s">
        <v>45</v>
      </c>
      <c r="AB63" s="34"/>
      <c r="AC63" s="1"/>
    </row>
    <row r="64" spans="1:29">
      <c r="A64" s="1"/>
      <c r="B64" s="130"/>
      <c r="C64" s="273" t="s">
        <v>126</v>
      </c>
      <c r="D64" s="273"/>
      <c r="E64" s="273"/>
      <c r="F64" s="273"/>
      <c r="G64" s="273"/>
      <c r="H64" s="273"/>
      <c r="I64" s="273"/>
      <c r="J64" s="34"/>
      <c r="K64" s="1"/>
      <c r="L64" s="120" t="s">
        <v>46</v>
      </c>
      <c r="M64" s="33"/>
      <c r="N64" s="104">
        <f>C75</f>
        <v>0.22309999999999999</v>
      </c>
      <c r="O64" s="33"/>
      <c r="P64" s="231">
        <f>N64*P62</f>
        <v>45099.022575880736</v>
      </c>
      <c r="Q64" s="386"/>
      <c r="R64" s="120" t="s">
        <v>46</v>
      </c>
      <c r="S64" s="33"/>
      <c r="T64" s="104">
        <f>N64</f>
        <v>0.22309999999999999</v>
      </c>
      <c r="U64" s="99"/>
      <c r="V64" s="105">
        <f>T64*V62</f>
        <v>45099.022575880736</v>
      </c>
      <c r="W64" s="5"/>
      <c r="X64" s="103" t="s">
        <v>46</v>
      </c>
      <c r="Y64" s="99"/>
      <c r="Z64" s="104">
        <f>N64</f>
        <v>0.22309999999999999</v>
      </c>
      <c r="AA64" s="33"/>
      <c r="AB64" s="231">
        <f>Z64*AB62</f>
        <v>45099.022575880736</v>
      </c>
      <c r="AC64" s="1"/>
    </row>
    <row r="65" spans="1:29">
      <c r="A65" s="1"/>
      <c r="B65" s="124"/>
      <c r="C65" s="25" t="s">
        <v>162</v>
      </c>
      <c r="D65" s="25" t="s">
        <v>163</v>
      </c>
      <c r="E65" s="25" t="s">
        <v>164</v>
      </c>
      <c r="F65" s="25"/>
      <c r="G65" s="33"/>
      <c r="H65" s="33"/>
      <c r="I65" s="33"/>
      <c r="J65" s="392"/>
      <c r="K65" s="1"/>
      <c r="L65" s="155" t="s">
        <v>47</v>
      </c>
      <c r="M65" s="156"/>
      <c r="N65" s="93"/>
      <c r="O65" s="234"/>
      <c r="P65" s="235">
        <f>P62+P64</f>
        <v>247246.14304150484</v>
      </c>
      <c r="Q65" s="386"/>
      <c r="R65" s="155" t="s">
        <v>47</v>
      </c>
      <c r="S65" s="156"/>
      <c r="T65" s="93"/>
      <c r="U65" s="107"/>
      <c r="V65" s="108">
        <f>V62+V64</f>
        <v>247246.14304150484</v>
      </c>
      <c r="W65" s="5"/>
      <c r="X65" s="92" t="s">
        <v>47</v>
      </c>
      <c r="Y65" s="93"/>
      <c r="Z65" s="93"/>
      <c r="AA65" s="234"/>
      <c r="AB65" s="235">
        <f>AB62+AB64</f>
        <v>247246.14304150484</v>
      </c>
      <c r="AC65" s="1"/>
    </row>
    <row r="66" spans="1:29">
      <c r="A66" s="1"/>
      <c r="B66" s="124" t="s">
        <v>165</v>
      </c>
      <c r="C66" s="393" t="s">
        <v>166</v>
      </c>
      <c r="D66" s="394" t="s">
        <v>167</v>
      </c>
      <c r="E66" s="393" t="s">
        <v>168</v>
      </c>
      <c r="F66" s="123"/>
      <c r="G66" s="33"/>
      <c r="H66" s="33"/>
      <c r="I66" s="33"/>
      <c r="J66" s="395"/>
      <c r="K66" s="1"/>
      <c r="L66" s="120" t="str">
        <f>B38</f>
        <v>PFLMA Trust Contribution</v>
      </c>
      <c r="M66" s="33"/>
      <c r="N66" s="158">
        <f>C38</f>
        <v>3.7000000000000002E-3</v>
      </c>
      <c r="O66" s="396"/>
      <c r="P66" s="210">
        <f>P62*N66</f>
        <v>747.9443457228092</v>
      </c>
      <c r="Q66" s="386"/>
      <c r="R66" s="120" t="str">
        <f>L66</f>
        <v>PFLMA Trust Contribution</v>
      </c>
      <c r="S66" s="33"/>
      <c r="T66" s="158">
        <f>N66</f>
        <v>3.7000000000000002E-3</v>
      </c>
      <c r="U66" s="397"/>
      <c r="V66" s="50">
        <f>V62*T66</f>
        <v>747.9443457228092</v>
      </c>
      <c r="W66" s="5"/>
      <c r="X66" s="103" t="str">
        <f>R66</f>
        <v>PFLMA Trust Contribution</v>
      </c>
      <c r="Y66" s="99"/>
      <c r="Z66" s="158">
        <f>T66</f>
        <v>3.7000000000000002E-3</v>
      </c>
      <c r="AA66" s="396"/>
      <c r="AB66" s="210">
        <f>AB62*Z66</f>
        <v>747.9443457228092</v>
      </c>
      <c r="AC66" s="1"/>
    </row>
    <row r="67" spans="1:29">
      <c r="A67" s="1"/>
      <c r="B67" s="272" t="s">
        <v>32</v>
      </c>
      <c r="C67" s="123"/>
      <c r="D67" s="33"/>
      <c r="E67" s="33"/>
      <c r="F67" s="123"/>
      <c r="G67" s="33"/>
      <c r="H67" s="33"/>
      <c r="I67" s="33"/>
      <c r="J67" s="34"/>
      <c r="K67" s="1"/>
      <c r="L67" s="124" t="s">
        <v>131</v>
      </c>
      <c r="M67" s="33"/>
      <c r="N67" s="99"/>
      <c r="O67" s="33"/>
      <c r="P67" s="398">
        <f>C79</f>
        <v>6191.6539525126345</v>
      </c>
      <c r="Q67" s="386"/>
      <c r="R67" s="124" t="s">
        <v>131</v>
      </c>
      <c r="S67" s="33"/>
      <c r="T67" s="99"/>
      <c r="U67" s="99"/>
      <c r="V67" s="299">
        <f>C79</f>
        <v>6191.6539525126345</v>
      </c>
      <c r="W67" s="5"/>
      <c r="X67" s="172" t="s">
        <v>131</v>
      </c>
      <c r="Y67" s="99"/>
      <c r="Z67" s="99"/>
      <c r="AA67" s="33"/>
      <c r="AB67" s="398">
        <f>C79</f>
        <v>6191.6539525126345</v>
      </c>
      <c r="AC67" s="1"/>
    </row>
    <row r="68" spans="1:29">
      <c r="A68" s="1"/>
      <c r="B68" s="130" t="str">
        <f>B59</f>
        <v xml:space="preserve">  Management Supervision</v>
      </c>
      <c r="C68" s="132">
        <v>0.05</v>
      </c>
      <c r="D68" s="132">
        <v>0.05</v>
      </c>
      <c r="E68" s="132">
        <v>0.05</v>
      </c>
      <c r="F68" s="132"/>
      <c r="G68" s="33"/>
      <c r="H68" s="33"/>
      <c r="I68" s="33"/>
      <c r="J68" s="399"/>
      <c r="K68" s="1"/>
      <c r="L68" s="120" t="str">
        <f>B77</f>
        <v>Meals / Food***</v>
      </c>
      <c r="M68" s="33"/>
      <c r="N68" s="397">
        <f>C77</f>
        <v>8.16</v>
      </c>
      <c r="O68" s="33"/>
      <c r="P68" s="400">
        <f>P54*N68</f>
        <v>44676</v>
      </c>
      <c r="Q68" s="386"/>
      <c r="R68" s="124" t="str">
        <f>B77</f>
        <v>Meals / Food***</v>
      </c>
      <c r="S68" s="33"/>
      <c r="T68" s="397">
        <f>C77</f>
        <v>8.16</v>
      </c>
      <c r="U68" s="99"/>
      <c r="V68" s="401">
        <f>V54*T68</f>
        <v>59568</v>
      </c>
      <c r="W68" s="5"/>
      <c r="X68" s="172" t="str">
        <f>B77</f>
        <v>Meals / Food***</v>
      </c>
      <c r="Y68" s="99"/>
      <c r="Z68" s="397">
        <f>C77</f>
        <v>8.16</v>
      </c>
      <c r="AA68" s="33"/>
      <c r="AB68" s="402">
        <f>Z68*AB54</f>
        <v>89352</v>
      </c>
      <c r="AC68" s="1"/>
    </row>
    <row r="69" spans="1:29">
      <c r="A69" s="1"/>
      <c r="B69" s="130" t="str">
        <f>B60</f>
        <v xml:space="preserve">  Site Manager</v>
      </c>
      <c r="C69" s="132">
        <v>1</v>
      </c>
      <c r="D69" s="132">
        <v>1</v>
      </c>
      <c r="E69" s="132">
        <v>1</v>
      </c>
      <c r="F69" s="132"/>
      <c r="G69" s="33"/>
      <c r="H69" s="33"/>
      <c r="I69" s="33"/>
      <c r="J69" s="399"/>
      <c r="K69" s="1"/>
      <c r="L69" s="155" t="s">
        <v>133</v>
      </c>
      <c r="M69" s="156"/>
      <c r="N69" s="93"/>
      <c r="O69" s="156"/>
      <c r="P69" s="157">
        <f>SUM(P65:P68)</f>
        <v>298861.74133974029</v>
      </c>
      <c r="Q69" s="386"/>
      <c r="R69" s="155" t="s">
        <v>133</v>
      </c>
      <c r="S69" s="156"/>
      <c r="T69" s="93"/>
      <c r="U69" s="93"/>
      <c r="V69" s="249">
        <f>SUM(V65:V68)</f>
        <v>313753.74133974029</v>
      </c>
      <c r="W69" s="5"/>
      <c r="X69" s="92" t="s">
        <v>133</v>
      </c>
      <c r="Y69" s="93"/>
      <c r="Z69" s="93"/>
      <c r="AA69" s="156"/>
      <c r="AB69" s="157">
        <f>SUM(AB65:AB68)</f>
        <v>343537.74133974029</v>
      </c>
      <c r="AC69" s="1"/>
    </row>
    <row r="70" spans="1:29">
      <c r="A70" s="1"/>
      <c r="B70" s="130" t="str">
        <f>B61</f>
        <v xml:space="preserve">  Direct Care I &amp; II</v>
      </c>
      <c r="C70" s="132">
        <v>4.2</v>
      </c>
      <c r="D70" s="132">
        <v>4.2</v>
      </c>
      <c r="E70" s="132">
        <v>4.2</v>
      </c>
      <c r="F70" s="132"/>
      <c r="G70" s="33"/>
      <c r="H70" s="33"/>
      <c r="I70" s="33"/>
      <c r="J70" s="399"/>
      <c r="K70" s="1"/>
      <c r="L70" s="120" t="s">
        <v>78</v>
      </c>
      <c r="M70" s="33"/>
      <c r="N70" s="307">
        <f>C84</f>
        <v>0.12</v>
      </c>
      <c r="O70" s="33"/>
      <c r="P70" s="231">
        <f>N70*P69</f>
        <v>35863.408960768829</v>
      </c>
      <c r="Q70" s="386"/>
      <c r="R70" s="120" t="s">
        <v>78</v>
      </c>
      <c r="S70" s="33"/>
      <c r="T70" s="307">
        <f>C84</f>
        <v>0.12</v>
      </c>
      <c r="U70" s="99"/>
      <c r="V70" s="105">
        <f>T70*V69</f>
        <v>37650.44896076883</v>
      </c>
      <c r="W70" s="5"/>
      <c r="X70" s="103" t="s">
        <v>78</v>
      </c>
      <c r="Y70" s="99"/>
      <c r="Z70" s="307">
        <f>C84</f>
        <v>0.12</v>
      </c>
      <c r="AA70" s="33"/>
      <c r="AB70" s="231">
        <f>Z70*AB69</f>
        <v>41224.528960768832</v>
      </c>
      <c r="AC70" s="1"/>
    </row>
    <row r="71" spans="1:29" ht="13.8" thickBot="1">
      <c r="A71" s="1"/>
      <c r="B71" s="216" t="str">
        <f>B62</f>
        <v xml:space="preserve">  Relief</v>
      </c>
      <c r="C71" s="132">
        <v>0.53307692307692311</v>
      </c>
      <c r="D71" s="132">
        <v>0.53307692307692311</v>
      </c>
      <c r="E71" s="132">
        <v>0.53307692307692311</v>
      </c>
      <c r="F71" s="132"/>
      <c r="G71" s="33"/>
      <c r="H71" s="33"/>
      <c r="I71" s="33"/>
      <c r="J71" s="399"/>
      <c r="K71" s="1"/>
      <c r="L71" s="403" t="s">
        <v>81</v>
      </c>
      <c r="M71" s="404"/>
      <c r="N71" s="317"/>
      <c r="O71" s="404"/>
      <c r="P71" s="405">
        <f>SUM(P69:P70)</f>
        <v>334725.15030050912</v>
      </c>
      <c r="Q71" s="386"/>
      <c r="R71" s="403" t="s">
        <v>81</v>
      </c>
      <c r="S71" s="404"/>
      <c r="T71" s="317"/>
      <c r="U71" s="317"/>
      <c r="V71" s="318">
        <f>SUM(V69:V70)</f>
        <v>351404.1903005091</v>
      </c>
      <c r="W71" s="5"/>
      <c r="X71" s="316" t="s">
        <v>81</v>
      </c>
      <c r="Y71" s="317"/>
      <c r="Z71" s="317"/>
      <c r="AA71" s="404"/>
      <c r="AB71" s="405">
        <f>SUM(AB69:AB70)</f>
        <v>384762.27030050912</v>
      </c>
      <c r="AC71" s="1"/>
    </row>
    <row r="72" spans="1:29" ht="13.8" thickTop="1">
      <c r="A72" s="1"/>
      <c r="B72" s="406"/>
      <c r="C72" s="407"/>
      <c r="D72" s="407"/>
      <c r="E72" s="407"/>
      <c r="F72" s="132"/>
      <c r="G72" s="132"/>
      <c r="H72" s="33"/>
      <c r="I72" s="33"/>
      <c r="J72" s="34"/>
      <c r="K72" s="1"/>
      <c r="L72" s="120" t="s">
        <v>84</v>
      </c>
      <c r="M72" s="33"/>
      <c r="N72" s="408">
        <f>C88</f>
        <v>1.78E-2</v>
      </c>
      <c r="O72" s="33"/>
      <c r="P72" s="338">
        <f>P71+(P71*N72)-(P62*N72)</f>
        <v>337085.03923157009</v>
      </c>
      <c r="Q72" s="386"/>
      <c r="R72" s="120" t="s">
        <v>84</v>
      </c>
      <c r="S72" s="33"/>
      <c r="T72" s="324">
        <f>C88</f>
        <v>1.78E-2</v>
      </c>
      <c r="U72" s="99"/>
      <c r="V72" s="326">
        <f>V71+(V71*T72)-(V62*T72)</f>
        <v>354060.96614357008</v>
      </c>
      <c r="W72" s="5"/>
      <c r="X72" s="103" t="s">
        <v>84</v>
      </c>
      <c r="Y72" s="99"/>
      <c r="Z72" s="324">
        <f>C88</f>
        <v>1.78E-2</v>
      </c>
      <c r="AA72" s="33"/>
      <c r="AB72" s="338">
        <f>AB71+(AB71*Z72)-(AB62*Z72)</f>
        <v>388012.81996757007</v>
      </c>
      <c r="AC72" s="1"/>
    </row>
    <row r="73" spans="1:29" ht="13.8" thickBot="1">
      <c r="A73" s="1"/>
      <c r="B73" s="130"/>
      <c r="C73" s="64"/>
      <c r="D73" s="64"/>
      <c r="E73" s="64"/>
      <c r="F73" s="64"/>
      <c r="G73" s="64"/>
      <c r="H73" s="33"/>
      <c r="I73" s="33"/>
      <c r="J73" s="34"/>
      <c r="K73" s="1"/>
      <c r="L73" s="341" t="s">
        <v>138</v>
      </c>
      <c r="M73" s="243"/>
      <c r="N73" s="243"/>
      <c r="O73" s="256"/>
      <c r="P73" s="186">
        <f>P72/P54</f>
        <v>61.568043695263945</v>
      </c>
      <c r="Q73" s="386"/>
      <c r="R73" s="341" t="s">
        <v>138</v>
      </c>
      <c r="S73" s="243"/>
      <c r="T73" s="243"/>
      <c r="U73" s="256"/>
      <c r="V73" s="186">
        <f>V72/V54</f>
        <v>48.501502211447956</v>
      </c>
      <c r="W73" s="1"/>
      <c r="X73" s="341" t="s">
        <v>138</v>
      </c>
      <c r="Y73" s="243"/>
      <c r="Z73" s="243"/>
      <c r="AA73" s="256"/>
      <c r="AB73" s="186">
        <f>AB72/AB54</f>
        <v>35.434960727631967</v>
      </c>
      <c r="AC73" s="1"/>
    </row>
    <row r="74" spans="1:29">
      <c r="A74" s="1"/>
      <c r="B74" s="124"/>
      <c r="C74" s="273" t="s">
        <v>52</v>
      </c>
      <c r="D74" s="273"/>
      <c r="E74" s="273"/>
      <c r="F74" s="273"/>
      <c r="G74" s="273"/>
      <c r="H74" s="33"/>
      <c r="I74" s="33"/>
      <c r="J74" s="34"/>
      <c r="K74" s="1"/>
      <c r="L74" s="1"/>
      <c r="M74" s="1"/>
      <c r="N74" s="1"/>
      <c r="O74" s="1"/>
      <c r="P74" s="409"/>
      <c r="Q74" s="1"/>
      <c r="R74" s="409"/>
      <c r="S74" s="409"/>
      <c r="T74" s="409"/>
      <c r="U74" s="409"/>
      <c r="V74" s="409"/>
      <c r="W74" s="1"/>
      <c r="X74" s="409"/>
      <c r="Y74" s="409"/>
      <c r="Z74" s="409"/>
      <c r="AA74" s="1"/>
      <c r="AB74" s="409"/>
      <c r="AC74" s="1"/>
    </row>
    <row r="75" spans="1:29" ht="13.8">
      <c r="A75" s="1"/>
      <c r="B75" s="124" t="s">
        <v>46</v>
      </c>
      <c r="C75" s="125">
        <f>C30</f>
        <v>0.22309999999999999</v>
      </c>
      <c r="D75" s="125"/>
      <c r="E75" s="308"/>
      <c r="F75" s="125"/>
      <c r="G75" s="127" t="s">
        <v>55</v>
      </c>
      <c r="H75" s="33"/>
      <c r="I75" s="33"/>
      <c r="J75" s="34"/>
      <c r="K75" s="1"/>
      <c r="L75" s="1"/>
      <c r="M75" s="1"/>
      <c r="N75" s="1"/>
      <c r="O75" s="1"/>
      <c r="P75" s="165"/>
      <c r="Q75" s="1"/>
      <c r="R75" s="165"/>
      <c r="S75" s="165"/>
      <c r="T75" s="165"/>
      <c r="U75" s="165"/>
      <c r="V75" s="165"/>
      <c r="W75" s="165"/>
      <c r="X75" s="165"/>
      <c r="Y75" s="165"/>
      <c r="Z75" s="165"/>
      <c r="AA75" s="165"/>
      <c r="AB75" s="165"/>
      <c r="AC75" s="1"/>
    </row>
    <row r="76" spans="1:29">
      <c r="A76" s="1"/>
      <c r="B76" s="124"/>
      <c r="C76" s="64"/>
      <c r="D76" s="64"/>
      <c r="E76" s="64"/>
      <c r="F76" s="64"/>
      <c r="G76" s="214"/>
      <c r="H76" s="33"/>
      <c r="I76" s="33"/>
      <c r="J76" s="34"/>
      <c r="K76" s="80"/>
      <c r="L76" s="1"/>
      <c r="M76" s="1"/>
      <c r="N76" s="1"/>
      <c r="O76" s="1"/>
      <c r="P76" s="410"/>
      <c r="Q76" s="1"/>
      <c r="R76" s="410"/>
      <c r="S76" s="410"/>
      <c r="T76" s="410"/>
      <c r="U76" s="410"/>
      <c r="V76" s="410"/>
      <c r="W76" s="410"/>
      <c r="X76" s="410"/>
      <c r="Y76" s="410"/>
      <c r="Z76" s="410"/>
      <c r="AA76" s="410"/>
      <c r="AB76" s="410"/>
      <c r="AC76" s="80"/>
    </row>
    <row r="77" spans="1:29">
      <c r="A77" s="1"/>
      <c r="B77" s="124" t="s">
        <v>132</v>
      </c>
      <c r="C77" s="411">
        <f>C31</f>
        <v>8.16</v>
      </c>
      <c r="D77" s="64"/>
      <c r="E77" s="64"/>
      <c r="F77" s="67"/>
      <c r="G77" s="214" t="s">
        <v>135</v>
      </c>
      <c r="H77" s="214"/>
      <c r="I77" s="214"/>
      <c r="J77" s="275"/>
      <c r="K77" s="80"/>
      <c r="L77" s="1"/>
      <c r="M77" s="1"/>
      <c r="N77" s="1"/>
      <c r="O77" s="1"/>
      <c r="P77" s="1"/>
      <c r="Q77" s="1"/>
      <c r="R77" s="1"/>
      <c r="S77" s="1"/>
      <c r="T77" s="1"/>
      <c r="U77" s="1"/>
      <c r="V77" s="1"/>
      <c r="W77" s="1"/>
      <c r="X77" s="1"/>
      <c r="Y77" s="1"/>
      <c r="Z77" s="1"/>
      <c r="AA77" s="1"/>
      <c r="AB77" s="1"/>
      <c r="AC77" s="80"/>
    </row>
    <row r="78" spans="1:29">
      <c r="A78" s="1"/>
      <c r="B78" s="412"/>
      <c r="C78" s="413"/>
      <c r="D78" s="413"/>
      <c r="E78" s="413"/>
      <c r="F78" s="413"/>
      <c r="G78" s="340"/>
      <c r="H78" s="33"/>
      <c r="I78" s="33"/>
      <c r="J78" s="414"/>
      <c r="K78" s="80"/>
      <c r="L78" s="80"/>
      <c r="M78" s="80"/>
      <c r="N78" s="80"/>
      <c r="O78" s="80"/>
      <c r="P78" s="80"/>
      <c r="Q78" s="415"/>
      <c r="R78" s="80"/>
      <c r="S78" s="80"/>
      <c r="T78" s="80"/>
      <c r="U78" s="80"/>
      <c r="V78" s="80"/>
      <c r="W78" s="80"/>
      <c r="X78" s="80"/>
      <c r="Y78" s="80"/>
      <c r="Z78" s="80"/>
      <c r="AA78" s="80"/>
      <c r="AB78" s="80"/>
      <c r="AC78" s="80"/>
    </row>
    <row r="79" spans="1:29">
      <c r="A79" s="1"/>
      <c r="B79" s="124" t="s">
        <v>131</v>
      </c>
      <c r="C79" s="416">
        <f>5750*(1+C87)</f>
        <v>6191.6539525126345</v>
      </c>
      <c r="D79" s="67"/>
      <c r="E79" s="417"/>
      <c r="F79" s="97"/>
      <c r="G79" s="418" t="s">
        <v>169</v>
      </c>
      <c r="H79" s="33"/>
      <c r="I79" s="33"/>
      <c r="J79" s="419"/>
      <c r="K79" s="80"/>
      <c r="L79" s="80"/>
      <c r="M79" s="80"/>
      <c r="N79" s="80"/>
      <c r="O79" s="80"/>
      <c r="P79" s="80"/>
      <c r="Q79" s="80"/>
      <c r="R79" s="80"/>
      <c r="S79" s="80"/>
      <c r="T79" s="80"/>
      <c r="U79" s="80"/>
      <c r="V79" s="80"/>
      <c r="W79" s="80"/>
      <c r="X79" s="80"/>
      <c r="Y79" s="80"/>
      <c r="Z79" s="80"/>
      <c r="AA79" s="80"/>
      <c r="AB79" s="80"/>
      <c r="AC79" s="415"/>
    </row>
    <row r="80" spans="1:29">
      <c r="A80" s="1"/>
      <c r="B80" s="124"/>
      <c r="C80" s="417"/>
      <c r="D80" s="416"/>
      <c r="E80" s="417"/>
      <c r="F80" s="97"/>
      <c r="G80" s="418"/>
      <c r="H80" s="33"/>
      <c r="I80" s="33"/>
      <c r="J80" s="419"/>
      <c r="K80" s="80"/>
      <c r="L80" s="80"/>
      <c r="M80" s="80"/>
      <c r="N80" s="80"/>
      <c r="O80" s="80"/>
      <c r="P80" s="80"/>
      <c r="Q80" s="80"/>
      <c r="R80" s="80"/>
      <c r="S80" s="80"/>
      <c r="T80" s="80"/>
      <c r="U80" s="80"/>
      <c r="V80" s="80"/>
      <c r="W80" s="80"/>
      <c r="X80" s="80"/>
      <c r="Y80" s="80"/>
      <c r="Z80" s="80"/>
      <c r="AA80" s="80"/>
      <c r="AB80" s="80"/>
      <c r="AC80" s="80"/>
    </row>
    <row r="81" spans="1:33">
      <c r="A81" s="1"/>
      <c r="B81" s="124"/>
      <c r="C81" s="417"/>
      <c r="D81" s="416"/>
      <c r="E81" s="417"/>
      <c r="F81" s="97"/>
      <c r="G81" s="418"/>
      <c r="H81" s="33"/>
      <c r="I81" s="33"/>
      <c r="J81" s="419"/>
      <c r="K81" s="80"/>
      <c r="L81" s="80"/>
      <c r="M81" s="80"/>
      <c r="N81" s="80"/>
      <c r="O81" s="80"/>
      <c r="P81" s="80"/>
      <c r="Q81" s="80"/>
      <c r="R81" s="80"/>
      <c r="S81" s="80"/>
      <c r="T81" s="80"/>
      <c r="U81" s="80"/>
      <c r="V81" s="80"/>
      <c r="W81" s="80"/>
      <c r="X81" s="80"/>
      <c r="Y81" s="80"/>
      <c r="Z81" s="80"/>
      <c r="AA81" s="80"/>
      <c r="AB81" s="80"/>
      <c r="AC81" s="80"/>
    </row>
    <row r="82" spans="1:33" ht="19.95" customHeight="1">
      <c r="A82" s="1"/>
      <c r="B82" s="420"/>
      <c r="C82" s="421"/>
      <c r="D82" s="421"/>
      <c r="E82" s="421"/>
      <c r="F82" s="333"/>
      <c r="G82" s="334"/>
      <c r="H82" s="33"/>
      <c r="I82" s="33"/>
      <c r="J82" s="34"/>
      <c r="K82" s="80"/>
      <c r="L82" s="80"/>
      <c r="M82" s="80"/>
      <c r="N82" s="80"/>
      <c r="O82" s="80"/>
      <c r="P82" s="80"/>
      <c r="Q82" s="80"/>
      <c r="R82" s="80"/>
      <c r="S82" s="80"/>
      <c r="T82" s="80"/>
      <c r="U82" s="80"/>
      <c r="V82" s="80"/>
      <c r="W82" s="80"/>
      <c r="X82" s="80"/>
      <c r="Y82" s="80"/>
      <c r="Z82" s="80"/>
      <c r="AA82" s="80"/>
      <c r="AB82" s="80"/>
      <c r="AC82" s="80"/>
    </row>
    <row r="83" spans="1:33">
      <c r="A83" s="1"/>
      <c r="B83" s="124"/>
      <c r="C83" s="64"/>
      <c r="D83" s="64"/>
      <c r="E83" s="64"/>
      <c r="F83" s="64"/>
      <c r="G83" s="214"/>
      <c r="H83" s="33"/>
      <c r="I83" s="33"/>
      <c r="J83" s="34"/>
      <c r="K83" s="80"/>
      <c r="L83" s="80"/>
      <c r="M83" s="80"/>
      <c r="N83" s="80"/>
      <c r="O83" s="80"/>
      <c r="P83" s="80"/>
      <c r="Q83" s="80"/>
      <c r="R83" s="80"/>
      <c r="S83" s="80"/>
      <c r="T83" s="80"/>
      <c r="U83" s="80"/>
      <c r="V83" s="80"/>
      <c r="W83" s="80"/>
      <c r="X83" s="80"/>
      <c r="Y83" s="80"/>
      <c r="Z83" s="80"/>
      <c r="AA83" s="80"/>
      <c r="AB83" s="80"/>
      <c r="AC83" s="80"/>
    </row>
    <row r="84" spans="1:33">
      <c r="A84" s="1"/>
      <c r="B84" s="124" t="s">
        <v>78</v>
      </c>
      <c r="C84" s="125">
        <f>C37</f>
        <v>0.12</v>
      </c>
      <c r="D84" s="125"/>
      <c r="E84" s="125"/>
      <c r="F84" s="125"/>
      <c r="G84" s="912" t="s">
        <v>83</v>
      </c>
      <c r="H84" s="912"/>
      <c r="I84" s="912"/>
      <c r="J84" s="913"/>
      <c r="K84" s="80"/>
      <c r="L84" s="80"/>
      <c r="M84" s="80"/>
      <c r="N84" s="80"/>
      <c r="O84" s="80"/>
      <c r="P84" s="80"/>
      <c r="Q84" s="80"/>
      <c r="R84" s="80"/>
      <c r="S84" s="80"/>
      <c r="T84" s="80"/>
      <c r="U84" s="80"/>
      <c r="V84" s="80"/>
      <c r="W84" s="80"/>
      <c r="X84" s="80"/>
      <c r="Y84" s="80"/>
      <c r="Z84" s="80"/>
      <c r="AA84" s="80"/>
      <c r="AB84" s="80"/>
      <c r="AC84" s="80"/>
    </row>
    <row r="85" spans="1:33">
      <c r="A85" s="1"/>
      <c r="B85" s="172" t="str">
        <f>B38</f>
        <v>PFLMA Trust Contribution</v>
      </c>
      <c r="C85" s="308">
        <f>C38</f>
        <v>3.7000000000000002E-3</v>
      </c>
      <c r="D85" s="125"/>
      <c r="E85" s="125"/>
      <c r="F85" s="125"/>
      <c r="G85" s="422" t="str">
        <f>G38</f>
        <v>Effective 10/2019</v>
      </c>
      <c r="H85" s="423"/>
      <c r="I85" s="423"/>
      <c r="J85" s="424"/>
      <c r="K85" s="80"/>
      <c r="L85" s="80"/>
      <c r="M85" s="80"/>
      <c r="N85" s="80"/>
      <c r="O85" s="80"/>
      <c r="P85" s="80"/>
      <c r="Q85" s="80"/>
      <c r="R85" s="80"/>
      <c r="S85" s="80"/>
      <c r="T85" s="80"/>
      <c r="U85" s="80"/>
      <c r="V85" s="80"/>
      <c r="W85" s="80"/>
      <c r="X85" s="80"/>
      <c r="Y85" s="80"/>
      <c r="Z85" s="80"/>
      <c r="AA85" s="80"/>
      <c r="AB85" s="80"/>
      <c r="AC85" s="80"/>
    </row>
    <row r="86" spans="1:33" hidden="1">
      <c r="A86" s="1"/>
      <c r="B86" s="172"/>
      <c r="C86" s="308"/>
      <c r="D86" s="125"/>
      <c r="E86" s="125"/>
      <c r="F86" s="125"/>
      <c r="G86" s="423"/>
      <c r="H86" s="423"/>
      <c r="I86" s="423"/>
      <c r="J86" s="424"/>
      <c r="K86" s="80"/>
      <c r="L86" s="80"/>
      <c r="M86" s="80"/>
      <c r="N86" s="80"/>
      <c r="O86" s="80"/>
      <c r="P86" s="80"/>
      <c r="Q86" s="80"/>
      <c r="R86" s="80"/>
      <c r="S86" s="80"/>
      <c r="T86" s="80"/>
      <c r="U86" s="80"/>
      <c r="V86" s="80"/>
      <c r="W86" s="80"/>
      <c r="X86" s="80"/>
      <c r="Y86" s="80"/>
      <c r="Z86" s="80"/>
      <c r="AA86" s="80"/>
      <c r="AB86" s="80"/>
      <c r="AC86" s="80"/>
    </row>
    <row r="87" spans="1:33" hidden="1">
      <c r="A87" s="1"/>
      <c r="B87" s="172" t="s">
        <v>141</v>
      </c>
      <c r="C87" s="308">
        <f>C40</f>
        <v>7.6809383045675458E-2</v>
      </c>
      <c r="D87" s="64"/>
      <c r="E87" s="64"/>
      <c r="F87" s="64"/>
      <c r="G87" s="381" t="s">
        <v>86</v>
      </c>
      <c r="H87" s="33"/>
      <c r="I87" s="33"/>
      <c r="J87" s="34"/>
      <c r="K87" s="80"/>
      <c r="L87" s="80"/>
      <c r="M87" s="80"/>
      <c r="N87" s="80"/>
      <c r="O87" s="80"/>
      <c r="P87" s="80"/>
      <c r="Q87" s="80"/>
      <c r="R87" s="80"/>
      <c r="S87" s="80"/>
      <c r="T87" s="80"/>
      <c r="U87" s="80"/>
      <c r="V87" s="80"/>
      <c r="W87" s="80"/>
      <c r="X87" s="80"/>
      <c r="Y87" s="80"/>
      <c r="Z87" s="80"/>
      <c r="AA87" s="80"/>
      <c r="AB87" s="80"/>
      <c r="AC87" s="80"/>
    </row>
    <row r="88" spans="1:33" ht="13.8" thickBot="1">
      <c r="A88" s="1"/>
      <c r="B88" s="187" t="s">
        <v>141</v>
      </c>
      <c r="C88" s="360">
        <v>1.78E-2</v>
      </c>
      <c r="D88" s="189"/>
      <c r="E88" s="189"/>
      <c r="F88" s="189"/>
      <c r="G88" s="361" t="s">
        <v>88</v>
      </c>
      <c r="H88" s="362"/>
      <c r="I88" s="362"/>
      <c r="J88" s="363"/>
      <c r="K88" s="80"/>
      <c r="L88" s="80"/>
      <c r="M88" s="80"/>
      <c r="N88" s="80"/>
      <c r="O88" s="80"/>
      <c r="P88" s="80"/>
      <c r="Q88" s="80"/>
      <c r="R88" s="80"/>
      <c r="S88" s="80"/>
      <c r="T88" s="80"/>
      <c r="U88" s="80"/>
      <c r="V88" s="80"/>
      <c r="W88" s="80"/>
      <c r="X88" s="80"/>
      <c r="Y88" s="80"/>
      <c r="Z88" s="80"/>
      <c r="AA88" s="80"/>
      <c r="AB88" s="80"/>
      <c r="AC88" s="80"/>
    </row>
    <row r="89" spans="1:33">
      <c r="A89" s="1"/>
      <c r="B89" s="1"/>
      <c r="C89" s="1"/>
      <c r="D89" s="1"/>
      <c r="E89" s="1"/>
      <c r="F89" s="1"/>
      <c r="G89" s="1"/>
      <c r="H89" s="1"/>
      <c r="I89" s="1"/>
      <c r="J89" s="1"/>
      <c r="K89" s="80"/>
      <c r="L89" s="80"/>
      <c r="M89" s="80"/>
      <c r="N89" s="80"/>
      <c r="O89" s="80"/>
      <c r="P89" s="80"/>
      <c r="Q89" s="80"/>
      <c r="R89" s="80"/>
      <c r="S89" s="80"/>
      <c r="T89" s="80"/>
      <c r="U89" s="80"/>
      <c r="V89" s="80"/>
      <c r="W89" s="80"/>
      <c r="X89" s="80"/>
      <c r="Y89" s="80"/>
      <c r="Z89" s="80"/>
      <c r="AA89" s="80"/>
      <c r="AB89" s="80"/>
      <c r="AC89" s="80"/>
    </row>
    <row r="90" spans="1:33" s="80" customFormat="1">
      <c r="A90" s="1"/>
      <c r="B90" s="365" t="s">
        <v>170</v>
      </c>
      <c r="C90" s="1"/>
      <c r="D90" s="1"/>
      <c r="E90" s="1"/>
      <c r="F90" s="1"/>
      <c r="G90" s="1"/>
      <c r="H90" s="33"/>
      <c r="I90" s="1"/>
      <c r="J90" s="1"/>
    </row>
    <row r="91" spans="1:33" s="80" customFormat="1">
      <c r="A91" s="1"/>
      <c r="B91" s="366" t="s">
        <v>143</v>
      </c>
      <c r="C91" s="367" t="s">
        <v>144</v>
      </c>
      <c r="D91" s="367" t="s">
        <v>145</v>
      </c>
      <c r="E91" s="367" t="s">
        <v>146</v>
      </c>
      <c r="F91" s="367" t="s">
        <v>147</v>
      </c>
      <c r="G91" s="367" t="s">
        <v>148</v>
      </c>
      <c r="H91" s="367" t="s">
        <v>149</v>
      </c>
      <c r="I91" s="367" t="s">
        <v>150</v>
      </c>
      <c r="J91" s="1"/>
    </row>
    <row r="92" spans="1:33" s="80" customFormat="1">
      <c r="A92" s="1"/>
      <c r="B92" s="368" t="s">
        <v>151</v>
      </c>
      <c r="C92" s="369">
        <v>8</v>
      </c>
      <c r="D92" s="369">
        <v>8</v>
      </c>
      <c r="E92" s="369">
        <v>8</v>
      </c>
      <c r="F92" s="369">
        <v>8</v>
      </c>
      <c r="G92" s="369">
        <v>8</v>
      </c>
      <c r="H92" s="369">
        <v>8</v>
      </c>
      <c r="I92" s="369">
        <v>8</v>
      </c>
      <c r="J92" s="1"/>
    </row>
    <row r="93" spans="1:33" s="80" customFormat="1">
      <c r="B93" s="368" t="s">
        <v>152</v>
      </c>
      <c r="C93" s="369">
        <v>8</v>
      </c>
      <c r="D93" s="369">
        <v>8</v>
      </c>
      <c r="E93" s="369">
        <v>8</v>
      </c>
      <c r="F93" s="369">
        <v>8</v>
      </c>
      <c r="G93" s="369">
        <v>8</v>
      </c>
      <c r="H93" s="369">
        <v>8</v>
      </c>
      <c r="I93" s="369">
        <v>8</v>
      </c>
      <c r="J93" s="1"/>
    </row>
    <row r="94" spans="1:33" s="80" customFormat="1">
      <c r="B94" s="368" t="s">
        <v>153</v>
      </c>
      <c r="C94" s="369">
        <v>8</v>
      </c>
      <c r="D94" s="369">
        <v>8</v>
      </c>
      <c r="E94" s="369">
        <v>8</v>
      </c>
      <c r="F94" s="369">
        <v>8</v>
      </c>
      <c r="G94" s="369">
        <v>8</v>
      </c>
      <c r="H94" s="369">
        <v>8</v>
      </c>
      <c r="I94" s="369">
        <v>8</v>
      </c>
      <c r="J94" s="1"/>
      <c r="AD94" s="415"/>
      <c r="AE94" s="415"/>
      <c r="AF94" s="415"/>
      <c r="AG94" s="415"/>
    </row>
    <row r="95" spans="1:33" s="80" customFormat="1">
      <c r="B95" s="368" t="str">
        <f>"Total"&amp;" = "&amp;(SUM(C95:I95))</f>
        <v>Total = 168</v>
      </c>
      <c r="C95" s="373">
        <f>SUM(C92:C94)</f>
        <v>24</v>
      </c>
      <c r="D95" s="373">
        <f t="shared" ref="D95:I95" si="2">SUM(D92:D94)</f>
        <v>24</v>
      </c>
      <c r="E95" s="373">
        <f t="shared" si="2"/>
        <v>24</v>
      </c>
      <c r="F95" s="373">
        <f t="shared" si="2"/>
        <v>24</v>
      </c>
      <c r="G95" s="373">
        <f t="shared" si="2"/>
        <v>24</v>
      </c>
      <c r="H95" s="373">
        <f t="shared" si="2"/>
        <v>24</v>
      </c>
      <c r="I95" s="373">
        <f t="shared" si="2"/>
        <v>24</v>
      </c>
      <c r="J95" s="1"/>
    </row>
    <row r="96" spans="1:33" s="80" customFormat="1">
      <c r="B96" s="1"/>
      <c r="C96" s="1"/>
      <c r="D96" s="375"/>
      <c r="E96" s="375"/>
      <c r="F96" s="375"/>
      <c r="G96" s="375"/>
      <c r="H96" s="375"/>
      <c r="I96" s="375"/>
      <c r="J96" s="1"/>
    </row>
    <row r="97" spans="30:33" s="80" customFormat="1"/>
    <row r="98" spans="30:33" s="80" customFormat="1"/>
    <row r="99" spans="30:33" s="80" customFormat="1"/>
    <row r="100" spans="30:33" s="80" customFormat="1"/>
    <row r="101" spans="30:33" s="80" customFormat="1">
      <c r="AD101" s="415"/>
      <c r="AE101" s="415"/>
      <c r="AF101" s="415"/>
      <c r="AG101" s="415"/>
    </row>
    <row r="102" spans="30:33" s="80" customFormat="1"/>
    <row r="103" spans="30:33" s="80" customFormat="1"/>
    <row r="104" spans="30:33" s="80" customFormat="1"/>
    <row r="105" spans="30:33" s="80" customFormat="1"/>
    <row r="106" spans="30:33" s="80" customFormat="1"/>
    <row r="107" spans="30:33" s="80" customFormat="1"/>
    <row r="108" spans="30:33" s="80" customFormat="1"/>
    <row r="109" spans="30:33" s="80" customFormat="1"/>
    <row r="110" spans="30:33" s="80" customFormat="1"/>
    <row r="111" spans="30:33" s="80" customFormat="1"/>
    <row r="112" spans="30:33" s="80" customFormat="1"/>
    <row r="113" s="80" customFormat="1"/>
    <row r="114" s="80" customFormat="1"/>
    <row r="115" s="80" customFormat="1"/>
    <row r="116" s="80" customFormat="1"/>
    <row r="117" s="80" customFormat="1"/>
    <row r="118" s="80" customFormat="1"/>
    <row r="119" s="80" customFormat="1"/>
    <row r="120" s="80" customFormat="1"/>
    <row r="121" s="80" customFormat="1"/>
    <row r="122" s="80" customFormat="1"/>
    <row r="123" s="80" customFormat="1"/>
    <row r="124" s="80" customFormat="1"/>
    <row r="125" s="80" customFormat="1"/>
    <row r="126" s="80" customFormat="1"/>
    <row r="127" s="80" customFormat="1"/>
    <row r="128" s="80" customFormat="1"/>
    <row r="129" s="80" customFormat="1"/>
    <row r="130" s="80" customFormat="1"/>
    <row r="131" s="80" customFormat="1"/>
    <row r="132" s="80" customFormat="1"/>
    <row r="133" s="80" customFormat="1"/>
    <row r="134" s="80" customFormat="1"/>
    <row r="135" s="80" customFormat="1"/>
    <row r="136" s="80" customFormat="1"/>
    <row r="137" s="80" customFormat="1"/>
    <row r="138" s="80" customFormat="1"/>
    <row r="139" s="80" customFormat="1"/>
    <row r="140" s="80" customFormat="1"/>
    <row r="141" s="80" customFormat="1"/>
    <row r="142" s="80" customFormat="1"/>
    <row r="143" s="80" customFormat="1"/>
    <row r="144" s="80" customFormat="1"/>
    <row r="145" s="80" customFormat="1"/>
    <row r="146" s="80" customFormat="1"/>
    <row r="147" s="80" customFormat="1"/>
    <row r="148" s="80" customFormat="1"/>
    <row r="149" s="80" customFormat="1"/>
    <row r="150" s="80" customFormat="1"/>
    <row r="151" s="80" customFormat="1"/>
    <row r="152" s="80" customFormat="1"/>
    <row r="153" s="80" customFormat="1"/>
    <row r="154" s="80" customFormat="1"/>
    <row r="155" s="80" customFormat="1"/>
    <row r="156" s="80" customFormat="1"/>
    <row r="157" s="80" customFormat="1"/>
    <row r="158" s="80" customFormat="1"/>
    <row r="159" s="80" customFormat="1"/>
    <row r="160" s="80" customFormat="1"/>
    <row r="161" s="80" customFormat="1"/>
    <row r="162" s="80" customFormat="1"/>
    <row r="163" s="80" customFormat="1"/>
    <row r="164" s="80" customFormat="1"/>
    <row r="165" s="80" customFormat="1"/>
    <row r="166" s="80" customFormat="1"/>
    <row r="167" s="80" customFormat="1"/>
    <row r="168" s="80" customFormat="1"/>
    <row r="169" s="80" customFormat="1"/>
    <row r="170" s="80" customFormat="1"/>
    <row r="171" s="80" customFormat="1"/>
    <row r="172" s="80" customFormat="1"/>
    <row r="173" s="80" customFormat="1"/>
    <row r="174" s="80" customFormat="1"/>
    <row r="175" s="80" customFormat="1"/>
    <row r="176" s="80" customFormat="1"/>
    <row r="177" s="80" customFormat="1"/>
    <row r="178" s="80" customFormat="1"/>
    <row r="179" s="80" customFormat="1"/>
    <row r="180" s="80" customFormat="1"/>
    <row r="181" s="80" customFormat="1"/>
    <row r="182" s="80" customFormat="1"/>
    <row r="183" s="80" customFormat="1"/>
    <row r="184" s="80" customFormat="1"/>
    <row r="185" s="80" customFormat="1"/>
    <row r="186" s="80" customFormat="1"/>
    <row r="187" s="80" customFormat="1"/>
    <row r="188" s="80" customFormat="1"/>
    <row r="189" s="80" customFormat="1"/>
    <row r="190" s="80" customFormat="1"/>
    <row r="191" s="80" customFormat="1"/>
    <row r="192" s="80" customFormat="1"/>
    <row r="193" s="80" customFormat="1"/>
    <row r="194" s="80" customFormat="1"/>
    <row r="195" s="80" customFormat="1"/>
    <row r="196" s="80" customFormat="1"/>
    <row r="197" s="80" customFormat="1"/>
    <row r="198" s="80" customFormat="1"/>
    <row r="199" s="80" customFormat="1"/>
    <row r="200" s="80" customFormat="1"/>
    <row r="201" s="80" customFormat="1"/>
    <row r="202" s="80" customFormat="1"/>
    <row r="203" s="80" customFormat="1"/>
    <row r="204" s="80" customFormat="1"/>
    <row r="205" s="80" customFormat="1"/>
    <row r="206" s="80" customFormat="1"/>
    <row r="207" s="80" customFormat="1"/>
    <row r="208" s="80" customFormat="1"/>
    <row r="209" s="80" customFormat="1"/>
    <row r="210" s="80" customFormat="1"/>
    <row r="211" s="80" customFormat="1"/>
    <row r="212" s="80" customFormat="1"/>
    <row r="213" s="80" customFormat="1"/>
    <row r="214" s="80" customFormat="1"/>
    <row r="215" s="80" customFormat="1"/>
    <row r="216" s="80" customFormat="1"/>
    <row r="217" s="80" customFormat="1"/>
    <row r="218" s="80" customFormat="1"/>
    <row r="219" s="80" customFormat="1"/>
    <row r="220" s="80" customFormat="1"/>
    <row r="221" s="80" customFormat="1"/>
    <row r="222" s="80" customFormat="1"/>
    <row r="223" s="80" customFormat="1"/>
    <row r="224" s="80" customFormat="1"/>
    <row r="225" s="80" customFormat="1"/>
    <row r="226" s="80" customFormat="1"/>
    <row r="227" s="80" customFormat="1"/>
    <row r="228" s="80" customFormat="1"/>
    <row r="229" s="80" customFormat="1"/>
    <row r="230" s="80" customFormat="1"/>
    <row r="231" s="80" customFormat="1"/>
    <row r="232" s="80" customFormat="1"/>
    <row r="233" s="80" customFormat="1"/>
    <row r="234" s="80" customFormat="1"/>
    <row r="235" s="80" customFormat="1"/>
    <row r="236" s="80" customFormat="1"/>
    <row r="237" s="80" customFormat="1"/>
    <row r="238" s="80" customFormat="1"/>
    <row r="239" s="80" customFormat="1"/>
    <row r="240" s="80" customFormat="1"/>
    <row r="241" s="80" customFormat="1"/>
    <row r="242" s="80" customFormat="1"/>
    <row r="243" s="80" customFormat="1"/>
    <row r="244" s="80" customFormat="1"/>
    <row r="245" s="80" customFormat="1"/>
    <row r="246" s="80" customFormat="1"/>
    <row r="247" s="80" customFormat="1"/>
    <row r="248" s="80" customFormat="1"/>
    <row r="249" s="80" customFormat="1"/>
    <row r="250" s="80" customFormat="1"/>
    <row r="251" s="80" customFormat="1"/>
    <row r="252" s="80" customFormat="1"/>
    <row r="253" s="80" customFormat="1"/>
    <row r="254" s="80" customFormat="1"/>
    <row r="255" s="80" customFormat="1"/>
    <row r="256" s="80" customFormat="1"/>
    <row r="257" s="80" customFormat="1"/>
    <row r="258" s="80" customFormat="1"/>
    <row r="259" s="80" customFormat="1"/>
    <row r="260" s="80" customFormat="1"/>
    <row r="261" s="80" customFormat="1"/>
    <row r="262" s="80" customFormat="1"/>
    <row r="263" s="80" customFormat="1"/>
    <row r="264" s="80" customFormat="1"/>
    <row r="265" s="80" customFormat="1"/>
    <row r="266" s="80" customFormat="1"/>
    <row r="267" s="80" customFormat="1"/>
    <row r="268" s="80" customFormat="1"/>
    <row r="269" s="80" customFormat="1"/>
    <row r="270" s="80" customFormat="1"/>
    <row r="271" s="80" customFormat="1"/>
    <row r="272" s="80" customFormat="1"/>
    <row r="273" s="80" customFormat="1"/>
    <row r="274" s="80" customFormat="1"/>
    <row r="275" s="80" customFormat="1"/>
    <row r="276" s="80" customFormat="1"/>
    <row r="277" s="80" customFormat="1"/>
    <row r="278" s="80" customFormat="1"/>
    <row r="279" s="80" customFormat="1"/>
    <row r="280" s="80" customFormat="1"/>
    <row r="281" s="80" customFormat="1"/>
    <row r="282" s="80" customFormat="1"/>
    <row r="283" s="80" customFormat="1"/>
    <row r="284" s="80" customFormat="1"/>
    <row r="285" s="80" customFormat="1"/>
    <row r="286" s="80" customFormat="1"/>
    <row r="287" s="80" customFormat="1"/>
    <row r="288" s="80" customFormat="1"/>
    <row r="289" s="80" customFormat="1"/>
    <row r="290" s="80" customFormat="1"/>
    <row r="291" s="80" customFormat="1"/>
    <row r="292" s="80" customFormat="1"/>
    <row r="293" s="80" customFormat="1"/>
    <row r="294" s="80" customFormat="1"/>
    <row r="295" s="80" customFormat="1"/>
    <row r="296" s="80" customFormat="1"/>
    <row r="297" s="80" customFormat="1"/>
    <row r="298" s="80" customFormat="1"/>
    <row r="299" s="80" customFormat="1"/>
    <row r="300" s="80" customFormat="1"/>
    <row r="301" s="80" customFormat="1"/>
    <row r="302" s="80" customFormat="1"/>
    <row r="303" s="80" customFormat="1"/>
    <row r="304" s="80" customFormat="1"/>
    <row r="305" s="80" customFormat="1"/>
    <row r="306" s="80" customFormat="1"/>
    <row r="307" s="80" customFormat="1"/>
    <row r="308" s="80" customFormat="1"/>
    <row r="309" s="80" customFormat="1"/>
    <row r="310" s="80" customFormat="1"/>
    <row r="311" s="80" customFormat="1"/>
    <row r="312" s="80" customFormat="1"/>
    <row r="313" s="80" customFormat="1"/>
    <row r="314" s="80" customFormat="1"/>
    <row r="315" s="80" customFormat="1"/>
    <row r="316" s="80" customFormat="1"/>
    <row r="317" s="80" customFormat="1"/>
    <row r="318" s="80" customFormat="1"/>
    <row r="319" s="80" customFormat="1"/>
    <row r="320" s="80" customFormat="1"/>
    <row r="321" s="80" customFormat="1"/>
    <row r="322" s="80" customFormat="1"/>
    <row r="323" s="80" customFormat="1"/>
    <row r="324" s="80" customFormat="1"/>
    <row r="325" s="80" customFormat="1"/>
    <row r="326" s="80" customFormat="1"/>
    <row r="327" s="80" customFormat="1"/>
    <row r="328" s="80" customFormat="1"/>
    <row r="329" s="80" customFormat="1"/>
    <row r="330" s="80" customFormat="1"/>
    <row r="331" s="80" customFormat="1"/>
    <row r="332" s="80" customFormat="1"/>
    <row r="333" s="80" customFormat="1"/>
    <row r="334" s="80" customFormat="1"/>
    <row r="335" s="80" customFormat="1"/>
    <row r="336" s="80" customFormat="1"/>
    <row r="337" s="80" customFormat="1"/>
    <row r="338" s="80" customFormat="1"/>
    <row r="339" s="80" customFormat="1"/>
    <row r="340" s="80" customFormat="1"/>
    <row r="341" s="80" customFormat="1"/>
    <row r="342" s="80" customFormat="1"/>
    <row r="343" s="80" customFormat="1"/>
    <row r="344" s="80" customFormat="1"/>
    <row r="345" s="80" customFormat="1"/>
    <row r="346" s="80" customFormat="1"/>
    <row r="347" s="80" customFormat="1"/>
    <row r="348" s="80" customFormat="1"/>
    <row r="349" s="80" customFormat="1"/>
    <row r="350" s="80" customFormat="1"/>
    <row r="351" s="80" customFormat="1"/>
    <row r="352" s="80" customFormat="1"/>
    <row r="353" s="80" customFormat="1"/>
    <row r="354" s="80" customFormat="1"/>
    <row r="355" s="80" customFormat="1"/>
    <row r="356" s="80" customFormat="1"/>
    <row r="357" s="80" customFormat="1"/>
    <row r="358" s="80" customFormat="1"/>
    <row r="359" s="80" customFormat="1"/>
    <row r="360" s="80" customFormat="1"/>
    <row r="361" s="80" customFormat="1"/>
    <row r="362" s="80" customFormat="1"/>
    <row r="363" s="80" customFormat="1"/>
    <row r="364" s="80" customFormat="1"/>
    <row r="365" s="80" customFormat="1"/>
    <row r="366" s="80" customFormat="1"/>
    <row r="367" s="80" customFormat="1"/>
    <row r="368" s="80" customFormat="1"/>
    <row r="369" s="80" customFormat="1"/>
    <row r="370" s="80" customFormat="1"/>
    <row r="371" s="80" customFormat="1"/>
    <row r="372" s="80" customFormat="1"/>
    <row r="373" s="80" customFormat="1"/>
    <row r="374" s="80" customFormat="1"/>
    <row r="375" s="80" customFormat="1"/>
    <row r="376" s="80" customFormat="1"/>
    <row r="377" s="80" customFormat="1"/>
    <row r="378" s="80" customFormat="1"/>
    <row r="379" s="80" customFormat="1"/>
    <row r="380" s="80" customFormat="1"/>
    <row r="381" s="80" customFormat="1"/>
    <row r="382" s="80" customFormat="1"/>
    <row r="383" s="80" customFormat="1"/>
    <row r="384" s="80" customFormat="1"/>
    <row r="385" s="80" customFormat="1"/>
    <row r="386" s="80" customFormat="1"/>
    <row r="387" s="80" customFormat="1"/>
    <row r="388" s="80" customFormat="1"/>
    <row r="389" s="80" customFormat="1"/>
    <row r="390" s="80" customFormat="1"/>
    <row r="391" s="80" customFormat="1"/>
    <row r="392" s="80" customFormat="1"/>
    <row r="393" s="80" customFormat="1"/>
    <row r="394" s="80" customFormat="1"/>
    <row r="395" s="80" customFormat="1"/>
    <row r="396" s="80" customFormat="1"/>
    <row r="397" s="80" customFormat="1"/>
    <row r="398" s="80" customFormat="1"/>
    <row r="399" s="80" customFormat="1"/>
    <row r="400" s="80" customFormat="1"/>
    <row r="401" s="80" customFormat="1"/>
    <row r="402" s="80" customFormat="1"/>
    <row r="403" s="80" customFormat="1"/>
    <row r="404" s="80" customFormat="1"/>
    <row r="405" s="80" customFormat="1"/>
    <row r="406" s="80" customFormat="1"/>
    <row r="407" s="80" customFormat="1"/>
    <row r="408" s="80" customFormat="1"/>
    <row r="409" s="80" customFormat="1"/>
    <row r="410" s="80" customFormat="1"/>
    <row r="411" s="80" customFormat="1"/>
    <row r="412" s="80" customFormat="1"/>
    <row r="413" s="80" customFormat="1"/>
    <row r="414" s="80" customFormat="1"/>
    <row r="415" s="80" customFormat="1"/>
    <row r="416" s="80" customFormat="1"/>
    <row r="417" spans="12:28" s="80" customFormat="1"/>
    <row r="418" spans="12:28" s="80" customFormat="1"/>
    <row r="419" spans="12:28" s="80" customFormat="1"/>
    <row r="420" spans="12:28" s="80" customFormat="1"/>
    <row r="421" spans="12:28" s="80" customFormat="1"/>
    <row r="422" spans="12:28" s="80" customFormat="1"/>
    <row r="423" spans="12:28" s="80" customFormat="1"/>
    <row r="424" spans="12:28" s="80" customFormat="1"/>
    <row r="425" spans="12:28" s="80" customFormat="1"/>
    <row r="426" spans="12:28" s="80" customFormat="1"/>
    <row r="427" spans="12:28" s="80" customFormat="1"/>
    <row r="428" spans="12:28" s="80" customFormat="1"/>
    <row r="429" spans="12:28" s="80" customFormat="1"/>
    <row r="430" spans="12:28" s="80" customFormat="1">
      <c r="L430" s="263"/>
      <c r="M430" s="263"/>
      <c r="N430" s="263"/>
      <c r="O430" s="263"/>
      <c r="P430" s="263"/>
      <c r="R430" s="263"/>
      <c r="S430" s="263"/>
      <c r="T430" s="263"/>
      <c r="U430" s="263"/>
      <c r="V430" s="263"/>
      <c r="X430" s="263"/>
      <c r="Y430" s="263"/>
      <c r="Z430" s="263"/>
      <c r="AA430" s="263"/>
      <c r="AB430" s="263"/>
    </row>
    <row r="431" spans="12:28" s="80" customFormat="1">
      <c r="L431" s="263"/>
      <c r="M431" s="263"/>
      <c r="N431" s="263"/>
      <c r="O431" s="263"/>
      <c r="P431" s="263"/>
      <c r="R431" s="263"/>
      <c r="S431" s="263"/>
      <c r="T431" s="263"/>
      <c r="U431" s="263"/>
      <c r="V431" s="263"/>
      <c r="X431" s="263"/>
      <c r="Y431" s="263"/>
      <c r="Z431" s="263"/>
      <c r="AA431" s="263"/>
      <c r="AB431" s="263"/>
    </row>
    <row r="432" spans="12:28" s="80" customFormat="1">
      <c r="L432" s="263"/>
      <c r="M432" s="263"/>
      <c r="N432" s="263"/>
      <c r="O432" s="263"/>
      <c r="P432" s="263"/>
      <c r="R432" s="263"/>
      <c r="S432" s="263"/>
      <c r="T432" s="263"/>
      <c r="U432" s="263"/>
      <c r="V432" s="263"/>
      <c r="X432" s="263"/>
      <c r="Y432" s="263"/>
      <c r="Z432" s="263"/>
      <c r="AA432" s="263"/>
      <c r="AB432" s="263"/>
    </row>
    <row r="433" spans="11:29" s="80" customFormat="1">
      <c r="L433" s="263"/>
      <c r="M433" s="263"/>
      <c r="N433" s="263"/>
      <c r="O433" s="263"/>
      <c r="P433" s="263"/>
      <c r="R433" s="263"/>
      <c r="S433" s="263"/>
      <c r="T433" s="263"/>
      <c r="U433" s="263"/>
      <c r="V433" s="263"/>
      <c r="W433" s="263"/>
      <c r="X433" s="263"/>
      <c r="Y433" s="263"/>
      <c r="Z433" s="263"/>
      <c r="AA433" s="263"/>
      <c r="AB433" s="263"/>
    </row>
    <row r="434" spans="11:29" s="80" customFormat="1">
      <c r="L434" s="263"/>
      <c r="M434" s="263"/>
      <c r="N434" s="263"/>
      <c r="O434" s="263"/>
      <c r="P434" s="263"/>
      <c r="R434" s="263"/>
      <c r="S434" s="263"/>
      <c r="T434" s="263"/>
      <c r="U434" s="263"/>
      <c r="V434" s="263"/>
      <c r="W434" s="263"/>
      <c r="X434" s="263"/>
      <c r="Y434" s="263"/>
      <c r="Z434" s="263"/>
      <c r="AA434" s="263"/>
      <c r="AB434" s="263"/>
    </row>
    <row r="435" spans="11:29" s="80" customFormat="1">
      <c r="L435" s="263"/>
      <c r="M435" s="263"/>
      <c r="N435" s="263"/>
      <c r="O435" s="263"/>
      <c r="P435" s="263"/>
      <c r="R435" s="263"/>
      <c r="S435" s="263"/>
      <c r="T435" s="263"/>
      <c r="U435" s="263"/>
      <c r="V435" s="263"/>
      <c r="W435" s="263"/>
      <c r="X435" s="263"/>
      <c r="Y435" s="263"/>
      <c r="Z435" s="263"/>
      <c r="AA435" s="263"/>
      <c r="AB435" s="263"/>
    </row>
    <row r="436" spans="11:29" s="80" customFormat="1">
      <c r="L436" s="263"/>
      <c r="M436" s="263"/>
      <c r="N436" s="263"/>
      <c r="O436" s="263"/>
      <c r="P436" s="263"/>
      <c r="R436" s="263"/>
      <c r="S436" s="263"/>
      <c r="T436" s="263"/>
      <c r="U436" s="263"/>
      <c r="V436" s="263"/>
      <c r="W436" s="263"/>
      <c r="X436" s="263"/>
      <c r="Y436" s="263"/>
      <c r="Z436" s="263"/>
      <c r="AA436" s="263"/>
      <c r="AB436" s="263"/>
    </row>
    <row r="437" spans="11:29" s="80" customFormat="1">
      <c r="L437" s="263"/>
      <c r="M437" s="263"/>
      <c r="N437" s="263"/>
      <c r="O437" s="263"/>
      <c r="P437" s="263"/>
      <c r="R437" s="263"/>
      <c r="S437" s="263"/>
      <c r="T437" s="263"/>
      <c r="U437" s="263"/>
      <c r="V437" s="263"/>
      <c r="W437" s="263"/>
      <c r="X437" s="263"/>
      <c r="Y437" s="263"/>
      <c r="Z437" s="263"/>
      <c r="AA437" s="263"/>
      <c r="AB437" s="263"/>
    </row>
    <row r="438" spans="11:29" s="80" customFormat="1">
      <c r="L438" s="263"/>
      <c r="M438" s="263"/>
      <c r="N438" s="263"/>
      <c r="O438" s="263"/>
      <c r="P438" s="263"/>
      <c r="Q438" s="263"/>
      <c r="R438" s="263"/>
      <c r="S438" s="263"/>
      <c r="T438" s="263"/>
      <c r="U438" s="263"/>
      <c r="V438" s="263"/>
      <c r="W438" s="263"/>
      <c r="X438" s="263"/>
      <c r="Y438" s="263"/>
      <c r="Z438" s="263"/>
      <c r="AA438" s="263"/>
      <c r="AB438" s="263"/>
    </row>
    <row r="439" spans="11:29" s="80" customFormat="1">
      <c r="L439" s="263"/>
      <c r="M439" s="263"/>
      <c r="N439" s="263"/>
      <c r="O439" s="263"/>
      <c r="P439" s="263"/>
      <c r="Q439" s="263"/>
      <c r="R439" s="263"/>
      <c r="S439" s="263"/>
      <c r="T439" s="263"/>
      <c r="U439" s="263"/>
      <c r="V439" s="263"/>
      <c r="W439" s="263"/>
      <c r="X439" s="263"/>
      <c r="Y439" s="263"/>
      <c r="Z439" s="263"/>
      <c r="AA439" s="263"/>
      <c r="AB439" s="263"/>
      <c r="AC439" s="263"/>
    </row>
    <row r="440" spans="11:29" s="80" customFormat="1">
      <c r="K440" s="263"/>
      <c r="L440" s="263"/>
      <c r="M440" s="263"/>
      <c r="N440" s="263"/>
      <c r="O440" s="263"/>
      <c r="P440" s="263"/>
      <c r="Q440" s="263"/>
      <c r="R440" s="263"/>
      <c r="S440" s="263"/>
      <c r="T440" s="263"/>
      <c r="U440" s="263"/>
      <c r="V440" s="263"/>
      <c r="W440" s="263"/>
      <c r="X440" s="263"/>
      <c r="Y440" s="263"/>
      <c r="Z440" s="263"/>
      <c r="AA440" s="263"/>
      <c r="AB440" s="263"/>
      <c r="AC440" s="263"/>
    </row>
    <row r="441" spans="11:29" s="80" customFormat="1">
      <c r="K441" s="263"/>
      <c r="L441" s="263"/>
      <c r="M441" s="263"/>
      <c r="N441" s="263"/>
      <c r="O441" s="263"/>
      <c r="P441" s="263"/>
      <c r="Q441" s="263"/>
      <c r="R441" s="263"/>
      <c r="S441" s="263"/>
      <c r="T441" s="263"/>
      <c r="U441" s="263"/>
      <c r="V441" s="263"/>
      <c r="W441" s="263"/>
      <c r="X441" s="263"/>
      <c r="Y441" s="263"/>
      <c r="Z441" s="263"/>
      <c r="AA441" s="263"/>
      <c r="AB441" s="263"/>
      <c r="AC441" s="263"/>
    </row>
    <row r="442" spans="11:29" s="80" customFormat="1">
      <c r="K442" s="263"/>
      <c r="L442" s="263"/>
      <c r="M442" s="263"/>
      <c r="N442" s="263"/>
      <c r="O442" s="263"/>
      <c r="P442" s="263"/>
      <c r="Q442" s="263"/>
      <c r="R442" s="263"/>
      <c r="S442" s="263"/>
      <c r="T442" s="263"/>
      <c r="U442" s="263"/>
      <c r="V442" s="263"/>
      <c r="W442" s="263"/>
      <c r="X442" s="263"/>
      <c r="Y442" s="263"/>
      <c r="Z442" s="263"/>
      <c r="AA442" s="263"/>
      <c r="AB442" s="263"/>
      <c r="AC442" s="263"/>
    </row>
    <row r="443" spans="11:29" s="80" customFormat="1">
      <c r="K443" s="263"/>
      <c r="L443" s="263"/>
      <c r="M443" s="263"/>
      <c r="N443" s="263"/>
      <c r="O443" s="263"/>
      <c r="P443" s="263"/>
      <c r="Q443" s="263"/>
      <c r="R443" s="263"/>
      <c r="S443" s="263"/>
      <c r="T443" s="263"/>
      <c r="U443" s="263"/>
      <c r="V443" s="263"/>
      <c r="W443" s="263"/>
      <c r="X443" s="263"/>
      <c r="Y443" s="263"/>
      <c r="Z443" s="263"/>
      <c r="AA443" s="263"/>
      <c r="AB443" s="263"/>
      <c r="AC443" s="263"/>
    </row>
    <row r="444" spans="11:29" s="80" customFormat="1">
      <c r="K444" s="263"/>
      <c r="L444" s="263"/>
      <c r="M444" s="263"/>
      <c r="N444" s="263"/>
      <c r="O444" s="263"/>
      <c r="P444" s="263"/>
      <c r="Q444" s="263"/>
      <c r="R444" s="263"/>
      <c r="S444" s="263"/>
      <c r="T444" s="263"/>
      <c r="U444" s="263"/>
      <c r="V444" s="263"/>
      <c r="W444" s="263"/>
      <c r="X444" s="263"/>
      <c r="Y444" s="263"/>
      <c r="Z444" s="263"/>
      <c r="AA444" s="263"/>
      <c r="AB444" s="263"/>
      <c r="AC444" s="263"/>
    </row>
    <row r="445" spans="11:29" s="80" customFormat="1">
      <c r="K445" s="263"/>
      <c r="L445" s="263"/>
      <c r="M445" s="263"/>
      <c r="N445" s="263"/>
      <c r="O445" s="263"/>
      <c r="P445" s="263"/>
      <c r="Q445" s="263"/>
      <c r="R445" s="263"/>
      <c r="S445" s="263"/>
      <c r="T445" s="263"/>
      <c r="U445" s="263"/>
      <c r="V445" s="263"/>
      <c r="W445" s="263"/>
      <c r="X445" s="263"/>
      <c r="Y445" s="263"/>
      <c r="Z445" s="263"/>
      <c r="AA445" s="263"/>
      <c r="AB445" s="263"/>
      <c r="AC445" s="263"/>
    </row>
    <row r="446" spans="11:29" s="80" customFormat="1">
      <c r="K446" s="263"/>
      <c r="L446" s="263"/>
      <c r="M446" s="263"/>
      <c r="N446" s="263"/>
      <c r="O446" s="263"/>
      <c r="P446" s="263"/>
      <c r="Q446" s="263"/>
      <c r="R446" s="263"/>
      <c r="S446" s="263"/>
      <c r="T446" s="263"/>
      <c r="U446" s="263"/>
      <c r="V446" s="263"/>
      <c r="W446" s="263"/>
      <c r="X446" s="263"/>
      <c r="Y446" s="263"/>
      <c r="Z446" s="263"/>
      <c r="AA446" s="263"/>
      <c r="AB446" s="263"/>
      <c r="AC446" s="263"/>
    </row>
    <row r="447" spans="11:29" s="80" customFormat="1">
      <c r="K447" s="263"/>
      <c r="L447" s="263"/>
      <c r="M447" s="263"/>
      <c r="N447" s="263"/>
      <c r="O447" s="263"/>
      <c r="P447" s="263"/>
      <c r="Q447" s="263"/>
      <c r="R447" s="263"/>
      <c r="S447" s="263"/>
      <c r="T447" s="263"/>
      <c r="U447" s="263"/>
      <c r="V447" s="263"/>
      <c r="W447" s="263"/>
      <c r="X447" s="263"/>
      <c r="Y447" s="263"/>
      <c r="Z447" s="263"/>
      <c r="AA447" s="263"/>
      <c r="AB447" s="263"/>
      <c r="AC447" s="263"/>
    </row>
    <row r="448" spans="11:29" s="80" customFormat="1">
      <c r="K448" s="263"/>
      <c r="L448" s="263"/>
      <c r="M448" s="263"/>
      <c r="N448" s="263"/>
      <c r="O448" s="263"/>
      <c r="P448" s="263"/>
      <c r="Q448" s="263"/>
      <c r="R448" s="263"/>
      <c r="S448" s="263"/>
      <c r="T448" s="263"/>
      <c r="U448" s="263"/>
      <c r="V448" s="263"/>
      <c r="W448" s="263"/>
      <c r="X448" s="263"/>
      <c r="Y448" s="263"/>
      <c r="Z448" s="263"/>
      <c r="AA448" s="263"/>
      <c r="AB448" s="263"/>
      <c r="AC448" s="263"/>
    </row>
    <row r="449" spans="2:29" s="80" customFormat="1">
      <c r="K449" s="263"/>
      <c r="L449" s="263"/>
      <c r="M449" s="263"/>
      <c r="N449" s="263"/>
      <c r="O449" s="263"/>
      <c r="P449" s="263"/>
      <c r="Q449" s="263"/>
      <c r="R449" s="263"/>
      <c r="S449" s="263"/>
      <c r="T449" s="263"/>
      <c r="U449" s="263"/>
      <c r="V449" s="263"/>
      <c r="W449" s="263"/>
      <c r="X449" s="263"/>
      <c r="Y449" s="263"/>
      <c r="Z449" s="263"/>
      <c r="AA449" s="263"/>
      <c r="AB449" s="263"/>
      <c r="AC449" s="263"/>
    </row>
    <row r="450" spans="2:29" s="80" customFormat="1">
      <c r="K450" s="263"/>
      <c r="L450" s="263"/>
      <c r="M450" s="263"/>
      <c r="N450" s="263"/>
      <c r="O450" s="263"/>
      <c r="P450" s="263"/>
      <c r="Q450" s="263"/>
      <c r="R450" s="263"/>
      <c r="S450" s="263"/>
      <c r="T450" s="263"/>
      <c r="U450" s="263"/>
      <c r="V450" s="263"/>
      <c r="W450" s="263"/>
      <c r="X450" s="263"/>
      <c r="Y450" s="263"/>
      <c r="Z450" s="263"/>
      <c r="AA450" s="263"/>
      <c r="AB450" s="263"/>
      <c r="AC450" s="263"/>
    </row>
    <row r="451" spans="2:29" s="80" customFormat="1">
      <c r="K451" s="263"/>
      <c r="L451" s="263"/>
      <c r="M451" s="263"/>
      <c r="N451" s="263"/>
      <c r="O451" s="263"/>
      <c r="P451" s="263"/>
      <c r="Q451" s="263"/>
      <c r="R451" s="263"/>
      <c r="S451" s="263"/>
      <c r="T451" s="263"/>
      <c r="U451" s="263"/>
      <c r="V451" s="263"/>
      <c r="W451" s="263"/>
      <c r="X451" s="263"/>
      <c r="Y451" s="263"/>
      <c r="Z451" s="263"/>
      <c r="AA451" s="263"/>
      <c r="AB451" s="263"/>
      <c r="AC451" s="263"/>
    </row>
    <row r="452" spans="2:29" s="80" customFormat="1">
      <c r="K452" s="263"/>
      <c r="L452" s="263"/>
      <c r="M452" s="263"/>
      <c r="N452" s="263"/>
      <c r="O452" s="263"/>
      <c r="P452" s="263"/>
      <c r="Q452" s="263"/>
      <c r="R452" s="263"/>
      <c r="S452" s="263"/>
      <c r="T452" s="263"/>
      <c r="U452" s="263"/>
      <c r="V452" s="263"/>
      <c r="W452" s="263"/>
      <c r="X452" s="263"/>
      <c r="Y452" s="263"/>
      <c r="Z452" s="263"/>
      <c r="AA452" s="263"/>
      <c r="AB452" s="263"/>
      <c r="AC452" s="263"/>
    </row>
    <row r="453" spans="2:29" s="80" customFormat="1">
      <c r="K453" s="263"/>
      <c r="L453" s="263"/>
      <c r="M453" s="263"/>
      <c r="N453" s="263"/>
      <c r="O453" s="263"/>
      <c r="P453" s="263"/>
      <c r="Q453" s="263"/>
      <c r="R453" s="263"/>
      <c r="S453" s="263"/>
      <c r="T453" s="263"/>
      <c r="U453" s="263"/>
      <c r="V453" s="263"/>
      <c r="W453" s="263"/>
      <c r="X453" s="263"/>
      <c r="Y453" s="263"/>
      <c r="Z453" s="263"/>
      <c r="AA453" s="263"/>
      <c r="AB453" s="263"/>
      <c r="AC453" s="263"/>
    </row>
    <row r="454" spans="2:29" s="80" customFormat="1">
      <c r="K454" s="263"/>
      <c r="L454" s="263"/>
      <c r="M454" s="263"/>
      <c r="N454" s="263"/>
      <c r="O454" s="263"/>
      <c r="P454" s="263"/>
      <c r="Q454" s="263"/>
      <c r="R454" s="263"/>
      <c r="S454" s="263"/>
      <c r="T454" s="263"/>
      <c r="U454" s="263"/>
      <c r="V454" s="263"/>
      <c r="W454" s="263"/>
      <c r="X454" s="263"/>
      <c r="Y454" s="263"/>
      <c r="Z454" s="263"/>
      <c r="AA454" s="263"/>
      <c r="AB454" s="263"/>
      <c r="AC454" s="263"/>
    </row>
    <row r="455" spans="2:29" s="80" customFormat="1">
      <c r="K455" s="263"/>
      <c r="L455" s="263"/>
      <c r="M455" s="263"/>
      <c r="N455" s="263"/>
      <c r="O455" s="263"/>
      <c r="P455" s="263"/>
      <c r="Q455" s="263"/>
      <c r="R455" s="263"/>
      <c r="S455" s="263"/>
      <c r="T455" s="263"/>
      <c r="U455" s="263"/>
      <c r="V455" s="263"/>
      <c r="W455" s="263"/>
      <c r="X455" s="263"/>
      <c r="Y455" s="263"/>
      <c r="Z455" s="263"/>
      <c r="AA455" s="263"/>
      <c r="AB455" s="263"/>
      <c r="AC455" s="263"/>
    </row>
    <row r="456" spans="2:29" s="80" customFormat="1">
      <c r="K456" s="263"/>
      <c r="L456" s="263"/>
      <c r="M456" s="263"/>
      <c r="N456" s="263"/>
      <c r="O456" s="263"/>
      <c r="P456" s="263"/>
      <c r="Q456" s="263"/>
      <c r="R456" s="263"/>
      <c r="S456" s="263"/>
      <c r="T456" s="263"/>
      <c r="U456" s="263"/>
      <c r="V456" s="263"/>
      <c r="W456" s="263"/>
      <c r="X456" s="263"/>
      <c r="Y456" s="263"/>
      <c r="Z456" s="263"/>
      <c r="AA456" s="263"/>
      <c r="AB456" s="263"/>
      <c r="AC456" s="263"/>
    </row>
    <row r="457" spans="2:29" s="80" customFormat="1">
      <c r="K457" s="263"/>
      <c r="L457" s="263"/>
      <c r="M457" s="263"/>
      <c r="N457" s="263"/>
      <c r="O457" s="263"/>
      <c r="P457" s="263"/>
      <c r="Q457" s="263"/>
      <c r="R457" s="263"/>
      <c r="S457" s="263"/>
      <c r="T457" s="263"/>
      <c r="U457" s="263"/>
      <c r="V457" s="263"/>
      <c r="W457" s="263"/>
      <c r="X457" s="263"/>
      <c r="Y457" s="263"/>
      <c r="Z457" s="263"/>
      <c r="AA457" s="263"/>
      <c r="AB457" s="263"/>
      <c r="AC457" s="263"/>
    </row>
    <row r="458" spans="2:29" s="80" customFormat="1">
      <c r="K458" s="263"/>
      <c r="L458" s="263"/>
      <c r="M458" s="263"/>
      <c r="N458" s="263"/>
      <c r="O458" s="263"/>
      <c r="P458" s="263"/>
      <c r="Q458" s="263"/>
      <c r="R458" s="263"/>
      <c r="S458" s="263"/>
      <c r="T458" s="263"/>
      <c r="U458" s="263"/>
      <c r="V458" s="263"/>
      <c r="W458" s="263"/>
      <c r="X458" s="263"/>
      <c r="Y458" s="263"/>
      <c r="Z458" s="263"/>
      <c r="AA458" s="263"/>
      <c r="AB458" s="263"/>
      <c r="AC458" s="263"/>
    </row>
    <row r="459" spans="2:29" s="80" customFormat="1">
      <c r="K459" s="263"/>
      <c r="L459" s="263"/>
      <c r="M459" s="263"/>
      <c r="N459" s="263"/>
      <c r="O459" s="263"/>
      <c r="P459" s="263"/>
      <c r="Q459" s="263"/>
      <c r="R459" s="263"/>
      <c r="S459" s="263"/>
      <c r="T459" s="263"/>
      <c r="U459" s="263"/>
      <c r="V459" s="263"/>
      <c r="W459" s="263"/>
      <c r="X459" s="263"/>
      <c r="Y459" s="263"/>
      <c r="Z459" s="263"/>
      <c r="AA459" s="263"/>
      <c r="AB459" s="263"/>
      <c r="AC459" s="263"/>
    </row>
    <row r="460" spans="2:29" s="80" customFormat="1">
      <c r="K460" s="263"/>
      <c r="L460" s="263"/>
      <c r="M460" s="263"/>
      <c r="N460" s="263"/>
      <c r="O460" s="263"/>
      <c r="P460" s="263"/>
      <c r="Q460" s="263"/>
      <c r="R460" s="263"/>
      <c r="S460" s="263"/>
      <c r="T460" s="263"/>
      <c r="U460" s="263"/>
      <c r="V460" s="263"/>
      <c r="W460" s="263"/>
      <c r="X460" s="263"/>
      <c r="Y460" s="263"/>
      <c r="Z460" s="263"/>
      <c r="AA460" s="263"/>
      <c r="AB460" s="263"/>
      <c r="AC460" s="263"/>
    </row>
    <row r="461" spans="2:29">
      <c r="B461" s="80"/>
      <c r="C461" s="80"/>
      <c r="D461" s="80"/>
      <c r="E461" s="80"/>
      <c r="F461" s="80"/>
      <c r="G461" s="80"/>
      <c r="H461" s="80"/>
      <c r="I461" s="80"/>
      <c r="J461" s="80"/>
    </row>
    <row r="462" spans="2:29">
      <c r="B462" s="80"/>
      <c r="C462" s="80"/>
      <c r="D462" s="80"/>
      <c r="E462" s="80"/>
      <c r="F462" s="80"/>
      <c r="G462" s="80"/>
      <c r="H462" s="80"/>
      <c r="I462" s="80"/>
      <c r="J462" s="80"/>
    </row>
    <row r="463" spans="2:29">
      <c r="B463" s="80"/>
      <c r="C463" s="80"/>
      <c r="D463" s="80"/>
      <c r="E463" s="80"/>
      <c r="F463" s="80"/>
      <c r="G463" s="80"/>
      <c r="H463" s="80"/>
      <c r="I463" s="80"/>
      <c r="J463" s="80"/>
    </row>
    <row r="464" spans="2:29">
      <c r="B464" s="80"/>
      <c r="C464" s="80"/>
      <c r="D464" s="80"/>
      <c r="E464" s="80"/>
      <c r="F464" s="80"/>
      <c r="G464" s="80"/>
      <c r="H464" s="80"/>
      <c r="I464" s="80"/>
      <c r="J464" s="80"/>
    </row>
  </sheetData>
  <mergeCells count="11">
    <mergeCell ref="B42:J43"/>
    <mergeCell ref="B1:J1"/>
    <mergeCell ref="L1:AB1"/>
    <mergeCell ref="L9:P9"/>
    <mergeCell ref="R9:V9"/>
    <mergeCell ref="X9:AB9"/>
    <mergeCell ref="B51:I51"/>
    <mergeCell ref="L53:P53"/>
    <mergeCell ref="R53:V53"/>
    <mergeCell ref="X53:AB53"/>
    <mergeCell ref="G84:J84"/>
  </mergeCells>
  <printOptions horizontalCentered="1"/>
  <pageMargins left="0.2" right="0.2" top="0.5" bottom="0.5" header="0.3" footer="0.3"/>
  <pageSetup scale="39" fitToHeight="0" orientation="landscape" r:id="rId1"/>
  <headerFooter>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Y493"/>
  <sheetViews>
    <sheetView topLeftCell="A25" zoomScale="80" zoomScaleNormal="80" workbookViewId="0">
      <selection activeCell="G26" sqref="G26"/>
    </sheetView>
  </sheetViews>
  <sheetFormatPr defaultColWidth="9.109375" defaultRowHeight="13.2"/>
  <cols>
    <col min="1" max="1" width="3.44140625" style="263" customWidth="1"/>
    <col min="2" max="2" width="32.109375" style="263" customWidth="1"/>
    <col min="3" max="4" width="12.33203125" style="263" customWidth="1"/>
    <col min="5" max="5" width="12.33203125" style="510" customWidth="1"/>
    <col min="6" max="6" width="6.5546875" style="263" customWidth="1"/>
    <col min="7" max="7" width="51.44140625" style="263" customWidth="1"/>
    <col min="8" max="8" width="11.44140625" style="263" customWidth="1"/>
    <col min="9" max="9" width="28.109375" style="263" customWidth="1"/>
    <col min="10" max="10" width="6.33203125" style="263" customWidth="1"/>
    <col min="11" max="11" width="11" style="263" customWidth="1"/>
    <col min="12" max="12" width="13.6640625" style="263" customWidth="1"/>
    <col min="13" max="13" width="17.88671875" style="263" customWidth="1"/>
    <col min="14" max="14" width="21.5546875" style="263" customWidth="1"/>
    <col min="15" max="16" width="9.109375" style="5"/>
    <col min="17" max="17" width="6.88671875" style="5" customWidth="1"/>
    <col min="18" max="18" width="10.88671875" style="5" customWidth="1"/>
    <col min="19" max="19" width="9.109375" style="5"/>
    <col min="20" max="20" width="13.88671875" style="5" customWidth="1"/>
    <col min="21" max="21" width="10.5546875" style="5" customWidth="1"/>
    <col min="22" max="22" width="15.109375" style="5" bestFit="1" customWidth="1"/>
    <col min="23" max="23" width="10.88671875" style="5" customWidth="1"/>
    <col min="24" max="24" width="15.6640625" style="5" customWidth="1"/>
    <col min="25" max="61" width="9.109375" style="5"/>
    <col min="62" max="389" width="9.109375" style="80"/>
    <col min="390" max="16384" width="9.109375" style="263"/>
  </cols>
  <sheetData>
    <row r="1" spans="1:14" ht="15.75" customHeight="1" thickBot="1">
      <c r="A1" s="1"/>
      <c r="B1" s="922" t="s">
        <v>0</v>
      </c>
      <c r="C1" s="922"/>
      <c r="D1" s="922"/>
      <c r="E1" s="922"/>
      <c r="F1" s="922"/>
      <c r="G1" s="922"/>
      <c r="H1" s="1"/>
      <c r="I1" s="923" t="s">
        <v>171</v>
      </c>
      <c r="J1" s="923"/>
      <c r="K1" s="923"/>
      <c r="L1" s="923"/>
      <c r="M1" s="923"/>
      <c r="N1" s="1"/>
    </row>
    <row r="2" spans="1:14" ht="13.8" thickBot="1">
      <c r="A2" s="1"/>
      <c r="B2" s="1"/>
      <c r="C2" s="1"/>
      <c r="D2" s="1"/>
      <c r="E2" s="425"/>
      <c r="F2" s="1"/>
      <c r="G2" s="1"/>
      <c r="H2" s="1"/>
      <c r="I2" s="33"/>
      <c r="J2" s="25"/>
      <c r="K2" s="25"/>
      <c r="L2" s="25"/>
      <c r="M2" s="1"/>
      <c r="N2" s="1"/>
    </row>
    <row r="3" spans="1:14">
      <c r="A3" s="1"/>
      <c r="B3" s="426" t="s">
        <v>2</v>
      </c>
      <c r="C3" s="427" t="s">
        <v>3</v>
      </c>
      <c r="D3" s="428" t="s">
        <v>4</v>
      </c>
      <c r="E3" s="429"/>
      <c r="F3" s="430"/>
      <c r="G3" s="1"/>
      <c r="H3" s="1"/>
      <c r="I3" s="431"/>
      <c r="J3" s="432"/>
      <c r="K3" s="432"/>
      <c r="L3" s="432"/>
      <c r="M3" s="380"/>
      <c r="N3" s="1"/>
    </row>
    <row r="4" spans="1:14" ht="13.8" thickBot="1">
      <c r="A4" s="1"/>
      <c r="B4" s="20" t="s">
        <v>6</v>
      </c>
      <c r="C4" s="22">
        <v>15</v>
      </c>
      <c r="D4" s="23">
        <f>C4*8</f>
        <v>120</v>
      </c>
      <c r="E4" s="433"/>
      <c r="F4" s="25"/>
      <c r="G4" s="1"/>
      <c r="H4" s="1"/>
      <c r="I4" s="434"/>
      <c r="J4" s="25"/>
      <c r="K4" s="25"/>
      <c r="L4" s="25"/>
      <c r="M4" s="34"/>
      <c r="N4" s="1"/>
    </row>
    <row r="5" spans="1:14" ht="13.8" thickBot="1">
      <c r="A5" s="1"/>
      <c r="B5" s="20" t="s">
        <v>113</v>
      </c>
      <c r="C5" s="22">
        <v>8</v>
      </c>
      <c r="D5" s="23">
        <f>C5*8</f>
        <v>64</v>
      </c>
      <c r="E5" s="433"/>
      <c r="F5" s="25"/>
      <c r="G5" s="1"/>
      <c r="H5" s="1"/>
      <c r="I5" s="919" t="s">
        <v>172</v>
      </c>
      <c r="J5" s="920"/>
      <c r="K5" s="920"/>
      <c r="L5" s="920"/>
      <c r="M5" s="921"/>
      <c r="N5" s="1"/>
    </row>
    <row r="6" spans="1:14">
      <c r="A6" s="1"/>
      <c r="B6" s="20" t="s">
        <v>10</v>
      </c>
      <c r="C6" s="22">
        <v>10</v>
      </c>
      <c r="D6" s="23">
        <f>C6*8</f>
        <v>80</v>
      </c>
      <c r="E6" s="433"/>
      <c r="F6" s="25"/>
      <c r="G6" s="1"/>
      <c r="H6" s="1"/>
      <c r="I6" s="431" t="s">
        <v>7</v>
      </c>
      <c r="J6" s="432">
        <v>5</v>
      </c>
      <c r="K6" s="246"/>
      <c r="L6" s="435" t="s">
        <v>9</v>
      </c>
      <c r="M6" s="436">
        <f>J6*365</f>
        <v>1825</v>
      </c>
      <c r="N6" s="1"/>
    </row>
    <row r="7" spans="1:14">
      <c r="A7" s="1"/>
      <c r="B7" s="39" t="s">
        <v>14</v>
      </c>
      <c r="C7" s="22">
        <v>5</v>
      </c>
      <c r="D7" s="41">
        <f>C7*8</f>
        <v>40</v>
      </c>
      <c r="E7" s="433"/>
      <c r="F7" s="25"/>
      <c r="G7" s="1"/>
      <c r="H7" s="1"/>
      <c r="I7" s="120"/>
      <c r="J7" s="33"/>
      <c r="K7" s="33"/>
      <c r="L7" s="33"/>
      <c r="M7" s="34"/>
      <c r="N7" s="1"/>
    </row>
    <row r="8" spans="1:14">
      <c r="A8" s="1"/>
      <c r="B8" s="20"/>
      <c r="C8" s="45" t="s">
        <v>16</v>
      </c>
      <c r="D8" s="23">
        <f>SUM(D4:D7)</f>
        <v>304</v>
      </c>
      <c r="E8" s="433"/>
      <c r="F8" s="25"/>
      <c r="G8" s="1"/>
      <c r="H8" s="1"/>
      <c r="I8" s="437"/>
      <c r="J8" s="438"/>
      <c r="K8" s="37" t="s">
        <v>11</v>
      </c>
      <c r="L8" s="37" t="s">
        <v>12</v>
      </c>
      <c r="M8" s="38" t="s">
        <v>13</v>
      </c>
      <c r="N8" s="1"/>
    </row>
    <row r="9" spans="1:14" ht="13.8" thickBot="1">
      <c r="A9" s="1"/>
      <c r="B9" s="51"/>
      <c r="C9" s="53" t="s">
        <v>18</v>
      </c>
      <c r="D9" s="54">
        <f>D8/(52*40)</f>
        <v>0.14615384615384616</v>
      </c>
      <c r="E9" s="439"/>
      <c r="F9" s="56"/>
      <c r="G9" s="1"/>
      <c r="H9" s="1"/>
      <c r="I9" s="120"/>
      <c r="J9" s="59"/>
      <c r="K9" s="25"/>
      <c r="L9" s="25"/>
      <c r="M9" s="440"/>
      <c r="N9" s="1"/>
    </row>
    <row r="10" spans="1:14" ht="13.8" thickBot="1">
      <c r="A10" s="1"/>
      <c r="B10" s="1"/>
      <c r="C10" s="246"/>
      <c r="D10" s="1"/>
      <c r="E10" s="425"/>
      <c r="F10" s="1"/>
      <c r="G10" s="1"/>
      <c r="H10" s="1"/>
      <c r="I10" s="120" t="s">
        <v>15</v>
      </c>
      <c r="J10" s="59"/>
      <c r="K10" s="208"/>
      <c r="L10" s="25"/>
      <c r="M10" s="440"/>
      <c r="N10" s="1"/>
    </row>
    <row r="11" spans="1:14" ht="26.4">
      <c r="A11" s="1"/>
      <c r="B11" s="197"/>
      <c r="C11" s="441"/>
      <c r="D11" s="441" t="s">
        <v>23</v>
      </c>
      <c r="E11" s="442"/>
      <c r="F11" s="198"/>
      <c r="G11" s="443" t="s">
        <v>24</v>
      </c>
      <c r="H11" s="1"/>
      <c r="I11" s="206" t="str">
        <f>B14</f>
        <v xml:space="preserve">  Management Supervision</v>
      </c>
      <c r="J11" s="207"/>
      <c r="K11" s="208">
        <f>D14</f>
        <v>92496.84919424048</v>
      </c>
      <c r="L11" s="209">
        <f>C46</f>
        <v>0.1</v>
      </c>
      <c r="M11" s="210">
        <f>K11*L11</f>
        <v>9249.6849194240476</v>
      </c>
      <c r="N11" s="1"/>
    </row>
    <row r="12" spans="1:14">
      <c r="A12" s="1"/>
      <c r="B12" s="124"/>
      <c r="C12" s="444"/>
      <c r="D12" s="444"/>
      <c r="E12" s="445"/>
      <c r="F12" s="64"/>
      <c r="G12" s="446"/>
      <c r="H12" s="1"/>
      <c r="I12" s="46" t="str">
        <f>B15</f>
        <v xml:space="preserve">  Specialty Site Manager</v>
      </c>
      <c r="J12" s="47"/>
      <c r="K12" s="57">
        <f>D15</f>
        <v>60923</v>
      </c>
      <c r="L12" s="49">
        <f>C47</f>
        <v>1</v>
      </c>
      <c r="M12" s="210">
        <f>K12*L12</f>
        <v>60923</v>
      </c>
      <c r="N12" s="1"/>
    </row>
    <row r="13" spans="1:14">
      <c r="A13" s="1"/>
      <c r="B13" s="124" t="s">
        <v>15</v>
      </c>
      <c r="C13" s="64"/>
      <c r="D13" s="444"/>
      <c r="E13" s="445"/>
      <c r="F13" s="64"/>
      <c r="G13" s="34"/>
      <c r="H13" s="1"/>
      <c r="I13" s="46" t="s">
        <v>25</v>
      </c>
      <c r="J13" s="47"/>
      <c r="K13" s="48"/>
      <c r="L13" s="49"/>
      <c r="M13" s="210"/>
      <c r="N13" s="1"/>
    </row>
    <row r="14" spans="1:14">
      <c r="A14" s="1"/>
      <c r="B14" s="130" t="s">
        <v>120</v>
      </c>
      <c r="C14" s="132"/>
      <c r="D14" s="416">
        <f>85899*(1+D40)</f>
        <v>92496.84919424048</v>
      </c>
      <c r="E14" s="445"/>
      <c r="F14" s="64"/>
      <c r="G14" s="70" t="str">
        <f>[8]GLE!G14</f>
        <v>FY16 UFR, Weighted Average, Program Function Manager</v>
      </c>
      <c r="H14" s="1"/>
      <c r="I14" s="46" t="str">
        <f>B17</f>
        <v xml:space="preserve">  RN</v>
      </c>
      <c r="J14" s="47"/>
      <c r="K14" s="48">
        <f>D17</f>
        <v>86860.800000000003</v>
      </c>
      <c r="L14" s="49">
        <f>C49</f>
        <v>1</v>
      </c>
      <c r="M14" s="210">
        <f>K14*L14</f>
        <v>86860.800000000003</v>
      </c>
      <c r="N14" s="1"/>
    </row>
    <row r="15" spans="1:14" ht="13.2" customHeight="1">
      <c r="A15" s="1"/>
      <c r="B15" s="71" t="s">
        <v>173</v>
      </c>
      <c r="C15" s="72"/>
      <c r="D15" s="319">
        <f>'[8]Integrated Team (FY21)'!E14</f>
        <v>60923</v>
      </c>
      <c r="E15" s="447"/>
      <c r="F15" s="306"/>
      <c r="G15" s="924" t="s">
        <v>174</v>
      </c>
      <c r="H15" s="5"/>
      <c r="I15" s="46" t="str">
        <f>B18</f>
        <v xml:space="preserve">  Certified Nursing Assistant (CNA)</v>
      </c>
      <c r="J15" s="47"/>
      <c r="K15" s="48">
        <f>D18</f>
        <v>32302.399999999998</v>
      </c>
      <c r="L15" s="49">
        <f>C50</f>
        <v>3</v>
      </c>
      <c r="M15" s="210">
        <f>K15*L15</f>
        <v>96907.199999999997</v>
      </c>
      <c r="N15" s="1"/>
    </row>
    <row r="16" spans="1:14">
      <c r="A16" s="1"/>
      <c r="B16" s="71" t="s">
        <v>25</v>
      </c>
      <c r="C16" s="72"/>
      <c r="D16" s="319"/>
      <c r="E16" s="447"/>
      <c r="F16" s="306"/>
      <c r="G16" s="924"/>
      <c r="H16" s="5"/>
      <c r="I16" s="46"/>
      <c r="J16" s="47"/>
      <c r="K16" s="48"/>
      <c r="L16" s="49"/>
      <c r="M16" s="210"/>
      <c r="N16" s="1"/>
    </row>
    <row r="17" spans="1:16">
      <c r="A17" s="1"/>
      <c r="B17" s="71" t="s">
        <v>175</v>
      </c>
      <c r="C17" s="72"/>
      <c r="D17" s="319">
        <f>[8]Chart!C20</f>
        <v>86860.800000000003</v>
      </c>
      <c r="E17" s="253"/>
      <c r="F17" s="306"/>
      <c r="G17" s="448" t="s">
        <v>35</v>
      </c>
      <c r="H17" s="5"/>
      <c r="I17" s="46" t="str">
        <f>B20</f>
        <v xml:space="preserve">  Direct Care III</v>
      </c>
      <c r="J17" s="47"/>
      <c r="K17" s="48">
        <f>D20</f>
        <v>41516.800000000003</v>
      </c>
      <c r="L17" s="49">
        <f>C52</f>
        <v>2</v>
      </c>
      <c r="M17" s="210">
        <f>K17*L17</f>
        <v>83033.600000000006</v>
      </c>
      <c r="N17" s="1"/>
    </row>
    <row r="18" spans="1:16">
      <c r="A18" s="1"/>
      <c r="B18" s="71" t="s">
        <v>176</v>
      </c>
      <c r="C18" s="72"/>
      <c r="D18" s="319">
        <f>[8]Chart!C8</f>
        <v>32302.399999999998</v>
      </c>
      <c r="E18" s="447"/>
      <c r="F18" s="306"/>
      <c r="G18" s="448" t="s">
        <v>35</v>
      </c>
      <c r="H18" s="5"/>
      <c r="I18" s="46" t="str">
        <f>B21</f>
        <v xml:space="preserve">  Direct Care</v>
      </c>
      <c r="J18" s="47"/>
      <c r="K18" s="48">
        <f>D21</f>
        <v>32198.400000000001</v>
      </c>
      <c r="L18" s="49">
        <f>C53</f>
        <v>4</v>
      </c>
      <c r="M18" s="210">
        <f t="shared" ref="M18" si="0">K18*L18</f>
        <v>128793.60000000001</v>
      </c>
      <c r="N18" s="33"/>
    </row>
    <row r="19" spans="1:16">
      <c r="A19" s="1"/>
      <c r="B19" s="71" t="s">
        <v>32</v>
      </c>
      <c r="C19" s="72"/>
      <c r="D19" s="319"/>
      <c r="E19" s="447"/>
      <c r="F19" s="306"/>
      <c r="G19" s="101"/>
      <c r="H19" s="5"/>
      <c r="I19" s="46" t="str">
        <f>B22</f>
        <v xml:space="preserve">  Relief</v>
      </c>
      <c r="J19" s="47"/>
      <c r="K19" s="48">
        <f>D22</f>
        <v>32198.400000000001</v>
      </c>
      <c r="L19" s="49">
        <f>C54</f>
        <v>0.87692307692307692</v>
      </c>
      <c r="M19" s="210">
        <f>K19*L19</f>
        <v>28235.52</v>
      </c>
      <c r="N19" s="33"/>
    </row>
    <row r="20" spans="1:16" ht="13.2" customHeight="1">
      <c r="A20" s="1"/>
      <c r="B20" s="89" t="s">
        <v>177</v>
      </c>
      <c r="C20" s="72"/>
      <c r="D20" s="319">
        <f>[8]Chart!C6</f>
        <v>41516.800000000003</v>
      </c>
      <c r="E20" s="447"/>
      <c r="F20" s="106"/>
      <c r="G20" s="448" t="s">
        <v>35</v>
      </c>
      <c r="H20" s="5"/>
      <c r="I20" s="92" t="s">
        <v>43</v>
      </c>
      <c r="J20" s="93"/>
      <c r="K20" s="93"/>
      <c r="L20" s="95">
        <f>SUM(L11:L19)</f>
        <v>11.976923076923077</v>
      </c>
      <c r="M20" s="229">
        <f>SUM(M11:M19)</f>
        <v>494003.40491942409</v>
      </c>
      <c r="N20" s="33"/>
    </row>
    <row r="21" spans="1:16">
      <c r="A21" s="1"/>
      <c r="B21" s="89" t="s">
        <v>124</v>
      </c>
      <c r="C21" s="72"/>
      <c r="D21" s="319">
        <f>[8]Chart!C4</f>
        <v>32198.400000000001</v>
      </c>
      <c r="E21" s="447"/>
      <c r="F21" s="106"/>
      <c r="G21" s="448" t="s">
        <v>35</v>
      </c>
      <c r="H21" s="5"/>
      <c r="I21" s="103"/>
      <c r="J21" s="99"/>
      <c r="K21" s="99"/>
      <c r="L21" s="99"/>
      <c r="M21" s="34"/>
      <c r="N21" s="33"/>
    </row>
    <row r="22" spans="1:16">
      <c r="A22" s="1"/>
      <c r="B22" s="71" t="s">
        <v>125</v>
      </c>
      <c r="C22" s="72"/>
      <c r="D22" s="319">
        <f>[8]Chart!C4</f>
        <v>32198.400000000001</v>
      </c>
      <c r="E22" s="447"/>
      <c r="F22" s="306"/>
      <c r="G22" s="448" t="s">
        <v>35</v>
      </c>
      <c r="H22" s="5"/>
      <c r="I22" s="103" t="s">
        <v>127</v>
      </c>
      <c r="J22" s="99"/>
      <c r="K22" s="99"/>
      <c r="L22" s="99" t="s">
        <v>45</v>
      </c>
      <c r="M22" s="34"/>
      <c r="N22" s="33"/>
    </row>
    <row r="23" spans="1:16">
      <c r="A23" s="1"/>
      <c r="B23" s="71"/>
      <c r="C23" s="306"/>
      <c r="D23" s="106"/>
      <c r="E23" s="253"/>
      <c r="F23" s="306"/>
      <c r="G23" s="101"/>
      <c r="H23" s="5"/>
      <c r="I23" s="103" t="str">
        <f>B26</f>
        <v xml:space="preserve">  Tax and Fringe</v>
      </c>
      <c r="J23" s="99"/>
      <c r="K23" s="104">
        <f>D26</f>
        <v>0.22309999999999999</v>
      </c>
      <c r="L23" s="99"/>
      <c r="M23" s="231">
        <f>K23*M20</f>
        <v>110212.15963752351</v>
      </c>
      <c r="N23" s="1"/>
    </row>
    <row r="24" spans="1:16">
      <c r="A24" s="1"/>
      <c r="B24" s="71"/>
      <c r="C24" s="306"/>
      <c r="D24" s="106"/>
      <c r="E24" s="447"/>
      <c r="F24" s="306"/>
      <c r="G24" s="101"/>
      <c r="H24" s="5"/>
      <c r="I24" s="92" t="s">
        <v>47</v>
      </c>
      <c r="J24" s="93"/>
      <c r="K24" s="93"/>
      <c r="L24" s="107"/>
      <c r="M24" s="235">
        <f>SUM(M20:M23)</f>
        <v>604215.56455694756</v>
      </c>
      <c r="N24" s="1"/>
    </row>
    <row r="25" spans="1:16">
      <c r="A25" s="1"/>
      <c r="B25" s="172"/>
      <c r="C25" s="306"/>
      <c r="D25" s="449" t="s">
        <v>52</v>
      </c>
      <c r="E25" s="447"/>
      <c r="F25" s="306"/>
      <c r="G25" s="101"/>
      <c r="H25" s="5"/>
      <c r="I25" s="103"/>
      <c r="J25" s="99"/>
      <c r="K25" s="99"/>
      <c r="L25" s="397"/>
      <c r="M25" s="210"/>
      <c r="N25" s="1"/>
    </row>
    <row r="26" spans="1:16" ht="13.8">
      <c r="A26" s="1"/>
      <c r="B26" s="172" t="s">
        <v>54</v>
      </c>
      <c r="C26" s="306"/>
      <c r="D26" s="450">
        <f>'[8]Integrated Team (FY21)'!E32</f>
        <v>0.22309999999999999</v>
      </c>
      <c r="E26" s="253"/>
      <c r="F26" s="292"/>
      <c r="G26" s="127" t="s">
        <v>55</v>
      </c>
      <c r="H26" s="5"/>
      <c r="I26" s="109" t="s">
        <v>60</v>
      </c>
      <c r="J26" s="110"/>
      <c r="K26" s="111" t="s">
        <v>49</v>
      </c>
      <c r="L26" s="112" t="s">
        <v>178</v>
      </c>
      <c r="M26" s="238" t="s">
        <v>13</v>
      </c>
      <c r="N26" s="1"/>
    </row>
    <row r="27" spans="1:16">
      <c r="A27" s="1"/>
      <c r="B27" s="172"/>
      <c r="C27" s="292"/>
      <c r="D27" s="292"/>
      <c r="E27" s="451"/>
      <c r="F27" s="292"/>
      <c r="G27" s="101"/>
      <c r="H27" s="5"/>
      <c r="I27" s="103" t="str">
        <f>B29</f>
        <v xml:space="preserve">  Occupational Therapist</v>
      </c>
      <c r="J27" s="99"/>
      <c r="K27" s="143">
        <f>D29</f>
        <v>56.166377419662432</v>
      </c>
      <c r="L27" s="49">
        <f>C56*52</f>
        <v>26</v>
      </c>
      <c r="M27" s="452">
        <f>K27*L27</f>
        <v>1460.3258129112232</v>
      </c>
      <c r="N27" s="1"/>
    </row>
    <row r="28" spans="1:16">
      <c r="A28" s="1"/>
      <c r="B28" s="71"/>
      <c r="C28" s="453"/>
      <c r="D28" s="454" t="s">
        <v>60</v>
      </c>
      <c r="E28" s="455"/>
      <c r="F28" s="453"/>
      <c r="G28" s="101"/>
      <c r="H28" s="5"/>
      <c r="I28" s="116" t="str">
        <f>B30</f>
        <v xml:space="preserve">  LPHA</v>
      </c>
      <c r="J28" s="99"/>
      <c r="K28" s="143">
        <f>D30</f>
        <v>42.595828549102229</v>
      </c>
      <c r="L28" s="49">
        <f>C57*52</f>
        <v>26</v>
      </c>
      <c r="M28" s="231">
        <f>K28*L28</f>
        <v>1107.491542276658</v>
      </c>
      <c r="N28" s="1"/>
    </row>
    <row r="29" spans="1:16">
      <c r="A29" s="1"/>
      <c r="B29" s="71" t="s">
        <v>64</v>
      </c>
      <c r="C29" s="72"/>
      <c r="D29" s="456">
        <f>'[8]Integrated Team (FY21)'!E36</f>
        <v>56.166377419662432</v>
      </c>
      <c r="E29" s="457"/>
      <c r="F29" s="458"/>
      <c r="G29" s="459" t="s">
        <v>179</v>
      </c>
      <c r="H29" s="5"/>
      <c r="I29" s="92" t="s">
        <v>56</v>
      </c>
      <c r="J29" s="93"/>
      <c r="K29" s="93"/>
      <c r="L29" s="93"/>
      <c r="M29" s="235">
        <f>SUM(M27:M28)</f>
        <v>2567.8173551878813</v>
      </c>
      <c r="N29" s="1"/>
    </row>
    <row r="30" spans="1:16">
      <c r="A30" s="1"/>
      <c r="B30" s="71" t="s">
        <v>180</v>
      </c>
      <c r="C30" s="72"/>
      <c r="D30" s="145">
        <f>'[8]11.22.19 ALTR Add on Rates'!G14</f>
        <v>42.595828549102229</v>
      </c>
      <c r="E30" s="253"/>
      <c r="F30" s="458"/>
      <c r="G30" s="101" t="s">
        <v>181</v>
      </c>
      <c r="H30" s="5"/>
      <c r="I30" s="103" t="str">
        <f>B39</f>
        <v>PFLMA Trust Contribution</v>
      </c>
      <c r="J30" s="99"/>
      <c r="K30" s="99"/>
      <c r="L30" s="158">
        <f>D39</f>
        <v>3.7000000000000002E-3</v>
      </c>
      <c r="M30" s="231">
        <f>M20*L30</f>
        <v>1827.8125982018692</v>
      </c>
      <c r="N30" s="1"/>
    </row>
    <row r="31" spans="1:16">
      <c r="A31" s="1"/>
      <c r="B31" s="71"/>
      <c r="C31" s="460"/>
      <c r="D31" s="99"/>
      <c r="E31" s="457"/>
      <c r="F31" s="460"/>
      <c r="G31" s="101"/>
      <c r="H31" s="5"/>
      <c r="I31" s="103" t="str">
        <f>B33</f>
        <v xml:space="preserve">  Staff Training</v>
      </c>
      <c r="J31" s="99"/>
      <c r="K31" s="99"/>
      <c r="L31" s="397">
        <f>D33</f>
        <v>277.77888022304023</v>
      </c>
      <c r="M31" s="461">
        <f>L31*L20</f>
        <v>3326.9362808251817</v>
      </c>
      <c r="N31" s="1"/>
    </row>
    <row r="32" spans="1:16">
      <c r="A32" s="1"/>
      <c r="B32" s="172"/>
      <c r="C32" s="306"/>
      <c r="D32" s="449" t="s">
        <v>57</v>
      </c>
      <c r="E32" s="447"/>
      <c r="F32" s="306"/>
      <c r="G32" s="101"/>
      <c r="H32" s="5"/>
      <c r="I32" s="46" t="str">
        <f>B34</f>
        <v xml:space="preserve">  Transportation</v>
      </c>
      <c r="J32" s="99"/>
      <c r="K32" s="99"/>
      <c r="L32" s="143"/>
      <c r="M32" s="462">
        <f>D34</f>
        <v>6191.6539525126345</v>
      </c>
      <c r="N32" s="1"/>
      <c r="P32" s="119"/>
    </row>
    <row r="33" spans="1:16">
      <c r="A33" s="1"/>
      <c r="B33" s="172" t="s">
        <v>63</v>
      </c>
      <c r="C33" s="306"/>
      <c r="D33" s="320">
        <f>'[8]Integrated Team (FY21)'!E41</f>
        <v>277.77888022304023</v>
      </c>
      <c r="E33" s="463"/>
      <c r="F33" s="314"/>
      <c r="G33" s="464" t="str">
        <f>'[8]Integrated Team (FY21)'!H41</f>
        <v>Avg of the FY15 CBFS data per FTE.</v>
      </c>
      <c r="H33" s="5"/>
      <c r="I33" s="46" t="str">
        <f>B36</f>
        <v xml:space="preserve">  Meals / Food***</v>
      </c>
      <c r="J33" s="99"/>
      <c r="K33" s="99"/>
      <c r="L33" s="143">
        <f>D36</f>
        <v>8.16</v>
      </c>
      <c r="M33" s="462">
        <f>L33*M6</f>
        <v>14892</v>
      </c>
      <c r="N33" s="1"/>
    </row>
    <row r="34" spans="1:16">
      <c r="A34" s="1"/>
      <c r="B34" s="172" t="s">
        <v>182</v>
      </c>
      <c r="C34" s="306"/>
      <c r="D34" s="319">
        <f>[8]GLE!C34</f>
        <v>6191.6539525126345</v>
      </c>
      <c r="E34" s="100"/>
      <c r="F34" s="458"/>
      <c r="G34" s="465" t="str">
        <f>[8]GLE!G34</f>
        <v>Benchmark: 101 CMR 420: allocation for van, 1 van / 2 GLEs</v>
      </c>
      <c r="H34" s="277"/>
      <c r="I34" s="466" t="str">
        <f>B35</f>
        <v xml:space="preserve">  Program Supplies &amp; Materials</v>
      </c>
      <c r="J34" s="99"/>
      <c r="K34" s="99"/>
      <c r="L34" s="143">
        <f>D35</f>
        <v>642.72053101483573</v>
      </c>
      <c r="M34" s="462">
        <f>L34*L20</f>
        <v>7697.8143599238401</v>
      </c>
      <c r="N34" s="1"/>
    </row>
    <row r="35" spans="1:16">
      <c r="A35" s="1"/>
      <c r="B35" s="172" t="s">
        <v>68</v>
      </c>
      <c r="C35" s="306"/>
      <c r="D35" s="320">
        <f>'[8]Integrated Team (FY21)'!E44</f>
        <v>642.72053101483573</v>
      </c>
      <c r="E35" s="447"/>
      <c r="F35" s="458"/>
      <c r="G35" s="101" t="str">
        <f>'[8]Integrated Team (FY21)'!H44</f>
        <v>Program Supplies &amp; Materials (33E) per FTE.</v>
      </c>
      <c r="H35" s="5"/>
      <c r="I35" s="103"/>
      <c r="J35" s="99"/>
      <c r="K35" s="99"/>
      <c r="L35" s="143"/>
      <c r="M35" s="467">
        <f>SUM(M30:M34)</f>
        <v>33936.217191463526</v>
      </c>
      <c r="N35" s="1"/>
    </row>
    <row r="36" spans="1:16">
      <c r="A36" s="1"/>
      <c r="B36" s="172" t="s">
        <v>183</v>
      </c>
      <c r="C36" s="468"/>
      <c r="D36" s="320">
        <v>8.16</v>
      </c>
      <c r="E36" s="447"/>
      <c r="F36" s="99"/>
      <c r="G36" s="214" t="s">
        <v>135</v>
      </c>
      <c r="H36" s="5"/>
      <c r="I36" s="469"/>
      <c r="J36" s="470"/>
      <c r="K36" s="471"/>
      <c r="L36" s="472"/>
      <c r="M36" s="473"/>
      <c r="N36" s="1"/>
    </row>
    <row r="37" spans="1:16">
      <c r="A37" s="1"/>
      <c r="B37" s="172"/>
      <c r="C37" s="306"/>
      <c r="D37" s="306"/>
      <c r="E37" s="447"/>
      <c r="F37" s="306"/>
      <c r="G37" s="101"/>
      <c r="H37" s="277"/>
      <c r="I37" s="109" t="s">
        <v>133</v>
      </c>
      <c r="J37" s="110"/>
      <c r="K37" s="110"/>
      <c r="L37" s="110"/>
      <c r="M37" s="474">
        <f>SUM(M24,M29,M35)</f>
        <v>640719.59910359897</v>
      </c>
      <c r="N37" s="1"/>
    </row>
    <row r="38" spans="1:16">
      <c r="A38" s="1"/>
      <c r="B38" s="172" t="s">
        <v>78</v>
      </c>
      <c r="C38" s="306"/>
      <c r="D38" s="308">
        <f>'[8]Integrated Team (FY21)'!E46</f>
        <v>0.12</v>
      </c>
      <c r="E38" s="447"/>
      <c r="F38" s="306"/>
      <c r="G38" s="448" t="s">
        <v>83</v>
      </c>
      <c r="H38" s="277"/>
      <c r="I38" s="103" t="str">
        <f>B38</f>
        <v>Admin. Allocation</v>
      </c>
      <c r="J38" s="99"/>
      <c r="K38" s="307">
        <f>D38</f>
        <v>0.12</v>
      </c>
      <c r="L38" s="99"/>
      <c r="M38" s="231">
        <f>K38*M37</f>
        <v>76886.351892431878</v>
      </c>
      <c r="N38" s="1"/>
    </row>
    <row r="39" spans="1:16" ht="13.8" thickBot="1">
      <c r="A39" s="1"/>
      <c r="B39" s="172" t="s">
        <v>139</v>
      </c>
      <c r="C39" s="99"/>
      <c r="D39" s="308">
        <f>'GLE (FY21)'!C38</f>
        <v>3.7000000000000002E-3</v>
      </c>
      <c r="E39" s="447"/>
      <c r="F39" s="306"/>
      <c r="G39" s="448" t="s">
        <v>140</v>
      </c>
      <c r="H39" s="5"/>
      <c r="I39" s="316" t="s">
        <v>81</v>
      </c>
      <c r="J39" s="475"/>
      <c r="K39" s="475"/>
      <c r="L39" s="475"/>
      <c r="M39" s="405">
        <f>SUM(M37:M38)</f>
        <v>717605.95099603082</v>
      </c>
      <c r="N39" s="1"/>
    </row>
    <row r="40" spans="1:16" ht="13.8" thickTop="1">
      <c r="A40" s="1"/>
      <c r="B40" s="178" t="s">
        <v>141</v>
      </c>
      <c r="C40" s="476"/>
      <c r="D40" s="352">
        <f>'[8]Integrated Team (FY21)'!E47</f>
        <v>7.6809383045675458E-2</v>
      </c>
      <c r="E40" s="477"/>
      <c r="F40" s="476"/>
      <c r="G40" s="478" t="s">
        <v>86</v>
      </c>
      <c r="H40" s="5"/>
      <c r="I40" s="103"/>
      <c r="J40" s="99"/>
      <c r="K40" s="99"/>
      <c r="L40" s="99"/>
      <c r="M40" s="34"/>
      <c r="N40" s="165"/>
    </row>
    <row r="41" spans="1:16" ht="13.8" thickBot="1">
      <c r="A41" s="1"/>
      <c r="B41" s="103" t="s">
        <v>141</v>
      </c>
      <c r="C41" s="99"/>
      <c r="D41" s="308">
        <f>'GLE (FY21)'!C41</f>
        <v>1.78E-2</v>
      </c>
      <c r="E41" s="100"/>
      <c r="F41" s="99"/>
      <c r="G41" s="101" t="s">
        <v>88</v>
      </c>
      <c r="H41" s="5"/>
      <c r="I41" s="103" t="s">
        <v>84</v>
      </c>
      <c r="J41" s="99"/>
      <c r="K41" s="324">
        <f>D41</f>
        <v>1.78E-2</v>
      </c>
      <c r="L41" s="99"/>
      <c r="M41" s="338">
        <f>M39+(M39*K41)-(M20*K41)</f>
        <v>721586.07631619438</v>
      </c>
      <c r="N41" s="1"/>
    </row>
    <row r="42" spans="1:16" ht="13.8" thickBot="1">
      <c r="A42" s="1"/>
      <c r="B42" s="103"/>
      <c r="C42" s="99"/>
      <c r="D42" s="99"/>
      <c r="E42" s="100"/>
      <c r="F42" s="99"/>
      <c r="G42" s="101"/>
      <c r="H42" s="5"/>
      <c r="I42" s="479" t="s">
        <v>184</v>
      </c>
      <c r="J42" s="480"/>
      <c r="K42" s="480"/>
      <c r="L42" s="480"/>
      <c r="M42" s="481">
        <f>M41/M6</f>
        <v>395.3896308581887</v>
      </c>
      <c r="N42" s="1"/>
      <c r="P42" s="119"/>
    </row>
    <row r="43" spans="1:16">
      <c r="A43" s="1"/>
      <c r="B43" s="103"/>
      <c r="C43" s="99"/>
      <c r="D43" s="99"/>
      <c r="E43" s="100"/>
      <c r="F43" s="99"/>
      <c r="G43" s="101"/>
      <c r="H43" s="5"/>
      <c r="I43" s="1"/>
      <c r="J43" s="1"/>
      <c r="K43" s="1"/>
      <c r="L43" s="1"/>
      <c r="M43" s="482"/>
      <c r="N43" s="1"/>
    </row>
    <row r="44" spans="1:16">
      <c r="A44" s="1"/>
      <c r="B44" s="483" t="s">
        <v>126</v>
      </c>
      <c r="C44" s="484" t="s">
        <v>185</v>
      </c>
      <c r="D44" s="485" t="s">
        <v>186</v>
      </c>
      <c r="E44" s="486" t="s">
        <v>187</v>
      </c>
      <c r="F44" s="99"/>
      <c r="G44" s="101"/>
      <c r="H44" s="5"/>
      <c r="I44" s="1"/>
      <c r="J44" s="1"/>
      <c r="K44" s="1"/>
      <c r="L44" s="1"/>
      <c r="M44" s="165"/>
      <c r="N44" s="1"/>
    </row>
    <row r="45" spans="1:16">
      <c r="A45" s="1"/>
      <c r="B45" s="103" t="str">
        <f t="shared" ref="B45:B52" si="1">B13</f>
        <v>Management</v>
      </c>
      <c r="C45" s="99"/>
      <c r="D45" s="99"/>
      <c r="E45" s="99"/>
      <c r="F45" s="99"/>
      <c r="G45" s="101"/>
      <c r="H45" s="5"/>
      <c r="I45" s="1"/>
      <c r="J45" s="1"/>
      <c r="K45" s="1"/>
      <c r="L45" s="1"/>
      <c r="M45" s="487"/>
      <c r="N45" s="1"/>
    </row>
    <row r="46" spans="1:16">
      <c r="A46" s="1"/>
      <c r="B46" s="120" t="str">
        <f t="shared" si="1"/>
        <v xml:space="preserve">  Management Supervision</v>
      </c>
      <c r="C46" s="132">
        <v>0.1</v>
      </c>
      <c r="D46" s="132">
        <v>0.1</v>
      </c>
      <c r="E46" s="132">
        <v>0.1</v>
      </c>
      <c r="F46" s="33"/>
      <c r="G46" s="34"/>
      <c r="H46" s="1"/>
      <c r="I46" s="1"/>
      <c r="J46" s="1"/>
      <c r="K46" s="1"/>
      <c r="L46" s="1"/>
      <c r="M46" s="165"/>
      <c r="N46" s="1"/>
    </row>
    <row r="47" spans="1:16" ht="13.8" thickBot="1">
      <c r="A47" s="1"/>
      <c r="B47" s="120" t="str">
        <f t="shared" si="1"/>
        <v xml:space="preserve">  Specialty Site Manager</v>
      </c>
      <c r="C47" s="132">
        <v>1</v>
      </c>
      <c r="D47" s="132">
        <v>1</v>
      </c>
      <c r="E47" s="132">
        <v>1</v>
      </c>
      <c r="F47" s="33"/>
      <c r="G47" s="34"/>
      <c r="H47" s="1"/>
      <c r="I47" s="1"/>
      <c r="J47" s="1"/>
      <c r="K47" s="1"/>
      <c r="L47" s="1"/>
      <c r="M47" s="165"/>
      <c r="N47" s="1"/>
    </row>
    <row r="48" spans="1:16" ht="13.8" thickBot="1">
      <c r="A48" s="1"/>
      <c r="B48" s="120" t="str">
        <f t="shared" si="1"/>
        <v>Medical and Clinical</v>
      </c>
      <c r="C48" s="132"/>
      <c r="D48" s="132"/>
      <c r="E48" s="132"/>
      <c r="F48" s="33"/>
      <c r="G48" s="34"/>
      <c r="H48" s="1"/>
      <c r="I48" s="919" t="s">
        <v>188</v>
      </c>
      <c r="J48" s="920"/>
      <c r="K48" s="920"/>
      <c r="L48" s="920"/>
      <c r="M48" s="921"/>
      <c r="N48" s="1"/>
    </row>
    <row r="49" spans="1:14">
      <c r="A49" s="1"/>
      <c r="B49" s="120" t="str">
        <f t="shared" si="1"/>
        <v xml:space="preserve">  RN</v>
      </c>
      <c r="C49" s="132">
        <v>1</v>
      </c>
      <c r="D49" s="132">
        <v>1.25</v>
      </c>
      <c r="E49" s="132">
        <v>1.5</v>
      </c>
      <c r="F49" s="33"/>
      <c r="G49" s="34"/>
      <c r="H49" s="1"/>
      <c r="I49" s="431" t="s">
        <v>7</v>
      </c>
      <c r="J49" s="432">
        <v>8</v>
      </c>
      <c r="K49" s="246"/>
      <c r="L49" s="435" t="s">
        <v>9</v>
      </c>
      <c r="M49" s="436">
        <f>J49*365</f>
        <v>2920</v>
      </c>
      <c r="N49" s="1"/>
    </row>
    <row r="50" spans="1:14">
      <c r="A50" s="1"/>
      <c r="B50" s="120" t="str">
        <f t="shared" si="1"/>
        <v xml:space="preserve">  Certified Nursing Assistant (CNA)</v>
      </c>
      <c r="C50" s="132">
        <v>3</v>
      </c>
      <c r="D50" s="132">
        <v>4.2</v>
      </c>
      <c r="E50" s="132">
        <v>5.4</v>
      </c>
      <c r="F50" s="33"/>
      <c r="G50" s="34"/>
      <c r="H50" s="1"/>
      <c r="I50" s="437"/>
      <c r="J50" s="438"/>
      <c r="K50" s="37" t="s">
        <v>11</v>
      </c>
      <c r="L50" s="37" t="s">
        <v>12</v>
      </c>
      <c r="M50" s="38" t="s">
        <v>13</v>
      </c>
      <c r="N50" s="1"/>
    </row>
    <row r="51" spans="1:14">
      <c r="A51" s="1"/>
      <c r="B51" s="120" t="str">
        <f t="shared" si="1"/>
        <v>Direct Care</v>
      </c>
      <c r="C51" s="132"/>
      <c r="D51" s="132"/>
      <c r="E51" s="132"/>
      <c r="F51" s="33"/>
      <c r="G51" s="34"/>
      <c r="H51" s="1"/>
      <c r="I51" s="120" t="s">
        <v>15</v>
      </c>
      <c r="J51" s="59"/>
      <c r="K51" s="25"/>
      <c r="L51" s="25"/>
      <c r="M51" s="440"/>
      <c r="N51" s="1"/>
    </row>
    <row r="52" spans="1:14">
      <c r="A52" s="1"/>
      <c r="B52" s="120" t="str">
        <f t="shared" si="1"/>
        <v xml:space="preserve">  Direct Care III</v>
      </c>
      <c r="C52" s="132">
        <v>2</v>
      </c>
      <c r="D52" s="132">
        <v>3</v>
      </c>
      <c r="E52" s="132">
        <v>4.3</v>
      </c>
      <c r="F52" s="33"/>
      <c r="G52" s="34"/>
      <c r="H52" s="1"/>
      <c r="I52" s="206" t="str">
        <f>B14</f>
        <v xml:space="preserve">  Management Supervision</v>
      </c>
      <c r="J52" s="207"/>
      <c r="K52" s="208">
        <f>D14</f>
        <v>92496.84919424048</v>
      </c>
      <c r="L52" s="209">
        <f>D46</f>
        <v>0.1</v>
      </c>
      <c r="M52" s="210">
        <f>K52*L52</f>
        <v>9249.6849194240476</v>
      </c>
      <c r="N52" s="1"/>
    </row>
    <row r="53" spans="1:14">
      <c r="A53" s="1"/>
      <c r="B53" s="120" t="str">
        <f>B21</f>
        <v xml:space="preserve">  Direct Care</v>
      </c>
      <c r="C53" s="132">
        <v>4</v>
      </c>
      <c r="D53" s="132">
        <v>5.4</v>
      </c>
      <c r="E53" s="132">
        <v>6.3</v>
      </c>
      <c r="F53" s="33"/>
      <c r="G53" s="34"/>
      <c r="H53" s="1"/>
      <c r="I53" s="206" t="str">
        <f>B15</f>
        <v xml:space="preserve">  Specialty Site Manager</v>
      </c>
      <c r="J53" s="207"/>
      <c r="K53" s="488">
        <f>D15</f>
        <v>60923</v>
      </c>
      <c r="L53" s="209">
        <f>D47</f>
        <v>1</v>
      </c>
      <c r="M53" s="210">
        <f>K53*L53</f>
        <v>60923</v>
      </c>
      <c r="N53" s="1"/>
    </row>
    <row r="54" spans="1:14">
      <c r="A54" s="1"/>
      <c r="B54" s="120" t="str">
        <f>B22</f>
        <v xml:space="preserve">  Relief</v>
      </c>
      <c r="C54" s="132">
        <f>SUM(C52:C53)*$D$9</f>
        <v>0.87692307692307692</v>
      </c>
      <c r="D54" s="132">
        <f t="shared" ref="D54:E54" si="2">SUM(D52:D53)*$D$9</f>
        <v>1.2276923076923079</v>
      </c>
      <c r="E54" s="132">
        <f t="shared" si="2"/>
        <v>1.5492307692307692</v>
      </c>
      <c r="F54" s="33"/>
      <c r="G54" s="489"/>
      <c r="H54" s="1"/>
      <c r="I54" s="206" t="s">
        <v>25</v>
      </c>
      <c r="J54" s="207"/>
      <c r="K54" s="208"/>
      <c r="L54" s="209"/>
      <c r="M54" s="210"/>
      <c r="N54" s="1"/>
    </row>
    <row r="55" spans="1:14">
      <c r="A55" s="1"/>
      <c r="B55" s="120"/>
      <c r="C55" s="132"/>
      <c r="D55" s="132"/>
      <c r="E55" s="132"/>
      <c r="F55" s="33"/>
      <c r="G55" s="34"/>
      <c r="H55" s="1"/>
      <c r="I55" s="46" t="str">
        <f>B17</f>
        <v xml:space="preserve">  RN</v>
      </c>
      <c r="J55" s="47"/>
      <c r="K55" s="48">
        <f>D17</f>
        <v>86860.800000000003</v>
      </c>
      <c r="L55" s="49">
        <f>D49</f>
        <v>1.25</v>
      </c>
      <c r="M55" s="210">
        <f>K55*L55</f>
        <v>108576</v>
      </c>
      <c r="N55" s="1"/>
    </row>
    <row r="56" spans="1:14">
      <c r="A56" s="1"/>
      <c r="B56" s="120" t="str">
        <f>B29</f>
        <v xml:space="preserve">  Occupational Therapist</v>
      </c>
      <c r="C56" s="132">
        <v>0.5</v>
      </c>
      <c r="D56" s="132">
        <v>1</v>
      </c>
      <c r="E56" s="132">
        <v>1.5</v>
      </c>
      <c r="F56" s="33"/>
      <c r="G56" s="34"/>
      <c r="H56" s="1"/>
      <c r="I56" s="46" t="str">
        <f>B18</f>
        <v xml:space="preserve">  Certified Nursing Assistant (CNA)</v>
      </c>
      <c r="J56" s="47"/>
      <c r="K56" s="48">
        <f>D18</f>
        <v>32302.399999999998</v>
      </c>
      <c r="L56" s="49">
        <f>D50</f>
        <v>4.2</v>
      </c>
      <c r="M56" s="210">
        <f>K56*L56</f>
        <v>135670.07999999999</v>
      </c>
      <c r="N56" s="1"/>
    </row>
    <row r="57" spans="1:14" ht="13.8" thickBot="1">
      <c r="A57" s="1"/>
      <c r="B57" s="341" t="str">
        <f>B30</f>
        <v xml:space="preserve">  LPHA</v>
      </c>
      <c r="C57" s="490">
        <v>0.5</v>
      </c>
      <c r="D57" s="490">
        <v>1</v>
      </c>
      <c r="E57" s="490">
        <v>1.5</v>
      </c>
      <c r="F57" s="243"/>
      <c r="G57" s="491"/>
      <c r="H57" s="1"/>
      <c r="I57" s="46" t="s">
        <v>32</v>
      </c>
      <c r="J57" s="47"/>
      <c r="K57" s="48"/>
      <c r="L57" s="49"/>
      <c r="M57" s="210"/>
      <c r="N57" s="1"/>
    </row>
    <row r="58" spans="1:14">
      <c r="A58" s="1"/>
      <c r="B58" s="917"/>
      <c r="C58" s="917"/>
      <c r="D58" s="917"/>
      <c r="E58" s="917"/>
      <c r="F58" s="917"/>
      <c r="G58" s="917"/>
      <c r="H58" s="1"/>
      <c r="I58" s="46" t="str">
        <f>B20</f>
        <v xml:space="preserve">  Direct Care III</v>
      </c>
      <c r="J58" s="47"/>
      <c r="K58" s="48">
        <f>D20</f>
        <v>41516.800000000003</v>
      </c>
      <c r="L58" s="49">
        <f>D52</f>
        <v>3</v>
      </c>
      <c r="M58" s="210">
        <f>K58*L58</f>
        <v>124550.40000000001</v>
      </c>
      <c r="N58" s="33"/>
    </row>
    <row r="59" spans="1:14">
      <c r="A59" s="1"/>
      <c r="B59" s="212"/>
      <c r="C59" s="59"/>
      <c r="D59" s="7"/>
      <c r="E59" s="492"/>
      <c r="F59" s="7"/>
      <c r="G59" s="7"/>
      <c r="H59" s="1"/>
      <c r="I59" s="46" t="str">
        <f>B21</f>
        <v xml:space="preserve">  Direct Care</v>
      </c>
      <c r="J59" s="47"/>
      <c r="K59" s="48">
        <f>D21</f>
        <v>32198.400000000001</v>
      </c>
      <c r="L59" s="49">
        <f>D53</f>
        <v>5.4</v>
      </c>
      <c r="M59" s="210">
        <f t="shared" ref="M59" si="3">K59*L59</f>
        <v>173871.36000000002</v>
      </c>
      <c r="N59" s="33"/>
    </row>
    <row r="60" spans="1:14">
      <c r="A60" s="1"/>
      <c r="B60" s="1"/>
      <c r="C60" s="33"/>
      <c r="D60" s="1"/>
      <c r="E60" s="425"/>
      <c r="F60" s="1"/>
      <c r="G60" s="1"/>
      <c r="H60" s="1"/>
      <c r="I60" s="46" t="str">
        <f>B22</f>
        <v xml:space="preserve">  Relief</v>
      </c>
      <c r="J60" s="47"/>
      <c r="K60" s="48">
        <f>D22</f>
        <v>32198.400000000001</v>
      </c>
      <c r="L60" s="49">
        <f>D54</f>
        <v>1.2276923076923079</v>
      </c>
      <c r="M60" s="210">
        <f>K60*L60</f>
        <v>39529.72800000001</v>
      </c>
      <c r="N60" s="33"/>
    </row>
    <row r="61" spans="1:14">
      <c r="A61" s="1"/>
      <c r="B61" s="1"/>
      <c r="C61" s="1"/>
      <c r="D61" s="1"/>
      <c r="E61" s="425"/>
      <c r="F61" s="1"/>
      <c r="G61" s="1"/>
      <c r="H61" s="1"/>
      <c r="I61" s="92" t="s">
        <v>43</v>
      </c>
      <c r="J61" s="93"/>
      <c r="K61" s="93"/>
      <c r="L61" s="95">
        <f>SUM(L52:L60)</f>
        <v>16.177692307692308</v>
      </c>
      <c r="M61" s="229">
        <f>SUM(M52:M60)</f>
        <v>652370.25291942409</v>
      </c>
      <c r="N61" s="33"/>
    </row>
    <row r="62" spans="1:14">
      <c r="A62" s="1"/>
      <c r="B62" s="1"/>
      <c r="C62" s="1"/>
      <c r="D62" s="1"/>
      <c r="E62" s="425"/>
      <c r="F62" s="1"/>
      <c r="G62" s="1"/>
      <c r="H62" s="1"/>
      <c r="I62" s="98" t="s">
        <v>127</v>
      </c>
      <c r="J62" s="100"/>
      <c r="K62" s="100"/>
      <c r="L62" s="100" t="s">
        <v>45</v>
      </c>
      <c r="M62" s="34"/>
      <c r="N62" s="33"/>
    </row>
    <row r="63" spans="1:14">
      <c r="A63" s="1"/>
      <c r="B63" s="1"/>
      <c r="C63" s="1"/>
      <c r="D63" s="1"/>
      <c r="E63" s="425"/>
      <c r="F63" s="1"/>
      <c r="G63" s="1"/>
      <c r="H63" s="1"/>
      <c r="I63" s="103" t="str">
        <f>B26</f>
        <v xml:space="preserve">  Tax and Fringe</v>
      </c>
      <c r="J63" s="99"/>
      <c r="K63" s="104">
        <f>D26</f>
        <v>0.22309999999999999</v>
      </c>
      <c r="L63" s="99"/>
      <c r="M63" s="231">
        <f>K63*M61</f>
        <v>145543.80342632352</v>
      </c>
      <c r="N63" s="1"/>
    </row>
    <row r="64" spans="1:14">
      <c r="A64" s="1"/>
      <c r="B64" s="1"/>
      <c r="C64" s="1"/>
      <c r="D64" s="1"/>
      <c r="E64" s="425"/>
      <c r="F64" s="1"/>
      <c r="G64" s="1"/>
      <c r="H64" s="1"/>
      <c r="I64" s="92" t="s">
        <v>47</v>
      </c>
      <c r="J64" s="93"/>
      <c r="K64" s="93"/>
      <c r="L64" s="107"/>
      <c r="M64" s="235">
        <f>M61+M63</f>
        <v>797914.05634574755</v>
      </c>
      <c r="N64" s="1"/>
    </row>
    <row r="65" spans="1:14">
      <c r="A65" s="1"/>
      <c r="B65" s="1"/>
      <c r="C65" s="1"/>
      <c r="D65" s="1"/>
      <c r="E65" s="425"/>
      <c r="F65" s="1"/>
      <c r="G65" s="1"/>
      <c r="H65" s="1"/>
      <c r="I65" s="109" t="s">
        <v>60</v>
      </c>
      <c r="J65" s="110"/>
      <c r="K65" s="111" t="s">
        <v>49</v>
      </c>
      <c r="L65" s="112" t="s">
        <v>178</v>
      </c>
      <c r="M65" s="238" t="s">
        <v>13</v>
      </c>
      <c r="N65" s="1"/>
    </row>
    <row r="66" spans="1:14">
      <c r="A66" s="1"/>
      <c r="B66" s="1"/>
      <c r="C66" s="1"/>
      <c r="D66" s="1"/>
      <c r="E66" s="425"/>
      <c r="F66" s="1"/>
      <c r="G66" s="1"/>
      <c r="H66" s="1"/>
      <c r="I66" s="103" t="str">
        <f>B56</f>
        <v xml:space="preserve">  Occupational Therapist</v>
      </c>
      <c r="J66" s="99"/>
      <c r="K66" s="143">
        <f>D29</f>
        <v>56.166377419662432</v>
      </c>
      <c r="L66" s="49">
        <f>D56*52</f>
        <v>52</v>
      </c>
      <c r="M66" s="452">
        <f>K66*L66</f>
        <v>2920.6516258224465</v>
      </c>
      <c r="N66" s="1"/>
    </row>
    <row r="67" spans="1:14">
      <c r="A67" s="1"/>
      <c r="B67" s="1"/>
      <c r="C67" s="1"/>
      <c r="D67" s="1"/>
      <c r="E67" s="425"/>
      <c r="F67" s="1"/>
      <c r="G67" s="1"/>
      <c r="H67" s="1"/>
      <c r="I67" s="116" t="str">
        <f>B57</f>
        <v xml:space="preserve">  LPHA</v>
      </c>
      <c r="J67" s="99"/>
      <c r="K67" s="143">
        <f>D30</f>
        <v>42.595828549102229</v>
      </c>
      <c r="L67" s="49">
        <f>D57*52</f>
        <v>52</v>
      </c>
      <c r="M67" s="231">
        <f>K67*L67</f>
        <v>2214.9830845533161</v>
      </c>
      <c r="N67" s="1"/>
    </row>
    <row r="68" spans="1:14">
      <c r="A68" s="1"/>
      <c r="B68" s="1"/>
      <c r="C68" s="1"/>
      <c r="D68" s="1"/>
      <c r="E68" s="425"/>
      <c r="F68" s="1"/>
      <c r="G68" s="1"/>
      <c r="H68" s="1"/>
      <c r="I68" s="92" t="s">
        <v>56</v>
      </c>
      <c r="J68" s="93"/>
      <c r="K68" s="93"/>
      <c r="L68" s="93"/>
      <c r="M68" s="235">
        <f>SUM(M66:M67)</f>
        <v>5135.6347103757626</v>
      </c>
      <c r="N68" s="1"/>
    </row>
    <row r="69" spans="1:14">
      <c r="A69" s="1"/>
      <c r="B69" s="1"/>
      <c r="C69" s="1"/>
      <c r="D69" s="1"/>
      <c r="E69" s="425"/>
      <c r="F69" s="1"/>
      <c r="G69" s="1"/>
      <c r="H69" s="1"/>
      <c r="I69" s="103" t="str">
        <f>B39</f>
        <v>PFLMA Trust Contribution</v>
      </c>
      <c r="J69" s="99"/>
      <c r="K69" s="99"/>
      <c r="L69" s="158">
        <f>D39</f>
        <v>3.7000000000000002E-3</v>
      </c>
      <c r="M69" s="231">
        <f>M61*L69</f>
        <v>2413.7699358018695</v>
      </c>
      <c r="N69" s="1"/>
    </row>
    <row r="70" spans="1:14">
      <c r="A70" s="1"/>
      <c r="B70" s="1"/>
      <c r="C70" s="1"/>
      <c r="D70" s="1"/>
      <c r="E70" s="425"/>
      <c r="F70" s="1"/>
      <c r="G70" s="1"/>
      <c r="H70" s="1"/>
      <c r="I70" s="103" t="str">
        <f>B33</f>
        <v xml:space="preserve">  Staff Training</v>
      </c>
      <c r="J70" s="99"/>
      <c r="K70" s="99"/>
      <c r="L70" s="397">
        <f>D33</f>
        <v>277.77888022304023</v>
      </c>
      <c r="M70" s="461">
        <f>L70*L61</f>
        <v>4493.8212538236612</v>
      </c>
      <c r="N70" s="1"/>
    </row>
    <row r="71" spans="1:14">
      <c r="A71" s="1"/>
      <c r="B71" s="1"/>
      <c r="C71" s="1"/>
      <c r="D71" s="1"/>
      <c r="E71" s="425"/>
      <c r="F71" s="1"/>
      <c r="G71" s="1"/>
      <c r="H71" s="1"/>
      <c r="I71" s="103" t="str">
        <f>B34</f>
        <v xml:space="preserve">  Transportation</v>
      </c>
      <c r="J71" s="99"/>
      <c r="K71" s="99"/>
      <c r="L71" s="143"/>
      <c r="M71" s="462">
        <f>D34</f>
        <v>6191.6539525126345</v>
      </c>
      <c r="N71" s="1"/>
    </row>
    <row r="72" spans="1:14">
      <c r="A72" s="1"/>
      <c r="B72" s="1"/>
      <c r="C72" s="1"/>
      <c r="D72" s="1"/>
      <c r="E72" s="425"/>
      <c r="F72" s="1"/>
      <c r="G72" s="1"/>
      <c r="H72" s="1"/>
      <c r="I72" s="103" t="s">
        <v>183</v>
      </c>
      <c r="J72" s="99"/>
      <c r="K72" s="99"/>
      <c r="L72" s="143">
        <f>D36</f>
        <v>8.16</v>
      </c>
      <c r="M72" s="462">
        <f>L72*M49</f>
        <v>23827.200000000001</v>
      </c>
      <c r="N72" s="1"/>
    </row>
    <row r="73" spans="1:14">
      <c r="A73" s="1"/>
      <c r="B73" s="1"/>
      <c r="C73" s="1"/>
      <c r="D73" s="1"/>
      <c r="E73" s="425"/>
      <c r="F73" s="1"/>
      <c r="G73" s="1"/>
      <c r="H73" s="1"/>
      <c r="I73" s="466" t="str">
        <f>B35</f>
        <v xml:space="preserve">  Program Supplies &amp; Materials</v>
      </c>
      <c r="J73" s="99"/>
      <c r="K73" s="99"/>
      <c r="L73" s="493">
        <f>D35</f>
        <v>642.72053101483573</v>
      </c>
      <c r="M73" s="462">
        <f>L73*L61</f>
        <v>10397.734990594623</v>
      </c>
      <c r="N73" s="1"/>
    </row>
    <row r="74" spans="1:14">
      <c r="A74" s="1"/>
      <c r="B74" s="1"/>
      <c r="C74" s="1"/>
      <c r="D74" s="1"/>
      <c r="E74" s="425"/>
      <c r="F74" s="1"/>
      <c r="G74" s="1"/>
      <c r="H74" s="1"/>
      <c r="I74" s="120"/>
      <c r="J74" s="33"/>
      <c r="K74" s="33"/>
      <c r="L74" s="146"/>
      <c r="M74" s="494">
        <f>SUM(M69:M73)</f>
        <v>47324.180132732792</v>
      </c>
      <c r="N74" s="1"/>
    </row>
    <row r="75" spans="1:14">
      <c r="A75" s="1"/>
      <c r="B75" s="1"/>
      <c r="C75" s="1"/>
      <c r="D75" s="1"/>
      <c r="E75" s="425"/>
      <c r="F75" s="1"/>
      <c r="G75" s="1"/>
      <c r="H75" s="1"/>
      <c r="I75" s="120"/>
      <c r="J75" s="33"/>
      <c r="K75" s="33"/>
      <c r="L75" s="396"/>
      <c r="M75" s="164"/>
      <c r="N75" s="1"/>
    </row>
    <row r="76" spans="1:14">
      <c r="A76" s="1"/>
      <c r="B76" s="1"/>
      <c r="C76" s="1"/>
      <c r="D76" s="1"/>
      <c r="E76" s="425"/>
      <c r="F76" s="1"/>
      <c r="G76" s="1"/>
      <c r="H76" s="1"/>
      <c r="I76" s="155" t="s">
        <v>133</v>
      </c>
      <c r="J76" s="156"/>
      <c r="K76" s="156"/>
      <c r="L76" s="156"/>
      <c r="M76" s="157">
        <f>SUM(M64,M68,M74)</f>
        <v>850373.8711888562</v>
      </c>
      <c r="N76" s="1"/>
    </row>
    <row r="77" spans="1:14">
      <c r="A77" s="1"/>
      <c r="B77" s="1"/>
      <c r="C77" s="1"/>
      <c r="D77" s="1"/>
      <c r="E77" s="425"/>
      <c r="F77" s="1"/>
      <c r="G77" s="1"/>
      <c r="H77" s="1"/>
      <c r="I77" s="120" t="s">
        <v>78</v>
      </c>
      <c r="J77" s="33"/>
      <c r="K77" s="495">
        <f>D38</f>
        <v>0.12</v>
      </c>
      <c r="L77" s="33"/>
      <c r="M77" s="231">
        <f>K77*M76</f>
        <v>102044.86454266273</v>
      </c>
      <c r="N77" s="1"/>
    </row>
    <row r="78" spans="1:14" ht="13.8" thickBot="1">
      <c r="A78" s="1"/>
      <c r="B78" s="1"/>
      <c r="C78" s="1"/>
      <c r="D78" s="1"/>
      <c r="E78" s="425"/>
      <c r="F78" s="1"/>
      <c r="G78" s="1"/>
      <c r="H78" s="1"/>
      <c r="I78" s="496" t="s">
        <v>81</v>
      </c>
      <c r="J78" s="404"/>
      <c r="K78" s="404"/>
      <c r="L78" s="404"/>
      <c r="M78" s="497">
        <f>SUM(M76:M77)</f>
        <v>952418.73573151894</v>
      </c>
      <c r="N78" s="1"/>
    </row>
    <row r="79" spans="1:14" ht="14.4" thickTop="1" thickBot="1">
      <c r="A79" s="1"/>
      <c r="B79" s="1"/>
      <c r="C79" s="1"/>
      <c r="D79" s="1"/>
      <c r="E79" s="425"/>
      <c r="F79" s="1"/>
      <c r="G79" s="1"/>
      <c r="H79" s="1"/>
      <c r="I79" s="103" t="s">
        <v>84</v>
      </c>
      <c r="J79" s="99"/>
      <c r="K79" s="324">
        <f>D41</f>
        <v>1.78E-2</v>
      </c>
      <c r="L79" s="33"/>
      <c r="M79" s="338">
        <f>M78+(M78*K79)-(M61*K79)</f>
        <v>957759.59872557432</v>
      </c>
      <c r="N79" s="1"/>
    </row>
    <row r="80" spans="1:14" ht="13.8" thickBot="1">
      <c r="A80" s="1"/>
      <c r="B80" s="1"/>
      <c r="C80" s="1"/>
      <c r="D80" s="1"/>
      <c r="E80" s="425"/>
      <c r="F80" s="1"/>
      <c r="G80" s="1"/>
      <c r="H80" s="1"/>
      <c r="I80" s="498" t="s">
        <v>189</v>
      </c>
      <c r="J80" s="499"/>
      <c r="K80" s="499"/>
      <c r="L80" s="500"/>
      <c r="M80" s="501">
        <f>M79/M49</f>
        <v>327.99986257725146</v>
      </c>
      <c r="N80" s="1"/>
    </row>
    <row r="81" spans="1:61" ht="13.8" thickBot="1">
      <c r="A81" s="1"/>
      <c r="B81" s="1"/>
      <c r="C81" s="1"/>
      <c r="D81" s="1"/>
      <c r="E81" s="425"/>
      <c r="F81" s="1"/>
      <c r="G81" s="1"/>
      <c r="H81" s="1"/>
      <c r="I81" s="1"/>
      <c r="J81" s="1"/>
      <c r="K81" s="1"/>
      <c r="L81" s="1"/>
      <c r="M81" s="482"/>
      <c r="N81" s="1"/>
    </row>
    <row r="82" spans="1:61" s="80" customFormat="1" ht="13.8" thickBot="1">
      <c r="A82" s="1"/>
      <c r="B82" s="1"/>
      <c r="C82" s="1"/>
      <c r="D82" s="1"/>
      <c r="E82" s="425"/>
      <c r="F82" s="1"/>
      <c r="G82" s="1"/>
      <c r="H82" s="1"/>
      <c r="I82" s="919" t="s">
        <v>190</v>
      </c>
      <c r="J82" s="920"/>
      <c r="K82" s="920"/>
      <c r="L82" s="920"/>
      <c r="M82" s="921"/>
      <c r="N82" s="1"/>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row>
    <row r="83" spans="1:61" s="80" customFormat="1">
      <c r="A83" s="1"/>
      <c r="B83" s="1"/>
      <c r="C83" s="1"/>
      <c r="D83" s="1"/>
      <c r="E83" s="425"/>
      <c r="F83" s="1"/>
      <c r="G83" s="1"/>
      <c r="H83" s="1"/>
      <c r="I83" s="431" t="s">
        <v>7</v>
      </c>
      <c r="J83" s="432">
        <v>11</v>
      </c>
      <c r="K83" s="246"/>
      <c r="L83" s="435" t="s">
        <v>9</v>
      </c>
      <c r="M83" s="436">
        <f>J83*365</f>
        <v>4015</v>
      </c>
      <c r="N83" s="1"/>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row>
    <row r="84" spans="1:61" s="80" customFormat="1">
      <c r="A84" s="1"/>
      <c r="B84" s="1"/>
      <c r="C84" s="1"/>
      <c r="D84" s="1"/>
      <c r="E84" s="425"/>
      <c r="F84" s="1"/>
      <c r="G84" s="1"/>
      <c r="H84" s="1"/>
      <c r="I84" s="437"/>
      <c r="J84" s="438"/>
      <c r="K84" s="37" t="s">
        <v>11</v>
      </c>
      <c r="L84" s="37" t="s">
        <v>12</v>
      </c>
      <c r="M84" s="38" t="s">
        <v>13</v>
      </c>
      <c r="N84" s="33"/>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row>
    <row r="85" spans="1:61" s="80" customFormat="1">
      <c r="A85" s="1"/>
      <c r="B85" s="1"/>
      <c r="C85" s="1"/>
      <c r="D85" s="1"/>
      <c r="E85" s="425"/>
      <c r="F85" s="1"/>
      <c r="G85" s="1"/>
      <c r="H85" s="1"/>
      <c r="I85" s="120" t="s">
        <v>15</v>
      </c>
      <c r="J85" s="59"/>
      <c r="K85" s="25"/>
      <c r="L85" s="25"/>
      <c r="M85" s="440"/>
      <c r="N85" s="33"/>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row>
    <row r="86" spans="1:61" s="80" customFormat="1">
      <c r="A86" s="1"/>
      <c r="B86" s="1"/>
      <c r="C86" s="1"/>
      <c r="D86" s="1"/>
      <c r="E86" s="425"/>
      <c r="F86" s="1"/>
      <c r="G86" s="1"/>
      <c r="H86" s="1"/>
      <c r="I86" s="206" t="str">
        <f t="shared" ref="I86:I91" si="4">B46</f>
        <v xml:space="preserve">  Management Supervision</v>
      </c>
      <c r="J86" s="207"/>
      <c r="K86" s="208">
        <f>D14</f>
        <v>92496.84919424048</v>
      </c>
      <c r="L86" s="209">
        <f>E46</f>
        <v>0.1</v>
      </c>
      <c r="M86" s="210">
        <f>K86*L86</f>
        <v>9249.6849194240476</v>
      </c>
      <c r="N86" s="33"/>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row>
    <row r="87" spans="1:61" s="80" customFormat="1">
      <c r="A87" s="1"/>
      <c r="B87" s="1"/>
      <c r="C87" s="1"/>
      <c r="D87" s="1"/>
      <c r="E87" s="425"/>
      <c r="F87" s="1"/>
      <c r="G87" s="1"/>
      <c r="H87" s="1"/>
      <c r="I87" s="206" t="str">
        <f t="shared" si="4"/>
        <v xml:space="preserve">  Specialty Site Manager</v>
      </c>
      <c r="J87" s="207"/>
      <c r="K87" s="488">
        <f>D15</f>
        <v>60923</v>
      </c>
      <c r="L87" s="209">
        <f>E47</f>
        <v>1</v>
      </c>
      <c r="M87" s="210">
        <f>K87*L87</f>
        <v>60923</v>
      </c>
      <c r="N87" s="1"/>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row>
    <row r="88" spans="1:61" s="80" customFormat="1">
      <c r="A88" s="1"/>
      <c r="B88" s="1"/>
      <c r="C88" s="1"/>
      <c r="D88" s="1"/>
      <c r="E88" s="425"/>
      <c r="F88" s="1"/>
      <c r="G88" s="1"/>
      <c r="H88" s="1"/>
      <c r="I88" s="206" t="str">
        <f t="shared" si="4"/>
        <v>Medical and Clinical</v>
      </c>
      <c r="J88" s="207"/>
      <c r="K88" s="208"/>
      <c r="L88" s="209"/>
      <c r="M88" s="210"/>
      <c r="N88" s="1"/>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row>
    <row r="89" spans="1:61" s="80" customFormat="1">
      <c r="A89" s="1"/>
      <c r="B89" s="1"/>
      <c r="C89" s="1"/>
      <c r="D89" s="1"/>
      <c r="E89" s="425"/>
      <c r="F89" s="1"/>
      <c r="G89" s="1"/>
      <c r="H89" s="1"/>
      <c r="I89" s="46" t="str">
        <f t="shared" si="4"/>
        <v xml:space="preserve">  RN</v>
      </c>
      <c r="J89" s="47"/>
      <c r="K89" s="48">
        <f>D17</f>
        <v>86860.800000000003</v>
      </c>
      <c r="L89" s="49">
        <f>E49</f>
        <v>1.5</v>
      </c>
      <c r="M89" s="50">
        <f>K89*L89</f>
        <v>130291.20000000001</v>
      </c>
      <c r="N89" s="1"/>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row>
    <row r="90" spans="1:61" s="80" customFormat="1">
      <c r="A90" s="1"/>
      <c r="B90" s="1"/>
      <c r="C90" s="1"/>
      <c r="D90" s="1"/>
      <c r="E90" s="425"/>
      <c r="F90" s="1"/>
      <c r="G90" s="1"/>
      <c r="H90" s="1"/>
      <c r="I90" s="46" t="str">
        <f t="shared" si="4"/>
        <v xml:space="preserve">  Certified Nursing Assistant (CNA)</v>
      </c>
      <c r="J90" s="47"/>
      <c r="K90" s="48">
        <f>D18</f>
        <v>32302.399999999998</v>
      </c>
      <c r="L90" s="49">
        <f>E50</f>
        <v>5.4</v>
      </c>
      <c r="M90" s="50">
        <f>K90*L90</f>
        <v>174432.96</v>
      </c>
      <c r="N90" s="1"/>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row>
    <row r="91" spans="1:61" s="80" customFormat="1">
      <c r="A91" s="1"/>
      <c r="B91" s="1"/>
      <c r="C91" s="1"/>
      <c r="D91" s="1"/>
      <c r="E91" s="425"/>
      <c r="F91" s="1"/>
      <c r="G91" s="1"/>
      <c r="H91" s="1"/>
      <c r="I91" s="46" t="str">
        <f t="shared" si="4"/>
        <v>Direct Care</v>
      </c>
      <c r="J91" s="47"/>
      <c r="K91" s="48"/>
      <c r="L91" s="49"/>
      <c r="M91" s="50"/>
      <c r="N91" s="1"/>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row>
    <row r="92" spans="1:61" s="80" customFormat="1">
      <c r="A92" s="1"/>
      <c r="B92" s="1"/>
      <c r="C92" s="1"/>
      <c r="D92" s="1"/>
      <c r="E92" s="425"/>
      <c r="F92" s="1"/>
      <c r="G92" s="1"/>
      <c r="H92" s="1"/>
      <c r="I92" s="46" t="str">
        <f>B20</f>
        <v xml:space="preserve">  Direct Care III</v>
      </c>
      <c r="J92" s="47"/>
      <c r="K92" s="48">
        <f>D20</f>
        <v>41516.800000000003</v>
      </c>
      <c r="L92" s="49">
        <f>E52</f>
        <v>4.3</v>
      </c>
      <c r="M92" s="50">
        <f>K92*L92</f>
        <v>178522.23999999999</v>
      </c>
      <c r="N92" s="1"/>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row>
    <row r="93" spans="1:61" s="80" customFormat="1">
      <c r="A93" s="1"/>
      <c r="B93" s="1"/>
      <c r="C93" s="1"/>
      <c r="D93" s="1"/>
      <c r="E93" s="425"/>
      <c r="F93" s="1"/>
      <c r="G93" s="1"/>
      <c r="H93" s="1"/>
      <c r="I93" s="46" t="str">
        <f>B21</f>
        <v xml:space="preserve">  Direct Care</v>
      </c>
      <c r="J93" s="47"/>
      <c r="K93" s="48">
        <f>D21</f>
        <v>32198.400000000001</v>
      </c>
      <c r="L93" s="49">
        <f>E53</f>
        <v>6.3</v>
      </c>
      <c r="M93" s="50">
        <f t="shared" ref="M93:M94" si="5">K93*L93</f>
        <v>202849.92000000001</v>
      </c>
      <c r="N93" s="1"/>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row>
    <row r="94" spans="1:61" s="80" customFormat="1">
      <c r="A94" s="1"/>
      <c r="B94" s="1"/>
      <c r="C94" s="1"/>
      <c r="D94" s="1"/>
      <c r="E94" s="425"/>
      <c r="F94" s="1"/>
      <c r="G94" s="1"/>
      <c r="H94" s="1"/>
      <c r="I94" s="46" t="str">
        <f>B22</f>
        <v xml:space="preserve">  Relief</v>
      </c>
      <c r="J94" s="47"/>
      <c r="K94" s="48">
        <f>D22</f>
        <v>32198.400000000001</v>
      </c>
      <c r="L94" s="49">
        <f>E54</f>
        <v>1.5492307692307692</v>
      </c>
      <c r="M94" s="50">
        <f t="shared" si="5"/>
        <v>49882.752</v>
      </c>
      <c r="N94" s="1"/>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row>
    <row r="95" spans="1:61" s="80" customFormat="1">
      <c r="A95" s="1"/>
      <c r="B95" s="1"/>
      <c r="C95" s="1"/>
      <c r="D95" s="1"/>
      <c r="E95" s="425"/>
      <c r="F95" s="1"/>
      <c r="G95" s="1"/>
      <c r="H95" s="1"/>
      <c r="I95" s="92" t="s">
        <v>43</v>
      </c>
      <c r="J95" s="93"/>
      <c r="K95" s="93"/>
      <c r="L95" s="95">
        <f>SUM(L86:L94)</f>
        <v>20.149230769230769</v>
      </c>
      <c r="M95" s="96">
        <f>SUM(M86:M94)</f>
        <v>806151.75691942405</v>
      </c>
      <c r="N95" s="1"/>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row>
    <row r="96" spans="1:61" s="80" customFormat="1">
      <c r="A96" s="1"/>
      <c r="B96" s="1"/>
      <c r="C96" s="1"/>
      <c r="D96" s="1"/>
      <c r="E96" s="425"/>
      <c r="F96" s="1"/>
      <c r="G96" s="1"/>
      <c r="H96" s="1"/>
      <c r="I96" s="98" t="s">
        <v>127</v>
      </c>
      <c r="J96" s="100"/>
      <c r="K96" s="100"/>
      <c r="L96" s="100" t="s">
        <v>45</v>
      </c>
      <c r="M96" s="101"/>
      <c r="N96" s="1"/>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row>
    <row r="97" spans="1:61" s="80" customFormat="1">
      <c r="A97" s="1"/>
      <c r="B97" s="1"/>
      <c r="C97" s="1"/>
      <c r="D97" s="1"/>
      <c r="E97" s="425"/>
      <c r="F97" s="1"/>
      <c r="G97" s="1"/>
      <c r="H97" s="1"/>
      <c r="I97" s="103" t="str">
        <f>B26</f>
        <v xml:space="preserve">  Tax and Fringe</v>
      </c>
      <c r="J97" s="99"/>
      <c r="K97" s="104">
        <f>D26</f>
        <v>0.22309999999999999</v>
      </c>
      <c r="L97" s="99"/>
      <c r="M97" s="105">
        <f>K97*M95</f>
        <v>179852.45696872351</v>
      </c>
      <c r="N97" s="1"/>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row>
    <row r="98" spans="1:61" s="80" customFormat="1">
      <c r="A98" s="1"/>
      <c r="B98" s="1"/>
      <c r="C98" s="1"/>
      <c r="D98" s="1"/>
      <c r="E98" s="425"/>
      <c r="F98" s="1"/>
      <c r="G98" s="1"/>
      <c r="H98" s="1"/>
      <c r="I98" s="92" t="s">
        <v>47</v>
      </c>
      <c r="J98" s="93"/>
      <c r="K98" s="93"/>
      <c r="L98" s="107"/>
      <c r="M98" s="108">
        <f>M95+M97</f>
        <v>986004.21388814761</v>
      </c>
      <c r="N98" s="1"/>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row>
    <row r="99" spans="1:61" s="80" customFormat="1">
      <c r="A99" s="1"/>
      <c r="B99" s="1"/>
      <c r="C99" s="1"/>
      <c r="D99" s="1"/>
      <c r="E99" s="425"/>
      <c r="F99" s="1"/>
      <c r="G99" s="1"/>
      <c r="H99" s="1"/>
      <c r="I99" s="109" t="s">
        <v>60</v>
      </c>
      <c r="J99" s="110"/>
      <c r="K99" s="111" t="s">
        <v>49</v>
      </c>
      <c r="L99" s="112" t="s">
        <v>178</v>
      </c>
      <c r="M99" s="113" t="s">
        <v>13</v>
      </c>
      <c r="N99" s="1"/>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row>
    <row r="100" spans="1:61" s="80" customFormat="1">
      <c r="A100" s="1"/>
      <c r="B100" s="1"/>
      <c r="C100" s="1"/>
      <c r="D100" s="1"/>
      <c r="E100" s="425"/>
      <c r="F100" s="1"/>
      <c r="G100" s="1"/>
      <c r="H100" s="1"/>
      <c r="I100" s="103" t="str">
        <f>B29</f>
        <v xml:space="preserve">  Occupational Therapist</v>
      </c>
      <c r="J100" s="99"/>
      <c r="K100" s="143">
        <f>D29</f>
        <v>56.166377419662432</v>
      </c>
      <c r="L100" s="49">
        <f>E56*52</f>
        <v>78</v>
      </c>
      <c r="M100" s="502">
        <f>K100*L100</f>
        <v>4380.9774387336693</v>
      </c>
      <c r="N100" s="1"/>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row>
    <row r="101" spans="1:61" s="80" customFormat="1">
      <c r="A101" s="1"/>
      <c r="B101" s="1"/>
      <c r="C101" s="1"/>
      <c r="D101" s="1"/>
      <c r="E101" s="425"/>
      <c r="F101" s="1"/>
      <c r="G101" s="1"/>
      <c r="H101" s="1"/>
      <c r="I101" s="116" t="str">
        <f>B30</f>
        <v xml:space="preserve">  LPHA</v>
      </c>
      <c r="J101" s="99"/>
      <c r="K101" s="143">
        <f>D30</f>
        <v>42.595828549102229</v>
      </c>
      <c r="L101" s="49">
        <f>E57*52</f>
        <v>78</v>
      </c>
      <c r="M101" s="105">
        <f>K101*L101</f>
        <v>3322.4746268299741</v>
      </c>
      <c r="N101" s="1"/>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row>
    <row r="102" spans="1:61" s="80" customFormat="1">
      <c r="A102" s="1"/>
      <c r="B102" s="1"/>
      <c r="C102" s="1"/>
      <c r="D102" s="1"/>
      <c r="E102" s="425"/>
      <c r="F102" s="1"/>
      <c r="G102" s="1"/>
      <c r="H102" s="1"/>
      <c r="I102" s="92" t="s">
        <v>56</v>
      </c>
      <c r="J102" s="93"/>
      <c r="K102" s="93"/>
      <c r="L102" s="93"/>
      <c r="M102" s="108">
        <f>SUM(M100:M101)</f>
        <v>7703.4520655636434</v>
      </c>
      <c r="N102" s="1"/>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row>
    <row r="103" spans="1:61" s="80" customFormat="1">
      <c r="A103" s="1"/>
      <c r="B103" s="1"/>
      <c r="C103" s="1"/>
      <c r="D103" s="1"/>
      <c r="E103" s="425"/>
      <c r="F103" s="1"/>
      <c r="G103" s="1"/>
      <c r="H103" s="1"/>
      <c r="I103" s="103" t="str">
        <f>B39</f>
        <v>PFLMA Trust Contribution</v>
      </c>
      <c r="J103" s="99"/>
      <c r="K103" s="99"/>
      <c r="L103" s="158">
        <f>D39</f>
        <v>3.7000000000000002E-3</v>
      </c>
      <c r="M103" s="105">
        <f>M95*L103</f>
        <v>2982.7615006018691</v>
      </c>
      <c r="N103" s="1"/>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row>
    <row r="104" spans="1:61" s="80" customFormat="1">
      <c r="A104" s="1"/>
      <c r="B104" s="1"/>
      <c r="C104" s="1"/>
      <c r="D104" s="1"/>
      <c r="E104" s="425"/>
      <c r="F104" s="1"/>
      <c r="G104" s="1"/>
      <c r="H104" s="1"/>
      <c r="I104" s="503" t="str">
        <f>B33</f>
        <v xml:space="preserve">  Staff Training</v>
      </c>
      <c r="J104" s="99"/>
      <c r="K104" s="99"/>
      <c r="L104" s="397">
        <f>D33</f>
        <v>277.77888022304023</v>
      </c>
      <c r="M104" s="504">
        <f>L104*L95</f>
        <v>5597.0307604325508</v>
      </c>
      <c r="N104" s="1"/>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row>
    <row r="105" spans="1:61" s="80" customFormat="1">
      <c r="A105" s="1"/>
      <c r="B105" s="1"/>
      <c r="C105" s="1"/>
      <c r="D105" s="1"/>
      <c r="E105" s="425"/>
      <c r="F105" s="1"/>
      <c r="G105" s="1"/>
      <c r="H105" s="1"/>
      <c r="I105" s="103" t="str">
        <f>B34</f>
        <v xml:space="preserve">  Transportation</v>
      </c>
      <c r="J105" s="99"/>
      <c r="K105" s="99"/>
      <c r="L105" s="143"/>
      <c r="M105" s="505">
        <f>D34</f>
        <v>6191.6539525126345</v>
      </c>
      <c r="N105" s="1"/>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row>
    <row r="106" spans="1:61" s="80" customFormat="1">
      <c r="A106" s="1"/>
      <c r="B106" s="1"/>
      <c r="C106" s="1"/>
      <c r="D106" s="1"/>
      <c r="E106" s="425"/>
      <c r="F106" s="1"/>
      <c r="G106" s="1"/>
      <c r="H106" s="1"/>
      <c r="I106" s="103" t="s">
        <v>183</v>
      </c>
      <c r="J106" s="99"/>
      <c r="K106" s="99"/>
      <c r="L106" s="143">
        <f>D36</f>
        <v>8.16</v>
      </c>
      <c r="M106" s="505">
        <f>L106*M83</f>
        <v>32762.400000000001</v>
      </c>
      <c r="N106" s="1"/>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row>
    <row r="107" spans="1:61" s="80" customFormat="1" ht="13.8" thickBot="1">
      <c r="A107" s="1"/>
      <c r="B107" s="1"/>
      <c r="C107" s="1"/>
      <c r="D107" s="1"/>
      <c r="E107" s="425"/>
      <c r="F107" s="1"/>
      <c r="G107" s="1"/>
      <c r="H107" s="1"/>
      <c r="I107" s="466" t="str">
        <f>B35</f>
        <v xml:space="preserve">  Program Supplies &amp; Materials</v>
      </c>
      <c r="J107" s="99"/>
      <c r="K107" s="99"/>
      <c r="L107" s="143">
        <f>D35</f>
        <v>642.72053101483573</v>
      </c>
      <c r="M107" s="506">
        <f>L107*L95</f>
        <v>12950.324299540467</v>
      </c>
      <c r="N107" s="1"/>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row>
    <row r="108" spans="1:61" s="80" customFormat="1" ht="13.8" thickTop="1">
      <c r="A108" s="1"/>
      <c r="B108" s="1"/>
      <c r="C108" s="1"/>
      <c r="D108" s="1"/>
      <c r="E108" s="425"/>
      <c r="F108" s="1"/>
      <c r="G108" s="1"/>
      <c r="H108" s="1"/>
      <c r="I108" s="103"/>
      <c r="J108" s="99"/>
      <c r="K108" s="99"/>
      <c r="L108" s="143"/>
      <c r="M108" s="325">
        <f>SUM(M103:M107)</f>
        <v>60484.17051308752</v>
      </c>
      <c r="N108" s="1"/>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row>
    <row r="109" spans="1:61" s="80" customFormat="1">
      <c r="A109" s="1"/>
      <c r="B109" s="1"/>
      <c r="C109" s="1"/>
      <c r="D109" s="1"/>
      <c r="E109" s="425"/>
      <c r="F109" s="1"/>
      <c r="G109" s="1"/>
      <c r="H109" s="1"/>
      <c r="I109" s="92" t="s">
        <v>133</v>
      </c>
      <c r="J109" s="93"/>
      <c r="K109" s="93"/>
      <c r="L109" s="93"/>
      <c r="M109" s="249">
        <f>SUM(M98,M102,M108)</f>
        <v>1054191.8364667988</v>
      </c>
      <c r="N109" s="1"/>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row>
    <row r="110" spans="1:61" s="80" customFormat="1">
      <c r="A110" s="1"/>
      <c r="B110" s="1"/>
      <c r="C110" s="1"/>
      <c r="D110" s="1"/>
      <c r="E110" s="425"/>
      <c r="F110" s="1"/>
      <c r="G110" s="1"/>
      <c r="H110" s="1"/>
      <c r="I110" s="103" t="s">
        <v>78</v>
      </c>
      <c r="J110" s="99"/>
      <c r="K110" s="307">
        <f>D38</f>
        <v>0.12</v>
      </c>
      <c r="L110" s="99"/>
      <c r="M110" s="105">
        <f>K110*M109</f>
        <v>126503.02037601585</v>
      </c>
      <c r="N110" s="1"/>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row>
    <row r="111" spans="1:61" s="80" customFormat="1" ht="13.8" thickBot="1">
      <c r="A111" s="1"/>
      <c r="B111" s="1"/>
      <c r="C111" s="1"/>
      <c r="D111" s="1"/>
      <c r="E111" s="425"/>
      <c r="F111" s="1"/>
      <c r="G111" s="1"/>
      <c r="H111" s="1"/>
      <c r="I111" s="316" t="s">
        <v>81</v>
      </c>
      <c r="J111" s="475"/>
      <c r="K111" s="475"/>
      <c r="L111" s="475"/>
      <c r="M111" s="318">
        <f>SUM(M109:M110)</f>
        <v>1180694.8568428147</v>
      </c>
      <c r="N111" s="1"/>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row>
    <row r="112" spans="1:61" s="80" customFormat="1" ht="14.4" thickTop="1" thickBot="1">
      <c r="A112" s="1"/>
      <c r="B112" s="1"/>
      <c r="C112" s="1"/>
      <c r="D112" s="1"/>
      <c r="E112" s="425"/>
      <c r="F112" s="1"/>
      <c r="G112" s="1"/>
      <c r="H112" s="1"/>
      <c r="I112" s="103" t="s">
        <v>84</v>
      </c>
      <c r="J112" s="99"/>
      <c r="K112" s="324">
        <f>D41</f>
        <v>1.78E-2</v>
      </c>
      <c r="L112" s="99"/>
      <c r="M112" s="326">
        <f>M111+(M111*K112)-(M95*K112)</f>
        <v>1187361.7240214511</v>
      </c>
      <c r="N112" s="1"/>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row>
    <row r="113" spans="1:61" s="80" customFormat="1" ht="13.8" thickBot="1">
      <c r="A113" s="1"/>
      <c r="B113" s="1"/>
      <c r="C113" s="1"/>
      <c r="D113" s="1"/>
      <c r="E113" s="425"/>
      <c r="F113" s="1"/>
      <c r="G113" s="1"/>
      <c r="H113" s="1"/>
      <c r="I113" s="507" t="s">
        <v>184</v>
      </c>
      <c r="J113" s="508"/>
      <c r="K113" s="508"/>
      <c r="L113" s="508"/>
      <c r="M113" s="481">
        <f>M112/M83</f>
        <v>295.73143811244114</v>
      </c>
      <c r="N113" s="1"/>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row>
    <row r="114" spans="1:61" s="80" customFormat="1">
      <c r="A114" s="1"/>
      <c r="B114" s="1"/>
      <c r="C114" s="1"/>
      <c r="D114" s="1"/>
      <c r="E114" s="425"/>
      <c r="F114" s="1"/>
      <c r="G114" s="1"/>
      <c r="H114" s="1"/>
      <c r="I114" s="1"/>
      <c r="J114" s="1"/>
      <c r="K114" s="1"/>
      <c r="L114" s="1"/>
      <c r="M114" s="482"/>
      <c r="N114" s="1"/>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row>
    <row r="115" spans="1:61" s="80" customFormat="1">
      <c r="A115" s="1"/>
      <c r="B115" s="1"/>
      <c r="C115" s="1"/>
      <c r="D115" s="1"/>
      <c r="E115" s="425"/>
      <c r="F115" s="1"/>
      <c r="G115" s="1"/>
      <c r="H115" s="1"/>
      <c r="I115" s="1"/>
      <c r="J115" s="1"/>
      <c r="K115" s="1"/>
      <c r="L115" s="1"/>
      <c r="M115" s="165"/>
      <c r="N115" s="1"/>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row>
    <row r="116" spans="1:61" s="80" customFormat="1">
      <c r="A116" s="1"/>
      <c r="B116" s="1"/>
      <c r="C116" s="1"/>
      <c r="D116" s="1"/>
      <c r="E116" s="425"/>
      <c r="F116" s="1"/>
      <c r="G116" s="1"/>
      <c r="H116" s="1"/>
      <c r="I116" s="1"/>
      <c r="J116" s="1"/>
      <c r="K116" s="1"/>
      <c r="L116" s="1"/>
      <c r="M116" s="487"/>
      <c r="N116" s="1"/>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row>
    <row r="117" spans="1:61" s="80" customFormat="1">
      <c r="A117" s="1"/>
      <c r="B117" s="1"/>
      <c r="C117" s="1"/>
      <c r="D117" s="1"/>
      <c r="E117" s="425"/>
      <c r="F117" s="1"/>
      <c r="G117" s="1"/>
      <c r="H117" s="1"/>
      <c r="I117" s="1"/>
      <c r="J117" s="1"/>
      <c r="K117" s="1"/>
      <c r="L117" s="1"/>
      <c r="M117" s="1"/>
      <c r="N117" s="1"/>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row>
    <row r="118" spans="1:61" s="80" customFormat="1">
      <c r="A118" s="1"/>
      <c r="B118" s="1"/>
      <c r="C118" s="1"/>
      <c r="D118" s="1"/>
      <c r="E118" s="425"/>
      <c r="F118" s="1"/>
      <c r="G118" s="1"/>
      <c r="H118" s="1"/>
      <c r="I118" s="1"/>
      <c r="J118" s="1"/>
      <c r="K118" s="1"/>
      <c r="L118" s="1"/>
      <c r="M118" s="1"/>
      <c r="N118" s="1"/>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row>
    <row r="119" spans="1:61" s="5" customFormat="1">
      <c r="A119" s="1"/>
      <c r="B119" s="1"/>
      <c r="C119" s="1"/>
      <c r="D119" s="1"/>
      <c r="E119" s="425"/>
      <c r="F119" s="1"/>
      <c r="G119" s="1"/>
      <c r="H119" s="1"/>
      <c r="I119" s="1"/>
      <c r="J119" s="1"/>
      <c r="K119" s="1"/>
      <c r="L119" s="1"/>
      <c r="M119" s="1"/>
      <c r="N119" s="1"/>
    </row>
    <row r="120" spans="1:61" s="5" customFormat="1">
      <c r="A120" s="1"/>
      <c r="B120" s="1"/>
      <c r="C120" s="1"/>
      <c r="D120" s="1"/>
      <c r="E120" s="425"/>
      <c r="F120" s="1"/>
      <c r="G120" s="1"/>
      <c r="H120" s="1"/>
      <c r="I120" s="1"/>
      <c r="J120" s="1"/>
      <c r="K120" s="1"/>
      <c r="L120" s="1"/>
      <c r="M120" s="1"/>
      <c r="N120" s="1"/>
    </row>
    <row r="121" spans="1:61" s="5" customFormat="1">
      <c r="A121" s="1"/>
      <c r="B121" s="1"/>
      <c r="C121" s="1"/>
      <c r="D121" s="1"/>
      <c r="E121" s="425"/>
      <c r="F121" s="1"/>
      <c r="G121" s="1"/>
      <c r="H121" s="1"/>
      <c r="I121" s="1"/>
      <c r="J121" s="1"/>
      <c r="K121" s="1"/>
      <c r="L121" s="1"/>
      <c r="M121" s="1"/>
      <c r="N121" s="1"/>
    </row>
    <row r="122" spans="1:61" s="5" customFormat="1">
      <c r="A122" s="1"/>
      <c r="B122" s="1"/>
      <c r="C122" s="1"/>
      <c r="D122" s="1"/>
      <c r="E122" s="425"/>
      <c r="F122" s="1"/>
      <c r="G122" s="1"/>
      <c r="H122" s="1"/>
      <c r="I122" s="1"/>
      <c r="J122" s="1"/>
      <c r="K122" s="1"/>
      <c r="L122" s="1"/>
      <c r="M122" s="1"/>
      <c r="N122" s="1"/>
    </row>
    <row r="123" spans="1:61" s="5" customFormat="1">
      <c r="A123" s="1"/>
      <c r="B123" s="1"/>
      <c r="C123" s="1"/>
      <c r="D123" s="1"/>
      <c r="E123" s="425"/>
      <c r="F123" s="1"/>
      <c r="G123" s="1"/>
      <c r="H123" s="1"/>
      <c r="I123" s="1"/>
      <c r="J123" s="1"/>
      <c r="K123" s="1"/>
      <c r="L123" s="1"/>
      <c r="M123" s="1"/>
      <c r="N123" s="1"/>
    </row>
    <row r="124" spans="1:61" s="5" customFormat="1">
      <c r="A124" s="1"/>
      <c r="B124" s="1"/>
      <c r="C124" s="1"/>
      <c r="D124" s="1"/>
      <c r="E124" s="425"/>
      <c r="F124" s="1"/>
      <c r="G124" s="1"/>
      <c r="H124" s="1"/>
      <c r="I124" s="1"/>
      <c r="J124" s="1"/>
      <c r="K124" s="1"/>
      <c r="L124" s="1"/>
      <c r="M124" s="1"/>
      <c r="N124" s="1"/>
    </row>
    <row r="125" spans="1:61" s="5" customFormat="1">
      <c r="A125" s="1"/>
      <c r="B125" s="1"/>
      <c r="C125" s="1"/>
      <c r="D125" s="1"/>
      <c r="E125" s="425"/>
      <c r="F125" s="1"/>
      <c r="G125" s="1"/>
      <c r="H125" s="1"/>
      <c r="I125" s="1"/>
      <c r="J125" s="1"/>
      <c r="K125" s="1"/>
      <c r="L125" s="1"/>
      <c r="M125" s="1"/>
      <c r="N125" s="1"/>
    </row>
    <row r="126" spans="1:61" s="5" customFormat="1">
      <c r="A126" s="1"/>
      <c r="B126" s="1"/>
      <c r="C126" s="1"/>
      <c r="D126" s="1"/>
      <c r="E126" s="425"/>
      <c r="F126" s="1"/>
      <c r="G126" s="1"/>
      <c r="H126" s="1"/>
      <c r="I126" s="1"/>
      <c r="J126" s="1"/>
      <c r="K126" s="1"/>
      <c r="L126" s="1"/>
      <c r="M126" s="1"/>
      <c r="N126" s="1"/>
    </row>
    <row r="127" spans="1:61" s="5" customFormat="1">
      <c r="A127" s="1"/>
      <c r="B127" s="1"/>
      <c r="C127" s="1"/>
      <c r="D127" s="1"/>
      <c r="E127" s="425"/>
      <c r="F127" s="1"/>
      <c r="G127" s="1"/>
      <c r="H127" s="1"/>
      <c r="I127" s="1"/>
      <c r="J127" s="1"/>
      <c r="K127" s="1"/>
      <c r="L127" s="1"/>
      <c r="M127" s="1"/>
      <c r="N127" s="1"/>
    </row>
    <row r="128" spans="1:61" s="5" customFormat="1">
      <c r="A128" s="1"/>
      <c r="B128" s="1"/>
      <c r="C128" s="1"/>
      <c r="D128" s="1"/>
      <c r="E128" s="425"/>
      <c r="F128" s="1"/>
      <c r="G128" s="1"/>
      <c r="H128" s="1"/>
      <c r="I128" s="1"/>
      <c r="J128" s="1"/>
      <c r="K128" s="1"/>
      <c r="L128" s="1"/>
      <c r="M128" s="1"/>
      <c r="N128" s="1"/>
    </row>
    <row r="129" spans="1:14" s="5" customFormat="1">
      <c r="A129" s="1"/>
      <c r="B129" s="1"/>
      <c r="C129" s="1"/>
      <c r="D129" s="1"/>
      <c r="E129" s="425"/>
      <c r="F129" s="1"/>
      <c r="G129" s="1"/>
      <c r="H129" s="1"/>
      <c r="I129" s="1"/>
      <c r="J129" s="1"/>
      <c r="K129" s="1"/>
      <c r="L129" s="1"/>
      <c r="M129" s="1"/>
      <c r="N129" s="1"/>
    </row>
    <row r="130" spans="1:14" s="5" customFormat="1">
      <c r="A130" s="1"/>
      <c r="B130" s="1"/>
      <c r="C130" s="1"/>
      <c r="D130" s="1"/>
      <c r="E130" s="425"/>
      <c r="F130" s="1"/>
      <c r="G130" s="1"/>
      <c r="H130" s="1"/>
      <c r="I130" s="1"/>
      <c r="J130" s="1"/>
      <c r="K130" s="1"/>
      <c r="L130" s="1"/>
      <c r="M130" s="1"/>
      <c r="N130" s="1"/>
    </row>
    <row r="131" spans="1:14" s="5" customFormat="1">
      <c r="A131" s="1"/>
      <c r="B131" s="1"/>
      <c r="C131" s="1"/>
      <c r="D131" s="1"/>
      <c r="E131" s="425"/>
      <c r="F131" s="1"/>
      <c r="G131" s="1"/>
      <c r="H131" s="1"/>
      <c r="I131" s="1"/>
      <c r="J131" s="1"/>
      <c r="K131" s="1"/>
      <c r="L131" s="1"/>
      <c r="M131" s="1"/>
      <c r="N131" s="1"/>
    </row>
    <row r="132" spans="1:14" s="5" customFormat="1">
      <c r="A132" s="1"/>
      <c r="B132" s="1"/>
      <c r="C132" s="1"/>
      <c r="D132" s="1"/>
      <c r="E132" s="425"/>
      <c r="F132" s="1"/>
      <c r="G132" s="1"/>
      <c r="H132" s="1"/>
      <c r="I132" s="1"/>
      <c r="J132" s="1"/>
      <c r="K132" s="1"/>
      <c r="L132" s="1"/>
      <c r="M132" s="1"/>
      <c r="N132" s="1"/>
    </row>
    <row r="133" spans="1:14" s="5" customFormat="1">
      <c r="A133" s="1"/>
      <c r="B133" s="1"/>
      <c r="C133" s="1"/>
      <c r="D133" s="1"/>
      <c r="E133" s="425"/>
      <c r="F133" s="1"/>
      <c r="G133" s="1"/>
      <c r="H133" s="1"/>
      <c r="I133" s="1"/>
      <c r="J133" s="1"/>
      <c r="K133" s="1"/>
      <c r="L133" s="1"/>
      <c r="M133" s="1"/>
      <c r="N133" s="1"/>
    </row>
    <row r="134" spans="1:14" s="5" customFormat="1">
      <c r="A134" s="1"/>
      <c r="B134" s="1"/>
      <c r="C134" s="1"/>
      <c r="D134" s="1"/>
      <c r="E134" s="425"/>
      <c r="F134" s="1"/>
      <c r="G134" s="1"/>
      <c r="H134" s="1"/>
      <c r="I134" s="1"/>
      <c r="J134" s="1"/>
      <c r="K134" s="1"/>
      <c r="L134" s="1"/>
      <c r="M134" s="1"/>
      <c r="N134" s="1"/>
    </row>
    <row r="135" spans="1:14" s="5" customFormat="1">
      <c r="A135" s="1"/>
      <c r="B135" s="1"/>
      <c r="C135" s="1"/>
      <c r="D135" s="1"/>
      <c r="E135" s="425"/>
      <c r="F135" s="1"/>
      <c r="G135" s="1"/>
      <c r="H135" s="1"/>
      <c r="I135" s="1"/>
      <c r="J135" s="1"/>
      <c r="K135" s="1"/>
      <c r="L135" s="1"/>
      <c r="M135" s="1"/>
    </row>
    <row r="136" spans="1:14" s="5" customFormat="1">
      <c r="A136" s="1"/>
      <c r="B136" s="1"/>
      <c r="C136" s="1"/>
      <c r="D136" s="1"/>
      <c r="E136" s="425"/>
      <c r="F136" s="1"/>
      <c r="G136" s="1"/>
      <c r="H136" s="1"/>
      <c r="I136" s="1"/>
      <c r="J136" s="1"/>
      <c r="K136" s="1"/>
      <c r="L136" s="1"/>
      <c r="M136" s="1"/>
    </row>
    <row r="137" spans="1:14" s="5" customFormat="1">
      <c r="A137" s="1"/>
      <c r="B137" s="1"/>
      <c r="C137" s="1"/>
      <c r="D137" s="1"/>
      <c r="E137" s="425"/>
      <c r="F137" s="1"/>
      <c r="G137" s="1"/>
      <c r="H137" s="1"/>
      <c r="I137" s="1"/>
      <c r="J137" s="1"/>
      <c r="K137" s="1"/>
      <c r="L137" s="1"/>
      <c r="M137" s="1"/>
    </row>
    <row r="138" spans="1:14" s="5" customFormat="1">
      <c r="A138" s="1"/>
      <c r="B138" s="1"/>
      <c r="C138" s="1"/>
      <c r="D138" s="1"/>
      <c r="E138" s="425"/>
      <c r="F138" s="1"/>
      <c r="G138" s="1"/>
      <c r="H138" s="1"/>
      <c r="I138" s="1"/>
      <c r="J138" s="1"/>
      <c r="K138" s="1"/>
      <c r="L138" s="1"/>
      <c r="M138" s="1"/>
    </row>
    <row r="139" spans="1:14" s="5" customFormat="1">
      <c r="A139" s="1"/>
      <c r="B139" s="1"/>
      <c r="C139" s="1"/>
      <c r="D139" s="1"/>
      <c r="E139" s="425"/>
      <c r="F139" s="1"/>
      <c r="G139" s="1"/>
      <c r="H139" s="1"/>
      <c r="I139" s="1"/>
      <c r="J139" s="1"/>
      <c r="K139" s="1"/>
      <c r="L139" s="1"/>
      <c r="M139" s="1"/>
    </row>
    <row r="140" spans="1:14" s="5" customFormat="1">
      <c r="A140" s="1"/>
      <c r="B140" s="1"/>
      <c r="C140" s="1"/>
      <c r="D140" s="1"/>
      <c r="E140" s="425"/>
      <c r="F140" s="1"/>
      <c r="G140" s="1"/>
      <c r="H140" s="1"/>
      <c r="I140" s="1"/>
      <c r="J140" s="1"/>
      <c r="K140" s="1"/>
      <c r="L140" s="1"/>
      <c r="M140" s="1"/>
    </row>
    <row r="141" spans="1:14" s="5" customFormat="1">
      <c r="A141" s="1"/>
      <c r="B141" s="1"/>
      <c r="C141" s="1"/>
      <c r="D141" s="1"/>
      <c r="E141" s="425"/>
      <c r="F141" s="1"/>
      <c r="G141" s="1"/>
      <c r="H141" s="1"/>
      <c r="I141" s="1"/>
      <c r="J141" s="1"/>
      <c r="K141" s="1"/>
      <c r="L141" s="1"/>
      <c r="M141" s="1"/>
    </row>
    <row r="142" spans="1:14" s="5" customFormat="1">
      <c r="A142" s="1"/>
      <c r="B142" s="1"/>
      <c r="C142" s="1"/>
      <c r="D142" s="1"/>
      <c r="E142" s="425"/>
      <c r="F142" s="1"/>
      <c r="G142" s="1"/>
      <c r="H142" s="1"/>
      <c r="I142" s="1"/>
      <c r="J142" s="1"/>
      <c r="K142" s="1"/>
      <c r="L142" s="1"/>
      <c r="M142" s="1"/>
    </row>
    <row r="143" spans="1:14" s="5" customFormat="1">
      <c r="A143" s="1"/>
      <c r="B143" s="1"/>
      <c r="C143" s="1"/>
      <c r="D143" s="1"/>
      <c r="E143" s="425"/>
      <c r="F143" s="1"/>
      <c r="G143" s="1"/>
      <c r="H143" s="1"/>
      <c r="I143" s="1"/>
      <c r="J143" s="1"/>
      <c r="K143" s="1"/>
      <c r="L143" s="1"/>
      <c r="M143" s="1"/>
    </row>
    <row r="144" spans="1:14" s="5" customFormat="1">
      <c r="A144" s="1"/>
      <c r="B144" s="1"/>
      <c r="C144" s="1"/>
      <c r="D144" s="1"/>
      <c r="E144" s="425"/>
      <c r="F144" s="1"/>
      <c r="G144" s="1"/>
      <c r="H144" s="1"/>
    </row>
    <row r="145" spans="1:8" s="5" customFormat="1">
      <c r="A145" s="1"/>
      <c r="B145" s="1"/>
      <c r="C145" s="1"/>
      <c r="D145" s="1"/>
      <c r="E145" s="425"/>
      <c r="F145" s="1"/>
      <c r="G145" s="1"/>
      <c r="H145" s="1"/>
    </row>
    <row r="146" spans="1:8" s="5" customFormat="1">
      <c r="A146" s="1"/>
      <c r="B146" s="1"/>
      <c r="C146" s="1"/>
      <c r="D146" s="1"/>
      <c r="E146" s="425"/>
      <c r="F146" s="1"/>
      <c r="G146" s="1"/>
      <c r="H146" s="1"/>
    </row>
    <row r="147" spans="1:8" s="5" customFormat="1">
      <c r="A147" s="1"/>
      <c r="B147" s="1"/>
      <c r="C147" s="1"/>
      <c r="D147" s="1"/>
      <c r="E147" s="425"/>
      <c r="F147" s="1"/>
      <c r="G147" s="1"/>
      <c r="H147" s="1"/>
    </row>
    <row r="148" spans="1:8" s="5" customFormat="1">
      <c r="A148" s="1"/>
      <c r="B148" s="1"/>
      <c r="C148" s="1"/>
      <c r="D148" s="1"/>
      <c r="E148" s="425"/>
      <c r="F148" s="1"/>
      <c r="G148" s="1"/>
      <c r="H148" s="1"/>
    </row>
    <row r="149" spans="1:8" s="5" customFormat="1">
      <c r="A149" s="1"/>
      <c r="B149" s="1"/>
      <c r="C149" s="1"/>
      <c r="D149" s="1"/>
      <c r="E149" s="425"/>
      <c r="F149" s="1"/>
      <c r="G149" s="1"/>
      <c r="H149" s="1"/>
    </row>
    <row r="150" spans="1:8" s="5" customFormat="1">
      <c r="A150" s="1"/>
      <c r="B150" s="1"/>
      <c r="C150" s="1"/>
      <c r="D150" s="1"/>
      <c r="E150" s="425"/>
      <c r="F150" s="1"/>
      <c r="G150" s="1"/>
      <c r="H150" s="1"/>
    </row>
    <row r="151" spans="1:8" s="5" customFormat="1">
      <c r="A151" s="1"/>
      <c r="B151" s="1"/>
      <c r="C151" s="1"/>
      <c r="D151" s="1"/>
      <c r="E151" s="425"/>
      <c r="F151" s="1"/>
      <c r="G151" s="1"/>
      <c r="H151" s="1"/>
    </row>
    <row r="152" spans="1:8" s="5" customFormat="1">
      <c r="A152" s="1"/>
      <c r="B152" s="1"/>
      <c r="C152" s="1"/>
      <c r="D152" s="1"/>
      <c r="E152" s="425"/>
      <c r="F152" s="1"/>
      <c r="G152" s="1"/>
      <c r="H152" s="1"/>
    </row>
    <row r="153" spans="1:8" s="5" customFormat="1">
      <c r="A153" s="1"/>
      <c r="B153" s="1"/>
      <c r="C153" s="1"/>
      <c r="D153" s="1"/>
      <c r="E153" s="425"/>
      <c r="F153" s="1"/>
      <c r="G153" s="1"/>
      <c r="H153" s="1"/>
    </row>
    <row r="154" spans="1:8" s="5" customFormat="1">
      <c r="A154" s="1"/>
      <c r="B154" s="1"/>
      <c r="C154" s="1"/>
      <c r="D154" s="1"/>
      <c r="E154" s="425"/>
      <c r="F154" s="1"/>
      <c r="G154" s="1"/>
      <c r="H154" s="1"/>
    </row>
    <row r="155" spans="1:8" s="5" customFormat="1">
      <c r="A155" s="1"/>
      <c r="B155" s="1"/>
      <c r="C155" s="1"/>
      <c r="D155" s="1"/>
      <c r="E155" s="425"/>
      <c r="F155" s="1"/>
      <c r="G155" s="1"/>
      <c r="H155" s="1"/>
    </row>
    <row r="156" spans="1:8" s="5" customFormat="1">
      <c r="A156" s="1"/>
      <c r="B156" s="1"/>
      <c r="C156" s="1"/>
      <c r="D156" s="1"/>
      <c r="E156" s="425"/>
      <c r="F156" s="1"/>
      <c r="G156" s="1"/>
      <c r="H156" s="1"/>
    </row>
    <row r="157" spans="1:8" s="5" customFormat="1">
      <c r="A157" s="1"/>
      <c r="B157" s="1"/>
      <c r="C157" s="1"/>
      <c r="D157" s="1"/>
      <c r="E157" s="425"/>
      <c r="F157" s="1"/>
      <c r="G157" s="1"/>
      <c r="H157" s="1"/>
    </row>
    <row r="158" spans="1:8" s="5" customFormat="1">
      <c r="A158" s="1"/>
      <c r="B158" s="1"/>
      <c r="C158" s="1"/>
      <c r="D158" s="1"/>
      <c r="E158" s="425"/>
      <c r="F158" s="1"/>
      <c r="G158" s="1"/>
      <c r="H158" s="1"/>
    </row>
    <row r="159" spans="1:8" s="5" customFormat="1">
      <c r="A159" s="1"/>
      <c r="B159" s="1"/>
      <c r="C159" s="1"/>
      <c r="D159" s="1"/>
      <c r="E159" s="425"/>
      <c r="F159" s="1"/>
      <c r="G159" s="1"/>
      <c r="H159" s="1"/>
    </row>
    <row r="160" spans="1:8" s="5" customFormat="1">
      <c r="A160" s="1"/>
      <c r="B160" s="1"/>
      <c r="C160" s="1"/>
      <c r="D160" s="1"/>
      <c r="E160" s="425"/>
      <c r="F160" s="1"/>
      <c r="G160" s="1"/>
      <c r="H160" s="1"/>
    </row>
    <row r="161" spans="1:8" s="5" customFormat="1">
      <c r="A161" s="1"/>
      <c r="B161" s="1"/>
      <c r="C161" s="1"/>
      <c r="D161" s="1"/>
      <c r="E161" s="425"/>
      <c r="F161" s="1"/>
      <c r="G161" s="1"/>
      <c r="H161" s="1"/>
    </row>
    <row r="162" spans="1:8" s="5" customFormat="1">
      <c r="A162" s="1"/>
      <c r="B162" s="1"/>
      <c r="C162" s="1"/>
      <c r="D162" s="1"/>
      <c r="E162" s="425"/>
      <c r="F162" s="1"/>
      <c r="G162" s="1"/>
      <c r="H162" s="1"/>
    </row>
    <row r="163" spans="1:8" s="5" customFormat="1">
      <c r="A163" s="1"/>
      <c r="B163" s="1"/>
      <c r="C163" s="1"/>
      <c r="D163" s="1"/>
      <c r="E163" s="425"/>
      <c r="F163" s="1"/>
      <c r="G163" s="1"/>
      <c r="H163" s="1"/>
    </row>
    <row r="164" spans="1:8" s="5" customFormat="1">
      <c r="A164" s="1"/>
      <c r="B164" s="1"/>
      <c r="C164" s="1"/>
      <c r="D164" s="1"/>
      <c r="E164" s="425"/>
      <c r="F164" s="1"/>
      <c r="G164" s="1"/>
      <c r="H164" s="1"/>
    </row>
    <row r="165" spans="1:8" s="5" customFormat="1">
      <c r="A165" s="1"/>
      <c r="B165" s="1"/>
      <c r="C165" s="1"/>
      <c r="D165" s="1"/>
      <c r="E165" s="425"/>
      <c r="F165" s="1"/>
      <c r="G165" s="1"/>
      <c r="H165" s="1"/>
    </row>
    <row r="166" spans="1:8" s="5" customFormat="1">
      <c r="A166" s="1"/>
      <c r="B166" s="1"/>
      <c r="C166" s="1"/>
      <c r="D166" s="1"/>
      <c r="E166" s="425"/>
      <c r="F166" s="1"/>
      <c r="G166" s="1"/>
      <c r="H166" s="1"/>
    </row>
    <row r="167" spans="1:8" s="5" customFormat="1">
      <c r="A167" s="1"/>
      <c r="B167" s="1"/>
      <c r="C167" s="1"/>
      <c r="D167" s="1"/>
      <c r="E167" s="425"/>
      <c r="F167" s="1"/>
      <c r="G167" s="1"/>
      <c r="H167" s="1"/>
    </row>
    <row r="168" spans="1:8" s="5" customFormat="1">
      <c r="A168" s="1"/>
      <c r="B168" s="1"/>
      <c r="C168" s="1"/>
      <c r="D168" s="1"/>
      <c r="E168" s="425"/>
      <c r="F168" s="1"/>
      <c r="G168" s="1"/>
      <c r="H168" s="1"/>
    </row>
    <row r="169" spans="1:8" s="5" customFormat="1">
      <c r="B169" s="1"/>
      <c r="C169" s="1"/>
      <c r="D169" s="1"/>
      <c r="E169" s="425"/>
      <c r="F169" s="1"/>
      <c r="G169" s="1"/>
    </row>
    <row r="170" spans="1:8" s="5" customFormat="1">
      <c r="B170" s="1"/>
      <c r="C170" s="1"/>
      <c r="D170" s="1"/>
      <c r="E170" s="425"/>
      <c r="F170" s="1"/>
      <c r="G170" s="1"/>
    </row>
    <row r="171" spans="1:8" s="5" customFormat="1">
      <c r="B171" s="1"/>
      <c r="C171" s="1"/>
      <c r="D171" s="1"/>
      <c r="E171" s="425"/>
      <c r="F171" s="1"/>
      <c r="G171" s="1"/>
    </row>
    <row r="172" spans="1:8" s="5" customFormat="1">
      <c r="E172" s="509"/>
    </row>
    <row r="173" spans="1:8" s="5" customFormat="1">
      <c r="E173" s="509"/>
    </row>
    <row r="174" spans="1:8" s="5" customFormat="1">
      <c r="E174" s="509"/>
    </row>
    <row r="175" spans="1:8" s="5" customFormat="1">
      <c r="E175" s="509"/>
    </row>
    <row r="176" spans="1:8" s="5" customFormat="1">
      <c r="E176" s="509"/>
    </row>
    <row r="177" spans="5:5" s="5" customFormat="1">
      <c r="E177" s="509"/>
    </row>
    <row r="178" spans="5:5" s="5" customFormat="1">
      <c r="E178" s="509"/>
    </row>
    <row r="179" spans="5:5" s="5" customFormat="1">
      <c r="E179" s="509"/>
    </row>
    <row r="180" spans="5:5" s="5" customFormat="1">
      <c r="E180" s="509"/>
    </row>
    <row r="181" spans="5:5" s="5" customFormat="1">
      <c r="E181" s="509"/>
    </row>
    <row r="182" spans="5:5" s="5" customFormat="1">
      <c r="E182" s="509"/>
    </row>
    <row r="183" spans="5:5" s="5" customFormat="1">
      <c r="E183" s="509"/>
    </row>
    <row r="184" spans="5:5" s="5" customFormat="1">
      <c r="E184" s="509"/>
    </row>
    <row r="185" spans="5:5" s="5" customFormat="1">
      <c r="E185" s="509"/>
    </row>
    <row r="186" spans="5:5" s="5" customFormat="1">
      <c r="E186" s="509"/>
    </row>
    <row r="187" spans="5:5" s="5" customFormat="1">
      <c r="E187" s="509"/>
    </row>
    <row r="188" spans="5:5" s="5" customFormat="1">
      <c r="E188" s="509"/>
    </row>
    <row r="189" spans="5:5" s="5" customFormat="1">
      <c r="E189" s="509"/>
    </row>
    <row r="190" spans="5:5" s="5" customFormat="1">
      <c r="E190" s="509"/>
    </row>
    <row r="191" spans="5:5" s="5" customFormat="1">
      <c r="E191" s="509"/>
    </row>
    <row r="192" spans="5:5" s="5" customFormat="1">
      <c r="E192" s="509"/>
    </row>
    <row r="193" spans="5:5" s="5" customFormat="1">
      <c r="E193" s="509"/>
    </row>
    <row r="194" spans="5:5" s="5" customFormat="1">
      <c r="E194" s="509"/>
    </row>
    <row r="195" spans="5:5" s="5" customFormat="1">
      <c r="E195" s="509"/>
    </row>
    <row r="196" spans="5:5" s="5" customFormat="1">
      <c r="E196" s="509"/>
    </row>
    <row r="197" spans="5:5" s="5" customFormat="1">
      <c r="E197" s="509"/>
    </row>
    <row r="198" spans="5:5" s="5" customFormat="1">
      <c r="E198" s="509"/>
    </row>
    <row r="199" spans="5:5" s="5" customFormat="1">
      <c r="E199" s="509"/>
    </row>
    <row r="200" spans="5:5" s="5" customFormat="1">
      <c r="E200" s="509"/>
    </row>
    <row r="201" spans="5:5" s="5" customFormat="1">
      <c r="E201" s="509"/>
    </row>
    <row r="202" spans="5:5" s="5" customFormat="1">
      <c r="E202" s="509"/>
    </row>
    <row r="203" spans="5:5" s="5" customFormat="1">
      <c r="E203" s="509"/>
    </row>
    <row r="204" spans="5:5" s="5" customFormat="1">
      <c r="E204" s="509"/>
    </row>
    <row r="205" spans="5:5" s="5" customFormat="1">
      <c r="E205" s="509"/>
    </row>
    <row r="206" spans="5:5" s="5" customFormat="1">
      <c r="E206" s="509"/>
    </row>
    <row r="207" spans="5:5" s="5" customFormat="1">
      <c r="E207" s="509"/>
    </row>
    <row r="208" spans="5:5" s="5" customFormat="1">
      <c r="E208" s="509"/>
    </row>
    <row r="209" spans="5:5" s="5" customFormat="1">
      <c r="E209" s="509"/>
    </row>
    <row r="210" spans="5:5" s="5" customFormat="1">
      <c r="E210" s="509"/>
    </row>
    <row r="211" spans="5:5" s="5" customFormat="1">
      <c r="E211" s="509"/>
    </row>
    <row r="212" spans="5:5" s="5" customFormat="1">
      <c r="E212" s="509"/>
    </row>
    <row r="213" spans="5:5" s="5" customFormat="1">
      <c r="E213" s="509"/>
    </row>
    <row r="214" spans="5:5" s="5" customFormat="1">
      <c r="E214" s="509"/>
    </row>
    <row r="215" spans="5:5" s="5" customFormat="1">
      <c r="E215" s="509"/>
    </row>
    <row r="216" spans="5:5" s="5" customFormat="1">
      <c r="E216" s="509"/>
    </row>
    <row r="217" spans="5:5" s="5" customFormat="1">
      <c r="E217" s="509"/>
    </row>
    <row r="218" spans="5:5" s="5" customFormat="1">
      <c r="E218" s="509"/>
    </row>
    <row r="219" spans="5:5" s="5" customFormat="1">
      <c r="E219" s="509"/>
    </row>
    <row r="220" spans="5:5" s="5" customFormat="1">
      <c r="E220" s="509"/>
    </row>
    <row r="221" spans="5:5" s="5" customFormat="1">
      <c r="E221" s="509"/>
    </row>
    <row r="222" spans="5:5" s="5" customFormat="1">
      <c r="E222" s="509"/>
    </row>
    <row r="223" spans="5:5" s="5" customFormat="1">
      <c r="E223" s="509"/>
    </row>
    <row r="224" spans="5:5" s="5" customFormat="1">
      <c r="E224" s="509"/>
    </row>
    <row r="225" spans="5:5" s="5" customFormat="1">
      <c r="E225" s="509"/>
    </row>
    <row r="226" spans="5:5" s="5" customFormat="1">
      <c r="E226" s="509"/>
    </row>
    <row r="227" spans="5:5" s="5" customFormat="1">
      <c r="E227" s="509"/>
    </row>
    <row r="228" spans="5:5" s="5" customFormat="1">
      <c r="E228" s="509"/>
    </row>
    <row r="229" spans="5:5" s="5" customFormat="1">
      <c r="E229" s="509"/>
    </row>
    <row r="230" spans="5:5" s="5" customFormat="1">
      <c r="E230" s="509"/>
    </row>
    <row r="231" spans="5:5" s="5" customFormat="1">
      <c r="E231" s="509"/>
    </row>
    <row r="232" spans="5:5" s="5" customFormat="1">
      <c r="E232" s="509"/>
    </row>
    <row r="233" spans="5:5" s="5" customFormat="1">
      <c r="E233" s="509"/>
    </row>
    <row r="234" spans="5:5" s="5" customFormat="1">
      <c r="E234" s="509"/>
    </row>
    <row r="235" spans="5:5" s="5" customFormat="1">
      <c r="E235" s="509"/>
    </row>
    <row r="236" spans="5:5" s="5" customFormat="1">
      <c r="E236" s="509"/>
    </row>
    <row r="237" spans="5:5" s="5" customFormat="1">
      <c r="E237" s="509"/>
    </row>
    <row r="238" spans="5:5" s="5" customFormat="1">
      <c r="E238" s="509"/>
    </row>
    <row r="239" spans="5:5" s="5" customFormat="1">
      <c r="E239" s="509"/>
    </row>
    <row r="240" spans="5:5" s="5" customFormat="1">
      <c r="E240" s="509"/>
    </row>
    <row r="241" spans="5:5" s="5" customFormat="1">
      <c r="E241" s="509"/>
    </row>
    <row r="242" spans="5:5" s="5" customFormat="1">
      <c r="E242" s="509"/>
    </row>
    <row r="243" spans="5:5" s="5" customFormat="1">
      <c r="E243" s="509"/>
    </row>
    <row r="244" spans="5:5" s="5" customFormat="1">
      <c r="E244" s="509"/>
    </row>
    <row r="245" spans="5:5" s="5" customFormat="1">
      <c r="E245" s="509"/>
    </row>
    <row r="246" spans="5:5" s="5" customFormat="1">
      <c r="E246" s="509"/>
    </row>
    <row r="247" spans="5:5" s="5" customFormat="1">
      <c r="E247" s="509"/>
    </row>
    <row r="248" spans="5:5" s="5" customFormat="1">
      <c r="E248" s="509"/>
    </row>
    <row r="249" spans="5:5" s="5" customFormat="1">
      <c r="E249" s="509"/>
    </row>
    <row r="250" spans="5:5" s="5" customFormat="1">
      <c r="E250" s="509"/>
    </row>
    <row r="251" spans="5:5" s="5" customFormat="1">
      <c r="E251" s="509"/>
    </row>
    <row r="252" spans="5:5" s="5" customFormat="1">
      <c r="E252" s="509"/>
    </row>
    <row r="253" spans="5:5" s="5" customFormat="1">
      <c r="E253" s="509"/>
    </row>
    <row r="254" spans="5:5" s="5" customFormat="1">
      <c r="E254" s="509"/>
    </row>
    <row r="255" spans="5:5" s="5" customFormat="1">
      <c r="E255" s="509"/>
    </row>
    <row r="256" spans="5:5" s="5" customFormat="1">
      <c r="E256" s="509"/>
    </row>
    <row r="257" spans="5:5" s="5" customFormat="1">
      <c r="E257" s="509"/>
    </row>
    <row r="258" spans="5:5" s="5" customFormat="1">
      <c r="E258" s="509"/>
    </row>
    <row r="259" spans="5:5" s="5" customFormat="1">
      <c r="E259" s="509"/>
    </row>
    <row r="260" spans="5:5" s="5" customFormat="1">
      <c r="E260" s="509"/>
    </row>
    <row r="261" spans="5:5" s="5" customFormat="1">
      <c r="E261" s="509"/>
    </row>
    <row r="262" spans="5:5" s="5" customFormat="1">
      <c r="E262" s="509"/>
    </row>
    <row r="263" spans="5:5" s="5" customFormat="1">
      <c r="E263" s="509"/>
    </row>
    <row r="264" spans="5:5" s="5" customFormat="1">
      <c r="E264" s="509"/>
    </row>
    <row r="265" spans="5:5" s="5" customFormat="1">
      <c r="E265" s="509"/>
    </row>
    <row r="266" spans="5:5" s="5" customFormat="1">
      <c r="E266" s="509"/>
    </row>
    <row r="267" spans="5:5" s="5" customFormat="1">
      <c r="E267" s="509"/>
    </row>
    <row r="268" spans="5:5" s="5" customFormat="1">
      <c r="E268" s="509"/>
    </row>
    <row r="269" spans="5:5" s="5" customFormat="1">
      <c r="E269" s="509"/>
    </row>
    <row r="270" spans="5:5" s="5" customFormat="1">
      <c r="E270" s="509"/>
    </row>
    <row r="271" spans="5:5" s="5" customFormat="1">
      <c r="E271" s="509"/>
    </row>
    <row r="272" spans="5:5" s="5" customFormat="1">
      <c r="E272" s="509"/>
    </row>
    <row r="273" spans="5:5" s="5" customFormat="1">
      <c r="E273" s="509"/>
    </row>
    <row r="274" spans="5:5" s="5" customFormat="1">
      <c r="E274" s="509"/>
    </row>
    <row r="275" spans="5:5" s="5" customFormat="1">
      <c r="E275" s="509"/>
    </row>
    <row r="276" spans="5:5" s="5" customFormat="1">
      <c r="E276" s="509"/>
    </row>
    <row r="277" spans="5:5" s="5" customFormat="1">
      <c r="E277" s="509"/>
    </row>
    <row r="278" spans="5:5" s="5" customFormat="1">
      <c r="E278" s="509"/>
    </row>
    <row r="279" spans="5:5" s="5" customFormat="1">
      <c r="E279" s="509"/>
    </row>
    <row r="280" spans="5:5" s="5" customFormat="1">
      <c r="E280" s="509"/>
    </row>
    <row r="281" spans="5:5" s="5" customFormat="1">
      <c r="E281" s="509"/>
    </row>
    <row r="282" spans="5:5" s="5" customFormat="1">
      <c r="E282" s="509"/>
    </row>
    <row r="283" spans="5:5" s="5" customFormat="1">
      <c r="E283" s="509"/>
    </row>
    <row r="284" spans="5:5" s="5" customFormat="1">
      <c r="E284" s="509"/>
    </row>
    <row r="285" spans="5:5" s="5" customFormat="1">
      <c r="E285" s="509"/>
    </row>
    <row r="286" spans="5:5" s="5" customFormat="1">
      <c r="E286" s="509"/>
    </row>
    <row r="287" spans="5:5" s="5" customFormat="1">
      <c r="E287" s="509"/>
    </row>
    <row r="288" spans="5:5" s="5" customFormat="1">
      <c r="E288" s="509"/>
    </row>
    <row r="289" spans="5:5" s="5" customFormat="1">
      <c r="E289" s="509"/>
    </row>
    <row r="290" spans="5:5" s="5" customFormat="1">
      <c r="E290" s="509"/>
    </row>
    <row r="291" spans="5:5" s="5" customFormat="1">
      <c r="E291" s="509"/>
    </row>
    <row r="292" spans="5:5" s="5" customFormat="1">
      <c r="E292" s="509"/>
    </row>
    <row r="293" spans="5:5" s="5" customFormat="1">
      <c r="E293" s="509"/>
    </row>
    <row r="294" spans="5:5" s="5" customFormat="1">
      <c r="E294" s="509"/>
    </row>
    <row r="295" spans="5:5" s="5" customFormat="1">
      <c r="E295" s="509"/>
    </row>
    <row r="296" spans="5:5" s="5" customFormat="1">
      <c r="E296" s="509"/>
    </row>
    <row r="297" spans="5:5" s="5" customFormat="1">
      <c r="E297" s="509"/>
    </row>
    <row r="298" spans="5:5" s="5" customFormat="1">
      <c r="E298" s="509"/>
    </row>
    <row r="299" spans="5:5" s="5" customFormat="1">
      <c r="E299" s="509"/>
    </row>
    <row r="300" spans="5:5" s="5" customFormat="1">
      <c r="E300" s="509"/>
    </row>
    <row r="301" spans="5:5" s="5" customFormat="1">
      <c r="E301" s="509"/>
    </row>
    <row r="302" spans="5:5" s="5" customFormat="1">
      <c r="E302" s="509"/>
    </row>
    <row r="303" spans="5:5" s="5" customFormat="1">
      <c r="E303" s="509"/>
    </row>
    <row r="304" spans="5:5" s="5" customFormat="1">
      <c r="E304" s="509"/>
    </row>
    <row r="305" spans="5:5" s="5" customFormat="1">
      <c r="E305" s="509"/>
    </row>
    <row r="306" spans="5:5" s="5" customFormat="1">
      <c r="E306" s="509"/>
    </row>
    <row r="307" spans="5:5" s="5" customFormat="1">
      <c r="E307" s="509"/>
    </row>
    <row r="308" spans="5:5" s="5" customFormat="1">
      <c r="E308" s="509"/>
    </row>
    <row r="309" spans="5:5" s="5" customFormat="1">
      <c r="E309" s="509"/>
    </row>
    <row r="310" spans="5:5" s="5" customFormat="1">
      <c r="E310" s="509"/>
    </row>
    <row r="311" spans="5:5" s="5" customFormat="1">
      <c r="E311" s="509"/>
    </row>
    <row r="312" spans="5:5" s="5" customFormat="1">
      <c r="E312" s="509"/>
    </row>
    <row r="313" spans="5:5" s="5" customFormat="1">
      <c r="E313" s="509"/>
    </row>
    <row r="314" spans="5:5" s="5" customFormat="1">
      <c r="E314" s="509"/>
    </row>
    <row r="315" spans="5:5" s="5" customFormat="1">
      <c r="E315" s="509"/>
    </row>
    <row r="316" spans="5:5" s="5" customFormat="1">
      <c r="E316" s="509"/>
    </row>
    <row r="317" spans="5:5" s="5" customFormat="1">
      <c r="E317" s="509"/>
    </row>
    <row r="318" spans="5:5" s="5" customFormat="1">
      <c r="E318" s="509"/>
    </row>
    <row r="319" spans="5:5" s="5" customFormat="1">
      <c r="E319" s="509"/>
    </row>
    <row r="320" spans="5:5" s="5" customFormat="1">
      <c r="E320" s="509"/>
    </row>
    <row r="321" spans="5:5" s="5" customFormat="1">
      <c r="E321" s="509"/>
    </row>
    <row r="322" spans="5:5" s="5" customFormat="1">
      <c r="E322" s="509"/>
    </row>
    <row r="323" spans="5:5" s="5" customFormat="1">
      <c r="E323" s="509"/>
    </row>
    <row r="324" spans="5:5" s="5" customFormat="1">
      <c r="E324" s="509"/>
    </row>
    <row r="325" spans="5:5" s="5" customFormat="1">
      <c r="E325" s="509"/>
    </row>
    <row r="326" spans="5:5" s="5" customFormat="1">
      <c r="E326" s="509"/>
    </row>
    <row r="327" spans="5:5" s="5" customFormat="1">
      <c r="E327" s="509"/>
    </row>
    <row r="328" spans="5:5" s="5" customFormat="1">
      <c r="E328" s="509"/>
    </row>
    <row r="329" spans="5:5" s="5" customFormat="1">
      <c r="E329" s="509"/>
    </row>
    <row r="330" spans="5:5" s="5" customFormat="1">
      <c r="E330" s="509"/>
    </row>
    <row r="331" spans="5:5" s="5" customFormat="1">
      <c r="E331" s="509"/>
    </row>
    <row r="332" spans="5:5" s="5" customFormat="1">
      <c r="E332" s="509"/>
    </row>
    <row r="333" spans="5:5" s="5" customFormat="1">
      <c r="E333" s="509"/>
    </row>
    <row r="334" spans="5:5" s="5" customFormat="1">
      <c r="E334" s="509"/>
    </row>
    <row r="335" spans="5:5" s="5" customFormat="1">
      <c r="E335" s="509"/>
    </row>
    <row r="336" spans="5:5" s="5" customFormat="1">
      <c r="E336" s="509"/>
    </row>
    <row r="337" spans="5:5" s="5" customFormat="1">
      <c r="E337" s="509"/>
    </row>
    <row r="338" spans="5:5" s="5" customFormat="1">
      <c r="E338" s="509"/>
    </row>
    <row r="339" spans="5:5" s="5" customFormat="1">
      <c r="E339" s="509"/>
    </row>
    <row r="340" spans="5:5" s="5" customFormat="1">
      <c r="E340" s="509"/>
    </row>
    <row r="341" spans="5:5" s="5" customFormat="1">
      <c r="E341" s="509"/>
    </row>
    <row r="342" spans="5:5" s="5" customFormat="1">
      <c r="E342" s="509"/>
    </row>
    <row r="343" spans="5:5" s="5" customFormat="1">
      <c r="E343" s="509"/>
    </row>
    <row r="344" spans="5:5" s="5" customFormat="1">
      <c r="E344" s="509"/>
    </row>
    <row r="345" spans="5:5" s="5" customFormat="1">
      <c r="E345" s="509"/>
    </row>
    <row r="346" spans="5:5" s="5" customFormat="1">
      <c r="E346" s="509"/>
    </row>
    <row r="347" spans="5:5" s="5" customFormat="1">
      <c r="E347" s="509"/>
    </row>
    <row r="348" spans="5:5" s="5" customFormat="1">
      <c r="E348" s="509"/>
    </row>
    <row r="349" spans="5:5" s="5" customFormat="1">
      <c r="E349" s="509"/>
    </row>
    <row r="350" spans="5:5" s="5" customFormat="1">
      <c r="E350" s="509"/>
    </row>
    <row r="351" spans="5:5" s="5" customFormat="1">
      <c r="E351" s="509"/>
    </row>
    <row r="352" spans="5:5" s="5" customFormat="1">
      <c r="E352" s="509"/>
    </row>
    <row r="353" spans="5:5" s="5" customFormat="1">
      <c r="E353" s="509"/>
    </row>
    <row r="354" spans="5:5" s="5" customFormat="1">
      <c r="E354" s="509"/>
    </row>
    <row r="355" spans="5:5" s="5" customFormat="1">
      <c r="E355" s="509"/>
    </row>
    <row r="356" spans="5:5" s="5" customFormat="1">
      <c r="E356" s="509"/>
    </row>
    <row r="357" spans="5:5" s="5" customFormat="1">
      <c r="E357" s="509"/>
    </row>
    <row r="358" spans="5:5" s="5" customFormat="1">
      <c r="E358" s="509"/>
    </row>
    <row r="359" spans="5:5" s="5" customFormat="1">
      <c r="E359" s="509"/>
    </row>
    <row r="360" spans="5:5" s="5" customFormat="1">
      <c r="E360" s="509"/>
    </row>
    <row r="361" spans="5:5" s="5" customFormat="1">
      <c r="E361" s="509"/>
    </row>
    <row r="362" spans="5:5" s="5" customFormat="1">
      <c r="E362" s="509"/>
    </row>
    <row r="363" spans="5:5" s="5" customFormat="1">
      <c r="E363" s="509"/>
    </row>
    <row r="364" spans="5:5" s="5" customFormat="1">
      <c r="E364" s="509"/>
    </row>
    <row r="365" spans="5:5" s="5" customFormat="1">
      <c r="E365" s="509"/>
    </row>
    <row r="366" spans="5:5" s="5" customFormat="1">
      <c r="E366" s="509"/>
    </row>
    <row r="367" spans="5:5" s="5" customFormat="1">
      <c r="E367" s="509"/>
    </row>
    <row r="368" spans="5:5" s="5" customFormat="1">
      <c r="E368" s="509"/>
    </row>
    <row r="369" spans="5:5" s="5" customFormat="1">
      <c r="E369" s="509"/>
    </row>
    <row r="370" spans="5:5" s="5" customFormat="1">
      <c r="E370" s="509"/>
    </row>
    <row r="371" spans="5:5" s="5" customFormat="1">
      <c r="E371" s="509"/>
    </row>
    <row r="372" spans="5:5" s="5" customFormat="1">
      <c r="E372" s="509"/>
    </row>
    <row r="373" spans="5:5" s="5" customFormat="1">
      <c r="E373" s="509"/>
    </row>
    <row r="374" spans="5:5" s="5" customFormat="1">
      <c r="E374" s="509"/>
    </row>
    <row r="375" spans="5:5" s="5" customFormat="1">
      <c r="E375" s="509"/>
    </row>
    <row r="376" spans="5:5" s="5" customFormat="1">
      <c r="E376" s="509"/>
    </row>
    <row r="377" spans="5:5" s="5" customFormat="1">
      <c r="E377" s="509"/>
    </row>
    <row r="378" spans="5:5" s="5" customFormat="1">
      <c r="E378" s="509"/>
    </row>
    <row r="379" spans="5:5" s="5" customFormat="1">
      <c r="E379" s="509"/>
    </row>
    <row r="380" spans="5:5" s="5" customFormat="1">
      <c r="E380" s="509"/>
    </row>
    <row r="381" spans="5:5" s="5" customFormat="1">
      <c r="E381" s="509"/>
    </row>
    <row r="382" spans="5:5" s="5" customFormat="1">
      <c r="E382" s="509"/>
    </row>
    <row r="383" spans="5:5" s="5" customFormat="1">
      <c r="E383" s="509"/>
    </row>
    <row r="384" spans="5:5" s="5" customFormat="1">
      <c r="E384" s="509"/>
    </row>
    <row r="385" spans="5:5" s="5" customFormat="1">
      <c r="E385" s="509"/>
    </row>
    <row r="386" spans="5:5" s="5" customFormat="1">
      <c r="E386" s="509"/>
    </row>
    <row r="387" spans="5:5" s="5" customFormat="1">
      <c r="E387" s="509"/>
    </row>
    <row r="388" spans="5:5" s="5" customFormat="1">
      <c r="E388" s="509"/>
    </row>
    <row r="389" spans="5:5" s="5" customFormat="1">
      <c r="E389" s="509"/>
    </row>
    <row r="390" spans="5:5" s="5" customFormat="1">
      <c r="E390" s="509"/>
    </row>
    <row r="391" spans="5:5" s="5" customFormat="1">
      <c r="E391" s="509"/>
    </row>
    <row r="392" spans="5:5" s="5" customFormat="1">
      <c r="E392" s="509"/>
    </row>
    <row r="393" spans="5:5" s="5" customFormat="1">
      <c r="E393" s="509"/>
    </row>
    <row r="394" spans="5:5" s="5" customFormat="1">
      <c r="E394" s="509"/>
    </row>
    <row r="395" spans="5:5" s="5" customFormat="1">
      <c r="E395" s="509"/>
    </row>
    <row r="396" spans="5:5" s="5" customFormat="1">
      <c r="E396" s="509"/>
    </row>
    <row r="397" spans="5:5" s="5" customFormat="1">
      <c r="E397" s="509"/>
    </row>
    <row r="398" spans="5:5" s="5" customFormat="1">
      <c r="E398" s="509"/>
    </row>
    <row r="399" spans="5:5" s="5" customFormat="1">
      <c r="E399" s="509"/>
    </row>
    <row r="400" spans="5:5" s="5" customFormat="1">
      <c r="E400" s="509"/>
    </row>
    <row r="401" spans="5:5" s="5" customFormat="1">
      <c r="E401" s="509"/>
    </row>
    <row r="402" spans="5:5" s="5" customFormat="1">
      <c r="E402" s="509"/>
    </row>
    <row r="403" spans="5:5" s="5" customFormat="1">
      <c r="E403" s="509"/>
    </row>
    <row r="404" spans="5:5" s="5" customFormat="1">
      <c r="E404" s="509"/>
    </row>
    <row r="405" spans="5:5" s="5" customFormat="1">
      <c r="E405" s="509"/>
    </row>
    <row r="406" spans="5:5" s="5" customFormat="1">
      <c r="E406" s="509"/>
    </row>
    <row r="407" spans="5:5" s="5" customFormat="1">
      <c r="E407" s="509"/>
    </row>
    <row r="408" spans="5:5" s="5" customFormat="1">
      <c r="E408" s="509"/>
    </row>
    <row r="409" spans="5:5" s="5" customFormat="1">
      <c r="E409" s="509"/>
    </row>
    <row r="410" spans="5:5" s="5" customFormat="1">
      <c r="E410" s="509"/>
    </row>
    <row r="411" spans="5:5" s="5" customFormat="1">
      <c r="E411" s="509"/>
    </row>
    <row r="412" spans="5:5" s="5" customFormat="1">
      <c r="E412" s="509"/>
    </row>
    <row r="413" spans="5:5" s="5" customFormat="1">
      <c r="E413" s="509"/>
    </row>
    <row r="414" spans="5:5" s="5" customFormat="1">
      <c r="E414" s="509"/>
    </row>
    <row r="415" spans="5:5" s="5" customFormat="1">
      <c r="E415" s="509"/>
    </row>
    <row r="416" spans="5:5" s="5" customFormat="1">
      <c r="E416" s="509"/>
    </row>
    <row r="417" spans="5:5" s="5" customFormat="1">
      <c r="E417" s="509"/>
    </row>
    <row r="418" spans="5:5" s="5" customFormat="1">
      <c r="E418" s="509"/>
    </row>
    <row r="419" spans="5:5" s="5" customFormat="1">
      <c r="E419" s="509"/>
    </row>
    <row r="420" spans="5:5" s="5" customFormat="1">
      <c r="E420" s="509"/>
    </row>
    <row r="421" spans="5:5" s="5" customFormat="1">
      <c r="E421" s="509"/>
    </row>
    <row r="422" spans="5:5" s="5" customFormat="1">
      <c r="E422" s="509"/>
    </row>
    <row r="423" spans="5:5" s="5" customFormat="1">
      <c r="E423" s="509"/>
    </row>
    <row r="424" spans="5:5" s="5" customFormat="1">
      <c r="E424" s="509"/>
    </row>
    <row r="425" spans="5:5" s="5" customFormat="1">
      <c r="E425" s="509"/>
    </row>
    <row r="426" spans="5:5" s="5" customFormat="1">
      <c r="E426" s="509"/>
    </row>
    <row r="427" spans="5:5" s="5" customFormat="1">
      <c r="E427" s="509"/>
    </row>
    <row r="428" spans="5:5" s="5" customFormat="1">
      <c r="E428" s="509"/>
    </row>
    <row r="429" spans="5:5" s="5" customFormat="1">
      <c r="E429" s="509"/>
    </row>
    <row r="430" spans="5:5" s="5" customFormat="1">
      <c r="E430" s="509"/>
    </row>
    <row r="431" spans="5:5" s="5" customFormat="1">
      <c r="E431" s="509"/>
    </row>
    <row r="432" spans="5:5" s="5" customFormat="1">
      <c r="E432" s="509"/>
    </row>
    <row r="433" spans="5:5" s="5" customFormat="1">
      <c r="E433" s="509"/>
    </row>
    <row r="434" spans="5:5" s="5" customFormat="1">
      <c r="E434" s="509"/>
    </row>
    <row r="435" spans="5:5" s="5" customFormat="1">
      <c r="E435" s="509"/>
    </row>
    <row r="436" spans="5:5" s="5" customFormat="1">
      <c r="E436" s="509"/>
    </row>
    <row r="437" spans="5:5" s="5" customFormat="1">
      <c r="E437" s="509"/>
    </row>
    <row r="438" spans="5:5" s="5" customFormat="1">
      <c r="E438" s="509"/>
    </row>
    <row r="439" spans="5:5" s="5" customFormat="1">
      <c r="E439" s="509"/>
    </row>
    <row r="440" spans="5:5" s="5" customFormat="1">
      <c r="E440" s="509"/>
    </row>
    <row r="441" spans="5:5" s="5" customFormat="1">
      <c r="E441" s="509"/>
    </row>
    <row r="442" spans="5:5" s="5" customFormat="1">
      <c r="E442" s="509"/>
    </row>
    <row r="443" spans="5:5" s="5" customFormat="1">
      <c r="E443" s="509"/>
    </row>
    <row r="444" spans="5:5" s="5" customFormat="1">
      <c r="E444" s="509"/>
    </row>
    <row r="445" spans="5:5" s="5" customFormat="1">
      <c r="E445" s="509"/>
    </row>
    <row r="446" spans="5:5" s="5" customFormat="1">
      <c r="E446" s="509"/>
    </row>
    <row r="447" spans="5:5" s="5" customFormat="1">
      <c r="E447" s="509"/>
    </row>
    <row r="448" spans="5:5" s="5" customFormat="1">
      <c r="E448" s="509"/>
    </row>
    <row r="449" spans="5:5" s="5" customFormat="1">
      <c r="E449" s="509"/>
    </row>
    <row r="450" spans="5:5" s="5" customFormat="1">
      <c r="E450" s="509"/>
    </row>
    <row r="451" spans="5:5" s="5" customFormat="1">
      <c r="E451" s="509"/>
    </row>
    <row r="452" spans="5:5" s="5" customFormat="1">
      <c r="E452" s="509"/>
    </row>
    <row r="453" spans="5:5" s="5" customFormat="1">
      <c r="E453" s="509"/>
    </row>
    <row r="454" spans="5:5" s="5" customFormat="1">
      <c r="E454" s="509"/>
    </row>
    <row r="455" spans="5:5" s="5" customFormat="1">
      <c r="E455" s="509"/>
    </row>
    <row r="456" spans="5:5" s="5" customFormat="1">
      <c r="E456" s="509"/>
    </row>
    <row r="457" spans="5:5" s="5" customFormat="1">
      <c r="E457" s="509"/>
    </row>
    <row r="458" spans="5:5" s="5" customFormat="1">
      <c r="E458" s="509"/>
    </row>
    <row r="459" spans="5:5" s="5" customFormat="1">
      <c r="E459" s="509"/>
    </row>
    <row r="460" spans="5:5" s="5" customFormat="1">
      <c r="E460" s="509"/>
    </row>
    <row r="461" spans="5:5" s="5" customFormat="1">
      <c r="E461" s="509"/>
    </row>
    <row r="462" spans="5:5" s="5" customFormat="1">
      <c r="E462" s="509"/>
    </row>
    <row r="463" spans="5:5" s="5" customFormat="1">
      <c r="E463" s="509"/>
    </row>
    <row r="464" spans="5:5" s="5" customFormat="1">
      <c r="E464" s="509"/>
    </row>
    <row r="465" spans="5:5" s="5" customFormat="1">
      <c r="E465" s="509"/>
    </row>
    <row r="466" spans="5:5" s="5" customFormat="1">
      <c r="E466" s="509"/>
    </row>
    <row r="467" spans="5:5" s="5" customFormat="1">
      <c r="E467" s="509"/>
    </row>
    <row r="468" spans="5:5" s="5" customFormat="1">
      <c r="E468" s="509"/>
    </row>
    <row r="469" spans="5:5" s="5" customFormat="1">
      <c r="E469" s="509"/>
    </row>
    <row r="470" spans="5:5" s="5" customFormat="1">
      <c r="E470" s="509"/>
    </row>
    <row r="471" spans="5:5" s="5" customFormat="1">
      <c r="E471" s="509"/>
    </row>
    <row r="472" spans="5:5" s="5" customFormat="1">
      <c r="E472" s="509"/>
    </row>
    <row r="473" spans="5:5" s="5" customFormat="1">
      <c r="E473" s="509"/>
    </row>
    <row r="474" spans="5:5" s="5" customFormat="1">
      <c r="E474" s="509"/>
    </row>
    <row r="475" spans="5:5" s="5" customFormat="1">
      <c r="E475" s="509"/>
    </row>
    <row r="476" spans="5:5" s="5" customFormat="1">
      <c r="E476" s="509"/>
    </row>
    <row r="477" spans="5:5" s="5" customFormat="1">
      <c r="E477" s="509"/>
    </row>
    <row r="478" spans="5:5" s="5" customFormat="1">
      <c r="E478" s="509"/>
    </row>
    <row r="479" spans="5:5" s="5" customFormat="1">
      <c r="E479" s="509"/>
    </row>
    <row r="480" spans="5:5" s="5" customFormat="1">
      <c r="E480" s="509"/>
    </row>
    <row r="481" spans="2:13" s="5" customFormat="1">
      <c r="E481" s="509"/>
    </row>
    <row r="482" spans="2:13" s="5" customFormat="1">
      <c r="E482" s="509"/>
    </row>
    <row r="483" spans="2:13" s="5" customFormat="1">
      <c r="E483" s="509"/>
    </row>
    <row r="484" spans="2:13" s="5" customFormat="1">
      <c r="E484" s="509"/>
    </row>
    <row r="485" spans="2:13" s="5" customFormat="1">
      <c r="E485" s="509"/>
    </row>
    <row r="486" spans="2:13" s="5" customFormat="1">
      <c r="E486" s="509"/>
      <c r="I486" s="80"/>
      <c r="J486" s="80"/>
      <c r="K486" s="80"/>
      <c r="L486" s="80"/>
      <c r="M486" s="80"/>
    </row>
    <row r="487" spans="2:13" s="5" customFormat="1">
      <c r="E487" s="509"/>
      <c r="I487" s="80"/>
      <c r="J487" s="80"/>
      <c r="K487" s="80"/>
      <c r="L487" s="80"/>
      <c r="M487" s="80"/>
    </row>
    <row r="488" spans="2:13" s="5" customFormat="1">
      <c r="E488" s="509"/>
      <c r="I488" s="80"/>
      <c r="J488" s="80"/>
      <c r="K488" s="80"/>
      <c r="L488" s="80"/>
      <c r="M488" s="80"/>
    </row>
    <row r="489" spans="2:13">
      <c r="B489" s="5"/>
      <c r="C489" s="5"/>
      <c r="D489" s="5"/>
      <c r="E489" s="509"/>
      <c r="F489" s="5"/>
      <c r="G489" s="5"/>
      <c r="I489" s="80"/>
      <c r="J489" s="80"/>
      <c r="K489" s="80"/>
      <c r="L489" s="80"/>
      <c r="M489" s="80"/>
    </row>
    <row r="490" spans="2:13">
      <c r="B490" s="5"/>
      <c r="C490" s="5"/>
      <c r="D490" s="5"/>
      <c r="E490" s="509"/>
      <c r="F490" s="5"/>
      <c r="G490" s="5"/>
      <c r="I490" s="80"/>
      <c r="J490" s="80"/>
      <c r="K490" s="80"/>
      <c r="L490" s="80"/>
      <c r="M490" s="80"/>
    </row>
    <row r="491" spans="2:13">
      <c r="B491" s="5"/>
      <c r="C491" s="5"/>
      <c r="D491" s="5"/>
      <c r="E491" s="509"/>
      <c r="F491" s="5"/>
      <c r="G491" s="5"/>
      <c r="I491" s="80"/>
      <c r="J491" s="80"/>
      <c r="K491" s="80"/>
      <c r="L491" s="80"/>
      <c r="M491" s="80"/>
    </row>
    <row r="492" spans="2:13">
      <c r="I492" s="80"/>
      <c r="J492" s="80"/>
      <c r="K492" s="80"/>
      <c r="L492" s="80"/>
      <c r="M492" s="80"/>
    </row>
    <row r="493" spans="2:13">
      <c r="I493" s="80"/>
      <c r="J493" s="80"/>
      <c r="K493" s="80"/>
      <c r="L493" s="80"/>
      <c r="M493" s="80"/>
    </row>
  </sheetData>
  <mergeCells count="7">
    <mergeCell ref="I82:M82"/>
    <mergeCell ref="B1:G1"/>
    <mergeCell ref="I1:M1"/>
    <mergeCell ref="I5:M5"/>
    <mergeCell ref="G15:G16"/>
    <mergeCell ref="I48:M48"/>
    <mergeCell ref="B58:G58"/>
  </mergeCells>
  <printOptions horizontalCentered="1" verticalCentered="1"/>
  <pageMargins left="0.25" right="0.25" top="0" bottom="0" header="0.3" footer="0"/>
  <pageSetup scale="62" fitToHeight="0" orientation="landscape" r:id="rId1"/>
  <headerFooter>
    <oddFooter>&amp;R&amp;P of &amp;N</oddFooter>
  </headerFooter>
  <rowBreaks count="1" manualBreakCount="1">
    <brk id="47"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1:O200"/>
  <sheetViews>
    <sheetView tabSelected="1" topLeftCell="A172" zoomScale="80" zoomScaleNormal="80" workbookViewId="0">
      <selection activeCell="B16" sqref="B16:G16"/>
    </sheetView>
  </sheetViews>
  <sheetFormatPr defaultColWidth="9.109375" defaultRowHeight="13.2"/>
  <cols>
    <col min="1" max="1" width="9.109375" style="5" customWidth="1"/>
    <col min="2" max="2" width="26.33203125" style="5" customWidth="1"/>
    <col min="3" max="3" width="9.33203125" style="5" customWidth="1"/>
    <col min="4" max="5" width="12.33203125" style="5" customWidth="1"/>
    <col min="6" max="6" width="14.109375" style="5" customWidth="1"/>
    <col min="7" max="7" width="67.6640625" style="5" customWidth="1"/>
    <col min="8" max="8" width="3.88671875" style="5" customWidth="1"/>
    <col min="9" max="9" width="27" style="5" customWidth="1"/>
    <col min="10" max="10" width="10.44140625" style="5" customWidth="1"/>
    <col min="11" max="11" width="15.33203125" style="5" customWidth="1"/>
    <col min="12" max="12" width="15.109375" style="5" customWidth="1"/>
    <col min="13" max="13" width="20.6640625" style="5" customWidth="1"/>
    <col min="14" max="14" width="12.44140625" style="5" customWidth="1"/>
    <col min="15" max="15" width="20.33203125" style="5" customWidth="1"/>
    <col min="16" max="16" width="9.109375" style="5"/>
    <col min="17" max="17" width="13.88671875" style="5" customWidth="1"/>
    <col min="18" max="18" width="10.5546875" style="5" customWidth="1"/>
    <col min="19" max="19" width="15.109375" style="5" bestFit="1" customWidth="1"/>
    <col min="20" max="20" width="10.88671875" style="5" customWidth="1"/>
    <col min="21" max="21" width="15.6640625" style="5" customWidth="1"/>
    <col min="22" max="16384" width="9.109375" style="5"/>
  </cols>
  <sheetData>
    <row r="1" spans="2:15" ht="13.8" thickBot="1">
      <c r="B1" s="929" t="s">
        <v>0</v>
      </c>
      <c r="C1" s="929"/>
      <c r="D1" s="929"/>
      <c r="E1" s="929"/>
      <c r="F1" s="929"/>
      <c r="G1" s="929"/>
      <c r="I1" s="929" t="s">
        <v>191</v>
      </c>
      <c r="J1" s="929"/>
      <c r="K1" s="929"/>
      <c r="L1" s="929"/>
      <c r="M1" s="929"/>
    </row>
    <row r="2" spans="2:15" ht="13.8" thickBot="1">
      <c r="B2" s="511"/>
    </row>
    <row r="3" spans="2:15">
      <c r="B3" s="512" t="s">
        <v>2</v>
      </c>
      <c r="C3" s="513" t="s">
        <v>3</v>
      </c>
      <c r="D3" s="514" t="s">
        <v>4</v>
      </c>
      <c r="E3" s="515"/>
    </row>
    <row r="4" spans="2:15">
      <c r="B4" s="103" t="s">
        <v>6</v>
      </c>
      <c r="C4" s="173">
        <v>15</v>
      </c>
      <c r="D4" s="516">
        <f>C4*8</f>
        <v>120</v>
      </c>
      <c r="E4" s="173"/>
    </row>
    <row r="5" spans="2:15">
      <c r="B5" s="103" t="s">
        <v>113</v>
      </c>
      <c r="C5" s="173">
        <v>8</v>
      </c>
      <c r="D5" s="516">
        <f>C5*8</f>
        <v>64</v>
      </c>
      <c r="E5" s="173"/>
    </row>
    <row r="6" spans="2:15">
      <c r="B6" s="103" t="s">
        <v>10</v>
      </c>
      <c r="C6" s="173">
        <v>10</v>
      </c>
      <c r="D6" s="516">
        <f>C6*8</f>
        <v>80</v>
      </c>
      <c r="E6" s="173"/>
    </row>
    <row r="7" spans="2:15" ht="13.8" thickBot="1">
      <c r="B7" s="39" t="s">
        <v>14</v>
      </c>
      <c r="C7" s="173">
        <v>5</v>
      </c>
      <c r="D7" s="517">
        <f>C7*8</f>
        <v>40</v>
      </c>
      <c r="E7" s="173"/>
    </row>
    <row r="8" spans="2:15" ht="13.8" thickBot="1">
      <c r="B8" s="103"/>
      <c r="C8" s="518" t="s">
        <v>16</v>
      </c>
      <c r="D8" s="516">
        <f>SUM(D4:D7)</f>
        <v>304</v>
      </c>
      <c r="E8" s="173"/>
      <c r="I8" s="930" t="s">
        <v>192</v>
      </c>
      <c r="J8" s="931"/>
      <c r="K8" s="931"/>
      <c r="L8" s="931"/>
      <c r="M8" s="932"/>
    </row>
    <row r="9" spans="2:15" ht="13.8" thickBot="1">
      <c r="B9" s="519"/>
      <c r="C9" s="520" t="s">
        <v>18</v>
      </c>
      <c r="D9" s="521">
        <f>D8/(52*40)</f>
        <v>0.14615384615384616</v>
      </c>
      <c r="E9" s="522"/>
      <c r="I9" s="512" t="s">
        <v>7</v>
      </c>
      <c r="J9" s="513">
        <v>5</v>
      </c>
      <c r="K9" s="136"/>
      <c r="L9" s="523" t="s">
        <v>9</v>
      </c>
      <c r="M9" s="524">
        <f>J9*365</f>
        <v>1825</v>
      </c>
    </row>
    <row r="10" spans="2:15" ht="13.8" thickBot="1">
      <c r="F10" s="5" t="s">
        <v>193</v>
      </c>
      <c r="I10" s="103"/>
      <c r="J10" s="99"/>
      <c r="K10" s="99"/>
      <c r="L10" s="99"/>
      <c r="M10" s="101"/>
    </row>
    <row r="11" spans="2:15" ht="27" thickBot="1">
      <c r="B11" s="525"/>
      <c r="C11" s="526"/>
      <c r="D11" s="526" t="s">
        <v>23</v>
      </c>
      <c r="E11" s="526"/>
      <c r="F11" s="527"/>
      <c r="G11" s="528" t="s">
        <v>24</v>
      </c>
      <c r="I11" s="529"/>
      <c r="J11" s="530"/>
      <c r="K11" s="111" t="s">
        <v>11</v>
      </c>
      <c r="L11" s="111" t="s">
        <v>12</v>
      </c>
      <c r="M11" s="531" t="s">
        <v>13</v>
      </c>
    </row>
    <row r="12" spans="2:15">
      <c r="B12" s="525" t="s">
        <v>15</v>
      </c>
      <c r="C12" s="532"/>
      <c r="D12" s="533"/>
      <c r="E12" s="534"/>
      <c r="F12" s="532"/>
      <c r="G12" s="535"/>
      <c r="I12" s="103" t="s">
        <v>15</v>
      </c>
      <c r="J12" s="536"/>
      <c r="K12" s="173"/>
      <c r="L12" s="173"/>
      <c r="M12" s="516"/>
    </row>
    <row r="13" spans="2:15">
      <c r="B13" s="71" t="s">
        <v>120</v>
      </c>
      <c r="C13" s="72"/>
      <c r="D13" s="106">
        <f>85899*(1+D41)</f>
        <v>92496.84919424048</v>
      </c>
      <c r="E13" s="537"/>
      <c r="F13" s="306"/>
      <c r="G13" s="448" t="str">
        <f>[8]Med_Int_Spec!G14</f>
        <v>FY16 UFR, Weighted Average, Program Function Manager</v>
      </c>
      <c r="I13" s="46" t="str">
        <f>B13</f>
        <v xml:space="preserve">  Management Supervision</v>
      </c>
      <c r="J13" s="47"/>
      <c r="K13" s="48">
        <f>D13</f>
        <v>92496.84919424048</v>
      </c>
      <c r="L13" s="49">
        <f>C46</f>
        <v>0.1</v>
      </c>
      <c r="M13" s="50">
        <f>K13*L13</f>
        <v>9249.6849194240476</v>
      </c>
      <c r="N13" s="538"/>
      <c r="O13" s="539"/>
    </row>
    <row r="14" spans="2:15">
      <c r="B14" s="71" t="s">
        <v>173</v>
      </c>
      <c r="C14" s="72"/>
      <c r="D14" s="106">
        <v>60923</v>
      </c>
      <c r="E14" s="537"/>
      <c r="F14" s="306"/>
      <c r="G14" s="540" t="s">
        <v>194</v>
      </c>
      <c r="I14" s="46" t="str">
        <f>B14</f>
        <v xml:space="preserve">  Specialty Site Manager</v>
      </c>
      <c r="J14" s="47"/>
      <c r="K14" s="48">
        <f>D14</f>
        <v>60923</v>
      </c>
      <c r="L14" s="49">
        <f>C47</f>
        <v>1</v>
      </c>
      <c r="M14" s="50">
        <f>K14*L14</f>
        <v>60923</v>
      </c>
      <c r="N14" s="538"/>
      <c r="O14" s="539"/>
    </row>
    <row r="15" spans="2:15">
      <c r="B15" s="71" t="s">
        <v>25</v>
      </c>
      <c r="C15" s="72"/>
      <c r="D15" s="106"/>
      <c r="E15" s="537"/>
      <c r="F15" s="306"/>
      <c r="G15" s="541"/>
      <c r="I15" s="46" t="s">
        <v>32</v>
      </c>
      <c r="J15" s="47"/>
      <c r="K15" s="48"/>
      <c r="L15" s="49"/>
      <c r="M15" s="50"/>
      <c r="N15" s="538"/>
      <c r="O15" s="539"/>
    </row>
    <row r="16" spans="2:15">
      <c r="B16" s="71" t="s">
        <v>408</v>
      </c>
      <c r="C16" s="72"/>
      <c r="D16" s="106">
        <f>'[8]FY15 Salary Benchmark'!C13*(1+D41)</f>
        <v>72789.28066227409</v>
      </c>
      <c r="E16" s="537"/>
      <c r="F16" s="306"/>
      <c r="G16" s="101" t="s">
        <v>195</v>
      </c>
      <c r="I16" s="46" t="str">
        <f>B20</f>
        <v xml:space="preserve">  DC Evening Supervisor (DC III)</v>
      </c>
      <c r="J16" s="47"/>
      <c r="K16" s="48">
        <f>D20</f>
        <v>41516.800000000003</v>
      </c>
      <c r="L16" s="49">
        <f>C53</f>
        <v>1</v>
      </c>
      <c r="M16" s="50">
        <f>K16*L16</f>
        <v>41516.800000000003</v>
      </c>
      <c r="N16" s="538"/>
      <c r="O16" s="539"/>
    </row>
    <row r="17" spans="2:15">
      <c r="B17" s="542" t="s">
        <v>180</v>
      </c>
      <c r="C17" s="82"/>
      <c r="D17" s="543">
        <f>[8]Chart!C14</f>
        <v>60923.199999999997</v>
      </c>
      <c r="F17" s="306"/>
      <c r="G17" s="70" t="s">
        <v>35</v>
      </c>
      <c r="I17" s="46" t="str">
        <f>B21</f>
        <v xml:space="preserve">  Direct Care III</v>
      </c>
      <c r="J17" s="47"/>
      <c r="K17" s="48">
        <f>D20</f>
        <v>41516.800000000003</v>
      </c>
      <c r="L17" s="49">
        <f>C54</f>
        <v>1.75</v>
      </c>
      <c r="M17" s="50">
        <f>L17*K17</f>
        <v>72654.400000000009</v>
      </c>
      <c r="N17" s="538"/>
      <c r="O17" s="539"/>
    </row>
    <row r="18" spans="2:15">
      <c r="B18" s="71" t="s">
        <v>196</v>
      </c>
      <c r="C18" s="72"/>
      <c r="D18" s="106">
        <f>[8]Chart!C18</f>
        <v>57449.599999999999</v>
      </c>
      <c r="F18" s="306"/>
      <c r="G18" s="70" t="s">
        <v>35</v>
      </c>
      <c r="I18" s="46" t="str">
        <f>B22</f>
        <v xml:space="preserve">  Direct Care</v>
      </c>
      <c r="J18" s="47"/>
      <c r="K18" s="48">
        <f>D22</f>
        <v>32198.400000000001</v>
      </c>
      <c r="L18" s="49">
        <f>C55</f>
        <v>8.25</v>
      </c>
      <c r="M18" s="50">
        <f>K18*L18</f>
        <v>265636.8</v>
      </c>
      <c r="N18" s="544"/>
      <c r="O18" s="539"/>
    </row>
    <row r="19" spans="2:15">
      <c r="B19" s="71" t="s">
        <v>32</v>
      </c>
      <c r="C19" s="72"/>
      <c r="D19" s="106"/>
      <c r="E19" s="537"/>
      <c r="F19" s="306"/>
      <c r="G19" s="34"/>
      <c r="I19" s="545" t="str">
        <f>B23</f>
        <v xml:space="preserve">  Relief</v>
      </c>
      <c r="J19" s="47"/>
      <c r="K19" s="48">
        <f>D23</f>
        <v>32198.400000000001</v>
      </c>
      <c r="L19" s="49">
        <f>C56</f>
        <v>1.54</v>
      </c>
      <c r="M19" s="50">
        <f>K19*L19</f>
        <v>49585.536</v>
      </c>
      <c r="N19" s="544"/>
      <c r="O19" s="539"/>
    </row>
    <row r="20" spans="2:15">
      <c r="B20" s="71" t="s">
        <v>197</v>
      </c>
      <c r="C20" s="72"/>
      <c r="D20" s="106">
        <f>[8]Chart!C6</f>
        <v>41516.800000000003</v>
      </c>
      <c r="F20" s="458"/>
      <c r="G20" s="70" t="s">
        <v>35</v>
      </c>
      <c r="I20" s="92" t="s">
        <v>43</v>
      </c>
      <c r="J20" s="93"/>
      <c r="K20" s="93"/>
      <c r="L20" s="95">
        <f>SUM(L13:L19)</f>
        <v>13.64</v>
      </c>
      <c r="M20" s="96">
        <f>SUM(M13:M19)</f>
        <v>499566.22091942409</v>
      </c>
      <c r="N20" s="544"/>
      <c r="O20" s="539"/>
    </row>
    <row r="21" spans="2:15">
      <c r="B21" s="71" t="s">
        <v>177</v>
      </c>
      <c r="C21" s="72"/>
      <c r="D21" s="106">
        <f>[8]Chart!C6</f>
        <v>41516.800000000003</v>
      </c>
      <c r="F21" s="458"/>
      <c r="G21" s="70" t="s">
        <v>35</v>
      </c>
      <c r="I21" s="103"/>
      <c r="J21" s="99"/>
      <c r="K21" s="99"/>
      <c r="L21" s="99"/>
      <c r="M21" s="101"/>
      <c r="N21" s="538"/>
      <c r="O21" s="539"/>
    </row>
    <row r="22" spans="2:15">
      <c r="B22" s="71" t="str">
        <f>'Med_Int_Spec (FY21)'!B21</f>
        <v xml:space="preserve">  Direct Care</v>
      </c>
      <c r="C22" s="72"/>
      <c r="D22" s="106">
        <f>[8]Chart!C4</f>
        <v>32198.400000000001</v>
      </c>
      <c r="F22" s="306"/>
      <c r="G22" s="70" t="s">
        <v>35</v>
      </c>
      <c r="I22" s="98" t="s">
        <v>127</v>
      </c>
      <c r="J22" s="99"/>
      <c r="K22" s="99"/>
      <c r="L22" s="100" t="s">
        <v>45</v>
      </c>
      <c r="M22" s="101"/>
      <c r="N22" s="538"/>
      <c r="O22" s="539"/>
    </row>
    <row r="23" spans="2:15">
      <c r="B23" s="71" t="s">
        <v>125</v>
      </c>
      <c r="C23" s="72"/>
      <c r="D23" s="106">
        <f>D22</f>
        <v>32198.400000000001</v>
      </c>
      <c r="F23" s="306"/>
      <c r="G23" s="70" t="s">
        <v>35</v>
      </c>
      <c r="I23" s="103" t="str">
        <f>B27</f>
        <v xml:space="preserve">  Tax and Fringe</v>
      </c>
      <c r="J23" s="99"/>
      <c r="K23" s="104">
        <f>D27</f>
        <v>0.22309999999999999</v>
      </c>
      <c r="L23" s="99"/>
      <c r="M23" s="105">
        <f>K23*M20</f>
        <v>111453.22388712352</v>
      </c>
      <c r="N23" s="538"/>
      <c r="O23" s="539"/>
    </row>
    <row r="24" spans="2:15">
      <c r="B24" s="71"/>
      <c r="C24" s="306"/>
      <c r="D24" s="106"/>
      <c r="E24" s="537"/>
      <c r="F24" s="306"/>
      <c r="G24" s="101"/>
      <c r="I24" s="92" t="s">
        <v>47</v>
      </c>
      <c r="J24" s="93"/>
      <c r="K24" s="93"/>
      <c r="L24" s="107"/>
      <c r="M24" s="108">
        <f>M20+M23</f>
        <v>611019.4448065476</v>
      </c>
      <c r="N24" s="538"/>
      <c r="O24" s="539"/>
    </row>
    <row r="25" spans="2:15">
      <c r="B25" s="71"/>
      <c r="C25" s="306"/>
      <c r="D25" s="106"/>
      <c r="E25" s="537"/>
      <c r="F25" s="306"/>
      <c r="G25" s="101"/>
      <c r="I25" s="103"/>
      <c r="J25" s="99"/>
      <c r="K25" s="99"/>
      <c r="L25" s="397"/>
      <c r="M25" s="50"/>
      <c r="N25" s="538"/>
      <c r="O25" s="539"/>
    </row>
    <row r="26" spans="2:15">
      <c r="B26" s="172"/>
      <c r="C26" s="306"/>
      <c r="D26" s="449" t="s">
        <v>52</v>
      </c>
      <c r="E26" s="546"/>
      <c r="F26" s="306"/>
      <c r="G26" s="101"/>
      <c r="I26" s="529" t="s">
        <v>60</v>
      </c>
      <c r="J26" s="471"/>
      <c r="K26" s="547" t="s">
        <v>49</v>
      </c>
      <c r="L26" s="548" t="s">
        <v>178</v>
      </c>
      <c r="M26" s="549" t="s">
        <v>13</v>
      </c>
      <c r="N26" s="538"/>
      <c r="O26" s="539"/>
    </row>
    <row r="27" spans="2:15">
      <c r="B27" s="172" t="s">
        <v>54</v>
      </c>
      <c r="C27" s="306"/>
      <c r="D27" s="308">
        <f>[8]Chart!C30</f>
        <v>0.22309999999999999</v>
      </c>
      <c r="F27" s="306"/>
      <c r="G27" s="550" t="s">
        <v>55</v>
      </c>
      <c r="I27" s="46" t="str">
        <f>B31</f>
        <v xml:space="preserve">  Psychologist</v>
      </c>
      <c r="J27" s="99"/>
      <c r="K27" s="143">
        <f>D31</f>
        <v>135.32</v>
      </c>
      <c r="L27" s="118">
        <f>C31*52</f>
        <v>52</v>
      </c>
      <c r="M27" s="105">
        <f>K27*L27</f>
        <v>7036.6399999999994</v>
      </c>
      <c r="N27" s="538"/>
      <c r="O27" s="539"/>
    </row>
    <row r="28" spans="2:15">
      <c r="B28" s="172"/>
      <c r="C28" s="292"/>
      <c r="D28" s="292"/>
      <c r="E28" s="551"/>
      <c r="F28" s="292"/>
      <c r="G28" s="101"/>
      <c r="I28" s="92" t="s">
        <v>56</v>
      </c>
      <c r="J28" s="93"/>
      <c r="K28" s="93"/>
      <c r="L28" s="93"/>
      <c r="M28" s="108">
        <f>SUM(M27:M27)</f>
        <v>7036.6399999999994</v>
      </c>
      <c r="N28" s="538"/>
      <c r="O28" s="539"/>
    </row>
    <row r="29" spans="2:15">
      <c r="B29" s="172"/>
      <c r="C29" s="292"/>
      <c r="D29" s="292"/>
      <c r="E29" s="551"/>
      <c r="F29" s="292"/>
      <c r="G29" s="101"/>
      <c r="I29" s="103" t="str">
        <f>B40</f>
        <v>PFLMA Trust Contribution</v>
      </c>
      <c r="J29" s="99"/>
      <c r="K29" s="99"/>
      <c r="L29" s="158">
        <f>D40</f>
        <v>3.7000000000000002E-3</v>
      </c>
      <c r="M29" s="105">
        <f>M20*L29</f>
        <v>1848.3950174018692</v>
      </c>
      <c r="N29" s="538"/>
      <c r="O29" s="539"/>
    </row>
    <row r="30" spans="2:15">
      <c r="B30" s="71"/>
      <c r="C30" s="453"/>
      <c r="D30" s="454" t="s">
        <v>60</v>
      </c>
      <c r="E30" s="552"/>
      <c r="F30" s="453"/>
      <c r="G30" s="101"/>
      <c r="I30" s="103" t="str">
        <f>B34</f>
        <v xml:space="preserve">  Staff Training</v>
      </c>
      <c r="J30" s="99"/>
      <c r="K30" s="99"/>
      <c r="L30" s="397">
        <f>D34</f>
        <v>277.77888022304023</v>
      </c>
      <c r="M30" s="461">
        <f>L30*L20</f>
        <v>3788.9039262422689</v>
      </c>
      <c r="N30" s="538"/>
      <c r="O30" s="119"/>
    </row>
    <row r="31" spans="2:15">
      <c r="B31" s="71" t="s">
        <v>62</v>
      </c>
      <c r="C31" s="72">
        <v>1</v>
      </c>
      <c r="D31" s="456">
        <f>'[8]Integrated Team (FY21)'!E35</f>
        <v>135.32</v>
      </c>
      <c r="E31" s="553"/>
      <c r="F31" s="458"/>
      <c r="G31" s="550" t="str">
        <f>'[8]Integrated Team (FY21)'!H35</f>
        <v>BLS /OES Massachusetts Median 2018</v>
      </c>
      <c r="I31" s="103" t="s">
        <v>182</v>
      </c>
      <c r="J31" s="99"/>
      <c r="K31" s="99"/>
      <c r="L31" s="143"/>
      <c r="M31" s="505">
        <f>D35</f>
        <v>6191.6539525126345</v>
      </c>
      <c r="N31" s="538"/>
      <c r="O31" s="539"/>
    </row>
    <row r="32" spans="2:15">
      <c r="B32" s="172"/>
      <c r="C32" s="460"/>
      <c r="D32" s="99"/>
      <c r="E32" s="554"/>
      <c r="F32" s="460"/>
      <c r="G32" s="101"/>
      <c r="I32" s="46" t="str">
        <f>B37</f>
        <v xml:space="preserve">  Meals / Food***</v>
      </c>
      <c r="J32" s="99"/>
      <c r="K32" s="99"/>
      <c r="L32" s="143">
        <f>D37</f>
        <v>8.16</v>
      </c>
      <c r="M32" s="505">
        <f>L32*M9</f>
        <v>14892</v>
      </c>
      <c r="N32" s="538"/>
      <c r="O32" s="539"/>
    </row>
    <row r="33" spans="2:15">
      <c r="B33" s="172"/>
      <c r="C33" s="460"/>
      <c r="D33" s="99"/>
      <c r="E33" s="554"/>
      <c r="F33" s="460"/>
      <c r="G33" s="101"/>
      <c r="I33" s="466" t="str">
        <f>B36</f>
        <v xml:space="preserve">  Program Supplies &amp; Materials</v>
      </c>
      <c r="J33" s="99"/>
      <c r="K33" s="99"/>
      <c r="L33" s="493">
        <f>D36</f>
        <v>642.72053101483573</v>
      </c>
      <c r="M33" s="505">
        <f>L33*L20</f>
        <v>8766.7080430423593</v>
      </c>
      <c r="N33" s="538"/>
      <c r="O33" s="539"/>
    </row>
    <row r="34" spans="2:15">
      <c r="B34" s="312" t="str">
        <f>[8]Med_Int_Spec!B32</f>
        <v xml:space="preserve">  Staff Training</v>
      </c>
      <c r="C34" s="555"/>
      <c r="D34" s="313">
        <f>[8]Med_Int_Spec!D32</f>
        <v>277.77888022304023</v>
      </c>
      <c r="E34" s="556"/>
      <c r="F34" s="555"/>
      <c r="G34" s="101" t="str">
        <f>[8]Med_Int_Spec!G32</f>
        <v>Avg of the FY15 CBFS data per FTE.</v>
      </c>
      <c r="I34" s="103"/>
      <c r="J34" s="99"/>
      <c r="K34" s="99"/>
      <c r="L34" s="143"/>
      <c r="M34" s="557">
        <f>SUM(M29:M33)</f>
        <v>35487.660939199137</v>
      </c>
      <c r="N34" s="538"/>
      <c r="O34" s="539"/>
    </row>
    <row r="35" spans="2:15">
      <c r="B35" s="172" t="s">
        <v>182</v>
      </c>
      <c r="C35" s="306"/>
      <c r="D35" s="319">
        <f>[8]Med_Int_Spec!D33</f>
        <v>6191.6539525126345</v>
      </c>
      <c r="E35" s="558"/>
      <c r="F35" s="458"/>
      <c r="G35" s="101" t="str">
        <f>[8]Med_Int_Spec!G33</f>
        <v>Benchmark: 101 CMR 420: allocation for van, 1 van / 2 GLEs</v>
      </c>
      <c r="I35" s="103"/>
      <c r="J35" s="99"/>
      <c r="K35" s="99"/>
      <c r="L35" s="397"/>
      <c r="M35" s="250"/>
      <c r="N35" s="538"/>
      <c r="O35" s="539"/>
    </row>
    <row r="36" spans="2:15">
      <c r="B36" s="172" t="s">
        <v>68</v>
      </c>
      <c r="C36" s="306"/>
      <c r="D36" s="320">
        <f>'[8]Integrated Team (FY21)'!E44</f>
        <v>642.72053101483573</v>
      </c>
      <c r="E36" s="559"/>
      <c r="F36" s="458"/>
      <c r="G36" s="101" t="str">
        <f>'[8]Integrated Team (FY21)'!H44</f>
        <v>Program Supplies &amp; Materials (33E) per FTE.</v>
      </c>
      <c r="I36" s="92" t="s">
        <v>133</v>
      </c>
      <c r="J36" s="93"/>
      <c r="K36" s="93"/>
      <c r="L36" s="93"/>
      <c r="M36" s="249">
        <f>SUM(M24,M28,M34)</f>
        <v>653543.74574574677</v>
      </c>
      <c r="N36" s="538"/>
      <c r="O36" s="539"/>
    </row>
    <row r="37" spans="2:15">
      <c r="B37" s="172" t="s">
        <v>183</v>
      </c>
      <c r="C37" s="306"/>
      <c r="D37" s="313">
        <v>8.16</v>
      </c>
      <c r="E37" s="556"/>
      <c r="F37" s="99"/>
      <c r="G37" s="214" t="s">
        <v>135</v>
      </c>
      <c r="I37" s="103"/>
      <c r="J37" s="99"/>
      <c r="K37" s="99"/>
      <c r="L37" s="163"/>
      <c r="M37" s="250"/>
      <c r="N37" s="538"/>
      <c r="O37" s="539"/>
    </row>
    <row r="38" spans="2:15">
      <c r="B38" s="172"/>
      <c r="C38" s="306"/>
      <c r="D38" s="306"/>
      <c r="E38" s="560"/>
      <c r="F38" s="306"/>
      <c r="G38" s="101"/>
      <c r="I38" s="103" t="str">
        <f>B39</f>
        <v xml:space="preserve">  Admin. Allocation</v>
      </c>
      <c r="J38" s="99"/>
      <c r="K38" s="307">
        <f>D39</f>
        <v>0.12</v>
      </c>
      <c r="L38" s="99"/>
      <c r="M38" s="105">
        <f>K38*M36</f>
        <v>78425.249489489608</v>
      </c>
      <c r="N38" s="538"/>
      <c r="O38" s="539"/>
    </row>
    <row r="39" spans="2:15" ht="13.8" thickBot="1">
      <c r="B39" s="172" t="s">
        <v>82</v>
      </c>
      <c r="C39" s="306"/>
      <c r="D39" s="308">
        <f>'[8]Integrated Team (FY21)'!E46</f>
        <v>0.12</v>
      </c>
      <c r="E39" s="561"/>
      <c r="F39" s="306"/>
      <c r="G39" s="448" t="s">
        <v>83</v>
      </c>
      <c r="H39" s="99"/>
      <c r="I39" s="316" t="s">
        <v>81</v>
      </c>
      <c r="J39" s="475"/>
      <c r="K39" s="475"/>
      <c r="L39" s="475"/>
      <c r="M39" s="318">
        <f>SUM(M36:M38)</f>
        <v>731968.99523523636</v>
      </c>
      <c r="N39" s="538"/>
      <c r="O39" s="539"/>
    </row>
    <row r="40" spans="2:15" ht="14.4" thickTop="1" thickBot="1">
      <c r="B40" s="172" t="s">
        <v>139</v>
      </c>
      <c r="C40" s="99"/>
      <c r="D40" s="308">
        <f>[8]Chart!C32</f>
        <v>3.7000000000000002E-3</v>
      </c>
      <c r="E40" s="561"/>
      <c r="F40" s="306"/>
      <c r="G40" s="448" t="s">
        <v>140</v>
      </c>
      <c r="H40" s="99"/>
      <c r="I40" s="103" t="str">
        <f>B41</f>
        <v>CAF rate</v>
      </c>
      <c r="J40" s="99"/>
      <c r="K40" s="324">
        <f>D42</f>
        <v>1.7780248869661817E-2</v>
      </c>
      <c r="L40" s="99"/>
      <c r="M40" s="562">
        <f>M39+(M39*K40)-(M20*K40)</f>
        <v>736101.17440057138</v>
      </c>
      <c r="N40" s="563"/>
    </row>
    <row r="41" spans="2:15" ht="13.8" thickTop="1">
      <c r="B41" s="178" t="s">
        <v>141</v>
      </c>
      <c r="C41" s="476"/>
      <c r="D41" s="352">
        <f>'Med_Int_Spec (FY21)'!D40</f>
        <v>7.6809383045675458E-2</v>
      </c>
      <c r="E41" s="564"/>
      <c r="F41" s="476"/>
      <c r="G41" s="478" t="s">
        <v>86</v>
      </c>
      <c r="H41" s="99"/>
      <c r="I41" s="103"/>
      <c r="J41" s="99"/>
      <c r="K41" s="99"/>
      <c r="L41" s="99"/>
      <c r="M41" s="326"/>
      <c r="N41" s="538"/>
    </row>
    <row r="42" spans="2:15" ht="13.8" thickBot="1">
      <c r="B42" s="103" t="s">
        <v>141</v>
      </c>
      <c r="C42" s="99"/>
      <c r="D42" s="308">
        <f>[8]Chart!C31</f>
        <v>1.7780248869661817E-2</v>
      </c>
      <c r="E42" s="561"/>
      <c r="F42" s="99"/>
      <c r="G42" s="101" t="s">
        <v>88</v>
      </c>
      <c r="H42" s="99"/>
      <c r="I42" s="519" t="s">
        <v>138</v>
      </c>
      <c r="J42" s="184"/>
      <c r="K42" s="184"/>
      <c r="L42" s="185"/>
      <c r="M42" s="565">
        <f>M40/M9</f>
        <v>403.34310926058708</v>
      </c>
      <c r="N42" s="538"/>
      <c r="O42" s="77"/>
    </row>
    <row r="43" spans="2:15">
      <c r="B43" s="172"/>
      <c r="C43" s="306"/>
      <c r="D43" s="308"/>
      <c r="E43" s="308"/>
      <c r="F43" s="306" t="s">
        <v>198</v>
      </c>
      <c r="G43" s="101"/>
      <c r="H43" s="99"/>
      <c r="J43" s="566"/>
      <c r="K43" s="99"/>
      <c r="L43" s="163"/>
      <c r="M43" s="192"/>
      <c r="N43" s="538"/>
      <c r="O43" s="77"/>
    </row>
    <row r="44" spans="2:15">
      <c r="B44" s="483" t="s">
        <v>126</v>
      </c>
      <c r="C44" s="567" t="s">
        <v>185</v>
      </c>
      <c r="D44" s="567" t="s">
        <v>186</v>
      </c>
      <c r="E44" s="568" t="s">
        <v>187</v>
      </c>
      <c r="F44" s="567" t="s">
        <v>185</v>
      </c>
      <c r="G44" s="568" t="s">
        <v>187</v>
      </c>
      <c r="H44" s="99"/>
      <c r="I44" s="99"/>
      <c r="J44" s="566"/>
      <c r="K44" s="99"/>
      <c r="L44" s="163"/>
      <c r="M44" s="192"/>
      <c r="N44" s="119"/>
      <c r="O44" s="77"/>
    </row>
    <row r="45" spans="2:15">
      <c r="B45" s="103" t="s">
        <v>15</v>
      </c>
      <c r="C45" s="99"/>
      <c r="D45" s="99"/>
      <c r="E45" s="569"/>
      <c r="F45" s="570"/>
      <c r="G45" s="569"/>
      <c r="H45" s="99"/>
      <c r="I45" s="99"/>
      <c r="J45" s="566"/>
      <c r="K45" s="99"/>
      <c r="L45" s="163"/>
      <c r="M45" s="192"/>
      <c r="N45" s="99"/>
    </row>
    <row r="46" spans="2:15" ht="13.8" thickBot="1">
      <c r="B46" s="103" t="s">
        <v>120</v>
      </c>
      <c r="C46" s="72">
        <v>0.1</v>
      </c>
      <c r="D46" s="72">
        <v>0.1</v>
      </c>
      <c r="E46" s="571">
        <v>0.1</v>
      </c>
      <c r="F46" s="72">
        <v>0.1</v>
      </c>
      <c r="G46" s="571">
        <v>0.1</v>
      </c>
      <c r="H46" s="99"/>
      <c r="I46" s="572"/>
      <c r="J46" s="566"/>
      <c r="K46" s="99"/>
      <c r="L46" s="163"/>
      <c r="M46" s="192"/>
      <c r="N46" s="99"/>
    </row>
    <row r="47" spans="2:15" ht="13.8" thickBot="1">
      <c r="B47" s="103" t="s">
        <v>173</v>
      </c>
      <c r="C47" s="72">
        <v>1</v>
      </c>
      <c r="D47" s="72">
        <v>1.6</v>
      </c>
      <c r="E47" s="571">
        <v>2.2000000000000002</v>
      </c>
      <c r="F47" s="72">
        <v>1</v>
      </c>
      <c r="G47" s="571">
        <v>2.2000000000000002</v>
      </c>
      <c r="H47" s="99"/>
      <c r="I47" s="926" t="s">
        <v>199</v>
      </c>
      <c r="J47" s="927"/>
      <c r="K47" s="927"/>
      <c r="L47" s="927"/>
      <c r="M47" s="928"/>
      <c r="N47" s="99"/>
    </row>
    <row r="48" spans="2:15">
      <c r="B48" s="103" t="s">
        <v>25</v>
      </c>
      <c r="C48" s="72"/>
      <c r="D48" s="72"/>
      <c r="E48" s="571"/>
      <c r="F48" s="302"/>
      <c r="G48" s="571"/>
      <c r="H48" s="99"/>
      <c r="I48" s="512" t="s">
        <v>7</v>
      </c>
      <c r="J48" s="513">
        <v>8</v>
      </c>
      <c r="K48" s="136"/>
      <c r="L48" s="523" t="s">
        <v>9</v>
      </c>
      <c r="M48" s="524">
        <f>J48*365</f>
        <v>2920</v>
      </c>
    </row>
    <row r="49" spans="2:14">
      <c r="B49" s="103" t="s">
        <v>62</v>
      </c>
      <c r="C49" s="72"/>
      <c r="D49" s="72"/>
      <c r="E49" s="571"/>
      <c r="F49" s="72">
        <v>0.25</v>
      </c>
      <c r="G49" s="571">
        <v>0.5</v>
      </c>
      <c r="H49" s="99"/>
      <c r="I49" s="529"/>
      <c r="J49" s="530"/>
      <c r="K49" s="111" t="s">
        <v>11</v>
      </c>
      <c r="L49" s="111" t="s">
        <v>12</v>
      </c>
      <c r="M49" s="531" t="s">
        <v>13</v>
      </c>
    </row>
    <row r="50" spans="2:14">
      <c r="B50" s="103" t="s">
        <v>180</v>
      </c>
      <c r="C50" s="72"/>
      <c r="D50" s="72"/>
      <c r="E50" s="571"/>
      <c r="F50" s="82">
        <v>0.5</v>
      </c>
      <c r="G50" s="573">
        <v>0.75</v>
      </c>
      <c r="I50" s="46" t="str">
        <f>B45</f>
        <v>Management</v>
      </c>
      <c r="J50" s="536"/>
      <c r="K50" s="173"/>
      <c r="L50" s="173"/>
      <c r="M50" s="516"/>
    </row>
    <row r="51" spans="2:14">
      <c r="B51" s="103" t="s">
        <v>196</v>
      </c>
      <c r="C51" s="72"/>
      <c r="D51" s="72"/>
      <c r="E51" s="571"/>
      <c r="F51" s="72">
        <v>0.2</v>
      </c>
      <c r="G51" s="571">
        <v>0.4</v>
      </c>
      <c r="I51" s="46" t="str">
        <f>B46</f>
        <v xml:space="preserve">  Management Supervision</v>
      </c>
      <c r="J51" s="47"/>
      <c r="K51" s="48">
        <f>D13</f>
        <v>92496.84919424048</v>
      </c>
      <c r="L51" s="49">
        <f>D46</f>
        <v>0.1</v>
      </c>
      <c r="M51" s="50">
        <f>K51*L51</f>
        <v>9249.6849194240476</v>
      </c>
      <c r="N51" s="574"/>
    </row>
    <row r="52" spans="2:14">
      <c r="B52" s="103" t="s">
        <v>32</v>
      </c>
      <c r="C52" s="575"/>
      <c r="D52" s="575"/>
      <c r="E52" s="576"/>
      <c r="F52" s="575"/>
      <c r="G52" s="101"/>
      <c r="I52" s="46" t="str">
        <f>B47</f>
        <v xml:space="preserve">  Specialty Site Manager</v>
      </c>
      <c r="J52" s="47"/>
      <c r="K52" s="48">
        <f>D14</f>
        <v>60923</v>
      </c>
      <c r="L52" s="49">
        <f>D47</f>
        <v>1.6</v>
      </c>
      <c r="M52" s="50">
        <f>K52*L52</f>
        <v>97476.800000000003</v>
      </c>
      <c r="N52" s="574"/>
    </row>
    <row r="53" spans="2:14">
      <c r="B53" s="103" t="str">
        <f>B20</f>
        <v xml:space="preserve">  DC Evening Supervisor (DC III)</v>
      </c>
      <c r="C53" s="72">
        <v>1</v>
      </c>
      <c r="D53" s="72">
        <v>1.25</v>
      </c>
      <c r="E53" s="571">
        <v>1.5</v>
      </c>
      <c r="F53" s="302"/>
      <c r="G53" s="571"/>
      <c r="I53" s="46" t="str">
        <f>B52</f>
        <v>Direct Care</v>
      </c>
      <c r="J53" s="47"/>
      <c r="K53" s="48"/>
      <c r="L53" s="49"/>
      <c r="M53" s="50"/>
      <c r="N53" s="574"/>
    </row>
    <row r="54" spans="2:14">
      <c r="B54" s="103" t="s">
        <v>200</v>
      </c>
      <c r="C54" s="72">
        <v>1.75</v>
      </c>
      <c r="D54" s="72">
        <v>1.75</v>
      </c>
      <c r="E54" s="571">
        <v>1.75</v>
      </c>
      <c r="F54" s="72">
        <v>1</v>
      </c>
      <c r="G54" s="571">
        <v>1.25</v>
      </c>
      <c r="I54" s="46" t="str">
        <f>B53</f>
        <v xml:space="preserve">  DC Evening Supervisor (DC III)</v>
      </c>
      <c r="J54" s="47"/>
      <c r="K54" s="48">
        <f>D20</f>
        <v>41516.800000000003</v>
      </c>
      <c r="L54" s="49">
        <f>D53</f>
        <v>1.25</v>
      </c>
      <c r="M54" s="50">
        <f t="shared" ref="M54:M57" si="0">K54*L54</f>
        <v>51896</v>
      </c>
      <c r="N54" s="574"/>
    </row>
    <row r="55" spans="2:14">
      <c r="B55" s="103" t="str">
        <f>B22</f>
        <v xml:space="preserve">  Direct Care</v>
      </c>
      <c r="C55" s="72">
        <v>8.25</v>
      </c>
      <c r="D55" s="72">
        <v>9.35</v>
      </c>
      <c r="E55" s="571">
        <v>10.45</v>
      </c>
      <c r="F55" s="72">
        <v>6</v>
      </c>
      <c r="G55" s="571">
        <v>7.95</v>
      </c>
      <c r="I55" s="46" t="str">
        <f>I17</f>
        <v xml:space="preserve">  Direct Care III</v>
      </c>
      <c r="J55" s="47"/>
      <c r="K55" s="48">
        <f>D21</f>
        <v>41516.800000000003</v>
      </c>
      <c r="L55" s="49">
        <f>D54</f>
        <v>1.75</v>
      </c>
      <c r="M55" s="50">
        <f>L55*K55</f>
        <v>72654.400000000009</v>
      </c>
      <c r="N55" s="574"/>
    </row>
    <row r="56" spans="2:14">
      <c r="B56" s="103" t="s">
        <v>125</v>
      </c>
      <c r="C56" s="72">
        <v>1.54</v>
      </c>
      <c r="D56" s="72">
        <v>1.71</v>
      </c>
      <c r="E56" s="571">
        <v>1.88</v>
      </c>
      <c r="F56" s="72">
        <f t="shared" ref="F56" si="1">SUM(F54:F55)*$D$9</f>
        <v>1.0230769230769232</v>
      </c>
      <c r="G56" s="302">
        <f t="shared" ref="G56" si="2">SUM(G54:G55)*$D$9</f>
        <v>1.3446153846153845</v>
      </c>
      <c r="I56" s="46" t="str">
        <f>B55</f>
        <v xml:space="preserve">  Direct Care</v>
      </c>
      <c r="J56" s="75"/>
      <c r="K56" s="48">
        <f>D22</f>
        <v>32198.400000000001</v>
      </c>
      <c r="L56" s="49">
        <f>D55</f>
        <v>9.35</v>
      </c>
      <c r="M56" s="88">
        <f t="shared" si="0"/>
        <v>301055.03999999998</v>
      </c>
      <c r="N56" s="574"/>
    </row>
    <row r="57" spans="2:14" ht="13.8" thickBot="1">
      <c r="B57" s="519" t="s">
        <v>62</v>
      </c>
      <c r="C57" s="577">
        <v>2</v>
      </c>
      <c r="D57" s="577">
        <v>4</v>
      </c>
      <c r="E57" s="578">
        <v>8</v>
      </c>
      <c r="F57" s="577">
        <v>2</v>
      </c>
      <c r="G57" s="578">
        <v>4</v>
      </c>
      <c r="I57" s="545" t="str">
        <f>B56</f>
        <v xml:space="preserve">  Relief</v>
      </c>
      <c r="J57" s="47"/>
      <c r="K57" s="48">
        <f>D23</f>
        <v>32198.400000000001</v>
      </c>
      <c r="L57" s="49">
        <f>D56</f>
        <v>1.71</v>
      </c>
      <c r="M57" s="50">
        <f t="shared" si="0"/>
        <v>55059.264000000003</v>
      </c>
      <c r="N57" s="574"/>
    </row>
    <row r="58" spans="2:14">
      <c r="B58" s="99"/>
      <c r="C58" s="99"/>
      <c r="D58" s="99"/>
      <c r="E58" s="99"/>
      <c r="F58" s="99"/>
      <c r="G58" s="99"/>
      <c r="I58" s="92" t="s">
        <v>43</v>
      </c>
      <c r="J58" s="93"/>
      <c r="K58" s="93"/>
      <c r="L58" s="95">
        <f>SUM(L51:L57)</f>
        <v>15.760000000000002</v>
      </c>
      <c r="M58" s="96">
        <f>SUM(M51:M57)</f>
        <v>587391.18891942408</v>
      </c>
      <c r="N58" s="574"/>
    </row>
    <row r="59" spans="2:14">
      <c r="B59" s="933"/>
      <c r="C59" s="933"/>
      <c r="D59" s="933"/>
      <c r="E59" s="933"/>
      <c r="F59" s="933"/>
      <c r="G59" s="933"/>
      <c r="I59" s="103" t="s">
        <v>127</v>
      </c>
      <c r="J59" s="99"/>
      <c r="K59" s="99"/>
      <c r="L59" s="99" t="s">
        <v>45</v>
      </c>
      <c r="M59" s="101"/>
      <c r="N59" s="574"/>
    </row>
    <row r="60" spans="2:14">
      <c r="B60" s="934"/>
      <c r="C60" s="934"/>
      <c r="D60" s="934"/>
      <c r="E60" s="934"/>
      <c r="F60" s="934"/>
      <c r="G60" s="934"/>
      <c r="I60" s="103" t="str">
        <f>B27</f>
        <v xml:space="preserve">  Tax and Fringe</v>
      </c>
      <c r="J60" s="99"/>
      <c r="K60" s="104">
        <f>D27</f>
        <v>0.22309999999999999</v>
      </c>
      <c r="L60" s="99"/>
      <c r="M60" s="105">
        <f>K60*M58</f>
        <v>131046.97424792351</v>
      </c>
      <c r="N60" s="574"/>
    </row>
    <row r="61" spans="2:14">
      <c r="I61" s="92" t="s">
        <v>47</v>
      </c>
      <c r="J61" s="93"/>
      <c r="K61" s="93"/>
      <c r="L61" s="107"/>
      <c r="M61" s="108">
        <f>M58+M60</f>
        <v>718438.16316734755</v>
      </c>
      <c r="N61" s="574"/>
    </row>
    <row r="62" spans="2:14">
      <c r="I62" s="103"/>
      <c r="J62" s="99"/>
      <c r="K62" s="99"/>
      <c r="L62" s="397"/>
      <c r="M62" s="50"/>
      <c r="N62" s="574"/>
    </row>
    <row r="63" spans="2:14">
      <c r="I63" s="109" t="s">
        <v>60</v>
      </c>
      <c r="J63" s="110"/>
      <c r="K63" s="111" t="s">
        <v>49</v>
      </c>
      <c r="L63" s="112" t="s">
        <v>178</v>
      </c>
      <c r="M63" s="113" t="s">
        <v>13</v>
      </c>
      <c r="N63" s="574"/>
    </row>
    <row r="64" spans="2:14">
      <c r="E64" s="579"/>
      <c r="F64" s="579"/>
      <c r="G64" s="579"/>
      <c r="I64" s="46" t="str">
        <f>B31</f>
        <v xml:space="preserve">  Psychologist</v>
      </c>
      <c r="J64" s="99"/>
      <c r="K64" s="143">
        <f>D31</f>
        <v>135.32</v>
      </c>
      <c r="L64" s="118">
        <f>D57*52</f>
        <v>208</v>
      </c>
      <c r="M64" s="105">
        <f>K64*L64</f>
        <v>28146.559999999998</v>
      </c>
      <c r="N64" s="574"/>
    </row>
    <row r="65" spans="9:14">
      <c r="I65" s="92" t="s">
        <v>56</v>
      </c>
      <c r="J65" s="93"/>
      <c r="K65" s="93"/>
      <c r="L65" s="93"/>
      <c r="M65" s="108">
        <f>SUM(M64:M64)</f>
        <v>28146.559999999998</v>
      </c>
      <c r="N65" s="574"/>
    </row>
    <row r="66" spans="9:14">
      <c r="I66" s="103" t="str">
        <f>B40</f>
        <v>PFLMA Trust Contribution</v>
      </c>
      <c r="J66" s="99"/>
      <c r="K66" s="99"/>
      <c r="L66" s="158">
        <f>D40</f>
        <v>3.7000000000000002E-3</v>
      </c>
      <c r="M66" s="105">
        <f>M58*L66</f>
        <v>2173.3473990018692</v>
      </c>
    </row>
    <row r="67" spans="9:14">
      <c r="I67" s="103" t="str">
        <f>B34</f>
        <v xml:space="preserve">  Staff Training</v>
      </c>
      <c r="J67" s="99"/>
      <c r="K67" s="99"/>
      <c r="L67" s="397">
        <f>D34</f>
        <v>277.77888022304023</v>
      </c>
      <c r="M67" s="461">
        <f>L67*L58</f>
        <v>4377.7951523151141</v>
      </c>
      <c r="N67" s="574"/>
    </row>
    <row r="68" spans="9:14">
      <c r="I68" s="103" t="str">
        <f>B35</f>
        <v xml:space="preserve">  Transportation</v>
      </c>
      <c r="J68" s="99"/>
      <c r="K68" s="99"/>
      <c r="L68" s="143"/>
      <c r="M68" s="505">
        <f>D35</f>
        <v>6191.6539525126345</v>
      </c>
      <c r="N68" s="574"/>
    </row>
    <row r="69" spans="9:14">
      <c r="I69" s="103" t="str">
        <f>B37</f>
        <v xml:space="preserve">  Meals / Food***</v>
      </c>
      <c r="J69" s="99"/>
      <c r="K69" s="99"/>
      <c r="L69" s="143">
        <f>D37</f>
        <v>8.16</v>
      </c>
      <c r="M69" s="505">
        <f>L69*M48</f>
        <v>23827.200000000001</v>
      </c>
      <c r="N69" s="574"/>
    </row>
    <row r="70" spans="9:14" ht="13.8" thickBot="1">
      <c r="I70" s="466" t="str">
        <f>B36</f>
        <v xml:space="preserve">  Program Supplies &amp; Materials</v>
      </c>
      <c r="J70" s="99"/>
      <c r="K70" s="99"/>
      <c r="L70" s="143">
        <f>D36</f>
        <v>642.72053101483573</v>
      </c>
      <c r="M70" s="506">
        <f>L70*L58</f>
        <v>10129.275568793812</v>
      </c>
      <c r="N70" s="574"/>
    </row>
    <row r="71" spans="9:14" ht="13.8" thickTop="1">
      <c r="I71" s="103"/>
      <c r="J71" s="99"/>
      <c r="K71" s="99"/>
      <c r="L71" s="143"/>
      <c r="M71" s="154">
        <f>SUM(M66:M70)</f>
        <v>46699.272072623433</v>
      </c>
      <c r="N71" s="574"/>
    </row>
    <row r="72" spans="9:14">
      <c r="I72" s="92" t="s">
        <v>133</v>
      </c>
      <c r="J72" s="93"/>
      <c r="K72" s="93"/>
      <c r="L72" s="93"/>
      <c r="M72" s="249">
        <f>SUM(M61,M65,M71)</f>
        <v>793283.99523997097</v>
      </c>
      <c r="N72" s="574"/>
    </row>
    <row r="73" spans="9:14">
      <c r="I73" s="103" t="str">
        <f>B39</f>
        <v xml:space="preserve">  Admin. Allocation</v>
      </c>
      <c r="J73" s="99"/>
      <c r="K73" s="307">
        <f>D39</f>
        <v>0.12</v>
      </c>
      <c r="L73" s="99"/>
      <c r="M73" s="105">
        <f>K73*M72</f>
        <v>95194.079428796511</v>
      </c>
      <c r="N73" s="574"/>
    </row>
    <row r="74" spans="9:14" ht="13.8" thickBot="1">
      <c r="I74" s="316" t="s">
        <v>81</v>
      </c>
      <c r="J74" s="475"/>
      <c r="K74" s="475"/>
      <c r="L74" s="475"/>
      <c r="M74" s="318">
        <f>SUM(M72:M73)</f>
        <v>888478.07466876751</v>
      </c>
      <c r="N74" s="574"/>
    </row>
    <row r="75" spans="9:14" ht="13.8" thickTop="1">
      <c r="I75" s="103" t="str">
        <f>B42</f>
        <v>CAF rate</v>
      </c>
      <c r="J75" s="99"/>
      <c r="K75" s="324">
        <f>D42</f>
        <v>1.7780248869661817E-2</v>
      </c>
      <c r="L75" s="99"/>
      <c r="M75" s="326">
        <f>M74+(M74*K75)-(M58*K75)</f>
        <v>893831.47442878224</v>
      </c>
      <c r="N75" s="574"/>
    </row>
    <row r="76" spans="9:14" ht="13.8" thickBot="1">
      <c r="I76" s="98" t="s">
        <v>138</v>
      </c>
      <c r="J76" s="580"/>
      <c r="K76" s="580"/>
      <c r="L76" s="581"/>
      <c r="M76" s="186">
        <f>M75/M48</f>
        <v>306.10666932492541</v>
      </c>
    </row>
    <row r="77" spans="9:14" ht="15.6" thickBot="1">
      <c r="I77" s="582"/>
      <c r="J77" s="583"/>
      <c r="K77" s="584"/>
      <c r="L77" s="585"/>
      <c r="M77" s="586"/>
      <c r="N77" s="587"/>
    </row>
    <row r="78" spans="9:14">
      <c r="I78" s="572"/>
      <c r="J78" s="566"/>
      <c r="K78" s="99"/>
      <c r="L78" s="99"/>
      <c r="M78" s="192"/>
    </row>
    <row r="79" spans="9:14">
      <c r="I79" s="572"/>
      <c r="J79" s="566"/>
      <c r="K79" s="99"/>
      <c r="L79" s="163"/>
      <c r="M79" s="192"/>
    </row>
    <row r="80" spans="9:14">
      <c r="I80" s="572"/>
      <c r="J80" s="566"/>
      <c r="K80" s="99"/>
      <c r="L80" s="163"/>
      <c r="M80" s="192"/>
    </row>
    <row r="81" spans="9:13">
      <c r="I81" s="572"/>
      <c r="J81" s="566"/>
      <c r="K81" s="99"/>
      <c r="L81" s="163"/>
      <c r="M81" s="192"/>
    </row>
    <row r="82" spans="9:13" ht="13.8" thickBot="1">
      <c r="I82" s="99"/>
      <c r="J82" s="99"/>
      <c r="K82" s="99"/>
      <c r="L82" s="99"/>
      <c r="M82" s="99"/>
    </row>
    <row r="83" spans="9:13" ht="13.8" thickBot="1">
      <c r="I83" s="926" t="s">
        <v>201</v>
      </c>
      <c r="J83" s="927"/>
      <c r="K83" s="927"/>
      <c r="L83" s="927"/>
      <c r="M83" s="928"/>
    </row>
    <row r="84" spans="9:13">
      <c r="I84" s="512" t="s">
        <v>7</v>
      </c>
      <c r="J84" s="513">
        <v>11</v>
      </c>
      <c r="K84" s="136"/>
      <c r="L84" s="523" t="s">
        <v>9</v>
      </c>
      <c r="M84" s="524">
        <f>J84*365</f>
        <v>4015</v>
      </c>
    </row>
    <row r="85" spans="9:13">
      <c r="I85" s="529"/>
      <c r="J85" s="530"/>
      <c r="K85" s="111" t="s">
        <v>11</v>
      </c>
      <c r="L85" s="111" t="s">
        <v>12</v>
      </c>
      <c r="M85" s="531" t="s">
        <v>13</v>
      </c>
    </row>
    <row r="86" spans="9:13">
      <c r="I86" s="46" t="str">
        <f>B45</f>
        <v>Management</v>
      </c>
      <c r="J86" s="536"/>
      <c r="K86" s="173"/>
      <c r="L86" s="173"/>
      <c r="M86" s="516"/>
    </row>
    <row r="87" spans="9:13">
      <c r="I87" s="46" t="str">
        <f>B46</f>
        <v xml:space="preserve">  Management Supervision</v>
      </c>
      <c r="J87" s="47"/>
      <c r="K87" s="48">
        <f>D13</f>
        <v>92496.84919424048</v>
      </c>
      <c r="L87" s="49">
        <f>E46</f>
        <v>0.1</v>
      </c>
      <c r="M87" s="50">
        <f>K87*L87</f>
        <v>9249.6849194240476</v>
      </c>
    </row>
    <row r="88" spans="9:13">
      <c r="I88" s="46" t="str">
        <f>B47</f>
        <v xml:space="preserve">  Specialty Site Manager</v>
      </c>
      <c r="J88" s="47"/>
      <c r="K88" s="48">
        <f>D14</f>
        <v>60923</v>
      </c>
      <c r="L88" s="49">
        <f>E47</f>
        <v>2.2000000000000002</v>
      </c>
      <c r="M88" s="50">
        <f>K88*L88</f>
        <v>134030.6</v>
      </c>
    </row>
    <row r="89" spans="9:13">
      <c r="I89" s="46" t="str">
        <f>B52</f>
        <v>Direct Care</v>
      </c>
      <c r="J89" s="47"/>
      <c r="K89" s="48"/>
      <c r="L89" s="49"/>
      <c r="M89" s="50"/>
    </row>
    <row r="90" spans="9:13">
      <c r="I90" s="46" t="str">
        <f>B53</f>
        <v xml:space="preserve">  DC Evening Supervisor (DC III)</v>
      </c>
      <c r="J90" s="47"/>
      <c r="K90" s="48">
        <f>D20</f>
        <v>41516.800000000003</v>
      </c>
      <c r="L90" s="49">
        <f>E53</f>
        <v>1.5</v>
      </c>
      <c r="M90" s="50">
        <f t="shared" ref="M90:M93" si="3">K90*L90</f>
        <v>62275.200000000004</v>
      </c>
    </row>
    <row r="91" spans="9:13">
      <c r="I91" s="46" t="str">
        <f>I55</f>
        <v xml:space="preserve">  Direct Care III</v>
      </c>
      <c r="J91" s="47"/>
      <c r="K91" s="48">
        <f>D21</f>
        <v>41516.800000000003</v>
      </c>
      <c r="L91" s="49">
        <f>E54</f>
        <v>1.75</v>
      </c>
      <c r="M91" s="50">
        <f>L91*K91</f>
        <v>72654.400000000009</v>
      </c>
    </row>
    <row r="92" spans="9:13">
      <c r="I92" s="46" t="str">
        <f>B55</f>
        <v xml:space="preserve">  Direct Care</v>
      </c>
      <c r="J92" s="75"/>
      <c r="K92" s="48">
        <f>D22</f>
        <v>32198.400000000001</v>
      </c>
      <c r="L92" s="49">
        <f>E55</f>
        <v>10.45</v>
      </c>
      <c r="M92" s="88">
        <f t="shared" si="3"/>
        <v>336473.27999999997</v>
      </c>
    </row>
    <row r="93" spans="9:13">
      <c r="I93" s="545" t="str">
        <f>B56</f>
        <v xml:space="preserve">  Relief</v>
      </c>
      <c r="J93" s="47"/>
      <c r="K93" s="48">
        <f>D23</f>
        <v>32198.400000000001</v>
      </c>
      <c r="L93" s="49">
        <f>E56</f>
        <v>1.88</v>
      </c>
      <c r="M93" s="50">
        <f t="shared" si="3"/>
        <v>60532.991999999998</v>
      </c>
    </row>
    <row r="94" spans="9:13">
      <c r="I94" s="92" t="s">
        <v>43</v>
      </c>
      <c r="J94" s="129"/>
      <c r="K94" s="129"/>
      <c r="L94" s="95">
        <f>SUM(L87:L93)</f>
        <v>17.88</v>
      </c>
      <c r="M94" s="96">
        <f>SUM(M87:M93)</f>
        <v>675216.15691942407</v>
      </c>
    </row>
    <row r="95" spans="9:13">
      <c r="I95" s="98" t="s">
        <v>127</v>
      </c>
      <c r="J95" s="99"/>
      <c r="K95" s="99"/>
      <c r="L95" s="100" t="s">
        <v>45</v>
      </c>
      <c r="M95" s="101"/>
    </row>
    <row r="96" spans="9:13">
      <c r="I96" s="103" t="str">
        <f>B27</f>
        <v xml:space="preserve">  Tax and Fringe</v>
      </c>
      <c r="J96" s="99"/>
      <c r="K96" s="104">
        <f>K60</f>
        <v>0.22309999999999999</v>
      </c>
      <c r="L96" s="99"/>
      <c r="M96" s="105">
        <f>K96*M94</f>
        <v>150640.72460872351</v>
      </c>
    </row>
    <row r="97" spans="9:13">
      <c r="I97" s="92" t="s">
        <v>47</v>
      </c>
      <c r="J97" s="93"/>
      <c r="K97" s="93"/>
      <c r="L97" s="107"/>
      <c r="M97" s="108">
        <f>M94+M96</f>
        <v>825856.88152814761</v>
      </c>
    </row>
    <row r="98" spans="9:13">
      <c r="I98" s="103"/>
      <c r="J98" s="99"/>
      <c r="K98" s="99"/>
      <c r="L98" s="397"/>
      <c r="M98" s="50"/>
    </row>
    <row r="99" spans="9:13">
      <c r="I99" s="109" t="s">
        <v>60</v>
      </c>
      <c r="J99" s="110"/>
      <c r="K99" s="111" t="s">
        <v>49</v>
      </c>
      <c r="L99" s="112" t="s">
        <v>178</v>
      </c>
      <c r="M99" s="113" t="s">
        <v>13</v>
      </c>
    </row>
    <row r="100" spans="9:13">
      <c r="I100" s="46" t="str">
        <f>B31</f>
        <v xml:space="preserve">  Psychologist</v>
      </c>
      <c r="J100" s="99"/>
      <c r="K100" s="143">
        <f>D31</f>
        <v>135.32</v>
      </c>
      <c r="L100" s="118">
        <f>E57*52</f>
        <v>416</v>
      </c>
      <c r="M100" s="105">
        <f>K100*L100</f>
        <v>56293.119999999995</v>
      </c>
    </row>
    <row r="101" spans="9:13">
      <c r="I101" s="92" t="s">
        <v>56</v>
      </c>
      <c r="J101" s="93"/>
      <c r="K101" s="93"/>
      <c r="L101" s="93"/>
      <c r="M101" s="108">
        <f>SUM(M100:M100)</f>
        <v>56293.119999999995</v>
      </c>
    </row>
    <row r="102" spans="9:13">
      <c r="I102" s="103" t="str">
        <f>B40</f>
        <v>PFLMA Trust Contribution</v>
      </c>
      <c r="J102" s="99"/>
      <c r="K102" s="99"/>
      <c r="L102" s="158">
        <f>D40</f>
        <v>3.7000000000000002E-3</v>
      </c>
      <c r="M102" s="105">
        <f>M94*L102</f>
        <v>2498.2997806018693</v>
      </c>
    </row>
    <row r="103" spans="9:13">
      <c r="I103" s="103" t="str">
        <f>B34</f>
        <v xml:space="preserve">  Staff Training</v>
      </c>
      <c r="J103" s="99"/>
      <c r="K103" s="99"/>
      <c r="L103" s="397">
        <f>D34</f>
        <v>277.77888022304023</v>
      </c>
      <c r="M103" s="461">
        <f>L103*L94</f>
        <v>4966.6863783879589</v>
      </c>
    </row>
    <row r="104" spans="9:13">
      <c r="I104" s="103" t="str">
        <f>B35</f>
        <v xml:space="preserve">  Transportation</v>
      </c>
      <c r="J104" s="99"/>
      <c r="K104" s="99"/>
      <c r="L104" s="143"/>
      <c r="M104" s="505">
        <f>D35</f>
        <v>6191.6539525126345</v>
      </c>
    </row>
    <row r="105" spans="9:13">
      <c r="I105" s="103" t="str">
        <f>B37</f>
        <v xml:space="preserve">  Meals / Food***</v>
      </c>
      <c r="J105" s="99"/>
      <c r="K105" s="99"/>
      <c r="L105" s="143">
        <f>D37</f>
        <v>8.16</v>
      </c>
      <c r="M105" s="505">
        <f>L105*M84</f>
        <v>32762.400000000001</v>
      </c>
    </row>
    <row r="106" spans="9:13">
      <c r="I106" s="466" t="str">
        <f>B36</f>
        <v xml:space="preserve">  Program Supplies &amp; Materials</v>
      </c>
      <c r="J106" s="99"/>
      <c r="K106" s="99"/>
      <c r="L106" s="493">
        <f>D36</f>
        <v>642.72053101483573</v>
      </c>
      <c r="M106" s="505">
        <f>L106*L94</f>
        <v>11491.843094545262</v>
      </c>
    </row>
    <row r="107" spans="9:13">
      <c r="I107" s="103"/>
      <c r="J107" s="99"/>
      <c r="K107" s="99"/>
      <c r="L107" s="143"/>
      <c r="M107" s="557">
        <f>SUM(M102:M106)</f>
        <v>57910.883206047729</v>
      </c>
    </row>
    <row r="108" spans="9:13">
      <c r="I108" s="92" t="s">
        <v>133</v>
      </c>
      <c r="J108" s="93"/>
      <c r="K108" s="93"/>
      <c r="L108" s="93"/>
      <c r="M108" s="249">
        <f>SUM(M97,M101,M107)</f>
        <v>940060.88473419531</v>
      </c>
    </row>
    <row r="109" spans="9:13">
      <c r="I109" s="103" t="str">
        <f>B39</f>
        <v xml:space="preserve">  Admin. Allocation</v>
      </c>
      <c r="J109" s="99"/>
      <c r="K109" s="307">
        <f>D39</f>
        <v>0.12</v>
      </c>
      <c r="L109" s="99"/>
      <c r="M109" s="105">
        <f>K109*M108</f>
        <v>112807.30616810343</v>
      </c>
    </row>
    <row r="110" spans="9:13" ht="13.8" thickBot="1">
      <c r="I110" s="316" t="s">
        <v>81</v>
      </c>
      <c r="J110" s="475"/>
      <c r="K110" s="475"/>
      <c r="L110" s="475"/>
      <c r="M110" s="318">
        <f>SUM(M108:M109)</f>
        <v>1052868.1909022988</v>
      </c>
    </row>
    <row r="111" spans="9:13" ht="13.8" thickTop="1">
      <c r="I111" s="103" t="str">
        <f>B42</f>
        <v>CAF rate</v>
      </c>
      <c r="J111" s="99"/>
      <c r="K111" s="324">
        <f>D42</f>
        <v>1.7780248869661817E-2</v>
      </c>
      <c r="L111" s="99"/>
      <c r="M111" s="326">
        <f>M110+(M110*K111)-(M94*K111)</f>
        <v>1059582.9380526482</v>
      </c>
    </row>
    <row r="112" spans="9:13" ht="13.8" thickBot="1">
      <c r="I112" s="183" t="s">
        <v>138</v>
      </c>
      <c r="J112" s="580"/>
      <c r="K112" s="580"/>
      <c r="L112" s="581"/>
      <c r="M112" s="186">
        <f>M111/M84</f>
        <v>263.90608668808176</v>
      </c>
    </row>
    <row r="113" spans="9:14">
      <c r="I113" s="99"/>
      <c r="J113" s="566"/>
      <c r="K113" s="99"/>
      <c r="L113" s="99"/>
      <c r="M113" s="192"/>
    </row>
    <row r="114" spans="9:14">
      <c r="I114" s="99"/>
      <c r="J114" s="566"/>
      <c r="K114" s="99"/>
      <c r="L114" s="163"/>
      <c r="M114" s="192"/>
      <c r="N114" s="119"/>
    </row>
    <row r="115" spans="9:14" ht="15.75" customHeight="1">
      <c r="I115" s="99"/>
      <c r="J115" s="566"/>
      <c r="K115" s="99"/>
      <c r="L115" s="163"/>
      <c r="M115" s="192"/>
    </row>
    <row r="117" spans="9:14" ht="15.6" thickBot="1">
      <c r="I117" s="925" t="s">
        <v>202</v>
      </c>
      <c r="J117" s="925"/>
      <c r="K117" s="925"/>
      <c r="L117" s="925"/>
      <c r="M117" s="925"/>
    </row>
    <row r="118" spans="9:14" ht="13.8" thickBot="1">
      <c r="I118" s="926" t="s">
        <v>203</v>
      </c>
      <c r="J118" s="927"/>
      <c r="K118" s="927"/>
      <c r="L118" s="927"/>
      <c r="M118" s="928"/>
    </row>
    <row r="119" spans="9:14">
      <c r="I119" s="512" t="s">
        <v>7</v>
      </c>
      <c r="J119" s="513">
        <v>5</v>
      </c>
      <c r="K119" s="136"/>
      <c r="L119" s="523" t="s">
        <v>9</v>
      </c>
      <c r="M119" s="524">
        <f>J119*365</f>
        <v>1825</v>
      </c>
    </row>
    <row r="120" spans="9:14">
      <c r="I120" s="529"/>
      <c r="J120" s="530"/>
      <c r="K120" s="547" t="s">
        <v>11</v>
      </c>
      <c r="L120" s="547" t="s">
        <v>12</v>
      </c>
      <c r="M120" s="517" t="s">
        <v>13</v>
      </c>
    </row>
    <row r="121" spans="9:14">
      <c r="I121" s="103" t="str">
        <f t="shared" ref="I121:I127" si="4">B12</f>
        <v>Management</v>
      </c>
      <c r="J121" s="536"/>
      <c r="K121" s="173"/>
      <c r="L121" s="173"/>
      <c r="M121" s="516"/>
    </row>
    <row r="122" spans="9:14">
      <c r="I122" s="46" t="str">
        <f t="shared" si="4"/>
        <v xml:space="preserve">  Management Supervision</v>
      </c>
      <c r="J122" s="47"/>
      <c r="K122" s="48">
        <f>D13</f>
        <v>92496.84919424048</v>
      </c>
      <c r="L122" s="49">
        <f>F46</f>
        <v>0.1</v>
      </c>
      <c r="M122" s="50">
        <f>K122*L122</f>
        <v>9249.6849194240476</v>
      </c>
    </row>
    <row r="123" spans="9:14">
      <c r="I123" s="46" t="str">
        <f t="shared" si="4"/>
        <v xml:space="preserve">  Specialty Site Manager</v>
      </c>
      <c r="J123" s="47"/>
      <c r="K123" s="48">
        <f>D14</f>
        <v>60923</v>
      </c>
      <c r="L123" s="49">
        <f>F47</f>
        <v>1</v>
      </c>
      <c r="M123" s="50">
        <f>K123*L123</f>
        <v>60923</v>
      </c>
    </row>
    <row r="124" spans="9:14">
      <c r="I124" s="46" t="str">
        <f t="shared" si="4"/>
        <v>Medical and Clinical</v>
      </c>
      <c r="J124" s="47"/>
      <c r="K124" s="48"/>
      <c r="L124" s="49"/>
      <c r="M124" s="50"/>
    </row>
    <row r="125" spans="9:14">
      <c r="I125" s="46" t="str">
        <f t="shared" si="4"/>
        <v xml:space="preserve">  Psych</v>
      </c>
      <c r="J125" s="47"/>
      <c r="K125" s="48">
        <f>D16</f>
        <v>72789.28066227409</v>
      </c>
      <c r="L125" s="49">
        <f>F49</f>
        <v>0.25</v>
      </c>
      <c r="M125" s="50">
        <f>K125*L125</f>
        <v>18197.320165568522</v>
      </c>
    </row>
    <row r="126" spans="9:14">
      <c r="I126" s="46" t="str">
        <f t="shared" si="4"/>
        <v xml:space="preserve">  LPHA</v>
      </c>
      <c r="J126" s="75"/>
      <c r="K126" s="86">
        <f>D17</f>
        <v>60923.199999999997</v>
      </c>
      <c r="L126" s="49">
        <f>F50</f>
        <v>0.5</v>
      </c>
      <c r="M126" s="88">
        <f>K126*L126</f>
        <v>30461.599999999999</v>
      </c>
    </row>
    <row r="127" spans="9:14" ht="19.5" customHeight="1">
      <c r="I127" s="46" t="str">
        <f t="shared" si="4"/>
        <v xml:space="preserve">  LPN</v>
      </c>
      <c r="J127" s="47"/>
      <c r="K127" s="48">
        <f>D18</f>
        <v>57449.599999999999</v>
      </c>
      <c r="L127" s="49">
        <f>F51</f>
        <v>0.2</v>
      </c>
      <c r="M127" s="50">
        <f>K127*L127</f>
        <v>11489.92</v>
      </c>
    </row>
    <row r="128" spans="9:14">
      <c r="I128" s="46" t="str">
        <f>I91</f>
        <v xml:space="preserve">  Direct Care III</v>
      </c>
      <c r="J128" s="47"/>
      <c r="K128" s="48">
        <f>D21</f>
        <v>41516.800000000003</v>
      </c>
      <c r="L128" s="49">
        <f>F54</f>
        <v>1</v>
      </c>
      <c r="M128" s="50">
        <f>L128*K128</f>
        <v>41516.800000000003</v>
      </c>
    </row>
    <row r="129" spans="9:13">
      <c r="I129" s="46" t="str">
        <f>B22</f>
        <v xml:space="preserve">  Direct Care</v>
      </c>
      <c r="J129" s="47"/>
      <c r="K129" s="48">
        <f>D22</f>
        <v>32198.400000000001</v>
      </c>
      <c r="L129" s="49">
        <f>F55</f>
        <v>6</v>
      </c>
      <c r="M129" s="50">
        <f>K129*L129</f>
        <v>193190.40000000002</v>
      </c>
    </row>
    <row r="130" spans="9:13">
      <c r="I130" s="46" t="str">
        <f>B23</f>
        <v xml:space="preserve">  Relief</v>
      </c>
      <c r="J130" s="47"/>
      <c r="K130" s="48">
        <f>D23</f>
        <v>32198.400000000001</v>
      </c>
      <c r="L130" s="49">
        <f>F56</f>
        <v>1.0230769230769232</v>
      </c>
      <c r="M130" s="50">
        <f>K130*L130</f>
        <v>32941.44000000001</v>
      </c>
    </row>
    <row r="131" spans="9:13">
      <c r="I131" s="169" t="s">
        <v>43</v>
      </c>
      <c r="J131" s="129"/>
      <c r="K131" s="129"/>
      <c r="L131" s="588">
        <f>SUM(L122:L130)</f>
        <v>10.073076923076924</v>
      </c>
      <c r="M131" s="589">
        <f>SUM(M122:M130)</f>
        <v>397970.16508499259</v>
      </c>
    </row>
    <row r="132" spans="9:13">
      <c r="I132" s="103" t="s">
        <v>127</v>
      </c>
      <c r="J132" s="99"/>
      <c r="K132" s="99"/>
      <c r="L132" s="99" t="s">
        <v>45</v>
      </c>
      <c r="M132" s="101"/>
    </row>
    <row r="133" spans="9:13">
      <c r="I133" s="103" t="str">
        <f>B27</f>
        <v xml:space="preserve">  Tax and Fringe</v>
      </c>
      <c r="J133" s="99"/>
      <c r="K133" s="104">
        <f>K96</f>
        <v>0.22309999999999999</v>
      </c>
      <c r="L133" s="99"/>
      <c r="M133" s="105">
        <f>K133*M131</f>
        <v>88787.14383046185</v>
      </c>
    </row>
    <row r="134" spans="9:13" ht="15.75" customHeight="1">
      <c r="I134" s="169" t="s">
        <v>47</v>
      </c>
      <c r="J134" s="129"/>
      <c r="K134" s="129"/>
      <c r="L134" s="590"/>
      <c r="M134" s="251">
        <f>M131+M133</f>
        <v>486757.30891545443</v>
      </c>
    </row>
    <row r="135" spans="9:13">
      <c r="I135" s="103"/>
      <c r="J135" s="99"/>
      <c r="K135" s="99"/>
      <c r="L135" s="397"/>
      <c r="M135" s="50"/>
    </row>
    <row r="136" spans="9:13">
      <c r="I136" s="529" t="s">
        <v>60</v>
      </c>
      <c r="J136" s="471"/>
      <c r="K136" s="547" t="s">
        <v>49</v>
      </c>
      <c r="L136" s="548" t="s">
        <v>4</v>
      </c>
      <c r="M136" s="549" t="s">
        <v>13</v>
      </c>
    </row>
    <row r="137" spans="9:13">
      <c r="I137" s="46" t="str">
        <f>B31</f>
        <v xml:space="preserve">  Psychologist</v>
      </c>
      <c r="J137" s="99"/>
      <c r="K137" s="143">
        <f>D31</f>
        <v>135.32</v>
      </c>
      <c r="L137" s="118">
        <f>52*F57</f>
        <v>104</v>
      </c>
      <c r="M137" s="105">
        <f>K137*L137</f>
        <v>14073.279999999999</v>
      </c>
    </row>
    <row r="138" spans="9:13">
      <c r="I138" s="169" t="s">
        <v>56</v>
      </c>
      <c r="J138" s="129"/>
      <c r="K138" s="129"/>
      <c r="L138" s="129"/>
      <c r="M138" s="251">
        <f>SUM(M137:M137)</f>
        <v>14073.279999999999</v>
      </c>
    </row>
    <row r="139" spans="9:13">
      <c r="I139" s="103" t="str">
        <f>B40</f>
        <v>PFLMA Trust Contribution</v>
      </c>
      <c r="J139" s="99"/>
      <c r="K139" s="99"/>
      <c r="L139" s="158">
        <f>D40</f>
        <v>3.7000000000000002E-3</v>
      </c>
      <c r="M139" s="105">
        <f>M131*L139</f>
        <v>1472.4896108144726</v>
      </c>
    </row>
    <row r="140" spans="9:13">
      <c r="I140" s="103" t="str">
        <f>B34</f>
        <v xml:space="preserve">  Staff Training</v>
      </c>
      <c r="J140" s="99"/>
      <c r="K140" s="99"/>
      <c r="L140" s="397">
        <f>D34</f>
        <v>277.77888022304023</v>
      </c>
      <c r="M140" s="461">
        <f>L140*L131</f>
        <v>2798.0880280928554</v>
      </c>
    </row>
    <row r="141" spans="9:13">
      <c r="I141" s="103" t="str">
        <f>B35</f>
        <v xml:space="preserve">  Transportation</v>
      </c>
      <c r="J141" s="99"/>
      <c r="K141" s="99"/>
      <c r="L141" s="143"/>
      <c r="M141" s="505">
        <f>D35</f>
        <v>6191.6539525126345</v>
      </c>
    </row>
    <row r="142" spans="9:13">
      <c r="I142" s="103" t="str">
        <f>B37</f>
        <v xml:space="preserve">  Meals / Food***</v>
      </c>
      <c r="J142" s="99"/>
      <c r="K142" s="99"/>
      <c r="L142" s="143">
        <f>D37</f>
        <v>8.16</v>
      </c>
      <c r="M142" s="505">
        <f>L142*M119</f>
        <v>14892</v>
      </c>
    </row>
    <row r="143" spans="9:13">
      <c r="I143" s="103" t="str">
        <f>B36</f>
        <v xml:space="preserve">  Program Supplies &amp; Materials</v>
      </c>
      <c r="J143" s="99"/>
      <c r="K143" s="99"/>
      <c r="L143" s="493">
        <f>D36</f>
        <v>642.72053101483573</v>
      </c>
      <c r="M143" s="505">
        <f>L143*L131</f>
        <v>6474.173348953288</v>
      </c>
    </row>
    <row r="144" spans="9:13">
      <c r="I144" s="103"/>
      <c r="J144" s="99"/>
      <c r="K144" s="99"/>
      <c r="L144" s="143"/>
      <c r="M144" s="591">
        <f>SUM(M139:M143)</f>
        <v>31828.404940373253</v>
      </c>
    </row>
    <row r="145" spans="9:14">
      <c r="I145" s="103"/>
      <c r="J145" s="99"/>
      <c r="K145" s="99"/>
      <c r="L145" s="397"/>
      <c r="M145" s="250"/>
    </row>
    <row r="146" spans="9:14">
      <c r="I146" s="169" t="s">
        <v>133</v>
      </c>
      <c r="J146" s="129"/>
      <c r="K146" s="129"/>
      <c r="L146" s="129"/>
      <c r="M146" s="592">
        <f>SUM(M134,M138,M144)</f>
        <v>532658.99385582772</v>
      </c>
    </row>
    <row r="147" spans="9:14">
      <c r="I147" s="103"/>
      <c r="J147" s="99"/>
      <c r="K147" s="99"/>
      <c r="L147" s="99"/>
      <c r="M147" s="101"/>
    </row>
    <row r="148" spans="9:14">
      <c r="I148" s="103" t="str">
        <f>B39</f>
        <v xml:space="preserve">  Admin. Allocation</v>
      </c>
      <c r="J148" s="99"/>
      <c r="K148" s="307">
        <f>D39</f>
        <v>0.12</v>
      </c>
      <c r="L148" s="99"/>
      <c r="M148" s="105">
        <f>K148*M146</f>
        <v>63919.079262699321</v>
      </c>
    </row>
    <row r="149" spans="9:14">
      <c r="I149" s="103"/>
      <c r="J149" s="99"/>
      <c r="K149" s="99"/>
      <c r="L149" s="99"/>
      <c r="M149" s="311"/>
    </row>
    <row r="150" spans="9:14" ht="13.8" thickBot="1">
      <c r="I150" s="593" t="s">
        <v>81</v>
      </c>
      <c r="J150" s="317"/>
      <c r="K150" s="317"/>
      <c r="L150" s="317"/>
      <c r="M150" s="149">
        <f>SUM(M146:M148)</f>
        <v>596578.07311852707</v>
      </c>
    </row>
    <row r="151" spans="9:14" ht="13.8" thickTop="1">
      <c r="I151" s="103"/>
      <c r="J151" s="99"/>
      <c r="K151" s="99"/>
      <c r="L151" s="99"/>
      <c r="M151" s="101"/>
    </row>
    <row r="152" spans="9:14">
      <c r="I152" s="103" t="str">
        <f>B42</f>
        <v>CAF rate</v>
      </c>
      <c r="J152" s="99"/>
      <c r="K152" s="324">
        <f>D42</f>
        <v>1.7780248869661817E-2</v>
      </c>
      <c r="L152" s="99"/>
      <c r="M152" s="326">
        <f>M150+(M150*K152)-(M131*K152)</f>
        <v>600109.37115084624</v>
      </c>
    </row>
    <row r="153" spans="9:14">
      <c r="I153" s="103"/>
      <c r="J153" s="99"/>
      <c r="K153" s="324"/>
      <c r="L153" s="99"/>
      <c r="M153" s="326"/>
    </row>
    <row r="154" spans="9:14">
      <c r="I154" s="103"/>
      <c r="J154" s="99"/>
      <c r="K154" s="99"/>
      <c r="L154" s="99"/>
      <c r="M154" s="594"/>
    </row>
    <row r="155" spans="9:14" ht="13.8" thickBot="1">
      <c r="I155" s="103" t="s">
        <v>138</v>
      </c>
      <c r="J155" s="184"/>
      <c r="K155" s="184"/>
      <c r="L155" s="185"/>
      <c r="M155" s="186">
        <f>M152/M119</f>
        <v>328.82705268539519</v>
      </c>
    </row>
    <row r="156" spans="9:14" ht="13.8" thickBot="1">
      <c r="I156" s="582"/>
      <c r="J156" s="595"/>
      <c r="K156" s="184"/>
      <c r="L156" s="185"/>
      <c r="M156" s="596"/>
    </row>
    <row r="157" spans="9:14">
      <c r="I157" s="99"/>
      <c r="J157" s="566"/>
      <c r="K157" s="99"/>
      <c r="L157" s="163"/>
      <c r="M157" s="192"/>
    </row>
    <row r="158" spans="9:14">
      <c r="I158" s="99"/>
      <c r="J158" s="566"/>
      <c r="K158" s="99"/>
      <c r="L158" s="163"/>
      <c r="M158" s="192"/>
      <c r="N158" s="119"/>
    </row>
    <row r="160" spans="9:14" ht="13.8" thickBot="1"/>
    <row r="161" spans="9:13" ht="13.8" thickBot="1">
      <c r="I161" s="926" t="s">
        <v>204</v>
      </c>
      <c r="J161" s="927"/>
      <c r="K161" s="927"/>
      <c r="L161" s="927"/>
      <c r="M161" s="928"/>
    </row>
    <row r="162" spans="9:13">
      <c r="I162" s="512" t="s">
        <v>7</v>
      </c>
      <c r="J162" s="513">
        <v>11</v>
      </c>
      <c r="K162" s="136"/>
      <c r="L162" s="523" t="s">
        <v>9</v>
      </c>
      <c r="M162" s="524">
        <f>J162*365</f>
        <v>4015</v>
      </c>
    </row>
    <row r="163" spans="9:13">
      <c r="I163" s="529"/>
      <c r="J163" s="530"/>
      <c r="K163" s="547" t="s">
        <v>11</v>
      </c>
      <c r="L163" s="547" t="s">
        <v>12</v>
      </c>
      <c r="M163" s="517" t="s">
        <v>13</v>
      </c>
    </row>
    <row r="164" spans="9:13">
      <c r="I164" s="46" t="str">
        <f t="shared" ref="I164:I173" si="5">I121</f>
        <v>Management</v>
      </c>
      <c r="J164" s="536"/>
      <c r="K164" s="173"/>
      <c r="L164" s="173"/>
      <c r="M164" s="516"/>
    </row>
    <row r="165" spans="9:13">
      <c r="I165" s="46" t="str">
        <f t="shared" si="5"/>
        <v xml:space="preserve">  Management Supervision</v>
      </c>
      <c r="J165" s="47"/>
      <c r="K165" s="48">
        <f>K122</f>
        <v>92496.84919424048</v>
      </c>
      <c r="L165" s="49">
        <f>G46</f>
        <v>0.1</v>
      </c>
      <c r="M165" s="50">
        <f>K165*L165</f>
        <v>9249.6849194240476</v>
      </c>
    </row>
    <row r="166" spans="9:13">
      <c r="I166" s="46" t="str">
        <f t="shared" si="5"/>
        <v xml:space="preserve">  Specialty Site Manager</v>
      </c>
      <c r="J166" s="47"/>
      <c r="K166" s="48">
        <f>K123</f>
        <v>60923</v>
      </c>
      <c r="L166" s="49">
        <f>G47</f>
        <v>2.2000000000000002</v>
      </c>
      <c r="M166" s="50">
        <f>K166*L166</f>
        <v>134030.6</v>
      </c>
    </row>
    <row r="167" spans="9:13">
      <c r="I167" s="46" t="str">
        <f t="shared" si="5"/>
        <v>Medical and Clinical</v>
      </c>
      <c r="J167" s="47"/>
      <c r="K167" s="48"/>
      <c r="L167" s="49"/>
      <c r="M167" s="50"/>
    </row>
    <row r="168" spans="9:13">
      <c r="I168" s="46" t="str">
        <f t="shared" si="5"/>
        <v xml:space="preserve">  Psych</v>
      </c>
      <c r="J168" s="47"/>
      <c r="K168" s="48">
        <f t="shared" ref="K168:K173" si="6">K125</f>
        <v>72789.28066227409</v>
      </c>
      <c r="L168" s="49">
        <f>G49</f>
        <v>0.5</v>
      </c>
      <c r="M168" s="50">
        <f t="shared" ref="M168:M173" si="7">K168*L168</f>
        <v>36394.640331137045</v>
      </c>
    </row>
    <row r="169" spans="9:13" ht="12" customHeight="1">
      <c r="I169" s="74" t="str">
        <f t="shared" si="5"/>
        <v xml:space="preserve">  LPHA</v>
      </c>
      <c r="J169" s="75"/>
      <c r="K169" s="48">
        <f t="shared" si="6"/>
        <v>60923.199999999997</v>
      </c>
      <c r="L169" s="49">
        <f>G50</f>
        <v>0.75</v>
      </c>
      <c r="M169" s="88">
        <f t="shared" si="7"/>
        <v>45692.399999999994</v>
      </c>
    </row>
    <row r="170" spans="9:13">
      <c r="I170" s="46" t="str">
        <f t="shared" si="5"/>
        <v xml:space="preserve">  LPN</v>
      </c>
      <c r="J170" s="47"/>
      <c r="K170" s="48">
        <f t="shared" si="6"/>
        <v>57449.599999999999</v>
      </c>
      <c r="L170" s="49">
        <f>G51</f>
        <v>0.4</v>
      </c>
      <c r="M170" s="50">
        <f t="shared" si="7"/>
        <v>22979.84</v>
      </c>
    </row>
    <row r="171" spans="9:13">
      <c r="I171" s="46" t="str">
        <f t="shared" si="5"/>
        <v xml:space="preserve">  Direct Care III</v>
      </c>
      <c r="J171" s="47"/>
      <c r="K171" s="48">
        <f t="shared" si="6"/>
        <v>41516.800000000003</v>
      </c>
      <c r="L171" s="49">
        <f>G54</f>
        <v>1.25</v>
      </c>
      <c r="M171" s="50">
        <f t="shared" si="7"/>
        <v>51896</v>
      </c>
    </row>
    <row r="172" spans="9:13">
      <c r="I172" s="46" t="str">
        <f t="shared" si="5"/>
        <v xml:space="preserve">  Direct Care</v>
      </c>
      <c r="J172" s="47"/>
      <c r="K172" s="48">
        <f t="shared" si="6"/>
        <v>32198.400000000001</v>
      </c>
      <c r="L172" s="49">
        <f>G55</f>
        <v>7.95</v>
      </c>
      <c r="M172" s="50">
        <f t="shared" si="7"/>
        <v>255977.28000000003</v>
      </c>
    </row>
    <row r="173" spans="9:13">
      <c r="I173" s="545" t="str">
        <f t="shared" si="5"/>
        <v xml:space="preserve">  Relief</v>
      </c>
      <c r="J173" s="47"/>
      <c r="K173" s="48">
        <f t="shared" si="6"/>
        <v>32198.400000000001</v>
      </c>
      <c r="L173" s="49">
        <f>G56</f>
        <v>1.3446153846153845</v>
      </c>
      <c r="M173" s="50">
        <f t="shared" si="7"/>
        <v>43294.464</v>
      </c>
    </row>
    <row r="174" spans="9:13">
      <c r="I174" s="169" t="s">
        <v>43</v>
      </c>
      <c r="J174" s="129"/>
      <c r="K174" s="129"/>
      <c r="L174" s="588">
        <f>SUM(L165:L173)</f>
        <v>14.494615384615384</v>
      </c>
      <c r="M174" s="589">
        <f>SUM(M165:M173)</f>
        <v>599514.90925056115</v>
      </c>
    </row>
    <row r="175" spans="9:13">
      <c r="I175" s="103" t="s">
        <v>127</v>
      </c>
      <c r="J175" s="99"/>
      <c r="K175" s="99"/>
      <c r="L175" s="99" t="s">
        <v>45</v>
      </c>
      <c r="M175" s="101"/>
    </row>
    <row r="176" spans="9:13">
      <c r="I176" s="103" t="s">
        <v>46</v>
      </c>
      <c r="J176" s="99"/>
      <c r="K176" s="104">
        <f>K133</f>
        <v>0.22309999999999999</v>
      </c>
      <c r="L176" s="99"/>
      <c r="M176" s="105">
        <f>K176*M174</f>
        <v>133751.7762538002</v>
      </c>
    </row>
    <row r="177" spans="9:13">
      <c r="I177" s="169" t="s">
        <v>47</v>
      </c>
      <c r="J177" s="129"/>
      <c r="K177" s="129"/>
      <c r="L177" s="590"/>
      <c r="M177" s="251">
        <f>M174+M176</f>
        <v>733266.68550436129</v>
      </c>
    </row>
    <row r="178" spans="9:13">
      <c r="I178" s="103"/>
      <c r="J178" s="99"/>
      <c r="K178" s="99"/>
      <c r="L178" s="397"/>
      <c r="M178" s="50"/>
    </row>
    <row r="179" spans="9:13">
      <c r="I179" s="529" t="s">
        <v>60</v>
      </c>
      <c r="J179" s="471"/>
      <c r="K179" s="547" t="s">
        <v>49</v>
      </c>
      <c r="L179" s="548" t="s">
        <v>178</v>
      </c>
      <c r="M179" s="549" t="s">
        <v>13</v>
      </c>
    </row>
    <row r="180" spans="9:13">
      <c r="I180" s="46" t="str">
        <f>B31</f>
        <v xml:space="preserve">  Psychologist</v>
      </c>
      <c r="J180" s="99"/>
      <c r="K180" s="143">
        <f>D31</f>
        <v>135.32</v>
      </c>
      <c r="L180" s="118">
        <f>G57*52</f>
        <v>208</v>
      </c>
      <c r="M180" s="105">
        <f>K180*L180</f>
        <v>28146.559999999998</v>
      </c>
    </row>
    <row r="181" spans="9:13">
      <c r="I181" s="169" t="s">
        <v>56</v>
      </c>
      <c r="J181" s="129"/>
      <c r="K181" s="129"/>
      <c r="L181" s="129"/>
      <c r="M181" s="251">
        <f>SUM(M180:M180)</f>
        <v>28146.559999999998</v>
      </c>
    </row>
    <row r="182" spans="9:13">
      <c r="I182" s="103" t="str">
        <f>B40</f>
        <v>PFLMA Trust Contribution</v>
      </c>
      <c r="J182" s="99"/>
      <c r="K182" s="99"/>
      <c r="L182" s="158">
        <f>D40</f>
        <v>3.7000000000000002E-3</v>
      </c>
      <c r="M182" s="105">
        <f>L182*M174</f>
        <v>2218.2051642270762</v>
      </c>
    </row>
    <row r="183" spans="9:13">
      <c r="I183" s="103" t="str">
        <f>I140</f>
        <v xml:space="preserve">  Staff Training</v>
      </c>
      <c r="J183" s="99"/>
      <c r="K183" s="99"/>
      <c r="L183" s="397">
        <f>L140</f>
        <v>277.77888022304023</v>
      </c>
      <c r="M183" s="105">
        <f>L183*L174</f>
        <v>4026.2980308021133</v>
      </c>
    </row>
    <row r="184" spans="9:13">
      <c r="I184" s="466" t="str">
        <f>B35</f>
        <v xml:space="preserve">  Transportation</v>
      </c>
      <c r="J184" s="99"/>
      <c r="K184" s="99"/>
      <c r="L184" s="143"/>
      <c r="M184" s="105">
        <f>D35</f>
        <v>6191.6539525126345</v>
      </c>
    </row>
    <row r="185" spans="9:13">
      <c r="I185" s="466" t="s">
        <v>183</v>
      </c>
      <c r="J185" s="99"/>
      <c r="K185" s="99"/>
      <c r="L185" s="143">
        <v>8.16</v>
      </c>
      <c r="M185" s="461">
        <f>L185*M162</f>
        <v>32762.400000000001</v>
      </c>
    </row>
    <row r="186" spans="9:13">
      <c r="I186" s="466" t="str">
        <f>B36</f>
        <v xml:space="preserve">  Program Supplies &amp; Materials</v>
      </c>
      <c r="J186" s="99"/>
      <c r="K186" s="99"/>
      <c r="L186" s="493">
        <f>D36</f>
        <v>642.72053101483573</v>
      </c>
      <c r="M186" s="505">
        <f>L186*L174</f>
        <v>9315.9868968558076</v>
      </c>
    </row>
    <row r="187" spans="9:13">
      <c r="I187" s="103"/>
      <c r="J187" s="99"/>
      <c r="K187" s="99"/>
      <c r="L187" s="143"/>
      <c r="M187" s="597">
        <f>SUM(M182:M186)</f>
        <v>54514.544044397633</v>
      </c>
    </row>
    <row r="188" spans="9:13">
      <c r="I188" s="103"/>
      <c r="J188" s="99"/>
      <c r="K188" s="99"/>
      <c r="L188" s="397"/>
      <c r="M188" s="505"/>
    </row>
    <row r="189" spans="9:13">
      <c r="I189" s="169" t="s">
        <v>133</v>
      </c>
      <c r="J189" s="129"/>
      <c r="K189" s="129"/>
      <c r="L189" s="129"/>
      <c r="M189" s="591">
        <f>SUM(M177,M181,M187)</f>
        <v>815927.789548759</v>
      </c>
    </row>
    <row r="190" spans="9:13">
      <c r="I190" s="103"/>
      <c r="J190" s="99"/>
      <c r="K190" s="99"/>
      <c r="L190" s="99"/>
      <c r="M190" s="250"/>
    </row>
    <row r="191" spans="9:13">
      <c r="I191" s="103" t="str">
        <f>B39</f>
        <v xml:space="preserve">  Admin. Allocation</v>
      </c>
      <c r="J191" s="99"/>
      <c r="K191" s="307">
        <f>D39</f>
        <v>0.12</v>
      </c>
      <c r="L191" s="99"/>
      <c r="M191" s="598">
        <f>K191*M189</f>
        <v>97911.334745851083</v>
      </c>
    </row>
    <row r="192" spans="9:13">
      <c r="I192" s="103"/>
      <c r="J192" s="99"/>
      <c r="K192" s="99"/>
      <c r="L192" s="99"/>
      <c r="M192" s="599"/>
    </row>
    <row r="193" spans="9:14" ht="13.8" thickBot="1">
      <c r="I193" s="593" t="s">
        <v>81</v>
      </c>
      <c r="J193" s="317"/>
      <c r="K193" s="317"/>
      <c r="L193" s="317"/>
      <c r="M193" s="600">
        <f>SUM(M189:M191)</f>
        <v>913839.12429461011</v>
      </c>
    </row>
    <row r="194" spans="9:14" ht="13.8" thickTop="1">
      <c r="I194" s="103"/>
      <c r="J194" s="99"/>
      <c r="K194" s="99"/>
      <c r="L194" s="99"/>
      <c r="M194" s="601"/>
    </row>
    <row r="195" spans="9:14" ht="13.8" thickBot="1">
      <c r="I195" s="103" t="str">
        <f>B42</f>
        <v>CAF rate</v>
      </c>
      <c r="J195" s="99"/>
      <c r="K195" s="324">
        <f>D42</f>
        <v>1.7780248869661817E-2</v>
      </c>
      <c r="L195" s="99"/>
      <c r="M195" s="149">
        <f>M193+(M193*K195)-(M174*K195)</f>
        <v>919427.88706385437</v>
      </c>
    </row>
    <row r="196" spans="9:14" ht="13.8" thickTop="1">
      <c r="I196" s="103"/>
      <c r="J196" s="99"/>
      <c r="K196" s="99"/>
      <c r="L196" s="99"/>
      <c r="M196" s="101"/>
    </row>
    <row r="197" spans="9:14" ht="13.8" thickBot="1">
      <c r="I197" s="103" t="s">
        <v>138</v>
      </c>
      <c r="J197" s="184"/>
      <c r="K197" s="184"/>
      <c r="L197" s="185"/>
      <c r="M197" s="602">
        <f>M195/M162</f>
        <v>228.99822840942824</v>
      </c>
    </row>
    <row r="198" spans="9:14" ht="13.8" thickBot="1">
      <c r="I198" s="582"/>
      <c r="J198" s="595"/>
      <c r="K198" s="184"/>
      <c r="L198" s="185"/>
      <c r="M198" s="603"/>
    </row>
    <row r="199" spans="9:14">
      <c r="L199" s="99"/>
      <c r="M199" s="192"/>
    </row>
    <row r="200" spans="9:14">
      <c r="L200" s="163"/>
      <c r="M200" s="604"/>
      <c r="N200" s="119"/>
    </row>
  </sheetData>
  <mergeCells count="9">
    <mergeCell ref="I117:M117"/>
    <mergeCell ref="I118:M118"/>
    <mergeCell ref="I161:M161"/>
    <mergeCell ref="B1:G1"/>
    <mergeCell ref="I1:M1"/>
    <mergeCell ref="I8:M8"/>
    <mergeCell ref="I47:M47"/>
    <mergeCell ref="B59:G60"/>
    <mergeCell ref="I83:M83"/>
  </mergeCells>
  <pageMargins left="0.25" right="0.25" top="0" bottom="0" header="0.3" footer="0"/>
  <pageSetup scale="57" fitToHeight="0" orientation="landscape" r:id="rId1"/>
  <headerFooter>
    <oddFooter>&amp;R&amp;P of &amp;N</oddFooter>
  </headerFooter>
  <rowBreaks count="3" manualBreakCount="3">
    <brk id="45" min="8" max="13" man="1"/>
    <brk id="115" min="8" max="13" man="1"/>
    <brk id="158" min="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M381"/>
  <sheetViews>
    <sheetView zoomScale="80" zoomScaleNormal="80" workbookViewId="0">
      <selection activeCell="G26" sqref="G26"/>
    </sheetView>
  </sheetViews>
  <sheetFormatPr defaultColWidth="9.109375" defaultRowHeight="13.2"/>
  <cols>
    <col min="1" max="1" width="9.109375" style="1" customWidth="1"/>
    <col min="2" max="2" width="24.5546875" style="263" customWidth="1"/>
    <col min="3" max="4" width="12.33203125" style="263" customWidth="1"/>
    <col min="5" max="5" width="11" style="263" customWidth="1"/>
    <col min="6" max="6" width="8.33203125" style="263" bestFit="1" customWidth="1"/>
    <col min="7" max="7" width="53.44140625" style="263" customWidth="1"/>
    <col min="8" max="8" width="4" style="263" customWidth="1"/>
    <col min="9" max="9" width="30.88671875" style="263" customWidth="1"/>
    <col min="10" max="10" width="9.109375" style="263"/>
    <col min="11" max="11" width="10.44140625" style="263" customWidth="1"/>
    <col min="12" max="12" width="13" style="263" customWidth="1"/>
    <col min="13" max="13" width="14.44140625" style="263" customWidth="1"/>
    <col min="14" max="14" width="13.33203125" style="1" customWidth="1"/>
    <col min="15" max="15" width="48.33203125" style="5" customWidth="1"/>
    <col min="16" max="16" width="9.109375" style="5"/>
    <col min="17" max="17" width="13.88671875" style="5" customWidth="1"/>
    <col min="18" max="18" width="10.5546875" style="5" customWidth="1"/>
    <col min="19" max="19" width="15.109375" style="5" bestFit="1" customWidth="1"/>
    <col min="20" max="20" width="10.88671875" style="5" customWidth="1"/>
    <col min="21" max="21" width="15.6640625" style="5" customWidth="1"/>
    <col min="22" max="37" width="9.109375" style="5"/>
    <col min="38" max="299" width="9.109375" style="80"/>
    <col min="300" max="16384" width="9.109375" style="263"/>
  </cols>
  <sheetData>
    <row r="1" spans="2:46" ht="13.8" thickBot="1">
      <c r="B1" s="904" t="s">
        <v>0</v>
      </c>
      <c r="C1" s="904"/>
      <c r="D1" s="904"/>
      <c r="E1" s="904"/>
      <c r="F1" s="904"/>
      <c r="G1" s="904"/>
      <c r="H1" s="1"/>
      <c r="I1" s="935" t="s">
        <v>205</v>
      </c>
      <c r="J1" s="935"/>
      <c r="K1" s="935"/>
      <c r="L1" s="935"/>
      <c r="M1" s="935"/>
    </row>
    <row r="2" spans="2:46" ht="13.8" thickBot="1">
      <c r="B2" s="605"/>
      <c r="C2" s="1"/>
      <c r="D2" s="1"/>
      <c r="E2" s="1"/>
      <c r="F2" s="1"/>
      <c r="G2" s="1"/>
      <c r="H2" s="1"/>
      <c r="I2" s="1"/>
      <c r="J2" s="1"/>
      <c r="K2" s="1"/>
      <c r="L2" s="1"/>
      <c r="M2" s="1"/>
    </row>
    <row r="3" spans="2:46">
      <c r="B3" s="9" t="s">
        <v>2</v>
      </c>
      <c r="C3" s="11" t="s">
        <v>3</v>
      </c>
      <c r="D3" s="12" t="s">
        <v>4</v>
      </c>
      <c r="E3" s="1"/>
      <c r="F3" s="1"/>
      <c r="G3" s="1"/>
      <c r="H3" s="1"/>
      <c r="I3" s="1"/>
      <c r="J3" s="1"/>
      <c r="K3" s="1"/>
      <c r="L3" s="1"/>
      <c r="M3" s="1"/>
    </row>
    <row r="4" spans="2:46">
      <c r="B4" s="20" t="s">
        <v>6</v>
      </c>
      <c r="C4" s="22">
        <v>15</v>
      </c>
      <c r="D4" s="23">
        <f>C4*8</f>
        <v>120</v>
      </c>
      <c r="E4" s="1"/>
      <c r="F4" s="1"/>
      <c r="G4" s="1"/>
      <c r="H4" s="1"/>
      <c r="I4" s="1"/>
      <c r="J4" s="1"/>
      <c r="K4" s="1"/>
      <c r="L4" s="1"/>
      <c r="M4" s="1"/>
    </row>
    <row r="5" spans="2:46">
      <c r="B5" s="20" t="s">
        <v>113</v>
      </c>
      <c r="C5" s="22">
        <v>8</v>
      </c>
      <c r="D5" s="23">
        <f>C5*8</f>
        <v>64</v>
      </c>
      <c r="E5" s="1"/>
      <c r="F5" s="1"/>
      <c r="G5" s="1"/>
      <c r="H5" s="1"/>
      <c r="I5" s="1"/>
      <c r="J5" s="1"/>
      <c r="K5" s="1"/>
      <c r="L5" s="1"/>
      <c r="M5" s="1"/>
    </row>
    <row r="6" spans="2:46">
      <c r="B6" s="20" t="s">
        <v>10</v>
      </c>
      <c r="C6" s="22">
        <v>10</v>
      </c>
      <c r="D6" s="23">
        <f>C6*8</f>
        <v>80</v>
      </c>
      <c r="E6" s="1"/>
      <c r="F6" s="1"/>
      <c r="G6" s="1"/>
      <c r="H6" s="1"/>
      <c r="I6" s="1"/>
      <c r="J6" s="1"/>
      <c r="K6" s="1"/>
      <c r="L6" s="1"/>
      <c r="M6" s="1"/>
    </row>
    <row r="7" spans="2:46" ht="13.8" thickBot="1">
      <c r="B7" s="39" t="s">
        <v>14</v>
      </c>
      <c r="C7" s="22">
        <v>5</v>
      </c>
      <c r="D7" s="41">
        <f>C7*8</f>
        <v>40</v>
      </c>
      <c r="E7" s="1"/>
      <c r="F7" s="1"/>
      <c r="G7" s="1"/>
      <c r="H7" s="1"/>
      <c r="I7" s="1"/>
      <c r="J7" s="1"/>
      <c r="K7" s="1"/>
      <c r="L7" s="1"/>
      <c r="M7" s="1"/>
    </row>
    <row r="8" spans="2:46" ht="13.8" thickBot="1">
      <c r="B8" s="20"/>
      <c r="C8" s="45" t="s">
        <v>16</v>
      </c>
      <c r="D8" s="23">
        <f>SUM(D4:D7)</f>
        <v>304</v>
      </c>
      <c r="E8" s="1"/>
      <c r="F8" s="1"/>
      <c r="G8" s="1"/>
      <c r="H8" s="1"/>
      <c r="I8" s="936" t="s">
        <v>206</v>
      </c>
      <c r="J8" s="937"/>
      <c r="K8" s="937"/>
      <c r="L8" s="937"/>
      <c r="M8" s="938"/>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2:46" ht="13.8" thickBot="1">
      <c r="B9" s="51"/>
      <c r="C9" s="53" t="s">
        <v>18</v>
      </c>
      <c r="D9" s="54">
        <f>D8/(52*40)</f>
        <v>0.14615384615384616</v>
      </c>
      <c r="E9" s="1"/>
      <c r="F9" s="1"/>
      <c r="G9" s="1"/>
      <c r="H9" s="1"/>
      <c r="I9" s="26" t="s">
        <v>7</v>
      </c>
      <c r="J9" s="266">
        <v>5</v>
      </c>
      <c r="K9" s="28"/>
      <c r="L9" s="29" t="s">
        <v>9</v>
      </c>
      <c r="M9" s="30">
        <f>J9*365</f>
        <v>1825</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row>
    <row r="10" spans="2:46" ht="13.8" thickBot="1">
      <c r="B10" s="1"/>
      <c r="C10" s="1"/>
      <c r="D10" s="1"/>
      <c r="E10" s="1"/>
      <c r="F10" s="1"/>
      <c r="G10" s="1"/>
      <c r="H10" s="1"/>
      <c r="I10" s="120"/>
      <c r="J10" s="33"/>
      <c r="K10" s="33"/>
      <c r="L10" s="33"/>
      <c r="M10" s="34"/>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row>
    <row r="11" spans="2:46" ht="26.4">
      <c r="B11" s="197"/>
      <c r="C11" s="606" t="s">
        <v>126</v>
      </c>
      <c r="D11" s="606" t="s">
        <v>23</v>
      </c>
      <c r="E11" s="607" t="s">
        <v>207</v>
      </c>
      <c r="F11" s="198"/>
      <c r="G11" s="379" t="s">
        <v>24</v>
      </c>
      <c r="H11" s="1"/>
      <c r="I11" s="35"/>
      <c r="J11" s="36"/>
      <c r="K11" s="37" t="s">
        <v>11</v>
      </c>
      <c r="L11" s="37" t="s">
        <v>12</v>
      </c>
      <c r="M11" s="38" t="s">
        <v>13</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row>
    <row r="12" spans="2:46">
      <c r="B12" s="272" t="s">
        <v>15</v>
      </c>
      <c r="C12" s="64"/>
      <c r="D12" s="273"/>
      <c r="E12" s="64"/>
      <c r="F12" s="64"/>
      <c r="G12" s="34"/>
      <c r="H12" s="1"/>
      <c r="I12" s="31" t="str">
        <f t="shared" ref="I12:I21" si="0">B12</f>
        <v>Management</v>
      </c>
      <c r="J12" s="42"/>
      <c r="K12" s="43"/>
      <c r="L12" s="43"/>
      <c r="M12" s="44"/>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row>
    <row r="13" spans="2:46">
      <c r="B13" s="71" t="s">
        <v>120</v>
      </c>
      <c r="C13" s="72">
        <v>0.1</v>
      </c>
      <c r="D13" s="106">
        <f>'[8]Integrated Team (FY21)'!E15</f>
        <v>92496.84919424048</v>
      </c>
      <c r="E13" s="306"/>
      <c r="F13" s="306"/>
      <c r="G13" s="101" t="str">
        <f>[8]Int_Beh!G13</f>
        <v>FY16 UFR, Weighted Average, Program Function Manager</v>
      </c>
      <c r="H13" s="5"/>
      <c r="I13" s="103" t="str">
        <f t="shared" si="0"/>
        <v xml:space="preserve">  Management Supervision</v>
      </c>
      <c r="J13" s="608"/>
      <c r="K13" s="48">
        <f>D13</f>
        <v>92496.84919424048</v>
      </c>
      <c r="L13" s="49">
        <f>C13</f>
        <v>0.1</v>
      </c>
      <c r="M13" s="210">
        <f>K13*L13</f>
        <v>9249.6849194240476</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row>
    <row r="14" spans="2:46">
      <c r="B14" s="71" t="s">
        <v>173</v>
      </c>
      <c r="C14" s="72">
        <v>1</v>
      </c>
      <c r="D14" s="609">
        <f>'[8]Integrated Team (FY21)'!E14</f>
        <v>60923</v>
      </c>
      <c r="E14" s="306"/>
      <c r="F14" s="306"/>
      <c r="G14" s="540" t="s">
        <v>194</v>
      </c>
      <c r="H14" s="5"/>
      <c r="I14" s="103" t="str">
        <f>B14</f>
        <v xml:space="preserve">  Specialty Site Manager</v>
      </c>
      <c r="J14" s="608"/>
      <c r="K14" s="57">
        <f>D14</f>
        <v>60923</v>
      </c>
      <c r="L14" s="49">
        <f>C14</f>
        <v>1</v>
      </c>
      <c r="M14" s="210">
        <f>K14*L14</f>
        <v>60923</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2:46">
      <c r="B15" s="78" t="s">
        <v>25</v>
      </c>
      <c r="C15" s="72"/>
      <c r="D15" s="106"/>
      <c r="E15" s="306"/>
      <c r="F15" s="306"/>
      <c r="G15" s="101"/>
      <c r="H15" s="5"/>
      <c r="I15" s="65" t="str">
        <f t="shared" si="0"/>
        <v>Medical and Clinical</v>
      </c>
      <c r="J15" s="47"/>
      <c r="K15" s="48"/>
      <c r="L15" s="49"/>
      <c r="M15" s="210"/>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row>
    <row r="16" spans="2:46">
      <c r="B16" s="71" t="s">
        <v>208</v>
      </c>
      <c r="C16" s="72">
        <v>0.12</v>
      </c>
      <c r="D16" s="106">
        <f>'[8]Integrated Team (FY21)'!E17</f>
        <v>208323.9231935351</v>
      </c>
      <c r="E16" s="306"/>
      <c r="F16" s="306"/>
      <c r="G16" s="101" t="s">
        <v>33</v>
      </c>
      <c r="H16" s="5"/>
      <c r="I16" s="46" t="str">
        <f t="shared" si="0"/>
        <v xml:space="preserve">  Psychiatrist</v>
      </c>
      <c r="J16" s="47"/>
      <c r="K16" s="48">
        <f>D16</f>
        <v>208323.9231935351</v>
      </c>
      <c r="L16" s="49">
        <f>C16</f>
        <v>0.12</v>
      </c>
      <c r="M16" s="210">
        <f t="shared" ref="M16:M24" si="1">K16*L16</f>
        <v>24998.870783224211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row>
    <row r="17" spans="2:46" ht="29.25" customHeight="1">
      <c r="B17" s="542" t="s">
        <v>180</v>
      </c>
      <c r="C17" s="82">
        <v>0.05</v>
      </c>
      <c r="D17" s="543">
        <f>[8]Chart!C14</f>
        <v>60923.199999999997</v>
      </c>
      <c r="E17" s="5"/>
      <c r="F17" s="306"/>
      <c r="G17" s="610" t="str">
        <f>[8]Int_Beh!G61</f>
        <v>BLS /OES Massachusetts Median 2018</v>
      </c>
      <c r="H17" s="5"/>
      <c r="I17" s="74" t="str">
        <f t="shared" si="0"/>
        <v xml:space="preserve">  LPHA</v>
      </c>
      <c r="J17" s="75"/>
      <c r="K17" s="86">
        <f>D17</f>
        <v>60923.199999999997</v>
      </c>
      <c r="L17" s="87">
        <f>C17</f>
        <v>0.05</v>
      </c>
      <c r="M17" s="611">
        <f t="shared" si="1"/>
        <v>3046.16</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row>
    <row r="18" spans="2:46">
      <c r="B18" s="71" t="s">
        <v>64</v>
      </c>
      <c r="C18" s="72">
        <v>0.12</v>
      </c>
      <c r="D18" s="106">
        <f>'[8]FY15 Salary Benchmark'!C11*(1+D40)</f>
        <v>70360.439368742242</v>
      </c>
      <c r="E18" s="306"/>
      <c r="F18" s="306"/>
      <c r="G18" s="101" t="s">
        <v>33</v>
      </c>
      <c r="H18" s="5"/>
      <c r="I18" s="46" t="str">
        <f t="shared" si="0"/>
        <v xml:space="preserve">  Occupational Therapist</v>
      </c>
      <c r="J18" s="47"/>
      <c r="K18" s="48">
        <f>D18</f>
        <v>70360.439368742242</v>
      </c>
      <c r="L18" s="49">
        <f>C18</f>
        <v>0.12</v>
      </c>
      <c r="M18" s="210">
        <f>K18*L18</f>
        <v>8443.2527242490687</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row>
    <row r="19" spans="2:46">
      <c r="B19" s="71" t="s">
        <v>196</v>
      </c>
      <c r="C19" s="72">
        <v>0.2</v>
      </c>
      <c r="D19" s="106">
        <v>57449.599999999999</v>
      </c>
      <c r="E19" s="5"/>
      <c r="F19" s="306"/>
      <c r="G19" s="101" t="s">
        <v>35</v>
      </c>
      <c r="H19" s="5"/>
      <c r="I19" s="46" t="str">
        <f t="shared" si="0"/>
        <v xml:space="preserve">  LPN</v>
      </c>
      <c r="J19" s="47"/>
      <c r="K19" s="48">
        <f>D19</f>
        <v>57449.599999999999</v>
      </c>
      <c r="L19" s="49">
        <f>C19</f>
        <v>0.2</v>
      </c>
      <c r="M19" s="210">
        <f t="shared" si="1"/>
        <v>11489.92</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row>
    <row r="20" spans="2:46">
      <c r="B20" s="78" t="s">
        <v>32</v>
      </c>
      <c r="C20" s="72"/>
      <c r="D20" s="106"/>
      <c r="E20" s="306"/>
      <c r="F20" s="306"/>
      <c r="G20" s="101"/>
      <c r="H20" s="5"/>
      <c r="I20" s="65" t="str">
        <f t="shared" si="0"/>
        <v>Direct Care</v>
      </c>
      <c r="J20" s="47"/>
      <c r="K20" s="48"/>
      <c r="L20" s="49"/>
      <c r="M20" s="210"/>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row>
    <row r="21" spans="2:46">
      <c r="B21" s="71" t="s">
        <v>209</v>
      </c>
      <c r="C21" s="72">
        <v>0.5</v>
      </c>
      <c r="D21" s="106">
        <v>41516.800000000003</v>
      </c>
      <c r="E21" s="306"/>
      <c r="F21" s="306"/>
      <c r="G21" s="101" t="s">
        <v>35</v>
      </c>
      <c r="H21" s="5"/>
      <c r="I21" s="46" t="str">
        <f t="shared" si="0"/>
        <v xml:space="preserve">  DC Evening Supervisor</v>
      </c>
      <c r="J21" s="47"/>
      <c r="K21" s="48">
        <f>D21</f>
        <v>41516.800000000003</v>
      </c>
      <c r="L21" s="49">
        <f>C21</f>
        <v>0.5</v>
      </c>
      <c r="M21" s="210">
        <f t="shared" si="1"/>
        <v>20758.400000000001</v>
      </c>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2:46">
      <c r="B22" s="71" t="s">
        <v>177</v>
      </c>
      <c r="C22" s="72">
        <v>2.62</v>
      </c>
      <c r="D22" s="106">
        <v>41516.800000000003</v>
      </c>
      <c r="E22" s="306"/>
      <c r="F22" s="306"/>
      <c r="G22" s="101" t="s">
        <v>35</v>
      </c>
      <c r="H22" s="5"/>
      <c r="I22" s="46" t="str">
        <f>B22</f>
        <v xml:space="preserve">  Direct Care III</v>
      </c>
      <c r="J22" s="47"/>
      <c r="K22" s="48">
        <f>D22</f>
        <v>41516.800000000003</v>
      </c>
      <c r="L22" s="49">
        <f>C22</f>
        <v>2.62</v>
      </c>
      <c r="M22" s="210">
        <f t="shared" si="1"/>
        <v>108774.01600000002</v>
      </c>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2:46">
      <c r="B23" s="71" t="s">
        <v>210</v>
      </c>
      <c r="C23" s="72">
        <v>6</v>
      </c>
      <c r="D23" s="106">
        <v>32198</v>
      </c>
      <c r="E23" s="306"/>
      <c r="F23" s="306"/>
      <c r="G23" s="101" t="s">
        <v>35</v>
      </c>
      <c r="H23" s="5"/>
      <c r="I23" s="612" t="str">
        <f>B23</f>
        <v xml:space="preserve">  Direct Care I + II</v>
      </c>
      <c r="J23" s="47"/>
      <c r="K23" s="48">
        <f>D23</f>
        <v>32198</v>
      </c>
      <c r="L23" s="49">
        <f>C23</f>
        <v>6</v>
      </c>
      <c r="M23" s="210">
        <f t="shared" si="1"/>
        <v>193188</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2:46">
      <c r="B24" s="71" t="s">
        <v>125</v>
      </c>
      <c r="C24" s="72">
        <f>(C23+C22)*D9</f>
        <v>1.2598461538461541</v>
      </c>
      <c r="D24" s="106">
        <v>32198</v>
      </c>
      <c r="E24" s="306"/>
      <c r="F24" s="306"/>
      <c r="G24" s="101" t="s">
        <v>35</v>
      </c>
      <c r="H24" s="5"/>
      <c r="I24" s="46" t="str">
        <f>B24</f>
        <v xml:space="preserve">  Relief</v>
      </c>
      <c r="J24" s="47"/>
      <c r="K24" s="48">
        <f>D24</f>
        <v>32198</v>
      </c>
      <c r="L24" s="49">
        <f>C24</f>
        <v>1.2598461538461541</v>
      </c>
      <c r="M24" s="210">
        <f t="shared" si="1"/>
        <v>40564.526461538466</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2:46">
      <c r="B25" s="71"/>
      <c r="C25" s="306"/>
      <c r="D25" s="106"/>
      <c r="E25" s="306"/>
      <c r="F25" s="306"/>
      <c r="G25" s="101"/>
      <c r="H25" s="5"/>
      <c r="I25" s="92" t="s">
        <v>43</v>
      </c>
      <c r="J25" s="93"/>
      <c r="K25" s="93"/>
      <c r="L25" s="95">
        <f>SUM(L13:L24)</f>
        <v>11.969846153846156</v>
      </c>
      <c r="M25" s="229">
        <f>SUM(M13:M24)</f>
        <v>481435.83088843583</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2:46">
      <c r="B26" s="71"/>
      <c r="C26" s="306"/>
      <c r="D26" s="106"/>
      <c r="E26" s="306"/>
      <c r="F26" s="306"/>
      <c r="G26" s="101"/>
      <c r="H26" s="5"/>
      <c r="I26" s="103"/>
      <c r="J26" s="99"/>
      <c r="K26" s="99"/>
      <c r="L26" s="99"/>
      <c r="M26" s="34"/>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row r="27" spans="2:46">
      <c r="B27" s="172"/>
      <c r="C27" s="306"/>
      <c r="D27" s="280" t="s">
        <v>52</v>
      </c>
      <c r="E27" s="306"/>
      <c r="F27" s="306"/>
      <c r="G27" s="101"/>
      <c r="H27" s="5"/>
      <c r="I27" s="98" t="s">
        <v>127</v>
      </c>
      <c r="J27" s="99"/>
      <c r="K27" s="99"/>
      <c r="L27" s="100" t="s">
        <v>45</v>
      </c>
      <c r="M27" s="34"/>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row>
    <row r="28" spans="2:46" ht="13.8">
      <c r="B28" s="172" t="s">
        <v>54</v>
      </c>
      <c r="C28" s="306"/>
      <c r="D28" s="308">
        <v>0.22309999999999999</v>
      </c>
      <c r="E28" s="5"/>
      <c r="F28" s="292"/>
      <c r="G28" s="127" t="s">
        <v>55</v>
      </c>
      <c r="H28" s="5"/>
      <c r="I28" s="103" t="s">
        <v>46</v>
      </c>
      <c r="J28" s="99"/>
      <c r="K28" s="104">
        <f>D28</f>
        <v>0.22309999999999999</v>
      </c>
      <c r="L28" s="99"/>
      <c r="M28" s="231">
        <f>K28*M25</f>
        <v>107408.33387121002</v>
      </c>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row>
    <row r="29" spans="2:46">
      <c r="B29" s="293"/>
      <c r="C29" s="292"/>
      <c r="D29" s="292"/>
      <c r="E29" s="292"/>
      <c r="F29" s="292"/>
      <c r="G29" s="101"/>
      <c r="H29" s="5"/>
      <c r="I29" s="92" t="s">
        <v>47</v>
      </c>
      <c r="J29" s="93"/>
      <c r="K29" s="93"/>
      <c r="L29" s="107"/>
      <c r="M29" s="235">
        <f>M25+M28</f>
        <v>588844.16475964582</v>
      </c>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row>
    <row r="30" spans="2:46">
      <c r="B30" s="71"/>
      <c r="C30" s="292"/>
      <c r="D30" s="280" t="s">
        <v>57</v>
      </c>
      <c r="E30" s="292"/>
      <c r="F30" s="292"/>
      <c r="G30" s="101"/>
      <c r="H30" s="5"/>
      <c r="I30" s="103" t="str">
        <f>B38</f>
        <v xml:space="preserve">  PFLMA Trust Contribution</v>
      </c>
      <c r="J30" s="99"/>
      <c r="K30" s="307">
        <f>D38</f>
        <v>3.7000000000000002E-3</v>
      </c>
      <c r="L30" s="99"/>
      <c r="M30" s="231">
        <f>K30*M25</f>
        <v>1781.3125742872126</v>
      </c>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row>
    <row r="31" spans="2:46">
      <c r="B31" s="613" t="str">
        <f>[8]Int_Beh!B163</f>
        <v xml:space="preserve">  Staff Training</v>
      </c>
      <c r="C31" s="614"/>
      <c r="D31" s="615">
        <f>[8]Int_Beh!E163</f>
        <v>277.77888022304023</v>
      </c>
      <c r="E31" s="614"/>
      <c r="F31" s="614"/>
      <c r="G31" s="616" t="str">
        <f>[8]Med_Int_Spec!G32</f>
        <v>Avg of the FY15 CBFS data per FTE.</v>
      </c>
      <c r="H31" s="5"/>
      <c r="I31" s="103" t="str">
        <f>B31</f>
        <v xml:space="preserve">  Staff Training</v>
      </c>
      <c r="J31" s="99"/>
      <c r="K31" s="145">
        <f>D31</f>
        <v>277.77888022304023</v>
      </c>
      <c r="L31" s="99"/>
      <c r="M31" s="461">
        <f>K31*L25</f>
        <v>3324.9704610574499</v>
      </c>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row>
    <row r="32" spans="2:46">
      <c r="B32" s="312"/>
      <c r="C32" s="555"/>
      <c r="D32" s="313"/>
      <c r="E32" s="555"/>
      <c r="F32" s="555"/>
      <c r="G32" s="464"/>
      <c r="H32" s="5"/>
      <c r="I32" s="103" t="str">
        <f>B33</f>
        <v xml:space="preserve">  Transportation</v>
      </c>
      <c r="J32" s="99"/>
      <c r="K32" s="99"/>
      <c r="L32" s="143"/>
      <c r="M32" s="462">
        <f>D33</f>
        <v>6191.6539525126345</v>
      </c>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row>
    <row r="33" spans="1:46">
      <c r="B33" s="172" t="s">
        <v>182</v>
      </c>
      <c r="C33" s="306"/>
      <c r="D33" s="617">
        <f>[8]Med_Int_Spec!D33</f>
        <v>6191.6539525126345</v>
      </c>
      <c r="E33" s="99"/>
      <c r="F33" s="281"/>
      <c r="G33" s="101" t="str">
        <f>[8]GLE!G79</f>
        <v>Benchmark 101 CMR 420: allocation for van, 1 van / 2 GLEs</v>
      </c>
      <c r="H33" s="5"/>
      <c r="I33" s="103" t="str">
        <f>B35</f>
        <v xml:space="preserve">  Meals / Food***</v>
      </c>
      <c r="J33" s="99"/>
      <c r="K33" s="397">
        <f>D35</f>
        <v>8.16</v>
      </c>
      <c r="L33" s="143"/>
      <c r="M33" s="462">
        <f>K33*M9</f>
        <v>14892</v>
      </c>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row>
    <row r="34" spans="1:46">
      <c r="B34" s="172" t="s">
        <v>68</v>
      </c>
      <c r="C34" s="306"/>
      <c r="D34" s="320">
        <f>'[8]Integrated Team (FY21)'!E44</f>
        <v>642.72053101483573</v>
      </c>
      <c r="E34" s="306"/>
      <c r="F34" s="306"/>
      <c r="G34" s="101" t="str">
        <f>[8]Int_Beh!G31</f>
        <v>Program Supplies &amp; Materials (33E) per FTE.</v>
      </c>
      <c r="H34" s="5"/>
      <c r="I34" s="466" t="str">
        <f>B34</f>
        <v xml:space="preserve">  Program Supplies &amp; Materials</v>
      </c>
      <c r="J34" s="99"/>
      <c r="K34" s="493">
        <f>D34</f>
        <v>642.72053101483573</v>
      </c>
      <c r="L34" s="99"/>
      <c r="M34" s="462">
        <f>K34*L25</f>
        <v>7693.2658761658904</v>
      </c>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row>
    <row r="35" spans="1:46">
      <c r="B35" s="124" t="s">
        <v>183</v>
      </c>
      <c r="C35" s="64"/>
      <c r="D35" s="417">
        <v>8.16</v>
      </c>
      <c r="E35" s="64"/>
      <c r="G35" s="214" t="s">
        <v>135</v>
      </c>
      <c r="H35" s="1"/>
      <c r="I35" s="120"/>
      <c r="J35" s="33"/>
      <c r="K35" s="33"/>
      <c r="L35" s="618"/>
      <c r="M35" s="494">
        <f>SUM(M30:M34)</f>
        <v>33883.202864023187</v>
      </c>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row>
    <row r="36" spans="1:46">
      <c r="B36" s="124"/>
      <c r="C36" s="64"/>
      <c r="D36" s="64"/>
      <c r="E36" s="64"/>
      <c r="F36" s="64"/>
      <c r="G36" s="34"/>
      <c r="H36" s="1"/>
      <c r="I36" s="120"/>
      <c r="J36" s="33"/>
      <c r="K36" s="33"/>
      <c r="L36" s="619"/>
      <c r="M36" s="620"/>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1:46">
      <c r="B37" s="124" t="s">
        <v>82</v>
      </c>
      <c r="C37" s="64"/>
      <c r="D37" s="125">
        <f>'[8]Integrated Team (FY21)'!E46</f>
        <v>0.12</v>
      </c>
      <c r="E37" s="64"/>
      <c r="F37" s="64"/>
      <c r="G37" s="70" t="s">
        <v>83</v>
      </c>
      <c r="H37" s="1"/>
      <c r="I37" s="155" t="s">
        <v>133</v>
      </c>
      <c r="J37" s="156"/>
      <c r="K37" s="156"/>
      <c r="L37" s="156"/>
      <c r="M37" s="157">
        <f>SUM(M29,M35)</f>
        <v>622727.36762366898</v>
      </c>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row>
    <row r="38" spans="1:46">
      <c r="B38" s="103" t="s">
        <v>211</v>
      </c>
      <c r="C38" s="99"/>
      <c r="D38" s="158">
        <v>3.7000000000000002E-3</v>
      </c>
      <c r="E38" s="64"/>
      <c r="F38" s="64"/>
      <c r="G38" s="70" t="s">
        <v>80</v>
      </c>
      <c r="H38" s="1"/>
      <c r="I38" s="120"/>
      <c r="J38" s="33"/>
      <c r="K38" s="33"/>
      <c r="L38" s="336"/>
      <c r="M38" s="164"/>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c r="B39" s="172"/>
      <c r="C39" s="306"/>
      <c r="D39" s="306"/>
      <c r="E39" s="64"/>
      <c r="F39" s="64"/>
      <c r="G39" s="34"/>
      <c r="H39" s="1"/>
      <c r="I39" s="120" t="str">
        <f>B37</f>
        <v xml:space="preserve">  Admin. Allocation</v>
      </c>
      <c r="J39" s="33"/>
      <c r="K39" s="495">
        <f>D37</f>
        <v>0.12</v>
      </c>
      <c r="L39" s="33"/>
      <c r="M39" s="231">
        <f>K39*M37</f>
        <v>74727.28411484028</v>
      </c>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row>
    <row r="40" spans="1:46">
      <c r="B40" s="178" t="s">
        <v>85</v>
      </c>
      <c r="C40" s="476"/>
      <c r="D40" s="352">
        <v>7.6809383045675458E-2</v>
      </c>
      <c r="E40" s="179"/>
      <c r="F40" s="179"/>
      <c r="G40" s="478" t="s">
        <v>86</v>
      </c>
      <c r="H40" s="1"/>
      <c r="I40" s="120"/>
      <c r="J40" s="33"/>
      <c r="K40" s="33"/>
      <c r="L40" s="33"/>
      <c r="M40" s="62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row>
    <row r="41" spans="1:46" ht="13.8" thickBot="1">
      <c r="B41" s="187" t="s">
        <v>85</v>
      </c>
      <c r="C41" s="622"/>
      <c r="D41" s="360">
        <f>'CAF 2019 Fall'!BZ25</f>
        <v>1.7780248869661817E-2</v>
      </c>
      <c r="E41" s="623"/>
      <c r="F41" s="623"/>
      <c r="G41" s="101" t="s">
        <v>88</v>
      </c>
      <c r="H41" s="1"/>
      <c r="I41" s="120"/>
      <c r="J41" s="33"/>
      <c r="K41" s="33"/>
      <c r="L41" s="33"/>
      <c r="M41" s="624"/>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row>
    <row r="42" spans="1:46" ht="13.8" thickBot="1">
      <c r="B42" s="939"/>
      <c r="C42" s="939"/>
      <c r="D42" s="939"/>
      <c r="E42" s="939"/>
      <c r="F42" s="939"/>
      <c r="G42" s="939"/>
      <c r="H42" s="1"/>
      <c r="I42" s="403" t="s">
        <v>81</v>
      </c>
      <c r="J42" s="404"/>
      <c r="K42" s="404"/>
      <c r="L42" s="404"/>
      <c r="M42" s="405">
        <f>SUM(M37:M41)</f>
        <v>697454.6517385093</v>
      </c>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row>
    <row r="43" spans="1:46" ht="13.8" thickTop="1">
      <c r="B43" s="940"/>
      <c r="C43" s="940"/>
      <c r="D43" s="940"/>
      <c r="E43" s="940"/>
      <c r="F43" s="940"/>
      <c r="G43" s="940"/>
      <c r="H43" s="1"/>
      <c r="I43" s="120"/>
      <c r="J43" s="33"/>
      <c r="K43" s="99"/>
      <c r="L43" s="33"/>
      <c r="M43" s="34"/>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row>
    <row r="44" spans="1:46">
      <c r="B44" s="940"/>
      <c r="C44" s="940"/>
      <c r="D44" s="940"/>
      <c r="E44" s="940"/>
      <c r="F44" s="940"/>
      <c r="G44" s="940"/>
      <c r="H44" s="1"/>
      <c r="I44" s="120" t="str">
        <f>B41</f>
        <v xml:space="preserve">  CAF</v>
      </c>
      <c r="J44" s="33"/>
      <c r="K44" s="324">
        <f>D41</f>
        <v>1.7780248869661817E-2</v>
      </c>
      <c r="L44" s="33"/>
      <c r="M44" s="338">
        <f>M42+(M42*K44)-(M25*K44)</f>
        <v>701295.52013375459</v>
      </c>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row>
    <row r="45" spans="1:46" ht="13.8" thickBot="1">
      <c r="B45" s="940"/>
      <c r="C45" s="940"/>
      <c r="D45" s="940"/>
      <c r="E45" s="940"/>
      <c r="F45" s="940"/>
      <c r="G45" s="940"/>
      <c r="H45" s="1"/>
      <c r="I45" s="120"/>
      <c r="J45" s="33"/>
      <c r="K45" s="625"/>
      <c r="L45" s="33"/>
      <c r="M45" s="626"/>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row>
    <row r="46" spans="1:46" s="80" customFormat="1" ht="14.4" thickTop="1" thickBot="1">
      <c r="A46" s="1"/>
      <c r="B46" s="1"/>
      <c r="C46" s="1"/>
      <c r="D46" s="1"/>
      <c r="E46" s="1"/>
      <c r="F46" s="1"/>
      <c r="G46" s="1"/>
      <c r="H46" s="1"/>
      <c r="I46" s="341" t="s">
        <v>138</v>
      </c>
      <c r="J46" s="243"/>
      <c r="K46" s="243"/>
      <c r="L46" s="256"/>
      <c r="M46" s="186">
        <f>M44/M9</f>
        <v>384.27151788150934</v>
      </c>
      <c r="N46" s="410"/>
      <c r="O46" s="5"/>
      <c r="P46" s="5"/>
      <c r="Q46" s="5"/>
      <c r="R46" s="5"/>
      <c r="S46" s="5"/>
      <c r="T46" s="5"/>
      <c r="U46" s="5"/>
      <c r="V46" s="5"/>
      <c r="W46" s="5"/>
      <c r="X46" s="5"/>
      <c r="Y46" s="5"/>
      <c r="Z46" s="5"/>
      <c r="AA46" s="5"/>
      <c r="AB46" s="5"/>
      <c r="AC46" s="5"/>
      <c r="AD46" s="5"/>
      <c r="AE46" s="5"/>
      <c r="AF46" s="5"/>
      <c r="AG46" s="5"/>
      <c r="AH46" s="5"/>
      <c r="AI46" s="5"/>
      <c r="AJ46" s="5"/>
      <c r="AK46" s="5"/>
    </row>
    <row r="47" spans="1:46" s="80" customFormat="1">
      <c r="A47" s="1"/>
      <c r="B47" s="1"/>
      <c r="C47" s="1"/>
      <c r="D47" s="1"/>
      <c r="E47" s="1"/>
      <c r="F47" s="1"/>
      <c r="G47" s="1"/>
      <c r="H47" s="1"/>
      <c r="I47" s="1"/>
      <c r="J47" s="1"/>
      <c r="K47" s="1"/>
      <c r="L47" s="1"/>
      <c r="M47" s="1"/>
      <c r="N47" s="1"/>
      <c r="O47" s="5"/>
      <c r="P47" s="5"/>
      <c r="Q47" s="5"/>
      <c r="R47" s="5"/>
      <c r="S47" s="5"/>
      <c r="T47" s="5"/>
      <c r="U47" s="5"/>
      <c r="V47" s="5"/>
      <c r="W47" s="5"/>
      <c r="X47" s="5"/>
      <c r="Y47" s="5"/>
      <c r="Z47" s="5"/>
      <c r="AA47" s="5"/>
      <c r="AB47" s="5"/>
      <c r="AC47" s="5"/>
      <c r="AD47" s="5"/>
      <c r="AE47" s="5"/>
      <c r="AF47" s="5"/>
      <c r="AG47" s="5"/>
      <c r="AH47" s="5"/>
      <c r="AI47" s="5"/>
      <c r="AJ47" s="5"/>
      <c r="AK47" s="5"/>
    </row>
    <row r="48" spans="1:46" s="80" customFormat="1">
      <c r="A48" s="1"/>
      <c r="B48" s="1"/>
      <c r="C48" s="1"/>
      <c r="D48" s="1"/>
      <c r="E48" s="1"/>
      <c r="F48" s="1"/>
      <c r="G48" s="1"/>
      <c r="H48" s="1"/>
      <c r="I48" s="1"/>
      <c r="J48" s="1"/>
      <c r="K48" s="1"/>
      <c r="L48" s="1"/>
      <c r="M48" s="1"/>
      <c r="N48" s="1"/>
      <c r="O48" s="5"/>
      <c r="P48" s="5"/>
      <c r="Q48" s="5"/>
      <c r="R48" s="5"/>
      <c r="S48" s="5"/>
      <c r="T48" s="5"/>
      <c r="U48" s="5"/>
      <c r="V48" s="5"/>
      <c r="W48" s="5"/>
      <c r="X48" s="5"/>
      <c r="Y48" s="5"/>
      <c r="Z48" s="5"/>
      <c r="AA48" s="5"/>
      <c r="AB48" s="5"/>
      <c r="AC48" s="5"/>
      <c r="AD48" s="5"/>
      <c r="AE48" s="5"/>
      <c r="AF48" s="5"/>
      <c r="AG48" s="5"/>
      <c r="AH48" s="5"/>
      <c r="AI48" s="5"/>
      <c r="AJ48" s="5"/>
      <c r="AK48" s="5"/>
    </row>
    <row r="49" spans="1:37" s="80" customFormat="1">
      <c r="A49" s="1"/>
      <c r="B49" s="1"/>
      <c r="C49" s="1"/>
      <c r="D49" s="1"/>
      <c r="E49" s="1"/>
      <c r="F49" s="1"/>
      <c r="G49" s="1"/>
      <c r="H49" s="1"/>
      <c r="I49" s="1"/>
      <c r="J49" s="1"/>
      <c r="K49" s="1"/>
      <c r="L49" s="1"/>
      <c r="M49" s="1"/>
      <c r="N49" s="1"/>
      <c r="O49" s="5"/>
      <c r="P49" s="5"/>
      <c r="Q49" s="5"/>
      <c r="R49" s="5"/>
      <c r="S49" s="5"/>
      <c r="T49" s="5"/>
      <c r="U49" s="5"/>
      <c r="V49" s="5"/>
      <c r="W49" s="5"/>
      <c r="X49" s="5"/>
      <c r="Y49" s="5"/>
      <c r="Z49" s="5"/>
      <c r="AA49" s="5"/>
      <c r="AB49" s="5"/>
      <c r="AC49" s="5"/>
      <c r="AD49" s="5"/>
      <c r="AE49" s="5"/>
      <c r="AF49" s="5"/>
      <c r="AG49" s="5"/>
      <c r="AH49" s="5"/>
      <c r="AI49" s="5"/>
      <c r="AJ49" s="5"/>
      <c r="AK49" s="5"/>
    </row>
    <row r="50" spans="1:37" s="80" customFormat="1">
      <c r="A50" s="1"/>
      <c r="B50" s="1"/>
      <c r="C50" s="1"/>
      <c r="D50" s="1"/>
      <c r="E50" s="1"/>
      <c r="F50" s="1"/>
      <c r="G50" s="1"/>
      <c r="H50" s="1"/>
      <c r="I50" s="1"/>
      <c r="J50" s="1"/>
      <c r="K50" s="1"/>
      <c r="L50" s="1"/>
      <c r="M50" s="1"/>
      <c r="N50" s="1"/>
      <c r="O50" s="5"/>
      <c r="P50" s="5"/>
      <c r="Q50" s="5"/>
      <c r="R50" s="5"/>
      <c r="S50" s="5"/>
      <c r="T50" s="5"/>
      <c r="U50" s="5"/>
      <c r="V50" s="5"/>
      <c r="W50" s="5"/>
      <c r="X50" s="5"/>
      <c r="Y50" s="5"/>
      <c r="Z50" s="5"/>
      <c r="AA50" s="5"/>
      <c r="AB50" s="5"/>
      <c r="AC50" s="5"/>
      <c r="AD50" s="5"/>
      <c r="AE50" s="5"/>
      <c r="AF50" s="5"/>
      <c r="AG50" s="5"/>
      <c r="AH50" s="5"/>
      <c r="AI50" s="5"/>
      <c r="AJ50" s="5"/>
      <c r="AK50" s="5"/>
    </row>
    <row r="51" spans="1:37" s="80" customFormat="1">
      <c r="A51" s="1"/>
      <c r="B51" s="1"/>
      <c r="C51" s="1"/>
      <c r="D51" s="1"/>
      <c r="E51" s="1"/>
      <c r="F51" s="1"/>
      <c r="G51" s="1"/>
      <c r="H51" s="1"/>
      <c r="I51" s="1"/>
      <c r="J51" s="1"/>
      <c r="K51" s="1"/>
      <c r="L51" s="1"/>
      <c r="M51" s="1"/>
      <c r="N51" s="1"/>
      <c r="O51" s="5"/>
      <c r="P51" s="5"/>
      <c r="Q51" s="5"/>
      <c r="R51" s="5"/>
      <c r="S51" s="5"/>
      <c r="T51" s="5"/>
      <c r="U51" s="5"/>
      <c r="V51" s="5"/>
      <c r="W51" s="5"/>
      <c r="X51" s="5"/>
      <c r="Y51" s="5"/>
      <c r="Z51" s="5"/>
      <c r="AA51" s="5"/>
      <c r="AB51" s="5"/>
      <c r="AC51" s="5"/>
      <c r="AD51" s="5"/>
      <c r="AE51" s="5"/>
      <c r="AF51" s="5"/>
      <c r="AG51" s="5"/>
      <c r="AH51" s="5"/>
      <c r="AI51" s="5"/>
      <c r="AJ51" s="5"/>
      <c r="AK51" s="5"/>
    </row>
    <row r="52" spans="1:37" s="80" customFormat="1">
      <c r="A52" s="1"/>
      <c r="B52" s="1"/>
      <c r="C52" s="1"/>
      <c r="D52" s="1"/>
      <c r="E52" s="1"/>
      <c r="F52" s="1"/>
      <c r="G52" s="1"/>
      <c r="H52" s="1"/>
      <c r="I52" s="1"/>
      <c r="J52" s="1"/>
      <c r="K52" s="1"/>
      <c r="L52" s="1"/>
      <c r="M52" s="1"/>
      <c r="N52" s="1"/>
      <c r="O52" s="5"/>
      <c r="P52" s="5"/>
      <c r="Q52" s="5"/>
      <c r="R52" s="5"/>
      <c r="S52" s="5"/>
      <c r="T52" s="5"/>
      <c r="U52" s="5"/>
      <c r="V52" s="5"/>
      <c r="W52" s="5"/>
      <c r="X52" s="5"/>
      <c r="Y52" s="5"/>
      <c r="Z52" s="5"/>
      <c r="AA52" s="5"/>
      <c r="AB52" s="5"/>
      <c r="AC52" s="5"/>
      <c r="AD52" s="5"/>
      <c r="AE52" s="5"/>
      <c r="AF52" s="5"/>
      <c r="AG52" s="5"/>
      <c r="AH52" s="5"/>
      <c r="AI52" s="5"/>
      <c r="AJ52" s="5"/>
      <c r="AK52" s="5"/>
    </row>
    <row r="53" spans="1:37" s="80" customFormat="1">
      <c r="A53" s="1"/>
      <c r="B53" s="1"/>
      <c r="C53" s="1"/>
      <c r="D53" s="1"/>
      <c r="E53" s="1"/>
      <c r="F53" s="1"/>
      <c r="G53" s="1"/>
      <c r="H53" s="1"/>
      <c r="I53" s="1"/>
      <c r="J53" s="1"/>
      <c r="K53" s="1"/>
      <c r="L53" s="1"/>
      <c r="M53" s="1"/>
      <c r="N53" s="1"/>
      <c r="O53" s="5"/>
      <c r="P53" s="5"/>
      <c r="Q53" s="5"/>
      <c r="R53" s="5"/>
      <c r="S53" s="5"/>
      <c r="T53" s="5"/>
      <c r="U53" s="5"/>
      <c r="V53" s="5"/>
      <c r="W53" s="5"/>
      <c r="X53" s="5"/>
      <c r="Y53" s="5"/>
      <c r="Z53" s="5"/>
      <c r="AA53" s="5"/>
      <c r="AB53" s="5"/>
      <c r="AC53" s="5"/>
      <c r="AD53" s="5"/>
      <c r="AE53" s="5"/>
      <c r="AF53" s="5"/>
      <c r="AG53" s="5"/>
      <c r="AH53" s="5"/>
      <c r="AI53" s="5"/>
      <c r="AJ53" s="5"/>
      <c r="AK53" s="5"/>
    </row>
    <row r="54" spans="1:37" s="80" customFormat="1">
      <c r="A54" s="1"/>
      <c r="B54" s="1"/>
      <c r="C54" s="1"/>
      <c r="D54" s="1"/>
      <c r="E54" s="1"/>
      <c r="F54" s="1"/>
      <c r="G54" s="1"/>
      <c r="H54" s="1"/>
      <c r="I54" s="1"/>
      <c r="J54" s="1"/>
      <c r="K54" s="1"/>
      <c r="L54" s="1"/>
      <c r="M54" s="1"/>
      <c r="N54" s="1"/>
      <c r="O54" s="5"/>
      <c r="P54" s="5"/>
      <c r="Q54" s="5"/>
      <c r="R54" s="5"/>
      <c r="S54" s="5"/>
      <c r="T54" s="5"/>
      <c r="U54" s="5"/>
      <c r="V54" s="5"/>
      <c r="W54" s="5"/>
      <c r="X54" s="5"/>
      <c r="Y54" s="5"/>
      <c r="Z54" s="5"/>
      <c r="AA54" s="5"/>
      <c r="AB54" s="5"/>
      <c r="AC54" s="5"/>
      <c r="AD54" s="5"/>
      <c r="AE54" s="5"/>
      <c r="AF54" s="5"/>
      <c r="AG54" s="5"/>
      <c r="AH54" s="5"/>
      <c r="AI54" s="5"/>
      <c r="AJ54" s="5"/>
      <c r="AK54" s="5"/>
    </row>
    <row r="55" spans="1:37" s="80" customFormat="1">
      <c r="A55" s="1"/>
      <c r="B55" s="1"/>
      <c r="C55" s="1"/>
      <c r="D55" s="1"/>
      <c r="E55" s="1"/>
      <c r="F55" s="1"/>
      <c r="G55" s="1"/>
      <c r="H55" s="1"/>
      <c r="I55" s="1"/>
      <c r="J55" s="1"/>
      <c r="K55" s="1"/>
      <c r="L55" s="1"/>
      <c r="M55" s="1"/>
      <c r="N55" s="1"/>
      <c r="O55" s="5"/>
      <c r="P55" s="5"/>
      <c r="Q55" s="5"/>
      <c r="R55" s="5"/>
      <c r="S55" s="5"/>
      <c r="T55" s="5"/>
      <c r="U55" s="5"/>
      <c r="V55" s="5"/>
      <c r="W55" s="5"/>
      <c r="X55" s="5"/>
      <c r="Y55" s="5"/>
      <c r="Z55" s="5"/>
      <c r="AA55" s="5"/>
      <c r="AB55" s="5"/>
      <c r="AC55" s="5"/>
      <c r="AD55" s="5"/>
      <c r="AE55" s="5"/>
      <c r="AF55" s="5"/>
      <c r="AG55" s="5"/>
      <c r="AH55" s="5"/>
      <c r="AI55" s="5"/>
      <c r="AJ55" s="5"/>
      <c r="AK55" s="5"/>
    </row>
    <row r="56" spans="1:37" s="80" customFormat="1">
      <c r="A56" s="1"/>
      <c r="B56" s="1"/>
      <c r="C56" s="1"/>
      <c r="D56" s="1"/>
      <c r="E56" s="1"/>
      <c r="F56" s="1"/>
      <c r="G56" s="1"/>
      <c r="H56" s="1"/>
      <c r="I56" s="1"/>
      <c r="J56" s="1"/>
      <c r="K56" s="1"/>
      <c r="L56" s="1"/>
      <c r="M56" s="1"/>
      <c r="N56" s="1"/>
      <c r="O56" s="5"/>
      <c r="P56" s="5"/>
      <c r="Q56" s="5"/>
      <c r="R56" s="5"/>
      <c r="S56" s="5"/>
      <c r="T56" s="5"/>
      <c r="U56" s="5"/>
      <c r="V56" s="5"/>
      <c r="W56" s="5"/>
      <c r="X56" s="5"/>
      <c r="Y56" s="5"/>
      <c r="Z56" s="5"/>
      <c r="AA56" s="5"/>
      <c r="AB56" s="5"/>
      <c r="AC56" s="5"/>
      <c r="AD56" s="5"/>
      <c r="AE56" s="5"/>
      <c r="AF56" s="5"/>
      <c r="AG56" s="5"/>
      <c r="AH56" s="5"/>
      <c r="AI56" s="5"/>
      <c r="AJ56" s="5"/>
      <c r="AK56" s="5"/>
    </row>
    <row r="57" spans="1:37" s="80" customFormat="1">
      <c r="A57" s="1"/>
      <c r="B57" s="1"/>
      <c r="C57" s="1"/>
      <c r="D57" s="1"/>
      <c r="E57" s="1"/>
      <c r="F57" s="1"/>
      <c r="G57" s="1"/>
      <c r="H57" s="1"/>
      <c r="I57" s="1"/>
      <c r="J57" s="1"/>
      <c r="K57" s="1"/>
      <c r="L57" s="1"/>
      <c r="M57" s="1"/>
      <c r="N57" s="1"/>
      <c r="O57" s="5"/>
      <c r="P57" s="5"/>
      <c r="Q57" s="5"/>
      <c r="R57" s="5"/>
      <c r="S57" s="5"/>
      <c r="T57" s="5"/>
      <c r="U57" s="5"/>
      <c r="V57" s="5"/>
      <c r="W57" s="5"/>
      <c r="X57" s="5"/>
      <c r="Y57" s="5"/>
      <c r="Z57" s="5"/>
      <c r="AA57" s="5"/>
      <c r="AB57" s="5"/>
      <c r="AC57" s="5"/>
      <c r="AD57" s="5"/>
      <c r="AE57" s="5"/>
      <c r="AF57" s="5"/>
      <c r="AG57" s="5"/>
      <c r="AH57" s="5"/>
      <c r="AI57" s="5"/>
      <c r="AJ57" s="5"/>
      <c r="AK57" s="5"/>
    </row>
    <row r="58" spans="1:37" s="80" customFormat="1">
      <c r="A58" s="1"/>
      <c r="B58" s="1"/>
      <c r="C58" s="1"/>
      <c r="D58" s="1"/>
      <c r="E58" s="1"/>
      <c r="F58" s="1"/>
      <c r="G58" s="1"/>
      <c r="H58" s="1"/>
      <c r="I58" s="1"/>
      <c r="J58" s="1"/>
      <c r="K58" s="1"/>
      <c r="L58" s="1"/>
      <c r="M58" s="1"/>
      <c r="N58" s="1"/>
      <c r="O58" s="5"/>
      <c r="P58" s="5"/>
      <c r="Q58" s="5"/>
      <c r="R58" s="5"/>
      <c r="S58" s="5"/>
      <c r="T58" s="5"/>
      <c r="U58" s="5"/>
      <c r="V58" s="5"/>
      <c r="W58" s="5"/>
      <c r="X58" s="5"/>
      <c r="Y58" s="5"/>
      <c r="Z58" s="5"/>
      <c r="AA58" s="5"/>
      <c r="AB58" s="5"/>
      <c r="AC58" s="5"/>
      <c r="AD58" s="5"/>
      <c r="AE58" s="5"/>
      <c r="AF58" s="5"/>
      <c r="AG58" s="5"/>
      <c r="AH58" s="5"/>
      <c r="AI58" s="5"/>
      <c r="AJ58" s="5"/>
      <c r="AK58" s="5"/>
    </row>
    <row r="59" spans="1:37" s="80" customFormat="1">
      <c r="A59" s="1"/>
      <c r="B59" s="1"/>
      <c r="C59" s="1"/>
      <c r="D59" s="1"/>
      <c r="E59" s="1"/>
      <c r="F59" s="1"/>
      <c r="G59" s="1"/>
      <c r="H59" s="1"/>
      <c r="I59" s="1"/>
      <c r="J59" s="1"/>
      <c r="K59" s="1"/>
      <c r="L59" s="1"/>
      <c r="M59" s="1"/>
      <c r="N59" s="1"/>
      <c r="O59" s="5"/>
      <c r="P59" s="5"/>
      <c r="Q59" s="5"/>
      <c r="R59" s="5"/>
      <c r="S59" s="5"/>
      <c r="T59" s="5"/>
      <c r="U59" s="5"/>
      <c r="V59" s="5"/>
      <c r="W59" s="5"/>
      <c r="X59" s="5"/>
      <c r="Y59" s="5"/>
      <c r="Z59" s="5"/>
      <c r="AA59" s="5"/>
      <c r="AB59" s="5"/>
      <c r="AC59" s="5"/>
      <c r="AD59" s="5"/>
      <c r="AE59" s="5"/>
      <c r="AF59" s="5"/>
      <c r="AG59" s="5"/>
      <c r="AH59" s="5"/>
      <c r="AI59" s="5"/>
      <c r="AJ59" s="5"/>
      <c r="AK59" s="5"/>
    </row>
    <row r="60" spans="1:37" s="80" customFormat="1">
      <c r="A60" s="1"/>
      <c r="B60" s="1"/>
      <c r="C60" s="1"/>
      <c r="D60" s="1"/>
      <c r="E60" s="1"/>
      <c r="F60" s="1"/>
      <c r="G60" s="1"/>
      <c r="H60" s="1"/>
      <c r="I60" s="1"/>
      <c r="J60" s="1"/>
      <c r="K60" s="1"/>
      <c r="L60" s="1"/>
      <c r="M60" s="1"/>
      <c r="N60" s="1"/>
      <c r="O60" s="5"/>
      <c r="P60" s="5"/>
      <c r="Q60" s="5"/>
      <c r="R60" s="5"/>
      <c r="S60" s="5"/>
      <c r="T60" s="5"/>
      <c r="U60" s="5"/>
      <c r="V60" s="5"/>
      <c r="W60" s="5"/>
      <c r="X60" s="5"/>
      <c r="Y60" s="5"/>
      <c r="Z60" s="5"/>
      <c r="AA60" s="5"/>
      <c r="AB60" s="5"/>
      <c r="AC60" s="5"/>
      <c r="AD60" s="5"/>
      <c r="AE60" s="5"/>
      <c r="AF60" s="5"/>
      <c r="AG60" s="5"/>
      <c r="AH60" s="5"/>
      <c r="AI60" s="5"/>
      <c r="AJ60" s="5"/>
      <c r="AK60" s="5"/>
    </row>
    <row r="61" spans="1:37" s="80" customFormat="1">
      <c r="A61" s="1"/>
      <c r="B61" s="1"/>
      <c r="C61" s="1"/>
      <c r="D61" s="1"/>
      <c r="E61" s="1"/>
      <c r="F61" s="1"/>
      <c r="G61" s="1"/>
      <c r="H61" s="1"/>
      <c r="I61" s="1"/>
      <c r="J61" s="1"/>
      <c r="K61" s="1"/>
      <c r="L61" s="1"/>
      <c r="M61" s="1"/>
      <c r="N61" s="1"/>
      <c r="O61" s="5"/>
      <c r="P61" s="5"/>
      <c r="Q61" s="5"/>
      <c r="R61" s="5"/>
      <c r="S61" s="5"/>
      <c r="T61" s="5"/>
      <c r="U61" s="5"/>
      <c r="V61" s="5"/>
      <c r="W61" s="5"/>
      <c r="X61" s="5"/>
      <c r="Y61" s="5"/>
      <c r="Z61" s="5"/>
      <c r="AA61" s="5"/>
      <c r="AB61" s="5"/>
      <c r="AC61" s="5"/>
      <c r="AD61" s="5"/>
      <c r="AE61" s="5"/>
      <c r="AF61" s="5"/>
      <c r="AG61" s="5"/>
      <c r="AH61" s="5"/>
      <c r="AI61" s="5"/>
      <c r="AJ61" s="5"/>
      <c r="AK61" s="5"/>
    </row>
    <row r="62" spans="1:37" s="80" customFormat="1">
      <c r="A62" s="1"/>
      <c r="B62" s="1"/>
      <c r="C62" s="1"/>
      <c r="D62" s="1"/>
      <c r="E62" s="1"/>
      <c r="F62" s="1"/>
      <c r="G62" s="1"/>
      <c r="H62" s="1"/>
      <c r="I62" s="1"/>
      <c r="J62" s="1"/>
      <c r="K62" s="1"/>
      <c r="L62" s="1"/>
      <c r="M62" s="1"/>
      <c r="N62" s="1"/>
      <c r="O62" s="5"/>
      <c r="P62" s="5"/>
      <c r="Q62" s="5"/>
      <c r="R62" s="5"/>
      <c r="S62" s="5"/>
      <c r="T62" s="5"/>
      <c r="U62" s="5"/>
      <c r="V62" s="5"/>
      <c r="W62" s="5"/>
      <c r="X62" s="5"/>
      <c r="Y62" s="5"/>
      <c r="Z62" s="5"/>
      <c r="AA62" s="5"/>
      <c r="AB62" s="5"/>
      <c r="AC62" s="5"/>
      <c r="AD62" s="5"/>
      <c r="AE62" s="5"/>
      <c r="AF62" s="5"/>
      <c r="AG62" s="5"/>
      <c r="AH62" s="5"/>
      <c r="AI62" s="5"/>
      <c r="AJ62" s="5"/>
      <c r="AK62" s="5"/>
    </row>
    <row r="63" spans="1:37" s="80" customFormat="1">
      <c r="A63" s="1"/>
      <c r="B63" s="1"/>
      <c r="C63" s="1"/>
      <c r="D63" s="1"/>
      <c r="E63" s="1"/>
      <c r="F63" s="1"/>
      <c r="G63" s="1"/>
      <c r="H63" s="1"/>
      <c r="I63" s="1"/>
      <c r="J63" s="1"/>
      <c r="K63" s="1"/>
      <c r="L63" s="1"/>
      <c r="M63" s="1"/>
      <c r="N63" s="1"/>
      <c r="O63" s="5"/>
      <c r="P63" s="5"/>
      <c r="Q63" s="5"/>
      <c r="R63" s="5"/>
      <c r="S63" s="5"/>
      <c r="T63" s="5"/>
      <c r="U63" s="5"/>
      <c r="V63" s="5"/>
      <c r="W63" s="5"/>
      <c r="X63" s="5"/>
      <c r="Y63" s="5"/>
      <c r="Z63" s="5"/>
      <c r="AA63" s="5"/>
      <c r="AB63" s="5"/>
      <c r="AC63" s="5"/>
      <c r="AD63" s="5"/>
      <c r="AE63" s="5"/>
      <c r="AF63" s="5"/>
      <c r="AG63" s="5"/>
      <c r="AH63" s="5"/>
      <c r="AI63" s="5"/>
      <c r="AJ63" s="5"/>
      <c r="AK63" s="5"/>
    </row>
    <row r="64" spans="1:37" s="80" customFormat="1">
      <c r="A64" s="1"/>
      <c r="B64" s="1"/>
      <c r="C64" s="1"/>
      <c r="D64" s="1"/>
      <c r="E64" s="1"/>
      <c r="F64" s="1"/>
      <c r="G64" s="1"/>
      <c r="H64" s="1"/>
      <c r="I64" s="1"/>
      <c r="J64" s="1"/>
      <c r="K64" s="1"/>
      <c r="L64" s="1"/>
      <c r="M64" s="1"/>
      <c r="N64" s="1"/>
      <c r="O64" s="5"/>
      <c r="P64" s="5"/>
      <c r="Q64" s="5"/>
      <c r="R64" s="5"/>
      <c r="S64" s="5"/>
      <c r="T64" s="5"/>
      <c r="U64" s="5"/>
      <c r="V64" s="5"/>
      <c r="W64" s="5"/>
      <c r="X64" s="5"/>
      <c r="Y64" s="5"/>
      <c r="Z64" s="5"/>
      <c r="AA64" s="5"/>
      <c r="AB64" s="5"/>
      <c r="AC64" s="5"/>
      <c r="AD64" s="5"/>
      <c r="AE64" s="5"/>
      <c r="AF64" s="5"/>
      <c r="AG64" s="5"/>
      <c r="AH64" s="5"/>
      <c r="AI64" s="5"/>
      <c r="AJ64" s="5"/>
      <c r="AK64" s="5"/>
    </row>
    <row r="65" spans="1:37" s="80" customFormat="1">
      <c r="A65" s="1"/>
      <c r="B65" s="1"/>
      <c r="C65" s="1"/>
      <c r="D65" s="1"/>
      <c r="E65" s="1"/>
      <c r="F65" s="1"/>
      <c r="G65" s="1"/>
      <c r="H65" s="1"/>
      <c r="I65" s="1"/>
      <c r="J65" s="1"/>
      <c r="K65" s="1"/>
      <c r="L65" s="1"/>
      <c r="M65" s="1"/>
      <c r="N65" s="1"/>
      <c r="O65" s="5"/>
      <c r="P65" s="5"/>
      <c r="Q65" s="5"/>
      <c r="R65" s="5"/>
      <c r="S65" s="5"/>
      <c r="T65" s="5"/>
      <c r="U65" s="5"/>
      <c r="V65" s="5"/>
      <c r="W65" s="5"/>
      <c r="X65" s="5"/>
      <c r="Y65" s="5"/>
      <c r="Z65" s="5"/>
      <c r="AA65" s="5"/>
      <c r="AB65" s="5"/>
      <c r="AC65" s="5"/>
      <c r="AD65" s="5"/>
      <c r="AE65" s="5"/>
      <c r="AF65" s="5"/>
      <c r="AG65" s="5"/>
      <c r="AH65" s="5"/>
      <c r="AI65" s="5"/>
      <c r="AJ65" s="5"/>
      <c r="AK65" s="5"/>
    </row>
    <row r="66" spans="1:37" s="80" customFormat="1">
      <c r="A66" s="1"/>
      <c r="B66" s="1"/>
      <c r="C66" s="1"/>
      <c r="D66" s="1"/>
      <c r="E66" s="1"/>
      <c r="F66" s="1"/>
      <c r="G66" s="1"/>
      <c r="H66" s="1"/>
      <c r="I66" s="1"/>
      <c r="J66" s="1"/>
      <c r="K66" s="1"/>
      <c r="L66" s="1"/>
      <c r="M66" s="1"/>
      <c r="N66" s="1"/>
      <c r="O66" s="5"/>
      <c r="P66" s="5"/>
      <c r="Q66" s="5"/>
      <c r="R66" s="5"/>
      <c r="S66" s="5"/>
      <c r="T66" s="5"/>
      <c r="U66" s="5"/>
      <c r="V66" s="5"/>
      <c r="W66" s="5"/>
      <c r="X66" s="5"/>
      <c r="Y66" s="5"/>
      <c r="Z66" s="5"/>
      <c r="AA66" s="5"/>
      <c r="AB66" s="5"/>
      <c r="AC66" s="5"/>
      <c r="AD66" s="5"/>
      <c r="AE66" s="5"/>
      <c r="AF66" s="5"/>
      <c r="AG66" s="5"/>
      <c r="AH66" s="5"/>
      <c r="AI66" s="5"/>
      <c r="AJ66" s="5"/>
      <c r="AK66" s="5"/>
    </row>
    <row r="67" spans="1:37" s="80" customFormat="1">
      <c r="A67" s="1"/>
      <c r="B67" s="1"/>
      <c r="C67" s="1"/>
      <c r="D67" s="1"/>
      <c r="E67" s="1"/>
      <c r="F67" s="1"/>
      <c r="G67" s="1"/>
      <c r="H67" s="1"/>
      <c r="I67" s="1"/>
      <c r="J67" s="1"/>
      <c r="K67" s="1"/>
      <c r="L67" s="1"/>
      <c r="M67" s="1"/>
      <c r="N67" s="1"/>
      <c r="O67" s="5"/>
      <c r="P67" s="5"/>
      <c r="Q67" s="5"/>
      <c r="R67" s="5"/>
      <c r="S67" s="5"/>
      <c r="T67" s="5"/>
      <c r="U67" s="5"/>
      <c r="V67" s="5"/>
      <c r="W67" s="5"/>
      <c r="X67" s="5"/>
      <c r="Y67" s="5"/>
      <c r="Z67" s="5"/>
      <c r="AA67" s="5"/>
      <c r="AB67" s="5"/>
      <c r="AC67" s="5"/>
      <c r="AD67" s="5"/>
      <c r="AE67" s="5"/>
      <c r="AF67" s="5"/>
      <c r="AG67" s="5"/>
      <c r="AH67" s="5"/>
      <c r="AI67" s="5"/>
      <c r="AJ67" s="5"/>
      <c r="AK67" s="5"/>
    </row>
    <row r="68" spans="1:37" s="80" customFormat="1">
      <c r="A68" s="1"/>
      <c r="B68" s="1"/>
      <c r="C68" s="1"/>
      <c r="D68" s="1"/>
      <c r="E68" s="1"/>
      <c r="F68" s="1"/>
      <c r="G68" s="1"/>
      <c r="H68" s="1"/>
      <c r="I68" s="1"/>
      <c r="J68" s="1"/>
      <c r="K68" s="1"/>
      <c r="L68" s="1"/>
      <c r="M68" s="1"/>
      <c r="N68" s="1"/>
      <c r="O68" s="5"/>
      <c r="P68" s="5"/>
      <c r="Q68" s="5"/>
      <c r="R68" s="5"/>
      <c r="S68" s="5"/>
      <c r="T68" s="5"/>
      <c r="U68" s="5"/>
      <c r="V68" s="5"/>
      <c r="W68" s="5"/>
      <c r="X68" s="5"/>
      <c r="Y68" s="5"/>
      <c r="Z68" s="5"/>
      <c r="AA68" s="5"/>
      <c r="AB68" s="5"/>
      <c r="AC68" s="5"/>
      <c r="AD68" s="5"/>
      <c r="AE68" s="5"/>
      <c r="AF68" s="5"/>
      <c r="AG68" s="5"/>
      <c r="AH68" s="5"/>
      <c r="AI68" s="5"/>
      <c r="AJ68" s="5"/>
      <c r="AK68" s="5"/>
    </row>
    <row r="69" spans="1:37" s="80" customFormat="1">
      <c r="A69" s="1"/>
      <c r="B69" s="1"/>
      <c r="C69" s="1"/>
      <c r="D69" s="1"/>
      <c r="E69" s="1"/>
      <c r="F69" s="1"/>
      <c r="G69" s="1"/>
      <c r="H69" s="1"/>
      <c r="I69" s="1"/>
      <c r="J69" s="1"/>
      <c r="K69" s="1"/>
      <c r="L69" s="1"/>
      <c r="M69" s="1"/>
      <c r="N69" s="1"/>
      <c r="O69" s="5"/>
      <c r="P69" s="5"/>
      <c r="Q69" s="5"/>
      <c r="R69" s="5"/>
      <c r="S69" s="5"/>
      <c r="T69" s="5"/>
      <c r="U69" s="5"/>
      <c r="V69" s="5"/>
      <c r="W69" s="5"/>
      <c r="X69" s="5"/>
      <c r="Y69" s="5"/>
      <c r="Z69" s="5"/>
      <c r="AA69" s="5"/>
      <c r="AB69" s="5"/>
      <c r="AC69" s="5"/>
      <c r="AD69" s="5"/>
      <c r="AE69" s="5"/>
      <c r="AF69" s="5"/>
      <c r="AG69" s="5"/>
      <c r="AH69" s="5"/>
      <c r="AI69" s="5"/>
      <c r="AJ69" s="5"/>
      <c r="AK69" s="5"/>
    </row>
    <row r="70" spans="1:37" s="80" customFormat="1">
      <c r="A70" s="1"/>
      <c r="B70" s="1"/>
      <c r="C70" s="1"/>
      <c r="D70" s="1"/>
      <c r="E70" s="1"/>
      <c r="F70" s="1"/>
      <c r="G70" s="1"/>
      <c r="H70" s="1"/>
      <c r="I70" s="1"/>
      <c r="J70" s="1"/>
      <c r="K70" s="1"/>
      <c r="L70" s="1"/>
      <c r="M70" s="1"/>
      <c r="N70" s="1"/>
      <c r="O70" s="5"/>
      <c r="P70" s="5"/>
      <c r="Q70" s="5"/>
      <c r="R70" s="5"/>
      <c r="S70" s="5"/>
      <c r="T70" s="5"/>
      <c r="U70" s="5"/>
      <c r="V70" s="5"/>
      <c r="W70" s="5"/>
      <c r="X70" s="5"/>
      <c r="Y70" s="5"/>
      <c r="Z70" s="5"/>
      <c r="AA70" s="5"/>
      <c r="AB70" s="5"/>
      <c r="AC70" s="5"/>
      <c r="AD70" s="5"/>
      <c r="AE70" s="5"/>
      <c r="AF70" s="5"/>
      <c r="AG70" s="5"/>
      <c r="AH70" s="5"/>
      <c r="AI70" s="5"/>
      <c r="AJ70" s="5"/>
      <c r="AK70" s="5"/>
    </row>
    <row r="71" spans="1:37" s="80" customFormat="1">
      <c r="A71" s="1"/>
      <c r="B71" s="1"/>
      <c r="C71" s="1"/>
      <c r="D71" s="1"/>
      <c r="E71" s="1"/>
      <c r="F71" s="1"/>
      <c r="G71" s="1"/>
      <c r="H71" s="1"/>
      <c r="I71" s="1"/>
      <c r="J71" s="1"/>
      <c r="K71" s="1"/>
      <c r="L71" s="1"/>
      <c r="M71" s="1"/>
      <c r="N71" s="1"/>
      <c r="O71" s="5"/>
      <c r="P71" s="5"/>
      <c r="Q71" s="5"/>
      <c r="R71" s="5"/>
      <c r="S71" s="5"/>
      <c r="T71" s="5"/>
      <c r="U71" s="5"/>
      <c r="V71" s="5"/>
      <c r="W71" s="5"/>
      <c r="X71" s="5"/>
      <c r="Y71" s="5"/>
      <c r="Z71" s="5"/>
      <c r="AA71" s="5"/>
      <c r="AB71" s="5"/>
      <c r="AC71" s="5"/>
      <c r="AD71" s="5"/>
      <c r="AE71" s="5"/>
      <c r="AF71" s="5"/>
      <c r="AG71" s="5"/>
      <c r="AH71" s="5"/>
      <c r="AI71" s="5"/>
      <c r="AJ71" s="5"/>
      <c r="AK71" s="5"/>
    </row>
    <row r="72" spans="1:37" s="80" customFormat="1">
      <c r="A72" s="1"/>
      <c r="B72" s="1"/>
      <c r="C72" s="1"/>
      <c r="D72" s="1"/>
      <c r="E72" s="1"/>
      <c r="F72" s="1"/>
      <c r="G72" s="1"/>
      <c r="H72" s="1"/>
      <c r="I72" s="1"/>
      <c r="J72" s="1"/>
      <c r="K72" s="1"/>
      <c r="L72" s="1"/>
      <c r="M72" s="1"/>
      <c r="N72" s="1"/>
      <c r="O72" s="5"/>
      <c r="P72" s="5"/>
      <c r="Q72" s="5"/>
      <c r="R72" s="5"/>
      <c r="S72" s="5"/>
      <c r="T72" s="5"/>
      <c r="U72" s="5"/>
      <c r="V72" s="5"/>
      <c r="W72" s="5"/>
      <c r="X72" s="5"/>
      <c r="Y72" s="5"/>
      <c r="Z72" s="5"/>
      <c r="AA72" s="5"/>
      <c r="AB72" s="5"/>
      <c r="AC72" s="5"/>
      <c r="AD72" s="5"/>
      <c r="AE72" s="5"/>
      <c r="AF72" s="5"/>
      <c r="AG72" s="5"/>
      <c r="AH72" s="5"/>
      <c r="AI72" s="5"/>
      <c r="AJ72" s="5"/>
      <c r="AK72" s="5"/>
    </row>
    <row r="73" spans="1:37" s="80" customFormat="1">
      <c r="A73" s="1"/>
      <c r="B73" s="1"/>
      <c r="C73" s="1"/>
      <c r="D73" s="1"/>
      <c r="E73" s="1"/>
      <c r="F73" s="1"/>
      <c r="G73" s="1"/>
      <c r="H73" s="1"/>
      <c r="I73" s="1"/>
      <c r="J73" s="1"/>
      <c r="K73" s="1"/>
      <c r="L73" s="1"/>
      <c r="M73" s="1"/>
      <c r="N73" s="1"/>
      <c r="O73" s="5"/>
      <c r="P73" s="5"/>
      <c r="Q73" s="5"/>
      <c r="R73" s="5"/>
      <c r="S73" s="5"/>
      <c r="T73" s="5"/>
      <c r="U73" s="5"/>
      <c r="V73" s="5"/>
      <c r="W73" s="5"/>
      <c r="X73" s="5"/>
      <c r="Y73" s="5"/>
      <c r="Z73" s="5"/>
      <c r="AA73" s="5"/>
      <c r="AB73" s="5"/>
      <c r="AC73" s="5"/>
      <c r="AD73" s="5"/>
      <c r="AE73" s="5"/>
      <c r="AF73" s="5"/>
      <c r="AG73" s="5"/>
      <c r="AH73" s="5"/>
      <c r="AI73" s="5"/>
      <c r="AJ73" s="5"/>
      <c r="AK73" s="5"/>
    </row>
    <row r="74" spans="1:37" s="80" customFormat="1">
      <c r="A74" s="1"/>
      <c r="B74" s="1"/>
      <c r="C74" s="1"/>
      <c r="D74" s="1"/>
      <c r="E74" s="1"/>
      <c r="F74" s="1"/>
      <c r="G74" s="1"/>
      <c r="H74" s="1"/>
      <c r="I74" s="1"/>
      <c r="J74" s="1"/>
      <c r="K74" s="1"/>
      <c r="L74" s="1"/>
      <c r="M74" s="1"/>
      <c r="N74" s="1"/>
      <c r="O74" s="5"/>
      <c r="P74" s="5"/>
      <c r="Q74" s="5"/>
      <c r="R74" s="5"/>
      <c r="S74" s="5"/>
      <c r="T74" s="5"/>
      <c r="U74" s="5"/>
      <c r="V74" s="5"/>
      <c r="W74" s="5"/>
      <c r="X74" s="5"/>
      <c r="Y74" s="5"/>
      <c r="Z74" s="5"/>
      <c r="AA74" s="5"/>
      <c r="AB74" s="5"/>
      <c r="AC74" s="5"/>
      <c r="AD74" s="5"/>
      <c r="AE74" s="5"/>
      <c r="AF74" s="5"/>
      <c r="AG74" s="5"/>
      <c r="AH74" s="5"/>
      <c r="AI74" s="5"/>
      <c r="AJ74" s="5"/>
      <c r="AK74" s="5"/>
    </row>
    <row r="75" spans="1:37" s="80" customFormat="1">
      <c r="A75" s="1"/>
      <c r="B75" s="1"/>
      <c r="C75" s="1"/>
      <c r="D75" s="1"/>
      <c r="E75" s="1"/>
      <c r="F75" s="1"/>
      <c r="G75" s="1"/>
      <c r="H75" s="1"/>
      <c r="I75" s="1"/>
      <c r="J75" s="1"/>
      <c r="K75" s="1"/>
      <c r="L75" s="1"/>
      <c r="M75" s="1"/>
      <c r="N75" s="1"/>
      <c r="O75" s="5"/>
      <c r="P75" s="5"/>
      <c r="Q75" s="5"/>
      <c r="R75" s="5"/>
      <c r="S75" s="5"/>
      <c r="T75" s="5"/>
      <c r="U75" s="5"/>
      <c r="V75" s="5"/>
      <c r="W75" s="5"/>
      <c r="X75" s="5"/>
      <c r="Y75" s="5"/>
      <c r="Z75" s="5"/>
      <c r="AA75" s="5"/>
      <c r="AB75" s="5"/>
      <c r="AC75" s="5"/>
      <c r="AD75" s="5"/>
      <c r="AE75" s="5"/>
      <c r="AF75" s="5"/>
      <c r="AG75" s="5"/>
      <c r="AH75" s="5"/>
      <c r="AI75" s="5"/>
      <c r="AJ75" s="5"/>
      <c r="AK75" s="5"/>
    </row>
    <row r="76" spans="1:37" s="80" customFormat="1">
      <c r="A76" s="1"/>
      <c r="B76" s="1"/>
      <c r="C76" s="1"/>
      <c r="D76" s="1"/>
      <c r="E76" s="1"/>
      <c r="F76" s="1"/>
      <c r="G76" s="1"/>
      <c r="H76" s="1"/>
      <c r="I76" s="1"/>
      <c r="J76" s="1"/>
      <c r="K76" s="1"/>
      <c r="L76" s="1"/>
      <c r="M76" s="1"/>
      <c r="N76" s="1"/>
      <c r="O76" s="5"/>
      <c r="P76" s="5"/>
      <c r="Q76" s="5"/>
      <c r="R76" s="5"/>
      <c r="S76" s="5"/>
      <c r="T76" s="5"/>
      <c r="U76" s="5"/>
      <c r="V76" s="5"/>
      <c r="W76" s="5"/>
      <c r="X76" s="5"/>
      <c r="Y76" s="5"/>
      <c r="Z76" s="5"/>
      <c r="AA76" s="5"/>
      <c r="AB76" s="5"/>
      <c r="AC76" s="5"/>
      <c r="AD76" s="5"/>
      <c r="AE76" s="5"/>
      <c r="AF76" s="5"/>
      <c r="AG76" s="5"/>
      <c r="AH76" s="5"/>
      <c r="AI76" s="5"/>
      <c r="AJ76" s="5"/>
      <c r="AK76" s="5"/>
    </row>
    <row r="77" spans="1:37" s="80" customFormat="1">
      <c r="A77" s="1"/>
      <c r="B77" s="1"/>
      <c r="C77" s="1"/>
      <c r="D77" s="1"/>
      <c r="E77" s="1"/>
      <c r="F77" s="1"/>
      <c r="G77" s="1"/>
      <c r="H77" s="1"/>
      <c r="I77" s="1"/>
      <c r="J77" s="1"/>
      <c r="K77" s="1"/>
      <c r="L77" s="1"/>
      <c r="M77" s="1"/>
      <c r="N77" s="1"/>
      <c r="O77" s="5"/>
      <c r="P77" s="5"/>
      <c r="Q77" s="5"/>
      <c r="R77" s="5"/>
      <c r="S77" s="5"/>
      <c r="T77" s="5"/>
      <c r="U77" s="5"/>
      <c r="V77" s="5"/>
      <c r="W77" s="5"/>
      <c r="X77" s="5"/>
      <c r="Y77" s="5"/>
      <c r="Z77" s="5"/>
      <c r="AA77" s="5"/>
      <c r="AB77" s="5"/>
      <c r="AC77" s="5"/>
      <c r="AD77" s="5"/>
      <c r="AE77" s="5"/>
      <c r="AF77" s="5"/>
      <c r="AG77" s="5"/>
      <c r="AH77" s="5"/>
      <c r="AI77" s="5"/>
      <c r="AJ77" s="5"/>
      <c r="AK77" s="5"/>
    </row>
    <row r="78" spans="1:37" s="80" customFormat="1">
      <c r="A78" s="1"/>
      <c r="B78" s="1"/>
      <c r="C78" s="1"/>
      <c r="D78" s="1"/>
      <c r="E78" s="1"/>
      <c r="F78" s="1"/>
      <c r="G78" s="1"/>
      <c r="H78" s="1"/>
      <c r="I78" s="1"/>
      <c r="J78" s="1"/>
      <c r="K78" s="1"/>
      <c r="L78" s="1"/>
      <c r="M78" s="1"/>
      <c r="N78" s="1"/>
      <c r="O78" s="5"/>
      <c r="P78" s="5"/>
      <c r="Q78" s="5"/>
      <c r="R78" s="5"/>
      <c r="S78" s="5"/>
      <c r="T78" s="5"/>
      <c r="U78" s="5"/>
      <c r="V78" s="5"/>
      <c r="W78" s="5"/>
      <c r="X78" s="5"/>
      <c r="Y78" s="5"/>
      <c r="Z78" s="5"/>
      <c r="AA78" s="5"/>
      <c r="AB78" s="5"/>
      <c r="AC78" s="5"/>
      <c r="AD78" s="5"/>
      <c r="AE78" s="5"/>
      <c r="AF78" s="5"/>
      <c r="AG78" s="5"/>
      <c r="AH78" s="5"/>
      <c r="AI78" s="5"/>
      <c r="AJ78" s="5"/>
      <c r="AK78" s="5"/>
    </row>
    <row r="79" spans="1:37" s="80" customFormat="1">
      <c r="A79" s="1"/>
      <c r="B79" s="1"/>
      <c r="C79" s="1"/>
      <c r="D79" s="1"/>
      <c r="E79" s="1"/>
      <c r="F79" s="1"/>
      <c r="G79" s="1"/>
      <c r="H79" s="1"/>
      <c r="I79" s="1"/>
      <c r="J79" s="1"/>
      <c r="K79" s="1"/>
      <c r="L79" s="1"/>
      <c r="M79" s="1"/>
      <c r="N79" s="1"/>
      <c r="O79" s="5"/>
      <c r="P79" s="5"/>
      <c r="Q79" s="5"/>
      <c r="R79" s="5"/>
      <c r="S79" s="5"/>
      <c r="T79" s="5"/>
      <c r="U79" s="5"/>
      <c r="V79" s="5"/>
      <c r="W79" s="5"/>
      <c r="X79" s="5"/>
      <c r="Y79" s="5"/>
      <c r="Z79" s="5"/>
      <c r="AA79" s="5"/>
      <c r="AB79" s="5"/>
      <c r="AC79" s="5"/>
      <c r="AD79" s="5"/>
      <c r="AE79" s="5"/>
      <c r="AF79" s="5"/>
      <c r="AG79" s="5"/>
      <c r="AH79" s="5"/>
      <c r="AI79" s="5"/>
      <c r="AJ79" s="5"/>
      <c r="AK79" s="5"/>
    </row>
    <row r="80" spans="1:37" s="80" customFormat="1">
      <c r="A80" s="1"/>
      <c r="B80" s="1"/>
      <c r="C80" s="1"/>
      <c r="D80" s="1"/>
      <c r="E80" s="1"/>
      <c r="F80" s="1"/>
      <c r="G80" s="1"/>
      <c r="H80" s="1"/>
      <c r="I80" s="1"/>
      <c r="J80" s="1"/>
      <c r="K80" s="1"/>
      <c r="L80" s="1"/>
      <c r="M80" s="1"/>
      <c r="N80" s="1"/>
      <c r="O80" s="5"/>
      <c r="P80" s="5"/>
      <c r="Q80" s="5"/>
      <c r="R80" s="5"/>
      <c r="S80" s="5"/>
      <c r="T80" s="5"/>
      <c r="U80" s="5"/>
      <c r="V80" s="5"/>
      <c r="W80" s="5"/>
      <c r="X80" s="5"/>
      <c r="Y80" s="5"/>
      <c r="Z80" s="5"/>
      <c r="AA80" s="5"/>
      <c r="AB80" s="5"/>
      <c r="AC80" s="5"/>
      <c r="AD80" s="5"/>
      <c r="AE80" s="5"/>
      <c r="AF80" s="5"/>
      <c r="AG80" s="5"/>
      <c r="AH80" s="5"/>
      <c r="AI80" s="5"/>
      <c r="AJ80" s="5"/>
      <c r="AK80" s="5"/>
    </row>
    <row r="81" spans="1:37" s="80" customFormat="1">
      <c r="A81" s="1"/>
      <c r="B81" s="1"/>
      <c r="C81" s="1"/>
      <c r="D81" s="1"/>
      <c r="E81" s="1"/>
      <c r="F81" s="1"/>
      <c r="G81" s="1"/>
      <c r="H81" s="1"/>
      <c r="I81" s="1"/>
      <c r="J81" s="1"/>
      <c r="K81" s="1"/>
      <c r="L81" s="1"/>
      <c r="M81" s="1"/>
      <c r="N81" s="1"/>
      <c r="O81" s="5"/>
      <c r="P81" s="5"/>
      <c r="Q81" s="5"/>
      <c r="R81" s="5"/>
      <c r="S81" s="5"/>
      <c r="T81" s="5"/>
      <c r="U81" s="5"/>
      <c r="V81" s="5"/>
      <c r="W81" s="5"/>
      <c r="X81" s="5"/>
      <c r="Y81" s="5"/>
      <c r="Z81" s="5"/>
      <c r="AA81" s="5"/>
      <c r="AB81" s="5"/>
      <c r="AC81" s="5"/>
      <c r="AD81" s="5"/>
      <c r="AE81" s="5"/>
      <c r="AF81" s="5"/>
      <c r="AG81" s="5"/>
      <c r="AH81" s="5"/>
      <c r="AI81" s="5"/>
      <c r="AJ81" s="5"/>
      <c r="AK81" s="5"/>
    </row>
    <row r="82" spans="1:37" s="80" customFormat="1">
      <c r="A82" s="1"/>
      <c r="B82" s="1"/>
      <c r="C82" s="1"/>
      <c r="D82" s="1"/>
      <c r="E82" s="1"/>
      <c r="F82" s="1"/>
      <c r="G82" s="1"/>
      <c r="H82" s="1"/>
      <c r="I82" s="1"/>
      <c r="J82" s="1"/>
      <c r="K82" s="1"/>
      <c r="L82" s="1"/>
      <c r="M82" s="1"/>
      <c r="N82" s="1"/>
      <c r="O82" s="5"/>
      <c r="P82" s="5"/>
      <c r="Q82" s="5"/>
      <c r="R82" s="5"/>
      <c r="S82" s="5"/>
      <c r="T82" s="5"/>
      <c r="U82" s="5"/>
      <c r="V82" s="5"/>
      <c r="W82" s="5"/>
      <c r="X82" s="5"/>
      <c r="Y82" s="5"/>
      <c r="Z82" s="5"/>
      <c r="AA82" s="5"/>
      <c r="AB82" s="5"/>
      <c r="AC82" s="5"/>
      <c r="AD82" s="5"/>
      <c r="AE82" s="5"/>
      <c r="AF82" s="5"/>
      <c r="AG82" s="5"/>
      <c r="AH82" s="5"/>
      <c r="AI82" s="5"/>
      <c r="AJ82" s="5"/>
      <c r="AK82" s="5"/>
    </row>
    <row r="83" spans="1:37" s="80" customFormat="1">
      <c r="A83" s="1"/>
      <c r="B83" s="1"/>
      <c r="C83" s="1"/>
      <c r="D83" s="1"/>
      <c r="E83" s="1"/>
      <c r="F83" s="1"/>
      <c r="G83" s="1"/>
      <c r="H83" s="1"/>
      <c r="I83" s="1"/>
      <c r="J83" s="1"/>
      <c r="K83" s="1"/>
      <c r="L83" s="1"/>
      <c r="M83" s="1"/>
      <c r="N83" s="1"/>
      <c r="O83" s="5"/>
      <c r="P83" s="5"/>
      <c r="Q83" s="5"/>
      <c r="R83" s="5"/>
      <c r="S83" s="5"/>
      <c r="T83" s="5"/>
      <c r="U83" s="5"/>
      <c r="V83" s="5"/>
      <c r="W83" s="5"/>
      <c r="X83" s="5"/>
      <c r="Y83" s="5"/>
      <c r="Z83" s="5"/>
      <c r="AA83" s="5"/>
      <c r="AB83" s="5"/>
      <c r="AC83" s="5"/>
      <c r="AD83" s="5"/>
      <c r="AE83" s="5"/>
      <c r="AF83" s="5"/>
      <c r="AG83" s="5"/>
      <c r="AH83" s="5"/>
      <c r="AI83" s="5"/>
      <c r="AJ83" s="5"/>
      <c r="AK83" s="5"/>
    </row>
    <row r="84" spans="1:37" s="80" customFormat="1">
      <c r="A84" s="1"/>
      <c r="B84" s="1"/>
      <c r="C84" s="1"/>
      <c r="D84" s="1"/>
      <c r="E84" s="1"/>
      <c r="F84" s="1"/>
      <c r="G84" s="1"/>
      <c r="H84" s="1"/>
      <c r="I84" s="1"/>
      <c r="J84" s="1"/>
      <c r="K84" s="1"/>
      <c r="L84" s="1"/>
      <c r="M84" s="1"/>
      <c r="N84" s="1"/>
      <c r="O84" s="5"/>
      <c r="P84" s="5"/>
      <c r="Q84" s="5"/>
      <c r="R84" s="5"/>
      <c r="S84" s="5"/>
      <c r="T84" s="5"/>
      <c r="U84" s="5"/>
      <c r="V84" s="5"/>
      <c r="W84" s="5"/>
      <c r="X84" s="5"/>
      <c r="Y84" s="5"/>
      <c r="Z84" s="5"/>
      <c r="AA84" s="5"/>
      <c r="AB84" s="5"/>
      <c r="AC84" s="5"/>
      <c r="AD84" s="5"/>
      <c r="AE84" s="5"/>
      <c r="AF84" s="5"/>
      <c r="AG84" s="5"/>
      <c r="AH84" s="5"/>
      <c r="AI84" s="5"/>
      <c r="AJ84" s="5"/>
      <c r="AK84" s="5"/>
    </row>
    <row r="85" spans="1:37" s="80" customFormat="1">
      <c r="A85" s="1"/>
      <c r="B85" s="1"/>
      <c r="C85" s="1"/>
      <c r="D85" s="1"/>
      <c r="E85" s="1"/>
      <c r="F85" s="1"/>
      <c r="G85" s="1"/>
      <c r="H85" s="1"/>
      <c r="I85" s="1"/>
      <c r="J85" s="1"/>
      <c r="K85" s="1"/>
      <c r="L85" s="1"/>
      <c r="M85" s="1"/>
      <c r="N85" s="1"/>
      <c r="O85" s="5"/>
      <c r="P85" s="5"/>
      <c r="Q85" s="5"/>
      <c r="R85" s="5"/>
      <c r="S85" s="5"/>
      <c r="T85" s="5"/>
      <c r="U85" s="5"/>
      <c r="V85" s="5"/>
      <c r="W85" s="5"/>
      <c r="X85" s="5"/>
      <c r="Y85" s="5"/>
      <c r="Z85" s="5"/>
      <c r="AA85" s="5"/>
      <c r="AB85" s="5"/>
      <c r="AC85" s="5"/>
      <c r="AD85" s="5"/>
      <c r="AE85" s="5"/>
      <c r="AF85" s="5"/>
      <c r="AG85" s="5"/>
      <c r="AH85" s="5"/>
      <c r="AI85" s="5"/>
      <c r="AJ85" s="5"/>
      <c r="AK85" s="5"/>
    </row>
    <row r="86" spans="1:37" s="80" customFormat="1">
      <c r="A86" s="1"/>
      <c r="B86" s="1"/>
      <c r="C86" s="1"/>
      <c r="D86" s="1"/>
      <c r="E86" s="1"/>
      <c r="F86" s="1"/>
      <c r="G86" s="1"/>
      <c r="H86" s="1"/>
      <c r="I86" s="1"/>
      <c r="J86" s="1"/>
      <c r="K86" s="1"/>
      <c r="L86" s="1"/>
      <c r="M86" s="1"/>
      <c r="N86" s="1"/>
      <c r="O86" s="5"/>
      <c r="P86" s="5"/>
      <c r="Q86" s="5"/>
      <c r="R86" s="5"/>
      <c r="S86" s="5"/>
      <c r="T86" s="5"/>
      <c r="U86" s="5"/>
      <c r="V86" s="5"/>
      <c r="W86" s="5"/>
      <c r="X86" s="5"/>
      <c r="Y86" s="5"/>
      <c r="Z86" s="5"/>
      <c r="AA86" s="5"/>
      <c r="AB86" s="5"/>
      <c r="AC86" s="5"/>
      <c r="AD86" s="5"/>
      <c r="AE86" s="5"/>
      <c r="AF86" s="5"/>
      <c r="AG86" s="5"/>
      <c r="AH86" s="5"/>
      <c r="AI86" s="5"/>
      <c r="AJ86" s="5"/>
      <c r="AK86" s="5"/>
    </row>
    <row r="87" spans="1:37" s="80" customFormat="1">
      <c r="A87" s="1"/>
      <c r="B87" s="1"/>
      <c r="C87" s="1"/>
      <c r="D87" s="1"/>
      <c r="E87" s="1"/>
      <c r="F87" s="1"/>
      <c r="G87" s="1"/>
      <c r="H87" s="1"/>
      <c r="I87" s="1"/>
      <c r="J87" s="1"/>
      <c r="K87" s="1"/>
      <c r="L87" s="1"/>
      <c r="M87" s="1"/>
      <c r="N87" s="1"/>
      <c r="O87" s="5"/>
      <c r="P87" s="5"/>
      <c r="Q87" s="5"/>
      <c r="R87" s="5"/>
      <c r="S87" s="5"/>
      <c r="T87" s="5"/>
      <c r="U87" s="5"/>
      <c r="V87" s="5"/>
      <c r="W87" s="5"/>
      <c r="X87" s="5"/>
      <c r="Y87" s="5"/>
      <c r="Z87" s="5"/>
      <c r="AA87" s="5"/>
      <c r="AB87" s="5"/>
      <c r="AC87" s="5"/>
      <c r="AD87" s="5"/>
      <c r="AE87" s="5"/>
      <c r="AF87" s="5"/>
      <c r="AG87" s="5"/>
      <c r="AH87" s="5"/>
      <c r="AI87" s="5"/>
      <c r="AJ87" s="5"/>
      <c r="AK87" s="5"/>
    </row>
    <row r="88" spans="1:37" s="80" customFormat="1">
      <c r="A88" s="1"/>
      <c r="B88" s="1"/>
      <c r="C88" s="1"/>
      <c r="D88" s="1"/>
      <c r="E88" s="1"/>
      <c r="F88" s="1"/>
      <c r="G88" s="1"/>
      <c r="H88" s="1"/>
      <c r="I88" s="1"/>
      <c r="J88" s="1"/>
      <c r="K88" s="1"/>
      <c r="L88" s="1"/>
      <c r="M88" s="1"/>
      <c r="N88" s="1"/>
      <c r="O88" s="5"/>
      <c r="P88" s="5"/>
      <c r="Q88" s="5"/>
      <c r="R88" s="5"/>
      <c r="S88" s="5"/>
      <c r="T88" s="5"/>
      <c r="U88" s="5"/>
      <c r="V88" s="5"/>
      <c r="W88" s="5"/>
      <c r="X88" s="5"/>
      <c r="Y88" s="5"/>
      <c r="Z88" s="5"/>
      <c r="AA88" s="5"/>
      <c r="AB88" s="5"/>
      <c r="AC88" s="5"/>
      <c r="AD88" s="5"/>
      <c r="AE88" s="5"/>
      <c r="AF88" s="5"/>
      <c r="AG88" s="5"/>
      <c r="AH88" s="5"/>
      <c r="AI88" s="5"/>
      <c r="AJ88" s="5"/>
      <c r="AK88" s="5"/>
    </row>
    <row r="89" spans="1:37" s="80" customFormat="1">
      <c r="A89" s="1"/>
      <c r="B89" s="1"/>
      <c r="C89" s="1"/>
      <c r="D89" s="1"/>
      <c r="E89" s="1"/>
      <c r="F89" s="1"/>
      <c r="G89" s="1"/>
      <c r="H89" s="1"/>
      <c r="I89" s="1"/>
      <c r="J89" s="1"/>
      <c r="K89" s="1"/>
      <c r="L89" s="1"/>
      <c r="M89" s="1"/>
      <c r="N89" s="1"/>
      <c r="O89" s="5"/>
      <c r="P89" s="5"/>
      <c r="Q89" s="5"/>
      <c r="R89" s="5"/>
      <c r="S89" s="5"/>
      <c r="T89" s="5"/>
      <c r="U89" s="5"/>
      <c r="V89" s="5"/>
      <c r="W89" s="5"/>
      <c r="X89" s="5"/>
      <c r="Y89" s="5"/>
      <c r="Z89" s="5"/>
      <c r="AA89" s="5"/>
      <c r="AB89" s="5"/>
      <c r="AC89" s="5"/>
      <c r="AD89" s="5"/>
      <c r="AE89" s="5"/>
      <c r="AF89" s="5"/>
      <c r="AG89" s="5"/>
      <c r="AH89" s="5"/>
      <c r="AI89" s="5"/>
      <c r="AJ89" s="5"/>
      <c r="AK89" s="5"/>
    </row>
    <row r="90" spans="1:37" s="80" customFormat="1">
      <c r="A90" s="1"/>
      <c r="B90" s="1"/>
      <c r="C90" s="1"/>
      <c r="D90" s="1"/>
      <c r="E90" s="1"/>
      <c r="F90" s="1"/>
      <c r="G90" s="1"/>
      <c r="H90" s="1"/>
      <c r="I90" s="1"/>
      <c r="J90" s="1"/>
      <c r="K90" s="1"/>
      <c r="L90" s="1"/>
      <c r="M90" s="1"/>
      <c r="N90" s="1"/>
      <c r="O90" s="5"/>
      <c r="P90" s="5"/>
      <c r="Q90" s="5"/>
      <c r="R90" s="5"/>
      <c r="S90" s="5"/>
      <c r="T90" s="5"/>
      <c r="U90" s="5"/>
      <c r="V90" s="5"/>
      <c r="W90" s="5"/>
      <c r="X90" s="5"/>
      <c r="Y90" s="5"/>
      <c r="Z90" s="5"/>
      <c r="AA90" s="5"/>
      <c r="AB90" s="5"/>
      <c r="AC90" s="5"/>
      <c r="AD90" s="5"/>
      <c r="AE90" s="5"/>
      <c r="AF90" s="5"/>
      <c r="AG90" s="5"/>
      <c r="AH90" s="5"/>
      <c r="AI90" s="5"/>
      <c r="AJ90" s="5"/>
      <c r="AK90" s="5"/>
    </row>
    <row r="91" spans="1:37" s="80" customFormat="1">
      <c r="A91" s="1"/>
      <c r="B91" s="1"/>
      <c r="C91" s="1"/>
      <c r="D91" s="1"/>
      <c r="E91" s="1"/>
      <c r="F91" s="1"/>
      <c r="G91" s="1"/>
      <c r="H91" s="1"/>
      <c r="I91" s="1"/>
      <c r="J91" s="1"/>
      <c r="K91" s="1"/>
      <c r="L91" s="1"/>
      <c r="M91" s="1"/>
      <c r="N91" s="1"/>
      <c r="O91" s="5"/>
      <c r="P91" s="5"/>
      <c r="Q91" s="5"/>
      <c r="R91" s="5"/>
      <c r="S91" s="5"/>
      <c r="T91" s="5"/>
      <c r="U91" s="5"/>
      <c r="V91" s="5"/>
      <c r="W91" s="5"/>
      <c r="X91" s="5"/>
      <c r="Y91" s="5"/>
      <c r="Z91" s="5"/>
      <c r="AA91" s="5"/>
      <c r="AB91" s="5"/>
      <c r="AC91" s="5"/>
      <c r="AD91" s="5"/>
      <c r="AE91" s="5"/>
      <c r="AF91" s="5"/>
      <c r="AG91" s="5"/>
      <c r="AH91" s="5"/>
      <c r="AI91" s="5"/>
      <c r="AJ91" s="5"/>
      <c r="AK91" s="5"/>
    </row>
    <row r="92" spans="1:37" s="80" customFormat="1">
      <c r="A92" s="1"/>
      <c r="B92" s="1"/>
      <c r="C92" s="1"/>
      <c r="D92" s="1"/>
      <c r="E92" s="1"/>
      <c r="F92" s="1"/>
      <c r="G92" s="1"/>
      <c r="H92" s="1"/>
      <c r="I92" s="1"/>
      <c r="J92" s="1"/>
      <c r="K92" s="1"/>
      <c r="L92" s="1"/>
      <c r="M92" s="1"/>
      <c r="N92" s="1"/>
      <c r="O92" s="5"/>
      <c r="P92" s="5"/>
      <c r="Q92" s="5"/>
      <c r="R92" s="5"/>
      <c r="S92" s="5"/>
      <c r="T92" s="5"/>
      <c r="U92" s="5"/>
      <c r="V92" s="5"/>
      <c r="W92" s="5"/>
      <c r="X92" s="5"/>
      <c r="Y92" s="5"/>
      <c r="Z92" s="5"/>
      <c r="AA92" s="5"/>
      <c r="AB92" s="5"/>
      <c r="AC92" s="5"/>
      <c r="AD92" s="5"/>
      <c r="AE92" s="5"/>
      <c r="AF92" s="5"/>
      <c r="AG92" s="5"/>
      <c r="AH92" s="5"/>
      <c r="AI92" s="5"/>
      <c r="AJ92" s="5"/>
      <c r="AK92" s="5"/>
    </row>
    <row r="93" spans="1:37" s="80" customFormat="1">
      <c r="A93" s="1"/>
      <c r="B93" s="1"/>
      <c r="C93" s="1"/>
      <c r="D93" s="1"/>
      <c r="E93" s="1"/>
      <c r="F93" s="1"/>
      <c r="G93" s="1"/>
      <c r="H93" s="1"/>
      <c r="I93" s="1"/>
      <c r="J93" s="1"/>
      <c r="K93" s="1"/>
      <c r="L93" s="1"/>
      <c r="M93" s="1"/>
      <c r="N93" s="1"/>
      <c r="O93" s="5"/>
      <c r="P93" s="5"/>
      <c r="Q93" s="5"/>
      <c r="R93" s="5"/>
      <c r="S93" s="5"/>
      <c r="T93" s="5"/>
      <c r="U93" s="5"/>
      <c r="V93" s="5"/>
      <c r="W93" s="5"/>
      <c r="X93" s="5"/>
      <c r="Y93" s="5"/>
      <c r="Z93" s="5"/>
      <c r="AA93" s="5"/>
      <c r="AB93" s="5"/>
      <c r="AC93" s="5"/>
      <c r="AD93" s="5"/>
      <c r="AE93" s="5"/>
      <c r="AF93" s="5"/>
      <c r="AG93" s="5"/>
      <c r="AH93" s="5"/>
      <c r="AI93" s="5"/>
      <c r="AJ93" s="5"/>
      <c r="AK93" s="5"/>
    </row>
    <row r="94" spans="1:37" s="80" customFormat="1">
      <c r="A94" s="1"/>
      <c r="B94" s="1"/>
      <c r="C94" s="1"/>
      <c r="D94" s="1"/>
      <c r="E94" s="1"/>
      <c r="F94" s="1"/>
      <c r="G94" s="1"/>
      <c r="H94" s="1"/>
      <c r="I94" s="1"/>
      <c r="J94" s="1"/>
      <c r="K94" s="1"/>
      <c r="L94" s="1"/>
      <c r="M94" s="1"/>
      <c r="N94" s="1"/>
      <c r="O94" s="5"/>
      <c r="P94" s="5"/>
      <c r="Q94" s="5"/>
      <c r="R94" s="5"/>
      <c r="S94" s="5"/>
      <c r="T94" s="5"/>
      <c r="U94" s="5"/>
      <c r="V94" s="5"/>
      <c r="W94" s="5"/>
      <c r="X94" s="5"/>
      <c r="Y94" s="5"/>
      <c r="Z94" s="5"/>
      <c r="AA94" s="5"/>
      <c r="AB94" s="5"/>
      <c r="AC94" s="5"/>
      <c r="AD94" s="5"/>
      <c r="AE94" s="5"/>
      <c r="AF94" s="5"/>
      <c r="AG94" s="5"/>
      <c r="AH94" s="5"/>
      <c r="AI94" s="5"/>
      <c r="AJ94" s="5"/>
      <c r="AK94" s="5"/>
    </row>
    <row r="95" spans="1:37" s="80" customFormat="1">
      <c r="A95" s="1"/>
      <c r="B95" s="1"/>
      <c r="C95" s="1"/>
      <c r="D95" s="1"/>
      <c r="E95" s="1"/>
      <c r="F95" s="1"/>
      <c r="G95" s="1"/>
      <c r="H95" s="1"/>
      <c r="I95" s="1"/>
      <c r="J95" s="1"/>
      <c r="K95" s="1"/>
      <c r="L95" s="1"/>
      <c r="M95" s="1"/>
      <c r="N95" s="1"/>
      <c r="O95" s="5"/>
      <c r="P95" s="5"/>
      <c r="Q95" s="5"/>
      <c r="R95" s="5"/>
      <c r="S95" s="5"/>
      <c r="T95" s="5"/>
      <c r="U95" s="5"/>
      <c r="V95" s="5"/>
      <c r="W95" s="5"/>
      <c r="X95" s="5"/>
      <c r="Y95" s="5"/>
      <c r="Z95" s="5"/>
      <c r="AA95" s="5"/>
      <c r="AB95" s="5"/>
      <c r="AC95" s="5"/>
      <c r="AD95" s="5"/>
      <c r="AE95" s="5"/>
      <c r="AF95" s="5"/>
      <c r="AG95" s="5"/>
      <c r="AH95" s="5"/>
      <c r="AI95" s="5"/>
      <c r="AJ95" s="5"/>
      <c r="AK95" s="5"/>
    </row>
    <row r="96" spans="1:37" s="80" customFormat="1">
      <c r="A96" s="1"/>
      <c r="B96" s="1"/>
      <c r="C96" s="1"/>
      <c r="D96" s="1"/>
      <c r="E96" s="1"/>
      <c r="F96" s="1"/>
      <c r="G96" s="1"/>
      <c r="H96" s="1"/>
      <c r="I96" s="1"/>
      <c r="J96" s="1"/>
      <c r="K96" s="1"/>
      <c r="L96" s="1"/>
      <c r="M96" s="1"/>
      <c r="N96" s="1"/>
      <c r="O96" s="5"/>
      <c r="P96" s="5"/>
      <c r="Q96" s="5"/>
      <c r="R96" s="5"/>
      <c r="S96" s="5"/>
      <c r="T96" s="5"/>
      <c r="U96" s="5"/>
      <c r="V96" s="5"/>
      <c r="W96" s="5"/>
      <c r="X96" s="5"/>
      <c r="Y96" s="5"/>
      <c r="Z96" s="5"/>
      <c r="AA96" s="5"/>
      <c r="AB96" s="5"/>
      <c r="AC96" s="5"/>
      <c r="AD96" s="5"/>
      <c r="AE96" s="5"/>
      <c r="AF96" s="5"/>
      <c r="AG96" s="5"/>
      <c r="AH96" s="5"/>
      <c r="AI96" s="5"/>
      <c r="AJ96" s="5"/>
      <c r="AK96" s="5"/>
    </row>
    <row r="97" spans="1:37" s="80" customFormat="1">
      <c r="A97" s="1"/>
      <c r="B97" s="1"/>
      <c r="C97" s="1"/>
      <c r="D97" s="1"/>
      <c r="E97" s="1"/>
      <c r="F97" s="1"/>
      <c r="G97" s="1"/>
      <c r="H97" s="1"/>
      <c r="I97" s="1"/>
      <c r="J97" s="1"/>
      <c r="K97" s="1"/>
      <c r="L97" s="1"/>
      <c r="M97" s="1"/>
      <c r="N97" s="1"/>
      <c r="O97" s="5"/>
      <c r="P97" s="5"/>
      <c r="Q97" s="5"/>
      <c r="R97" s="5"/>
      <c r="S97" s="5"/>
      <c r="T97" s="5"/>
      <c r="U97" s="5"/>
      <c r="V97" s="5"/>
      <c r="W97" s="5"/>
      <c r="X97" s="5"/>
      <c r="Y97" s="5"/>
      <c r="Z97" s="5"/>
      <c r="AA97" s="5"/>
      <c r="AB97" s="5"/>
      <c r="AC97" s="5"/>
      <c r="AD97" s="5"/>
      <c r="AE97" s="5"/>
      <c r="AF97" s="5"/>
      <c r="AG97" s="5"/>
      <c r="AH97" s="5"/>
      <c r="AI97" s="5"/>
      <c r="AJ97" s="5"/>
      <c r="AK97" s="5"/>
    </row>
    <row r="98" spans="1:37" s="80" customFormat="1">
      <c r="A98" s="1"/>
      <c r="B98" s="1"/>
      <c r="C98" s="1"/>
      <c r="D98" s="1"/>
      <c r="E98" s="1"/>
      <c r="F98" s="1"/>
      <c r="G98" s="1"/>
      <c r="H98" s="1"/>
      <c r="I98" s="1"/>
      <c r="J98" s="1"/>
      <c r="K98" s="1"/>
      <c r="L98" s="1"/>
      <c r="M98" s="1"/>
      <c r="N98" s="1"/>
      <c r="O98" s="5"/>
      <c r="P98" s="5"/>
      <c r="Q98" s="5"/>
      <c r="R98" s="5"/>
      <c r="S98" s="5"/>
      <c r="T98" s="5"/>
      <c r="U98" s="5"/>
      <c r="V98" s="5"/>
      <c r="W98" s="5"/>
      <c r="X98" s="5"/>
      <c r="Y98" s="5"/>
      <c r="Z98" s="5"/>
      <c r="AA98" s="5"/>
      <c r="AB98" s="5"/>
      <c r="AC98" s="5"/>
      <c r="AD98" s="5"/>
      <c r="AE98" s="5"/>
      <c r="AF98" s="5"/>
      <c r="AG98" s="5"/>
      <c r="AH98" s="5"/>
      <c r="AI98" s="5"/>
      <c r="AJ98" s="5"/>
      <c r="AK98" s="5"/>
    </row>
    <row r="99" spans="1:37" s="80" customFormat="1">
      <c r="A99" s="1"/>
      <c r="B99" s="1"/>
      <c r="C99" s="1"/>
      <c r="D99" s="1"/>
      <c r="E99" s="1"/>
      <c r="F99" s="1"/>
      <c r="G99" s="1"/>
      <c r="H99" s="1"/>
      <c r="I99" s="1"/>
      <c r="J99" s="1"/>
      <c r="K99" s="1"/>
      <c r="L99" s="1"/>
      <c r="M99" s="1"/>
      <c r="N99" s="1"/>
      <c r="O99" s="5"/>
      <c r="P99" s="5"/>
      <c r="Q99" s="5"/>
      <c r="R99" s="5"/>
      <c r="S99" s="5"/>
      <c r="T99" s="5"/>
      <c r="U99" s="5"/>
      <c r="V99" s="5"/>
      <c r="W99" s="5"/>
      <c r="X99" s="5"/>
      <c r="Y99" s="5"/>
      <c r="Z99" s="5"/>
      <c r="AA99" s="5"/>
      <c r="AB99" s="5"/>
      <c r="AC99" s="5"/>
      <c r="AD99" s="5"/>
      <c r="AE99" s="5"/>
      <c r="AF99" s="5"/>
      <c r="AG99" s="5"/>
      <c r="AH99" s="5"/>
      <c r="AI99" s="5"/>
      <c r="AJ99" s="5"/>
      <c r="AK99" s="5"/>
    </row>
    <row r="100" spans="1:37" s="80" customFormat="1">
      <c r="A100" s="1"/>
      <c r="B100" s="1"/>
      <c r="C100" s="1"/>
      <c r="D100" s="1"/>
      <c r="E100" s="1"/>
      <c r="F100" s="1"/>
      <c r="G100" s="1"/>
      <c r="H100" s="1"/>
      <c r="I100" s="1"/>
      <c r="J100" s="1"/>
      <c r="K100" s="1"/>
      <c r="L100" s="1"/>
      <c r="M100" s="1"/>
      <c r="N100" s="1"/>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1:37" s="80" customFormat="1">
      <c r="A101" s="1"/>
      <c r="B101" s="1"/>
      <c r="C101" s="1"/>
      <c r="D101" s="1"/>
      <c r="E101" s="1"/>
      <c r="F101" s="1"/>
      <c r="G101" s="1"/>
      <c r="H101" s="1"/>
      <c r="I101" s="1"/>
      <c r="J101" s="1"/>
      <c r="K101" s="1"/>
      <c r="L101" s="1"/>
      <c r="M101" s="1"/>
      <c r="N101" s="1"/>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1:37" s="80" customFormat="1">
      <c r="A102" s="1"/>
      <c r="B102" s="1"/>
      <c r="C102" s="1"/>
      <c r="D102" s="1"/>
      <c r="E102" s="1"/>
      <c r="F102" s="1"/>
      <c r="G102" s="1"/>
      <c r="H102" s="1"/>
      <c r="I102" s="1"/>
      <c r="J102" s="1"/>
      <c r="K102" s="1"/>
      <c r="L102" s="1"/>
      <c r="M102" s="1"/>
      <c r="N102" s="1"/>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1:37" s="80" customFormat="1">
      <c r="B103" s="1"/>
      <c r="C103" s="1"/>
      <c r="D103" s="1"/>
      <c r="E103" s="1"/>
      <c r="F103" s="1"/>
      <c r="G103" s="1"/>
      <c r="I103" s="1"/>
      <c r="J103" s="1"/>
      <c r="K103" s="1"/>
      <c r="L103" s="1"/>
      <c r="M103" s="1"/>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1:37" s="80" customFormat="1">
      <c r="B104" s="1"/>
      <c r="C104" s="1"/>
      <c r="D104" s="1"/>
      <c r="E104" s="1"/>
      <c r="F104" s="1"/>
      <c r="G104" s="1"/>
      <c r="I104" s="1"/>
      <c r="J104" s="1"/>
      <c r="K104" s="1"/>
      <c r="L104" s="1"/>
      <c r="M104" s="1"/>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1:37" s="80" customFormat="1">
      <c r="B105" s="1"/>
      <c r="C105" s="1"/>
      <c r="D105" s="1"/>
      <c r="E105" s="1"/>
      <c r="F105" s="1"/>
      <c r="G105" s="1"/>
      <c r="I105" s="1"/>
      <c r="J105" s="1"/>
      <c r="K105" s="1"/>
      <c r="L105" s="1"/>
      <c r="M105" s="1"/>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1:37" s="80" customFormat="1">
      <c r="I106" s="1"/>
      <c r="J106" s="1"/>
      <c r="K106" s="1"/>
      <c r="L106" s="1"/>
      <c r="M106" s="1"/>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1:37" s="80" customFormat="1">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1:37" s="80" customFormat="1">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1:37" s="80" customFormat="1">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1:37" s="80" customFormat="1">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s="80" customFormat="1">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1:37" s="80" customFormat="1">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15:37" s="80" customFormat="1">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15:37" s="80" customFormat="1">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15:37" s="80" customFormat="1">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15:37" s="80" customFormat="1">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15:37" s="80" customFormat="1">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15:37" s="80" customFormat="1">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15:37" s="80" customFormat="1">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5:37" s="80" customFormat="1">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5:37" s="80" customFormat="1">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5:37" s="80" customFormat="1">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5:37" s="80" customFormat="1">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15:37" s="80" customFormat="1">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15:37" s="80" customFormat="1">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15:37" s="80" customFormat="1">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5:37" s="80" customFormat="1">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15:37" s="80" customFormat="1">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15:37" s="80" customFormat="1">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15:37" s="80" customFormat="1">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15:37" s="80" customFormat="1">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5:37" s="80" customFormat="1">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5:37" s="80" customFormat="1">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5:37" s="80" customFormat="1">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5:37" s="80" customFormat="1">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5:37" s="80" customFormat="1">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5:37" s="80" customFormat="1">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5:37" s="80" customFormat="1">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5:37" s="80" customFormat="1">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5:37" s="80" customFormat="1">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5:37" s="80" customFormat="1">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15:37" s="80" customFormat="1">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5:37" s="80" customFormat="1">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5:37" s="80" customFormat="1">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5:37" s="80" customFormat="1">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5:37" s="80" customFormat="1">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15:37" s="80" customFormat="1">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5:37" s="80" customFormat="1">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5:37" s="80" customFormat="1">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5:37" s="80" customFormat="1">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15:37" s="80" customFormat="1">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5:37" s="80" customFormat="1">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5:37" s="80" customFormat="1">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5:37" s="80" customFormat="1">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5:37" s="80" customFormat="1">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37" s="80" customFormat="1">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37" s="80" customFormat="1">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5:37" s="80" customFormat="1">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5:37" s="80" customFormat="1">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5:37" s="80" customFormat="1">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5:37" s="80" customFormat="1">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5:37" s="80" customFormat="1">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5:37" s="80" customFormat="1">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5:37" s="80" customFormat="1">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37" s="80" customFormat="1">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37" s="80" customFormat="1">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5:37" s="80" customFormat="1">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37" s="80" customFormat="1">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37" s="80" customFormat="1">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5:37" s="80" customFormat="1">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5:37" s="80" customFormat="1">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5:37" s="80" customFormat="1">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5:37" s="80" customFormat="1">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5:37" s="80" customFormat="1">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5:37" s="80" customFormat="1">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37" s="80" customFormat="1">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37" s="80" customFormat="1">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37" s="80" customFormat="1">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5:37" s="80" customFormat="1">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37" s="80" customFormat="1">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37" s="80" customFormat="1">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5:37" s="80" customFormat="1">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5:37" s="80" customFormat="1">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5:37" s="80" customFormat="1">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5:37" s="80" customFormat="1">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5:37" s="80" customFormat="1">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5:37" s="80" customFormat="1">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5:37" s="80" customFormat="1">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5:37" s="80" customFormat="1">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37" s="80" customFormat="1">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5:37" s="80" customFormat="1">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5:37" s="80" customFormat="1">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37" s="80" customFormat="1">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5:37" s="80" customFormat="1">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5:37" s="80" customFormat="1">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5:37" s="80" customFormat="1">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5:37" s="80" customFormat="1">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5:37" s="80" customFormat="1">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5:37" s="80" customFormat="1">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5:37" s="80" customFormat="1">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5:37" s="80" customFormat="1">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37" s="80" customFormat="1">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5:37" s="80" customFormat="1">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5:37" s="80" customFormat="1">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5:37" s="80" customFormat="1">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5:37" s="80" customFormat="1">
      <c r="O206" s="5"/>
      <c r="P206" s="5"/>
      <c r="Q206" s="5"/>
      <c r="R206" s="5"/>
      <c r="S206" s="5"/>
      <c r="T206" s="5"/>
      <c r="U206" s="5"/>
      <c r="V206" s="5"/>
      <c r="W206" s="5"/>
      <c r="X206" s="5"/>
      <c r="Y206" s="5"/>
      <c r="Z206" s="5"/>
      <c r="AA206" s="5"/>
      <c r="AB206" s="5"/>
      <c r="AC206" s="5"/>
      <c r="AD206" s="5"/>
      <c r="AE206" s="5"/>
      <c r="AF206" s="5"/>
      <c r="AG206" s="5"/>
      <c r="AH206" s="5"/>
      <c r="AI206" s="5"/>
      <c r="AJ206" s="5"/>
      <c r="AK206" s="5"/>
    </row>
    <row r="207" spans="15:37" s="80" customFormat="1">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5:37" s="80" customFormat="1">
      <c r="O208" s="5"/>
      <c r="P208" s="5"/>
      <c r="Q208" s="5"/>
      <c r="R208" s="5"/>
      <c r="S208" s="5"/>
      <c r="T208" s="5"/>
      <c r="U208" s="5"/>
      <c r="V208" s="5"/>
      <c r="W208" s="5"/>
      <c r="X208" s="5"/>
      <c r="Y208" s="5"/>
      <c r="Z208" s="5"/>
      <c r="AA208" s="5"/>
      <c r="AB208" s="5"/>
      <c r="AC208" s="5"/>
      <c r="AD208" s="5"/>
      <c r="AE208" s="5"/>
      <c r="AF208" s="5"/>
      <c r="AG208" s="5"/>
      <c r="AH208" s="5"/>
      <c r="AI208" s="5"/>
      <c r="AJ208" s="5"/>
      <c r="AK208" s="5"/>
    </row>
    <row r="209" spans="15:37" s="80" customFormat="1">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5:37" s="80" customFormat="1">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5:37" s="80" customFormat="1">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5:37" s="80" customFormat="1">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5:37" s="80" customFormat="1">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5:37" s="80" customFormat="1">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5:37" s="80" customFormat="1">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5:37" s="80" customFormat="1">
      <c r="O216" s="5"/>
      <c r="P216" s="5"/>
      <c r="Q216" s="5"/>
      <c r="R216" s="5"/>
      <c r="S216" s="5"/>
      <c r="T216" s="5"/>
      <c r="U216" s="5"/>
      <c r="V216" s="5"/>
      <c r="W216" s="5"/>
      <c r="X216" s="5"/>
      <c r="Y216" s="5"/>
      <c r="Z216" s="5"/>
      <c r="AA216" s="5"/>
      <c r="AB216" s="5"/>
      <c r="AC216" s="5"/>
      <c r="AD216" s="5"/>
      <c r="AE216" s="5"/>
      <c r="AF216" s="5"/>
      <c r="AG216" s="5"/>
      <c r="AH216" s="5"/>
      <c r="AI216" s="5"/>
      <c r="AJ216" s="5"/>
      <c r="AK216" s="5"/>
    </row>
    <row r="217" spans="15:37" s="80" customFormat="1">
      <c r="O217" s="5"/>
      <c r="P217" s="5"/>
      <c r="Q217" s="5"/>
      <c r="R217" s="5"/>
      <c r="S217" s="5"/>
      <c r="T217" s="5"/>
      <c r="U217" s="5"/>
      <c r="V217" s="5"/>
      <c r="W217" s="5"/>
      <c r="X217" s="5"/>
      <c r="Y217" s="5"/>
      <c r="Z217" s="5"/>
      <c r="AA217" s="5"/>
      <c r="AB217" s="5"/>
      <c r="AC217" s="5"/>
      <c r="AD217" s="5"/>
      <c r="AE217" s="5"/>
      <c r="AF217" s="5"/>
      <c r="AG217" s="5"/>
      <c r="AH217" s="5"/>
      <c r="AI217" s="5"/>
      <c r="AJ217" s="5"/>
      <c r="AK217" s="5"/>
    </row>
    <row r="218" spans="15:37" s="80" customFormat="1">
      <c r="O218" s="5"/>
      <c r="P218" s="5"/>
      <c r="Q218" s="5"/>
      <c r="R218" s="5"/>
      <c r="S218" s="5"/>
      <c r="T218" s="5"/>
      <c r="U218" s="5"/>
      <c r="V218" s="5"/>
      <c r="W218" s="5"/>
      <c r="X218" s="5"/>
      <c r="Y218" s="5"/>
      <c r="Z218" s="5"/>
      <c r="AA218" s="5"/>
      <c r="AB218" s="5"/>
      <c r="AC218" s="5"/>
      <c r="AD218" s="5"/>
      <c r="AE218" s="5"/>
      <c r="AF218" s="5"/>
      <c r="AG218" s="5"/>
      <c r="AH218" s="5"/>
      <c r="AI218" s="5"/>
      <c r="AJ218" s="5"/>
      <c r="AK218" s="5"/>
    </row>
    <row r="219" spans="15:37" s="80" customFormat="1">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5:37" s="80" customFormat="1">
      <c r="O220" s="5"/>
      <c r="P220" s="5"/>
      <c r="Q220" s="5"/>
      <c r="R220" s="5"/>
      <c r="S220" s="5"/>
      <c r="T220" s="5"/>
      <c r="U220" s="5"/>
      <c r="V220" s="5"/>
      <c r="W220" s="5"/>
      <c r="X220" s="5"/>
      <c r="Y220" s="5"/>
      <c r="Z220" s="5"/>
      <c r="AA220" s="5"/>
      <c r="AB220" s="5"/>
      <c r="AC220" s="5"/>
      <c r="AD220" s="5"/>
      <c r="AE220" s="5"/>
      <c r="AF220" s="5"/>
      <c r="AG220" s="5"/>
      <c r="AH220" s="5"/>
      <c r="AI220" s="5"/>
      <c r="AJ220" s="5"/>
      <c r="AK220" s="5"/>
    </row>
    <row r="221" spans="15:37" s="80" customFormat="1">
      <c r="O221" s="5"/>
      <c r="P221" s="5"/>
      <c r="Q221" s="5"/>
      <c r="R221" s="5"/>
      <c r="S221" s="5"/>
      <c r="T221" s="5"/>
      <c r="U221" s="5"/>
      <c r="V221" s="5"/>
      <c r="W221" s="5"/>
      <c r="X221" s="5"/>
      <c r="Y221" s="5"/>
      <c r="Z221" s="5"/>
      <c r="AA221" s="5"/>
      <c r="AB221" s="5"/>
      <c r="AC221" s="5"/>
      <c r="AD221" s="5"/>
      <c r="AE221" s="5"/>
      <c r="AF221" s="5"/>
      <c r="AG221" s="5"/>
      <c r="AH221" s="5"/>
      <c r="AI221" s="5"/>
      <c r="AJ221" s="5"/>
      <c r="AK221" s="5"/>
    </row>
    <row r="222" spans="15:37" s="80" customFormat="1">
      <c r="O222" s="5"/>
      <c r="P222" s="5"/>
      <c r="Q222" s="5"/>
      <c r="R222" s="5"/>
      <c r="S222" s="5"/>
      <c r="T222" s="5"/>
      <c r="U222" s="5"/>
      <c r="V222" s="5"/>
      <c r="W222" s="5"/>
      <c r="X222" s="5"/>
      <c r="Y222" s="5"/>
      <c r="Z222" s="5"/>
      <c r="AA222" s="5"/>
      <c r="AB222" s="5"/>
      <c r="AC222" s="5"/>
      <c r="AD222" s="5"/>
      <c r="AE222" s="5"/>
      <c r="AF222" s="5"/>
      <c r="AG222" s="5"/>
      <c r="AH222" s="5"/>
      <c r="AI222" s="5"/>
      <c r="AJ222" s="5"/>
      <c r="AK222" s="5"/>
    </row>
    <row r="223" spans="15:37" s="80" customFormat="1">
      <c r="O223" s="5"/>
      <c r="P223" s="5"/>
      <c r="Q223" s="5"/>
      <c r="R223" s="5"/>
      <c r="S223" s="5"/>
      <c r="T223" s="5"/>
      <c r="U223" s="5"/>
      <c r="V223" s="5"/>
      <c r="W223" s="5"/>
      <c r="X223" s="5"/>
      <c r="Y223" s="5"/>
      <c r="Z223" s="5"/>
      <c r="AA223" s="5"/>
      <c r="AB223" s="5"/>
      <c r="AC223" s="5"/>
      <c r="AD223" s="5"/>
      <c r="AE223" s="5"/>
      <c r="AF223" s="5"/>
      <c r="AG223" s="5"/>
      <c r="AH223" s="5"/>
      <c r="AI223" s="5"/>
      <c r="AJ223" s="5"/>
      <c r="AK223" s="5"/>
    </row>
    <row r="224" spans="15:37" s="80" customFormat="1">
      <c r="O224" s="5"/>
      <c r="P224" s="5"/>
      <c r="Q224" s="5"/>
      <c r="R224" s="5"/>
      <c r="S224" s="5"/>
      <c r="T224" s="5"/>
      <c r="U224" s="5"/>
      <c r="V224" s="5"/>
      <c r="W224" s="5"/>
      <c r="X224" s="5"/>
      <c r="Y224" s="5"/>
      <c r="Z224" s="5"/>
      <c r="AA224" s="5"/>
      <c r="AB224" s="5"/>
      <c r="AC224" s="5"/>
      <c r="AD224" s="5"/>
      <c r="AE224" s="5"/>
      <c r="AF224" s="5"/>
      <c r="AG224" s="5"/>
      <c r="AH224" s="5"/>
      <c r="AI224" s="5"/>
      <c r="AJ224" s="5"/>
      <c r="AK224" s="5"/>
    </row>
    <row r="225" spans="15:37" s="80" customFormat="1">
      <c r="O225" s="5"/>
      <c r="P225" s="5"/>
      <c r="Q225" s="5"/>
      <c r="R225" s="5"/>
      <c r="S225" s="5"/>
      <c r="T225" s="5"/>
      <c r="U225" s="5"/>
      <c r="V225" s="5"/>
      <c r="W225" s="5"/>
      <c r="X225" s="5"/>
      <c r="Y225" s="5"/>
      <c r="Z225" s="5"/>
      <c r="AA225" s="5"/>
      <c r="AB225" s="5"/>
      <c r="AC225" s="5"/>
      <c r="AD225" s="5"/>
      <c r="AE225" s="5"/>
      <c r="AF225" s="5"/>
      <c r="AG225" s="5"/>
      <c r="AH225" s="5"/>
      <c r="AI225" s="5"/>
      <c r="AJ225" s="5"/>
      <c r="AK225" s="5"/>
    </row>
    <row r="226" spans="15:37" s="80" customFormat="1">
      <c r="O226" s="5"/>
      <c r="P226" s="5"/>
      <c r="Q226" s="5"/>
      <c r="R226" s="5"/>
      <c r="S226" s="5"/>
      <c r="T226" s="5"/>
      <c r="U226" s="5"/>
      <c r="V226" s="5"/>
      <c r="W226" s="5"/>
      <c r="X226" s="5"/>
      <c r="Y226" s="5"/>
      <c r="Z226" s="5"/>
      <c r="AA226" s="5"/>
      <c r="AB226" s="5"/>
      <c r="AC226" s="5"/>
      <c r="AD226" s="5"/>
      <c r="AE226" s="5"/>
      <c r="AF226" s="5"/>
      <c r="AG226" s="5"/>
      <c r="AH226" s="5"/>
      <c r="AI226" s="5"/>
      <c r="AJ226" s="5"/>
      <c r="AK226" s="5"/>
    </row>
    <row r="227" spans="15:37" s="80" customFormat="1">
      <c r="O227" s="5"/>
      <c r="P227" s="5"/>
      <c r="Q227" s="5"/>
      <c r="R227" s="5"/>
      <c r="S227" s="5"/>
      <c r="T227" s="5"/>
      <c r="U227" s="5"/>
      <c r="V227" s="5"/>
      <c r="W227" s="5"/>
      <c r="X227" s="5"/>
      <c r="Y227" s="5"/>
      <c r="Z227" s="5"/>
      <c r="AA227" s="5"/>
      <c r="AB227" s="5"/>
      <c r="AC227" s="5"/>
      <c r="AD227" s="5"/>
      <c r="AE227" s="5"/>
      <c r="AF227" s="5"/>
      <c r="AG227" s="5"/>
      <c r="AH227" s="5"/>
      <c r="AI227" s="5"/>
      <c r="AJ227" s="5"/>
      <c r="AK227" s="5"/>
    </row>
    <row r="228" spans="15:37" s="80" customFormat="1">
      <c r="O228" s="5"/>
      <c r="P228" s="5"/>
      <c r="Q228" s="5"/>
      <c r="R228" s="5"/>
      <c r="S228" s="5"/>
      <c r="T228" s="5"/>
      <c r="U228" s="5"/>
      <c r="V228" s="5"/>
      <c r="W228" s="5"/>
      <c r="X228" s="5"/>
      <c r="Y228" s="5"/>
      <c r="Z228" s="5"/>
      <c r="AA228" s="5"/>
      <c r="AB228" s="5"/>
      <c r="AC228" s="5"/>
      <c r="AD228" s="5"/>
      <c r="AE228" s="5"/>
      <c r="AF228" s="5"/>
      <c r="AG228" s="5"/>
      <c r="AH228" s="5"/>
      <c r="AI228" s="5"/>
      <c r="AJ228" s="5"/>
      <c r="AK228" s="5"/>
    </row>
    <row r="229" spans="15:37" s="80" customFormat="1">
      <c r="O229" s="5"/>
      <c r="P229" s="5"/>
      <c r="Q229" s="5"/>
      <c r="R229" s="5"/>
      <c r="S229" s="5"/>
      <c r="T229" s="5"/>
      <c r="U229" s="5"/>
      <c r="V229" s="5"/>
      <c r="W229" s="5"/>
      <c r="X229" s="5"/>
      <c r="Y229" s="5"/>
      <c r="Z229" s="5"/>
      <c r="AA229" s="5"/>
      <c r="AB229" s="5"/>
      <c r="AC229" s="5"/>
      <c r="AD229" s="5"/>
      <c r="AE229" s="5"/>
      <c r="AF229" s="5"/>
      <c r="AG229" s="5"/>
      <c r="AH229" s="5"/>
      <c r="AI229" s="5"/>
      <c r="AJ229" s="5"/>
      <c r="AK229" s="5"/>
    </row>
    <row r="230" spans="15:37" s="80" customFormat="1">
      <c r="O230" s="5"/>
      <c r="P230" s="5"/>
      <c r="Q230" s="5"/>
      <c r="R230" s="5"/>
      <c r="S230" s="5"/>
      <c r="T230" s="5"/>
      <c r="U230" s="5"/>
      <c r="V230" s="5"/>
      <c r="W230" s="5"/>
      <c r="X230" s="5"/>
      <c r="Y230" s="5"/>
      <c r="Z230" s="5"/>
      <c r="AA230" s="5"/>
      <c r="AB230" s="5"/>
      <c r="AC230" s="5"/>
      <c r="AD230" s="5"/>
      <c r="AE230" s="5"/>
      <c r="AF230" s="5"/>
      <c r="AG230" s="5"/>
      <c r="AH230" s="5"/>
      <c r="AI230" s="5"/>
      <c r="AJ230" s="5"/>
      <c r="AK230" s="5"/>
    </row>
    <row r="231" spans="15:37" s="80" customFormat="1">
      <c r="O231" s="5"/>
      <c r="P231" s="5"/>
      <c r="Q231" s="5"/>
      <c r="R231" s="5"/>
      <c r="S231" s="5"/>
      <c r="T231" s="5"/>
      <c r="U231" s="5"/>
      <c r="V231" s="5"/>
      <c r="W231" s="5"/>
      <c r="X231" s="5"/>
      <c r="Y231" s="5"/>
      <c r="Z231" s="5"/>
      <c r="AA231" s="5"/>
      <c r="AB231" s="5"/>
      <c r="AC231" s="5"/>
      <c r="AD231" s="5"/>
      <c r="AE231" s="5"/>
      <c r="AF231" s="5"/>
      <c r="AG231" s="5"/>
      <c r="AH231" s="5"/>
      <c r="AI231" s="5"/>
      <c r="AJ231" s="5"/>
      <c r="AK231" s="5"/>
    </row>
    <row r="232" spans="15:37" s="80" customFormat="1">
      <c r="O232" s="5"/>
      <c r="P232" s="5"/>
      <c r="Q232" s="5"/>
      <c r="R232" s="5"/>
      <c r="S232" s="5"/>
      <c r="T232" s="5"/>
      <c r="U232" s="5"/>
      <c r="V232" s="5"/>
      <c r="W232" s="5"/>
      <c r="X232" s="5"/>
      <c r="Y232" s="5"/>
      <c r="Z232" s="5"/>
      <c r="AA232" s="5"/>
      <c r="AB232" s="5"/>
      <c r="AC232" s="5"/>
      <c r="AD232" s="5"/>
      <c r="AE232" s="5"/>
      <c r="AF232" s="5"/>
      <c r="AG232" s="5"/>
      <c r="AH232" s="5"/>
      <c r="AI232" s="5"/>
      <c r="AJ232" s="5"/>
      <c r="AK232" s="5"/>
    </row>
    <row r="233" spans="15:37" s="80" customFormat="1">
      <c r="O233" s="5"/>
      <c r="P233" s="5"/>
      <c r="Q233" s="5"/>
      <c r="R233" s="5"/>
      <c r="S233" s="5"/>
      <c r="T233" s="5"/>
      <c r="U233" s="5"/>
      <c r="V233" s="5"/>
      <c r="W233" s="5"/>
      <c r="X233" s="5"/>
      <c r="Y233" s="5"/>
      <c r="Z233" s="5"/>
      <c r="AA233" s="5"/>
      <c r="AB233" s="5"/>
      <c r="AC233" s="5"/>
      <c r="AD233" s="5"/>
      <c r="AE233" s="5"/>
      <c r="AF233" s="5"/>
      <c r="AG233" s="5"/>
      <c r="AH233" s="5"/>
      <c r="AI233" s="5"/>
      <c r="AJ233" s="5"/>
      <c r="AK233" s="5"/>
    </row>
    <row r="234" spans="15:37" s="80" customFormat="1">
      <c r="O234" s="5"/>
      <c r="P234" s="5"/>
      <c r="Q234" s="5"/>
      <c r="R234" s="5"/>
      <c r="S234" s="5"/>
      <c r="T234" s="5"/>
      <c r="U234" s="5"/>
      <c r="V234" s="5"/>
      <c r="W234" s="5"/>
      <c r="X234" s="5"/>
      <c r="Y234" s="5"/>
      <c r="Z234" s="5"/>
      <c r="AA234" s="5"/>
      <c r="AB234" s="5"/>
      <c r="AC234" s="5"/>
      <c r="AD234" s="5"/>
      <c r="AE234" s="5"/>
      <c r="AF234" s="5"/>
      <c r="AG234" s="5"/>
      <c r="AH234" s="5"/>
      <c r="AI234" s="5"/>
      <c r="AJ234" s="5"/>
      <c r="AK234" s="5"/>
    </row>
    <row r="235" spans="15:37" s="80" customFormat="1">
      <c r="O235" s="5"/>
      <c r="P235" s="5"/>
      <c r="Q235" s="5"/>
      <c r="R235" s="5"/>
      <c r="S235" s="5"/>
      <c r="T235" s="5"/>
      <c r="U235" s="5"/>
      <c r="V235" s="5"/>
      <c r="W235" s="5"/>
      <c r="X235" s="5"/>
      <c r="Y235" s="5"/>
      <c r="Z235" s="5"/>
      <c r="AA235" s="5"/>
      <c r="AB235" s="5"/>
      <c r="AC235" s="5"/>
      <c r="AD235" s="5"/>
      <c r="AE235" s="5"/>
      <c r="AF235" s="5"/>
      <c r="AG235" s="5"/>
      <c r="AH235" s="5"/>
      <c r="AI235" s="5"/>
      <c r="AJ235" s="5"/>
      <c r="AK235" s="5"/>
    </row>
    <row r="236" spans="15:37" s="80" customFormat="1">
      <c r="O236" s="5"/>
      <c r="P236" s="5"/>
      <c r="Q236" s="5"/>
      <c r="R236" s="5"/>
      <c r="S236" s="5"/>
      <c r="T236" s="5"/>
      <c r="U236" s="5"/>
      <c r="V236" s="5"/>
      <c r="W236" s="5"/>
      <c r="X236" s="5"/>
      <c r="Y236" s="5"/>
      <c r="Z236" s="5"/>
      <c r="AA236" s="5"/>
      <c r="AB236" s="5"/>
      <c r="AC236" s="5"/>
      <c r="AD236" s="5"/>
      <c r="AE236" s="5"/>
      <c r="AF236" s="5"/>
      <c r="AG236" s="5"/>
      <c r="AH236" s="5"/>
      <c r="AI236" s="5"/>
      <c r="AJ236" s="5"/>
      <c r="AK236" s="5"/>
    </row>
    <row r="237" spans="15:37" s="80" customFormat="1">
      <c r="O237" s="5"/>
      <c r="P237" s="5"/>
      <c r="Q237" s="5"/>
      <c r="R237" s="5"/>
      <c r="S237" s="5"/>
      <c r="T237" s="5"/>
      <c r="U237" s="5"/>
      <c r="V237" s="5"/>
      <c r="W237" s="5"/>
      <c r="X237" s="5"/>
      <c r="Y237" s="5"/>
      <c r="Z237" s="5"/>
      <c r="AA237" s="5"/>
      <c r="AB237" s="5"/>
      <c r="AC237" s="5"/>
      <c r="AD237" s="5"/>
      <c r="AE237" s="5"/>
      <c r="AF237" s="5"/>
      <c r="AG237" s="5"/>
      <c r="AH237" s="5"/>
      <c r="AI237" s="5"/>
      <c r="AJ237" s="5"/>
      <c r="AK237" s="5"/>
    </row>
    <row r="238" spans="15:37" s="80" customFormat="1">
      <c r="O238" s="5"/>
      <c r="P238" s="5"/>
      <c r="Q238" s="5"/>
      <c r="R238" s="5"/>
      <c r="S238" s="5"/>
      <c r="T238" s="5"/>
      <c r="U238" s="5"/>
      <c r="V238" s="5"/>
      <c r="W238" s="5"/>
      <c r="X238" s="5"/>
      <c r="Y238" s="5"/>
      <c r="Z238" s="5"/>
      <c r="AA238" s="5"/>
      <c r="AB238" s="5"/>
      <c r="AC238" s="5"/>
      <c r="AD238" s="5"/>
      <c r="AE238" s="5"/>
      <c r="AF238" s="5"/>
      <c r="AG238" s="5"/>
      <c r="AH238" s="5"/>
      <c r="AI238" s="5"/>
      <c r="AJ238" s="5"/>
      <c r="AK238" s="5"/>
    </row>
    <row r="239" spans="15:37" s="80" customFormat="1">
      <c r="O239" s="5"/>
      <c r="P239" s="5"/>
      <c r="Q239" s="5"/>
      <c r="R239" s="5"/>
      <c r="S239" s="5"/>
      <c r="T239" s="5"/>
      <c r="U239" s="5"/>
      <c r="V239" s="5"/>
      <c r="W239" s="5"/>
      <c r="X239" s="5"/>
      <c r="Y239" s="5"/>
      <c r="Z239" s="5"/>
      <c r="AA239" s="5"/>
      <c r="AB239" s="5"/>
      <c r="AC239" s="5"/>
      <c r="AD239" s="5"/>
      <c r="AE239" s="5"/>
      <c r="AF239" s="5"/>
      <c r="AG239" s="5"/>
      <c r="AH239" s="5"/>
      <c r="AI239" s="5"/>
      <c r="AJ239" s="5"/>
      <c r="AK239" s="5"/>
    </row>
    <row r="240" spans="15:37" s="80" customFormat="1">
      <c r="O240" s="5"/>
      <c r="P240" s="5"/>
      <c r="Q240" s="5"/>
      <c r="R240" s="5"/>
      <c r="S240" s="5"/>
      <c r="T240" s="5"/>
      <c r="U240" s="5"/>
      <c r="V240" s="5"/>
      <c r="W240" s="5"/>
      <c r="X240" s="5"/>
      <c r="Y240" s="5"/>
      <c r="Z240" s="5"/>
      <c r="AA240" s="5"/>
      <c r="AB240" s="5"/>
      <c r="AC240" s="5"/>
      <c r="AD240" s="5"/>
      <c r="AE240" s="5"/>
      <c r="AF240" s="5"/>
      <c r="AG240" s="5"/>
      <c r="AH240" s="5"/>
      <c r="AI240" s="5"/>
      <c r="AJ240" s="5"/>
      <c r="AK240" s="5"/>
    </row>
    <row r="241" spans="15:37" s="80" customFormat="1">
      <c r="O241" s="5"/>
      <c r="P241" s="5"/>
      <c r="Q241" s="5"/>
      <c r="R241" s="5"/>
      <c r="S241" s="5"/>
      <c r="T241" s="5"/>
      <c r="U241" s="5"/>
      <c r="V241" s="5"/>
      <c r="W241" s="5"/>
      <c r="X241" s="5"/>
      <c r="Y241" s="5"/>
      <c r="Z241" s="5"/>
      <c r="AA241" s="5"/>
      <c r="AB241" s="5"/>
      <c r="AC241" s="5"/>
      <c r="AD241" s="5"/>
      <c r="AE241" s="5"/>
      <c r="AF241" s="5"/>
      <c r="AG241" s="5"/>
      <c r="AH241" s="5"/>
      <c r="AI241" s="5"/>
      <c r="AJ241" s="5"/>
      <c r="AK241" s="5"/>
    </row>
    <row r="242" spans="15:37" s="80" customFormat="1">
      <c r="O242" s="5"/>
      <c r="P242" s="5"/>
      <c r="Q242" s="5"/>
      <c r="R242" s="5"/>
      <c r="S242" s="5"/>
      <c r="T242" s="5"/>
      <c r="U242" s="5"/>
      <c r="V242" s="5"/>
      <c r="W242" s="5"/>
      <c r="X242" s="5"/>
      <c r="Y242" s="5"/>
      <c r="Z242" s="5"/>
      <c r="AA242" s="5"/>
      <c r="AB242" s="5"/>
      <c r="AC242" s="5"/>
      <c r="AD242" s="5"/>
      <c r="AE242" s="5"/>
      <c r="AF242" s="5"/>
      <c r="AG242" s="5"/>
      <c r="AH242" s="5"/>
      <c r="AI242" s="5"/>
      <c r="AJ242" s="5"/>
      <c r="AK242" s="5"/>
    </row>
    <row r="243" spans="15:37" s="80" customFormat="1">
      <c r="O243" s="5"/>
      <c r="P243" s="5"/>
      <c r="Q243" s="5"/>
      <c r="R243" s="5"/>
      <c r="S243" s="5"/>
      <c r="T243" s="5"/>
      <c r="U243" s="5"/>
      <c r="V243" s="5"/>
      <c r="W243" s="5"/>
      <c r="X243" s="5"/>
      <c r="Y243" s="5"/>
      <c r="Z243" s="5"/>
      <c r="AA243" s="5"/>
      <c r="AB243" s="5"/>
      <c r="AC243" s="5"/>
      <c r="AD243" s="5"/>
      <c r="AE243" s="5"/>
      <c r="AF243" s="5"/>
      <c r="AG243" s="5"/>
      <c r="AH243" s="5"/>
      <c r="AI243" s="5"/>
      <c r="AJ243" s="5"/>
      <c r="AK243" s="5"/>
    </row>
    <row r="244" spans="15:37" s="80" customFormat="1">
      <c r="O244" s="5"/>
      <c r="P244" s="5"/>
      <c r="Q244" s="5"/>
      <c r="R244" s="5"/>
      <c r="S244" s="5"/>
      <c r="T244" s="5"/>
      <c r="U244" s="5"/>
      <c r="V244" s="5"/>
      <c r="W244" s="5"/>
      <c r="X244" s="5"/>
      <c r="Y244" s="5"/>
      <c r="Z244" s="5"/>
      <c r="AA244" s="5"/>
      <c r="AB244" s="5"/>
      <c r="AC244" s="5"/>
      <c r="AD244" s="5"/>
      <c r="AE244" s="5"/>
      <c r="AF244" s="5"/>
      <c r="AG244" s="5"/>
      <c r="AH244" s="5"/>
      <c r="AI244" s="5"/>
      <c r="AJ244" s="5"/>
      <c r="AK244" s="5"/>
    </row>
    <row r="245" spans="15:37" s="80" customFormat="1">
      <c r="O245" s="5"/>
      <c r="P245" s="5"/>
      <c r="Q245" s="5"/>
      <c r="R245" s="5"/>
      <c r="S245" s="5"/>
      <c r="T245" s="5"/>
      <c r="U245" s="5"/>
      <c r="V245" s="5"/>
      <c r="W245" s="5"/>
      <c r="X245" s="5"/>
      <c r="Y245" s="5"/>
      <c r="Z245" s="5"/>
      <c r="AA245" s="5"/>
      <c r="AB245" s="5"/>
      <c r="AC245" s="5"/>
      <c r="AD245" s="5"/>
      <c r="AE245" s="5"/>
      <c r="AF245" s="5"/>
      <c r="AG245" s="5"/>
      <c r="AH245" s="5"/>
      <c r="AI245" s="5"/>
      <c r="AJ245" s="5"/>
      <c r="AK245" s="5"/>
    </row>
    <row r="246" spans="15:37" s="80" customFormat="1">
      <c r="O246" s="5"/>
      <c r="P246" s="5"/>
      <c r="Q246" s="5"/>
      <c r="R246" s="5"/>
      <c r="S246" s="5"/>
      <c r="T246" s="5"/>
      <c r="U246" s="5"/>
      <c r="V246" s="5"/>
      <c r="W246" s="5"/>
      <c r="X246" s="5"/>
      <c r="Y246" s="5"/>
      <c r="Z246" s="5"/>
      <c r="AA246" s="5"/>
      <c r="AB246" s="5"/>
      <c r="AC246" s="5"/>
      <c r="AD246" s="5"/>
      <c r="AE246" s="5"/>
      <c r="AF246" s="5"/>
      <c r="AG246" s="5"/>
      <c r="AH246" s="5"/>
      <c r="AI246" s="5"/>
      <c r="AJ246" s="5"/>
      <c r="AK246" s="5"/>
    </row>
    <row r="247" spans="15:37" s="80" customFormat="1">
      <c r="O247" s="5"/>
      <c r="P247" s="5"/>
      <c r="Q247" s="5"/>
      <c r="R247" s="5"/>
      <c r="S247" s="5"/>
      <c r="T247" s="5"/>
      <c r="U247" s="5"/>
      <c r="V247" s="5"/>
      <c r="W247" s="5"/>
      <c r="X247" s="5"/>
      <c r="Y247" s="5"/>
      <c r="Z247" s="5"/>
      <c r="AA247" s="5"/>
      <c r="AB247" s="5"/>
      <c r="AC247" s="5"/>
      <c r="AD247" s="5"/>
      <c r="AE247" s="5"/>
      <c r="AF247" s="5"/>
      <c r="AG247" s="5"/>
      <c r="AH247" s="5"/>
      <c r="AI247" s="5"/>
      <c r="AJ247" s="5"/>
      <c r="AK247" s="5"/>
    </row>
    <row r="248" spans="15:37" s="80" customFormat="1">
      <c r="O248" s="5"/>
      <c r="P248" s="5"/>
      <c r="Q248" s="5"/>
      <c r="R248" s="5"/>
      <c r="S248" s="5"/>
      <c r="T248" s="5"/>
      <c r="U248" s="5"/>
      <c r="V248" s="5"/>
      <c r="W248" s="5"/>
      <c r="X248" s="5"/>
      <c r="Y248" s="5"/>
      <c r="Z248" s="5"/>
      <c r="AA248" s="5"/>
      <c r="AB248" s="5"/>
      <c r="AC248" s="5"/>
      <c r="AD248" s="5"/>
      <c r="AE248" s="5"/>
      <c r="AF248" s="5"/>
      <c r="AG248" s="5"/>
      <c r="AH248" s="5"/>
      <c r="AI248" s="5"/>
      <c r="AJ248" s="5"/>
      <c r="AK248" s="5"/>
    </row>
    <row r="249" spans="15:37" s="80" customFormat="1">
      <c r="O249" s="5"/>
      <c r="P249" s="5"/>
      <c r="Q249" s="5"/>
      <c r="R249" s="5"/>
      <c r="S249" s="5"/>
      <c r="T249" s="5"/>
      <c r="U249" s="5"/>
      <c r="V249" s="5"/>
      <c r="W249" s="5"/>
      <c r="X249" s="5"/>
      <c r="Y249" s="5"/>
      <c r="Z249" s="5"/>
      <c r="AA249" s="5"/>
      <c r="AB249" s="5"/>
      <c r="AC249" s="5"/>
      <c r="AD249" s="5"/>
      <c r="AE249" s="5"/>
      <c r="AF249" s="5"/>
      <c r="AG249" s="5"/>
      <c r="AH249" s="5"/>
      <c r="AI249" s="5"/>
      <c r="AJ249" s="5"/>
      <c r="AK249" s="5"/>
    </row>
    <row r="250" spans="15:37" s="80" customFormat="1">
      <c r="O250" s="5"/>
      <c r="P250" s="5"/>
      <c r="Q250" s="5"/>
      <c r="R250" s="5"/>
      <c r="S250" s="5"/>
      <c r="T250" s="5"/>
      <c r="U250" s="5"/>
      <c r="V250" s="5"/>
      <c r="W250" s="5"/>
      <c r="X250" s="5"/>
      <c r="Y250" s="5"/>
      <c r="Z250" s="5"/>
      <c r="AA250" s="5"/>
      <c r="AB250" s="5"/>
      <c r="AC250" s="5"/>
      <c r="AD250" s="5"/>
      <c r="AE250" s="5"/>
      <c r="AF250" s="5"/>
      <c r="AG250" s="5"/>
      <c r="AH250" s="5"/>
      <c r="AI250" s="5"/>
      <c r="AJ250" s="5"/>
      <c r="AK250" s="5"/>
    </row>
    <row r="251" spans="15:37" s="80" customFormat="1">
      <c r="O251" s="5"/>
      <c r="P251" s="5"/>
      <c r="Q251" s="5"/>
      <c r="R251" s="5"/>
      <c r="S251" s="5"/>
      <c r="T251" s="5"/>
      <c r="U251" s="5"/>
      <c r="V251" s="5"/>
      <c r="W251" s="5"/>
      <c r="X251" s="5"/>
      <c r="Y251" s="5"/>
      <c r="Z251" s="5"/>
      <c r="AA251" s="5"/>
      <c r="AB251" s="5"/>
      <c r="AC251" s="5"/>
      <c r="AD251" s="5"/>
      <c r="AE251" s="5"/>
      <c r="AF251" s="5"/>
      <c r="AG251" s="5"/>
      <c r="AH251" s="5"/>
      <c r="AI251" s="5"/>
      <c r="AJ251" s="5"/>
      <c r="AK251" s="5"/>
    </row>
    <row r="252" spans="15:37" s="80" customFormat="1">
      <c r="O252" s="5"/>
      <c r="P252" s="5"/>
      <c r="Q252" s="5"/>
      <c r="R252" s="5"/>
      <c r="S252" s="5"/>
      <c r="T252" s="5"/>
      <c r="U252" s="5"/>
      <c r="V252" s="5"/>
      <c r="W252" s="5"/>
      <c r="X252" s="5"/>
      <c r="Y252" s="5"/>
      <c r="Z252" s="5"/>
      <c r="AA252" s="5"/>
      <c r="AB252" s="5"/>
      <c r="AC252" s="5"/>
      <c r="AD252" s="5"/>
      <c r="AE252" s="5"/>
      <c r="AF252" s="5"/>
      <c r="AG252" s="5"/>
      <c r="AH252" s="5"/>
      <c r="AI252" s="5"/>
      <c r="AJ252" s="5"/>
      <c r="AK252" s="5"/>
    </row>
    <row r="253" spans="15:37" s="80" customFormat="1">
      <c r="O253" s="5"/>
      <c r="P253" s="5"/>
      <c r="Q253" s="5"/>
      <c r="R253" s="5"/>
      <c r="S253" s="5"/>
      <c r="T253" s="5"/>
      <c r="U253" s="5"/>
      <c r="V253" s="5"/>
      <c r="W253" s="5"/>
      <c r="X253" s="5"/>
      <c r="Y253" s="5"/>
      <c r="Z253" s="5"/>
      <c r="AA253" s="5"/>
      <c r="AB253" s="5"/>
      <c r="AC253" s="5"/>
      <c r="AD253" s="5"/>
      <c r="AE253" s="5"/>
      <c r="AF253" s="5"/>
      <c r="AG253" s="5"/>
      <c r="AH253" s="5"/>
      <c r="AI253" s="5"/>
      <c r="AJ253" s="5"/>
      <c r="AK253" s="5"/>
    </row>
    <row r="254" spans="15:37" s="80" customFormat="1">
      <c r="O254" s="5"/>
      <c r="P254" s="5"/>
      <c r="Q254" s="5"/>
      <c r="R254" s="5"/>
      <c r="S254" s="5"/>
      <c r="T254" s="5"/>
      <c r="U254" s="5"/>
      <c r="V254" s="5"/>
      <c r="W254" s="5"/>
      <c r="X254" s="5"/>
      <c r="Y254" s="5"/>
      <c r="Z254" s="5"/>
      <c r="AA254" s="5"/>
      <c r="AB254" s="5"/>
      <c r="AC254" s="5"/>
      <c r="AD254" s="5"/>
      <c r="AE254" s="5"/>
      <c r="AF254" s="5"/>
      <c r="AG254" s="5"/>
      <c r="AH254" s="5"/>
      <c r="AI254" s="5"/>
      <c r="AJ254" s="5"/>
      <c r="AK254" s="5"/>
    </row>
    <row r="255" spans="15:37" s="80" customFormat="1">
      <c r="O255" s="5"/>
      <c r="P255" s="5"/>
      <c r="Q255" s="5"/>
      <c r="R255" s="5"/>
      <c r="S255" s="5"/>
      <c r="T255" s="5"/>
      <c r="U255" s="5"/>
      <c r="V255" s="5"/>
      <c r="W255" s="5"/>
      <c r="X255" s="5"/>
      <c r="Y255" s="5"/>
      <c r="Z255" s="5"/>
      <c r="AA255" s="5"/>
      <c r="AB255" s="5"/>
      <c r="AC255" s="5"/>
      <c r="AD255" s="5"/>
      <c r="AE255" s="5"/>
      <c r="AF255" s="5"/>
      <c r="AG255" s="5"/>
      <c r="AH255" s="5"/>
      <c r="AI255" s="5"/>
      <c r="AJ255" s="5"/>
      <c r="AK255" s="5"/>
    </row>
    <row r="256" spans="15:37" s="80" customFormat="1">
      <c r="O256" s="5"/>
      <c r="P256" s="5"/>
      <c r="Q256" s="5"/>
      <c r="R256" s="5"/>
      <c r="S256" s="5"/>
      <c r="T256" s="5"/>
      <c r="U256" s="5"/>
      <c r="V256" s="5"/>
      <c r="W256" s="5"/>
      <c r="X256" s="5"/>
      <c r="Y256" s="5"/>
      <c r="Z256" s="5"/>
      <c r="AA256" s="5"/>
      <c r="AB256" s="5"/>
      <c r="AC256" s="5"/>
      <c r="AD256" s="5"/>
      <c r="AE256" s="5"/>
      <c r="AF256" s="5"/>
      <c r="AG256" s="5"/>
      <c r="AH256" s="5"/>
      <c r="AI256" s="5"/>
      <c r="AJ256" s="5"/>
      <c r="AK256" s="5"/>
    </row>
    <row r="257" spans="15:37" s="80" customFormat="1">
      <c r="O257" s="5"/>
      <c r="P257" s="5"/>
      <c r="Q257" s="5"/>
      <c r="R257" s="5"/>
      <c r="S257" s="5"/>
      <c r="T257" s="5"/>
      <c r="U257" s="5"/>
      <c r="V257" s="5"/>
      <c r="W257" s="5"/>
      <c r="X257" s="5"/>
      <c r="Y257" s="5"/>
      <c r="Z257" s="5"/>
      <c r="AA257" s="5"/>
      <c r="AB257" s="5"/>
      <c r="AC257" s="5"/>
      <c r="AD257" s="5"/>
      <c r="AE257" s="5"/>
      <c r="AF257" s="5"/>
      <c r="AG257" s="5"/>
      <c r="AH257" s="5"/>
      <c r="AI257" s="5"/>
      <c r="AJ257" s="5"/>
      <c r="AK257" s="5"/>
    </row>
    <row r="258" spans="15:37" s="80" customFormat="1">
      <c r="O258" s="5"/>
      <c r="P258" s="5"/>
      <c r="Q258" s="5"/>
      <c r="R258" s="5"/>
      <c r="S258" s="5"/>
      <c r="T258" s="5"/>
      <c r="U258" s="5"/>
      <c r="V258" s="5"/>
      <c r="W258" s="5"/>
      <c r="X258" s="5"/>
      <c r="Y258" s="5"/>
      <c r="Z258" s="5"/>
      <c r="AA258" s="5"/>
      <c r="AB258" s="5"/>
      <c r="AC258" s="5"/>
      <c r="AD258" s="5"/>
      <c r="AE258" s="5"/>
      <c r="AF258" s="5"/>
      <c r="AG258" s="5"/>
      <c r="AH258" s="5"/>
      <c r="AI258" s="5"/>
      <c r="AJ258" s="5"/>
      <c r="AK258" s="5"/>
    </row>
    <row r="259" spans="15:37" s="80" customFormat="1">
      <c r="O259" s="5"/>
      <c r="P259" s="5"/>
      <c r="Q259" s="5"/>
      <c r="R259" s="5"/>
      <c r="S259" s="5"/>
      <c r="T259" s="5"/>
      <c r="U259" s="5"/>
      <c r="V259" s="5"/>
      <c r="W259" s="5"/>
      <c r="X259" s="5"/>
      <c r="Y259" s="5"/>
      <c r="Z259" s="5"/>
      <c r="AA259" s="5"/>
      <c r="AB259" s="5"/>
      <c r="AC259" s="5"/>
      <c r="AD259" s="5"/>
      <c r="AE259" s="5"/>
      <c r="AF259" s="5"/>
      <c r="AG259" s="5"/>
      <c r="AH259" s="5"/>
      <c r="AI259" s="5"/>
      <c r="AJ259" s="5"/>
      <c r="AK259" s="5"/>
    </row>
    <row r="260" spans="15:37" s="80" customFormat="1">
      <c r="O260" s="5"/>
      <c r="P260" s="5"/>
      <c r="Q260" s="5"/>
      <c r="R260" s="5"/>
      <c r="S260" s="5"/>
      <c r="T260" s="5"/>
      <c r="U260" s="5"/>
      <c r="V260" s="5"/>
      <c r="W260" s="5"/>
      <c r="X260" s="5"/>
      <c r="Y260" s="5"/>
      <c r="Z260" s="5"/>
      <c r="AA260" s="5"/>
      <c r="AB260" s="5"/>
      <c r="AC260" s="5"/>
      <c r="AD260" s="5"/>
      <c r="AE260" s="5"/>
      <c r="AF260" s="5"/>
      <c r="AG260" s="5"/>
      <c r="AH260" s="5"/>
      <c r="AI260" s="5"/>
      <c r="AJ260" s="5"/>
      <c r="AK260" s="5"/>
    </row>
    <row r="261" spans="15:37" s="80" customFormat="1">
      <c r="O261" s="5"/>
      <c r="P261" s="5"/>
      <c r="Q261" s="5"/>
      <c r="R261" s="5"/>
      <c r="S261" s="5"/>
      <c r="T261" s="5"/>
      <c r="U261" s="5"/>
      <c r="V261" s="5"/>
      <c r="W261" s="5"/>
      <c r="X261" s="5"/>
      <c r="Y261" s="5"/>
      <c r="Z261" s="5"/>
      <c r="AA261" s="5"/>
      <c r="AB261" s="5"/>
      <c r="AC261" s="5"/>
      <c r="AD261" s="5"/>
      <c r="AE261" s="5"/>
      <c r="AF261" s="5"/>
      <c r="AG261" s="5"/>
      <c r="AH261" s="5"/>
      <c r="AI261" s="5"/>
      <c r="AJ261" s="5"/>
      <c r="AK261" s="5"/>
    </row>
    <row r="262" spans="15:37" s="80" customFormat="1">
      <c r="O262" s="5"/>
      <c r="P262" s="5"/>
      <c r="Q262" s="5"/>
      <c r="R262" s="5"/>
      <c r="S262" s="5"/>
      <c r="T262" s="5"/>
      <c r="U262" s="5"/>
      <c r="V262" s="5"/>
      <c r="W262" s="5"/>
      <c r="X262" s="5"/>
      <c r="Y262" s="5"/>
      <c r="Z262" s="5"/>
      <c r="AA262" s="5"/>
      <c r="AB262" s="5"/>
      <c r="AC262" s="5"/>
      <c r="AD262" s="5"/>
      <c r="AE262" s="5"/>
      <c r="AF262" s="5"/>
      <c r="AG262" s="5"/>
      <c r="AH262" s="5"/>
      <c r="AI262" s="5"/>
      <c r="AJ262" s="5"/>
      <c r="AK262" s="5"/>
    </row>
    <row r="263" spans="15:37" s="80" customFormat="1">
      <c r="O263" s="5"/>
      <c r="P263" s="5"/>
      <c r="Q263" s="5"/>
      <c r="R263" s="5"/>
      <c r="S263" s="5"/>
      <c r="T263" s="5"/>
      <c r="U263" s="5"/>
      <c r="V263" s="5"/>
      <c r="W263" s="5"/>
      <c r="X263" s="5"/>
      <c r="Y263" s="5"/>
      <c r="Z263" s="5"/>
      <c r="AA263" s="5"/>
      <c r="AB263" s="5"/>
      <c r="AC263" s="5"/>
      <c r="AD263" s="5"/>
      <c r="AE263" s="5"/>
      <c r="AF263" s="5"/>
      <c r="AG263" s="5"/>
      <c r="AH263" s="5"/>
      <c r="AI263" s="5"/>
      <c r="AJ263" s="5"/>
      <c r="AK263" s="5"/>
    </row>
    <row r="264" spans="15:37" s="80" customFormat="1">
      <c r="O264" s="5"/>
      <c r="P264" s="5"/>
      <c r="Q264" s="5"/>
      <c r="R264" s="5"/>
      <c r="S264" s="5"/>
      <c r="T264" s="5"/>
      <c r="U264" s="5"/>
      <c r="V264" s="5"/>
      <c r="W264" s="5"/>
      <c r="X264" s="5"/>
      <c r="Y264" s="5"/>
      <c r="Z264" s="5"/>
      <c r="AA264" s="5"/>
      <c r="AB264" s="5"/>
      <c r="AC264" s="5"/>
      <c r="AD264" s="5"/>
      <c r="AE264" s="5"/>
      <c r="AF264" s="5"/>
      <c r="AG264" s="5"/>
      <c r="AH264" s="5"/>
      <c r="AI264" s="5"/>
      <c r="AJ264" s="5"/>
      <c r="AK264" s="5"/>
    </row>
    <row r="265" spans="15:37" s="80" customFormat="1">
      <c r="O265" s="5"/>
      <c r="P265" s="5"/>
      <c r="Q265" s="5"/>
      <c r="R265" s="5"/>
      <c r="S265" s="5"/>
      <c r="T265" s="5"/>
      <c r="U265" s="5"/>
      <c r="V265" s="5"/>
      <c r="W265" s="5"/>
      <c r="X265" s="5"/>
      <c r="Y265" s="5"/>
      <c r="Z265" s="5"/>
      <c r="AA265" s="5"/>
      <c r="AB265" s="5"/>
      <c r="AC265" s="5"/>
      <c r="AD265" s="5"/>
      <c r="AE265" s="5"/>
      <c r="AF265" s="5"/>
      <c r="AG265" s="5"/>
      <c r="AH265" s="5"/>
      <c r="AI265" s="5"/>
      <c r="AJ265" s="5"/>
      <c r="AK265" s="5"/>
    </row>
    <row r="266" spans="15:37" s="80" customFormat="1">
      <c r="O266" s="5"/>
      <c r="P266" s="5"/>
      <c r="Q266" s="5"/>
      <c r="R266" s="5"/>
      <c r="S266" s="5"/>
      <c r="T266" s="5"/>
      <c r="U266" s="5"/>
      <c r="V266" s="5"/>
      <c r="W266" s="5"/>
      <c r="X266" s="5"/>
      <c r="Y266" s="5"/>
      <c r="Z266" s="5"/>
      <c r="AA266" s="5"/>
      <c r="AB266" s="5"/>
      <c r="AC266" s="5"/>
      <c r="AD266" s="5"/>
      <c r="AE266" s="5"/>
      <c r="AF266" s="5"/>
      <c r="AG266" s="5"/>
      <c r="AH266" s="5"/>
      <c r="AI266" s="5"/>
      <c r="AJ266" s="5"/>
      <c r="AK266" s="5"/>
    </row>
    <row r="267" spans="15:37" s="80" customFormat="1">
      <c r="O267" s="5"/>
      <c r="P267" s="5"/>
      <c r="Q267" s="5"/>
      <c r="R267" s="5"/>
      <c r="S267" s="5"/>
      <c r="T267" s="5"/>
      <c r="U267" s="5"/>
      <c r="V267" s="5"/>
      <c r="W267" s="5"/>
      <c r="X267" s="5"/>
      <c r="Y267" s="5"/>
      <c r="Z267" s="5"/>
      <c r="AA267" s="5"/>
      <c r="AB267" s="5"/>
      <c r="AC267" s="5"/>
      <c r="AD267" s="5"/>
      <c r="AE267" s="5"/>
      <c r="AF267" s="5"/>
      <c r="AG267" s="5"/>
      <c r="AH267" s="5"/>
      <c r="AI267" s="5"/>
      <c r="AJ267" s="5"/>
      <c r="AK267" s="5"/>
    </row>
    <row r="268" spans="15:37" s="80" customFormat="1">
      <c r="O268" s="5"/>
      <c r="P268" s="5"/>
      <c r="Q268" s="5"/>
      <c r="R268" s="5"/>
      <c r="S268" s="5"/>
      <c r="T268" s="5"/>
      <c r="U268" s="5"/>
      <c r="V268" s="5"/>
      <c r="W268" s="5"/>
      <c r="X268" s="5"/>
      <c r="Y268" s="5"/>
      <c r="Z268" s="5"/>
      <c r="AA268" s="5"/>
      <c r="AB268" s="5"/>
      <c r="AC268" s="5"/>
      <c r="AD268" s="5"/>
      <c r="AE268" s="5"/>
      <c r="AF268" s="5"/>
      <c r="AG268" s="5"/>
      <c r="AH268" s="5"/>
      <c r="AI268" s="5"/>
      <c r="AJ268" s="5"/>
      <c r="AK268" s="5"/>
    </row>
    <row r="269" spans="15:37" s="80" customFormat="1">
      <c r="O269" s="5"/>
      <c r="P269" s="5"/>
      <c r="Q269" s="5"/>
      <c r="R269" s="5"/>
      <c r="S269" s="5"/>
      <c r="T269" s="5"/>
      <c r="U269" s="5"/>
      <c r="V269" s="5"/>
      <c r="W269" s="5"/>
      <c r="X269" s="5"/>
      <c r="Y269" s="5"/>
      <c r="Z269" s="5"/>
      <c r="AA269" s="5"/>
      <c r="AB269" s="5"/>
      <c r="AC269" s="5"/>
      <c r="AD269" s="5"/>
      <c r="AE269" s="5"/>
      <c r="AF269" s="5"/>
      <c r="AG269" s="5"/>
      <c r="AH269" s="5"/>
      <c r="AI269" s="5"/>
      <c r="AJ269" s="5"/>
      <c r="AK269" s="5"/>
    </row>
    <row r="270" spans="15:37" s="80" customFormat="1">
      <c r="O270" s="5"/>
      <c r="P270" s="5"/>
      <c r="Q270" s="5"/>
      <c r="R270" s="5"/>
      <c r="S270" s="5"/>
      <c r="T270" s="5"/>
      <c r="U270" s="5"/>
      <c r="V270" s="5"/>
      <c r="W270" s="5"/>
      <c r="X270" s="5"/>
      <c r="Y270" s="5"/>
      <c r="Z270" s="5"/>
      <c r="AA270" s="5"/>
      <c r="AB270" s="5"/>
      <c r="AC270" s="5"/>
      <c r="AD270" s="5"/>
      <c r="AE270" s="5"/>
      <c r="AF270" s="5"/>
      <c r="AG270" s="5"/>
      <c r="AH270" s="5"/>
      <c r="AI270" s="5"/>
      <c r="AJ270" s="5"/>
      <c r="AK270" s="5"/>
    </row>
    <row r="271" spans="15:37" s="80" customFormat="1">
      <c r="O271" s="5"/>
      <c r="P271" s="5"/>
      <c r="Q271" s="5"/>
      <c r="R271" s="5"/>
      <c r="S271" s="5"/>
      <c r="T271" s="5"/>
      <c r="U271" s="5"/>
      <c r="V271" s="5"/>
      <c r="W271" s="5"/>
      <c r="X271" s="5"/>
      <c r="Y271" s="5"/>
      <c r="Z271" s="5"/>
      <c r="AA271" s="5"/>
      <c r="AB271" s="5"/>
      <c r="AC271" s="5"/>
      <c r="AD271" s="5"/>
      <c r="AE271" s="5"/>
      <c r="AF271" s="5"/>
      <c r="AG271" s="5"/>
      <c r="AH271" s="5"/>
      <c r="AI271" s="5"/>
      <c r="AJ271" s="5"/>
      <c r="AK271" s="5"/>
    </row>
    <row r="272" spans="15:37" s="80" customFormat="1">
      <c r="O272" s="5"/>
      <c r="P272" s="5"/>
      <c r="Q272" s="5"/>
      <c r="R272" s="5"/>
      <c r="S272" s="5"/>
      <c r="T272" s="5"/>
      <c r="U272" s="5"/>
      <c r="V272" s="5"/>
      <c r="W272" s="5"/>
      <c r="X272" s="5"/>
      <c r="Y272" s="5"/>
      <c r="Z272" s="5"/>
      <c r="AA272" s="5"/>
      <c r="AB272" s="5"/>
      <c r="AC272" s="5"/>
      <c r="AD272" s="5"/>
      <c r="AE272" s="5"/>
      <c r="AF272" s="5"/>
      <c r="AG272" s="5"/>
      <c r="AH272" s="5"/>
      <c r="AI272" s="5"/>
      <c r="AJ272" s="5"/>
      <c r="AK272" s="5"/>
    </row>
    <row r="273" spans="15:37" s="80" customFormat="1">
      <c r="O273" s="5"/>
      <c r="P273" s="5"/>
      <c r="Q273" s="5"/>
      <c r="R273" s="5"/>
      <c r="S273" s="5"/>
      <c r="T273" s="5"/>
      <c r="U273" s="5"/>
      <c r="V273" s="5"/>
      <c r="W273" s="5"/>
      <c r="X273" s="5"/>
      <c r="Y273" s="5"/>
      <c r="Z273" s="5"/>
      <c r="AA273" s="5"/>
      <c r="AB273" s="5"/>
      <c r="AC273" s="5"/>
      <c r="AD273" s="5"/>
      <c r="AE273" s="5"/>
      <c r="AF273" s="5"/>
      <c r="AG273" s="5"/>
      <c r="AH273" s="5"/>
      <c r="AI273" s="5"/>
      <c r="AJ273" s="5"/>
      <c r="AK273" s="5"/>
    </row>
    <row r="274" spans="15:37" s="80" customFormat="1">
      <c r="O274" s="5"/>
      <c r="P274" s="5"/>
      <c r="Q274" s="5"/>
      <c r="R274" s="5"/>
      <c r="S274" s="5"/>
      <c r="T274" s="5"/>
      <c r="U274" s="5"/>
      <c r="V274" s="5"/>
      <c r="W274" s="5"/>
      <c r="X274" s="5"/>
      <c r="Y274" s="5"/>
      <c r="Z274" s="5"/>
      <c r="AA274" s="5"/>
      <c r="AB274" s="5"/>
      <c r="AC274" s="5"/>
      <c r="AD274" s="5"/>
      <c r="AE274" s="5"/>
      <c r="AF274" s="5"/>
      <c r="AG274" s="5"/>
      <c r="AH274" s="5"/>
      <c r="AI274" s="5"/>
      <c r="AJ274" s="5"/>
      <c r="AK274" s="5"/>
    </row>
    <row r="275" spans="15:37" s="80" customFormat="1">
      <c r="O275" s="5"/>
      <c r="P275" s="5"/>
      <c r="Q275" s="5"/>
      <c r="R275" s="5"/>
      <c r="S275" s="5"/>
      <c r="T275" s="5"/>
      <c r="U275" s="5"/>
      <c r="V275" s="5"/>
      <c r="W275" s="5"/>
      <c r="X275" s="5"/>
      <c r="Y275" s="5"/>
      <c r="Z275" s="5"/>
      <c r="AA275" s="5"/>
      <c r="AB275" s="5"/>
      <c r="AC275" s="5"/>
      <c r="AD275" s="5"/>
      <c r="AE275" s="5"/>
      <c r="AF275" s="5"/>
      <c r="AG275" s="5"/>
      <c r="AH275" s="5"/>
      <c r="AI275" s="5"/>
      <c r="AJ275" s="5"/>
      <c r="AK275" s="5"/>
    </row>
    <row r="276" spans="15:37" s="80" customFormat="1">
      <c r="O276" s="5"/>
      <c r="P276" s="5"/>
      <c r="Q276" s="5"/>
      <c r="R276" s="5"/>
      <c r="S276" s="5"/>
      <c r="T276" s="5"/>
      <c r="U276" s="5"/>
      <c r="V276" s="5"/>
      <c r="W276" s="5"/>
      <c r="X276" s="5"/>
      <c r="Y276" s="5"/>
      <c r="Z276" s="5"/>
      <c r="AA276" s="5"/>
      <c r="AB276" s="5"/>
      <c r="AC276" s="5"/>
      <c r="AD276" s="5"/>
      <c r="AE276" s="5"/>
      <c r="AF276" s="5"/>
      <c r="AG276" s="5"/>
      <c r="AH276" s="5"/>
      <c r="AI276" s="5"/>
      <c r="AJ276" s="5"/>
      <c r="AK276" s="5"/>
    </row>
    <row r="277" spans="15:37" s="80" customFormat="1">
      <c r="O277" s="5"/>
      <c r="P277" s="5"/>
      <c r="Q277" s="5"/>
      <c r="R277" s="5"/>
      <c r="S277" s="5"/>
      <c r="T277" s="5"/>
      <c r="U277" s="5"/>
      <c r="V277" s="5"/>
      <c r="W277" s="5"/>
      <c r="X277" s="5"/>
      <c r="Y277" s="5"/>
      <c r="Z277" s="5"/>
      <c r="AA277" s="5"/>
      <c r="AB277" s="5"/>
      <c r="AC277" s="5"/>
      <c r="AD277" s="5"/>
      <c r="AE277" s="5"/>
      <c r="AF277" s="5"/>
      <c r="AG277" s="5"/>
      <c r="AH277" s="5"/>
      <c r="AI277" s="5"/>
      <c r="AJ277" s="5"/>
      <c r="AK277" s="5"/>
    </row>
    <row r="278" spans="15:37" s="80" customFormat="1">
      <c r="O278" s="5"/>
      <c r="P278" s="5"/>
      <c r="Q278" s="5"/>
      <c r="R278" s="5"/>
      <c r="S278" s="5"/>
      <c r="T278" s="5"/>
      <c r="U278" s="5"/>
      <c r="V278" s="5"/>
      <c r="W278" s="5"/>
      <c r="X278" s="5"/>
      <c r="Y278" s="5"/>
      <c r="Z278" s="5"/>
      <c r="AA278" s="5"/>
      <c r="AB278" s="5"/>
      <c r="AC278" s="5"/>
      <c r="AD278" s="5"/>
      <c r="AE278" s="5"/>
      <c r="AF278" s="5"/>
      <c r="AG278" s="5"/>
      <c r="AH278" s="5"/>
      <c r="AI278" s="5"/>
      <c r="AJ278" s="5"/>
      <c r="AK278" s="5"/>
    </row>
    <row r="279" spans="15:37" s="80" customFormat="1">
      <c r="O279" s="5"/>
      <c r="P279" s="5"/>
      <c r="Q279" s="5"/>
      <c r="R279" s="5"/>
      <c r="S279" s="5"/>
      <c r="T279" s="5"/>
      <c r="U279" s="5"/>
      <c r="V279" s="5"/>
      <c r="W279" s="5"/>
      <c r="X279" s="5"/>
      <c r="Y279" s="5"/>
      <c r="Z279" s="5"/>
      <c r="AA279" s="5"/>
      <c r="AB279" s="5"/>
      <c r="AC279" s="5"/>
      <c r="AD279" s="5"/>
      <c r="AE279" s="5"/>
      <c r="AF279" s="5"/>
      <c r="AG279" s="5"/>
      <c r="AH279" s="5"/>
      <c r="AI279" s="5"/>
      <c r="AJ279" s="5"/>
      <c r="AK279" s="5"/>
    </row>
    <row r="280" spans="15:37" s="80" customFormat="1">
      <c r="O280" s="5"/>
      <c r="P280" s="5"/>
      <c r="Q280" s="5"/>
      <c r="R280" s="5"/>
      <c r="S280" s="5"/>
      <c r="T280" s="5"/>
      <c r="U280" s="5"/>
      <c r="V280" s="5"/>
      <c r="W280" s="5"/>
      <c r="X280" s="5"/>
      <c r="Y280" s="5"/>
      <c r="Z280" s="5"/>
      <c r="AA280" s="5"/>
      <c r="AB280" s="5"/>
      <c r="AC280" s="5"/>
      <c r="AD280" s="5"/>
      <c r="AE280" s="5"/>
      <c r="AF280" s="5"/>
      <c r="AG280" s="5"/>
      <c r="AH280" s="5"/>
      <c r="AI280" s="5"/>
      <c r="AJ280" s="5"/>
      <c r="AK280" s="5"/>
    </row>
    <row r="281" spans="15:37" s="80" customFormat="1">
      <c r="O281" s="5"/>
      <c r="P281" s="5"/>
      <c r="Q281" s="5"/>
      <c r="R281" s="5"/>
      <c r="S281" s="5"/>
      <c r="T281" s="5"/>
      <c r="U281" s="5"/>
      <c r="V281" s="5"/>
      <c r="W281" s="5"/>
      <c r="X281" s="5"/>
      <c r="Y281" s="5"/>
      <c r="Z281" s="5"/>
      <c r="AA281" s="5"/>
      <c r="AB281" s="5"/>
      <c r="AC281" s="5"/>
      <c r="AD281" s="5"/>
      <c r="AE281" s="5"/>
      <c r="AF281" s="5"/>
      <c r="AG281" s="5"/>
      <c r="AH281" s="5"/>
      <c r="AI281" s="5"/>
      <c r="AJ281" s="5"/>
      <c r="AK281" s="5"/>
    </row>
    <row r="282" spans="15:37" s="80" customFormat="1">
      <c r="O282" s="5"/>
      <c r="P282" s="5"/>
      <c r="Q282" s="5"/>
      <c r="R282" s="5"/>
      <c r="S282" s="5"/>
      <c r="T282" s="5"/>
      <c r="U282" s="5"/>
      <c r="V282" s="5"/>
      <c r="W282" s="5"/>
      <c r="X282" s="5"/>
      <c r="Y282" s="5"/>
      <c r="Z282" s="5"/>
      <c r="AA282" s="5"/>
      <c r="AB282" s="5"/>
      <c r="AC282" s="5"/>
      <c r="AD282" s="5"/>
      <c r="AE282" s="5"/>
      <c r="AF282" s="5"/>
      <c r="AG282" s="5"/>
      <c r="AH282" s="5"/>
      <c r="AI282" s="5"/>
      <c r="AJ282" s="5"/>
      <c r="AK282" s="5"/>
    </row>
    <row r="283" spans="15:37" s="80" customFormat="1">
      <c r="O283" s="5"/>
      <c r="P283" s="5"/>
      <c r="Q283" s="5"/>
      <c r="R283" s="5"/>
      <c r="S283" s="5"/>
      <c r="T283" s="5"/>
      <c r="U283" s="5"/>
      <c r="V283" s="5"/>
      <c r="W283" s="5"/>
      <c r="X283" s="5"/>
      <c r="Y283" s="5"/>
      <c r="Z283" s="5"/>
      <c r="AA283" s="5"/>
      <c r="AB283" s="5"/>
      <c r="AC283" s="5"/>
      <c r="AD283" s="5"/>
      <c r="AE283" s="5"/>
      <c r="AF283" s="5"/>
      <c r="AG283" s="5"/>
      <c r="AH283" s="5"/>
      <c r="AI283" s="5"/>
      <c r="AJ283" s="5"/>
      <c r="AK283" s="5"/>
    </row>
    <row r="284" spans="15:37" s="80" customFormat="1">
      <c r="O284" s="5"/>
      <c r="P284" s="5"/>
      <c r="Q284" s="5"/>
      <c r="R284" s="5"/>
      <c r="S284" s="5"/>
      <c r="T284" s="5"/>
      <c r="U284" s="5"/>
      <c r="V284" s="5"/>
      <c r="W284" s="5"/>
      <c r="X284" s="5"/>
      <c r="Y284" s="5"/>
      <c r="Z284" s="5"/>
      <c r="AA284" s="5"/>
      <c r="AB284" s="5"/>
      <c r="AC284" s="5"/>
      <c r="AD284" s="5"/>
      <c r="AE284" s="5"/>
      <c r="AF284" s="5"/>
      <c r="AG284" s="5"/>
      <c r="AH284" s="5"/>
      <c r="AI284" s="5"/>
      <c r="AJ284" s="5"/>
      <c r="AK284" s="5"/>
    </row>
    <row r="285" spans="15:37" s="80" customFormat="1">
      <c r="O285" s="5"/>
      <c r="P285" s="5"/>
      <c r="Q285" s="5"/>
      <c r="R285" s="5"/>
      <c r="S285" s="5"/>
      <c r="T285" s="5"/>
      <c r="U285" s="5"/>
      <c r="V285" s="5"/>
      <c r="W285" s="5"/>
      <c r="X285" s="5"/>
      <c r="Y285" s="5"/>
      <c r="Z285" s="5"/>
      <c r="AA285" s="5"/>
      <c r="AB285" s="5"/>
      <c r="AC285" s="5"/>
      <c r="AD285" s="5"/>
      <c r="AE285" s="5"/>
      <c r="AF285" s="5"/>
      <c r="AG285" s="5"/>
      <c r="AH285" s="5"/>
      <c r="AI285" s="5"/>
      <c r="AJ285" s="5"/>
      <c r="AK285" s="5"/>
    </row>
    <row r="286" spans="15:37" s="80" customFormat="1">
      <c r="O286" s="5"/>
      <c r="P286" s="5"/>
      <c r="Q286" s="5"/>
      <c r="R286" s="5"/>
      <c r="S286" s="5"/>
      <c r="T286" s="5"/>
      <c r="U286" s="5"/>
      <c r="V286" s="5"/>
      <c r="W286" s="5"/>
      <c r="X286" s="5"/>
      <c r="Y286" s="5"/>
      <c r="Z286" s="5"/>
      <c r="AA286" s="5"/>
      <c r="AB286" s="5"/>
      <c r="AC286" s="5"/>
      <c r="AD286" s="5"/>
      <c r="AE286" s="5"/>
      <c r="AF286" s="5"/>
      <c r="AG286" s="5"/>
      <c r="AH286" s="5"/>
      <c r="AI286" s="5"/>
      <c r="AJ286" s="5"/>
      <c r="AK286" s="5"/>
    </row>
    <row r="287" spans="15:37" s="80" customFormat="1">
      <c r="O287" s="5"/>
      <c r="P287" s="5"/>
      <c r="Q287" s="5"/>
      <c r="R287" s="5"/>
      <c r="S287" s="5"/>
      <c r="T287" s="5"/>
      <c r="U287" s="5"/>
      <c r="V287" s="5"/>
      <c r="W287" s="5"/>
      <c r="X287" s="5"/>
      <c r="Y287" s="5"/>
      <c r="Z287" s="5"/>
      <c r="AA287" s="5"/>
      <c r="AB287" s="5"/>
      <c r="AC287" s="5"/>
      <c r="AD287" s="5"/>
      <c r="AE287" s="5"/>
      <c r="AF287" s="5"/>
      <c r="AG287" s="5"/>
      <c r="AH287" s="5"/>
      <c r="AI287" s="5"/>
      <c r="AJ287" s="5"/>
      <c r="AK287" s="5"/>
    </row>
    <row r="288" spans="15:37" s="80" customFormat="1">
      <c r="O288" s="5"/>
      <c r="P288" s="5"/>
      <c r="Q288" s="5"/>
      <c r="R288" s="5"/>
      <c r="S288" s="5"/>
      <c r="T288" s="5"/>
      <c r="U288" s="5"/>
      <c r="V288" s="5"/>
      <c r="W288" s="5"/>
      <c r="X288" s="5"/>
      <c r="Y288" s="5"/>
      <c r="Z288" s="5"/>
      <c r="AA288" s="5"/>
      <c r="AB288" s="5"/>
      <c r="AC288" s="5"/>
      <c r="AD288" s="5"/>
      <c r="AE288" s="5"/>
      <c r="AF288" s="5"/>
      <c r="AG288" s="5"/>
      <c r="AH288" s="5"/>
      <c r="AI288" s="5"/>
      <c r="AJ288" s="5"/>
      <c r="AK288" s="5"/>
    </row>
    <row r="289" spans="15:37" s="80" customFormat="1">
      <c r="O289" s="5"/>
      <c r="P289" s="5"/>
      <c r="Q289" s="5"/>
      <c r="R289" s="5"/>
      <c r="S289" s="5"/>
      <c r="T289" s="5"/>
      <c r="U289" s="5"/>
      <c r="V289" s="5"/>
      <c r="W289" s="5"/>
      <c r="X289" s="5"/>
      <c r="Y289" s="5"/>
      <c r="Z289" s="5"/>
      <c r="AA289" s="5"/>
      <c r="AB289" s="5"/>
      <c r="AC289" s="5"/>
      <c r="AD289" s="5"/>
      <c r="AE289" s="5"/>
      <c r="AF289" s="5"/>
      <c r="AG289" s="5"/>
      <c r="AH289" s="5"/>
      <c r="AI289" s="5"/>
      <c r="AJ289" s="5"/>
      <c r="AK289" s="5"/>
    </row>
    <row r="290" spans="15:37" s="80" customFormat="1">
      <c r="O290" s="5"/>
      <c r="P290" s="5"/>
      <c r="Q290" s="5"/>
      <c r="R290" s="5"/>
      <c r="S290" s="5"/>
      <c r="T290" s="5"/>
      <c r="U290" s="5"/>
      <c r="V290" s="5"/>
      <c r="W290" s="5"/>
      <c r="X290" s="5"/>
      <c r="Y290" s="5"/>
      <c r="Z290" s="5"/>
      <c r="AA290" s="5"/>
      <c r="AB290" s="5"/>
      <c r="AC290" s="5"/>
      <c r="AD290" s="5"/>
      <c r="AE290" s="5"/>
      <c r="AF290" s="5"/>
      <c r="AG290" s="5"/>
      <c r="AH290" s="5"/>
      <c r="AI290" s="5"/>
      <c r="AJ290" s="5"/>
      <c r="AK290" s="5"/>
    </row>
    <row r="291" spans="15:37" s="80" customFormat="1">
      <c r="O291" s="5"/>
      <c r="P291" s="5"/>
      <c r="Q291" s="5"/>
      <c r="R291" s="5"/>
      <c r="S291" s="5"/>
      <c r="T291" s="5"/>
      <c r="U291" s="5"/>
      <c r="V291" s="5"/>
      <c r="W291" s="5"/>
      <c r="X291" s="5"/>
      <c r="Y291" s="5"/>
      <c r="Z291" s="5"/>
      <c r="AA291" s="5"/>
      <c r="AB291" s="5"/>
      <c r="AC291" s="5"/>
      <c r="AD291" s="5"/>
      <c r="AE291" s="5"/>
      <c r="AF291" s="5"/>
      <c r="AG291" s="5"/>
      <c r="AH291" s="5"/>
      <c r="AI291" s="5"/>
      <c r="AJ291" s="5"/>
      <c r="AK291" s="5"/>
    </row>
    <row r="292" spans="15:37" s="80" customFormat="1">
      <c r="O292" s="5"/>
      <c r="P292" s="5"/>
      <c r="Q292" s="5"/>
      <c r="R292" s="5"/>
      <c r="S292" s="5"/>
      <c r="T292" s="5"/>
      <c r="U292" s="5"/>
      <c r="V292" s="5"/>
      <c r="W292" s="5"/>
      <c r="X292" s="5"/>
      <c r="Y292" s="5"/>
      <c r="Z292" s="5"/>
      <c r="AA292" s="5"/>
      <c r="AB292" s="5"/>
      <c r="AC292" s="5"/>
      <c r="AD292" s="5"/>
      <c r="AE292" s="5"/>
      <c r="AF292" s="5"/>
      <c r="AG292" s="5"/>
      <c r="AH292" s="5"/>
      <c r="AI292" s="5"/>
      <c r="AJ292" s="5"/>
      <c r="AK292" s="5"/>
    </row>
    <row r="293" spans="15:37" s="80" customFormat="1">
      <c r="O293" s="5"/>
      <c r="P293" s="5"/>
      <c r="Q293" s="5"/>
      <c r="R293" s="5"/>
      <c r="S293" s="5"/>
      <c r="T293" s="5"/>
      <c r="U293" s="5"/>
      <c r="V293" s="5"/>
      <c r="W293" s="5"/>
      <c r="X293" s="5"/>
      <c r="Y293" s="5"/>
      <c r="Z293" s="5"/>
      <c r="AA293" s="5"/>
      <c r="AB293" s="5"/>
      <c r="AC293" s="5"/>
      <c r="AD293" s="5"/>
      <c r="AE293" s="5"/>
      <c r="AF293" s="5"/>
      <c r="AG293" s="5"/>
      <c r="AH293" s="5"/>
      <c r="AI293" s="5"/>
      <c r="AJ293" s="5"/>
      <c r="AK293" s="5"/>
    </row>
    <row r="294" spans="15:37" s="80" customFormat="1">
      <c r="O294" s="5"/>
      <c r="P294" s="5"/>
      <c r="Q294" s="5"/>
      <c r="R294" s="5"/>
      <c r="S294" s="5"/>
      <c r="T294" s="5"/>
      <c r="U294" s="5"/>
      <c r="V294" s="5"/>
      <c r="W294" s="5"/>
      <c r="X294" s="5"/>
      <c r="Y294" s="5"/>
      <c r="Z294" s="5"/>
      <c r="AA294" s="5"/>
      <c r="AB294" s="5"/>
      <c r="AC294" s="5"/>
      <c r="AD294" s="5"/>
      <c r="AE294" s="5"/>
      <c r="AF294" s="5"/>
      <c r="AG294" s="5"/>
      <c r="AH294" s="5"/>
      <c r="AI294" s="5"/>
      <c r="AJ294" s="5"/>
      <c r="AK294" s="5"/>
    </row>
    <row r="295" spans="15:37" s="80" customFormat="1">
      <c r="O295" s="5"/>
      <c r="P295" s="5"/>
      <c r="Q295" s="5"/>
      <c r="R295" s="5"/>
      <c r="S295" s="5"/>
      <c r="T295" s="5"/>
      <c r="U295" s="5"/>
      <c r="V295" s="5"/>
      <c r="W295" s="5"/>
      <c r="X295" s="5"/>
      <c r="Y295" s="5"/>
      <c r="Z295" s="5"/>
      <c r="AA295" s="5"/>
      <c r="AB295" s="5"/>
      <c r="AC295" s="5"/>
      <c r="AD295" s="5"/>
      <c r="AE295" s="5"/>
      <c r="AF295" s="5"/>
      <c r="AG295" s="5"/>
      <c r="AH295" s="5"/>
      <c r="AI295" s="5"/>
      <c r="AJ295" s="5"/>
      <c r="AK295" s="5"/>
    </row>
    <row r="296" spans="15:37" s="80" customFormat="1">
      <c r="O296" s="5"/>
      <c r="P296" s="5"/>
      <c r="Q296" s="5"/>
      <c r="R296" s="5"/>
      <c r="S296" s="5"/>
      <c r="T296" s="5"/>
      <c r="U296" s="5"/>
      <c r="V296" s="5"/>
      <c r="W296" s="5"/>
      <c r="X296" s="5"/>
      <c r="Y296" s="5"/>
      <c r="Z296" s="5"/>
      <c r="AA296" s="5"/>
      <c r="AB296" s="5"/>
      <c r="AC296" s="5"/>
      <c r="AD296" s="5"/>
      <c r="AE296" s="5"/>
      <c r="AF296" s="5"/>
      <c r="AG296" s="5"/>
      <c r="AH296" s="5"/>
      <c r="AI296" s="5"/>
      <c r="AJ296" s="5"/>
      <c r="AK296" s="5"/>
    </row>
    <row r="297" spans="15:37" s="80" customFormat="1">
      <c r="O297" s="5"/>
      <c r="P297" s="5"/>
      <c r="Q297" s="5"/>
      <c r="R297" s="5"/>
      <c r="S297" s="5"/>
      <c r="T297" s="5"/>
      <c r="U297" s="5"/>
      <c r="V297" s="5"/>
      <c r="W297" s="5"/>
      <c r="X297" s="5"/>
      <c r="Y297" s="5"/>
      <c r="Z297" s="5"/>
      <c r="AA297" s="5"/>
      <c r="AB297" s="5"/>
      <c r="AC297" s="5"/>
      <c r="AD297" s="5"/>
      <c r="AE297" s="5"/>
      <c r="AF297" s="5"/>
      <c r="AG297" s="5"/>
      <c r="AH297" s="5"/>
      <c r="AI297" s="5"/>
      <c r="AJ297" s="5"/>
      <c r="AK297" s="5"/>
    </row>
    <row r="298" spans="15:37" s="80" customFormat="1">
      <c r="O298" s="5"/>
      <c r="P298" s="5"/>
      <c r="Q298" s="5"/>
      <c r="R298" s="5"/>
      <c r="S298" s="5"/>
      <c r="T298" s="5"/>
      <c r="U298" s="5"/>
      <c r="V298" s="5"/>
      <c r="W298" s="5"/>
      <c r="X298" s="5"/>
      <c r="Y298" s="5"/>
      <c r="Z298" s="5"/>
      <c r="AA298" s="5"/>
      <c r="AB298" s="5"/>
      <c r="AC298" s="5"/>
      <c r="AD298" s="5"/>
      <c r="AE298" s="5"/>
      <c r="AF298" s="5"/>
      <c r="AG298" s="5"/>
      <c r="AH298" s="5"/>
      <c r="AI298" s="5"/>
      <c r="AJ298" s="5"/>
      <c r="AK298" s="5"/>
    </row>
    <row r="299" spans="15:37" s="80" customFormat="1">
      <c r="O299" s="5"/>
      <c r="P299" s="5"/>
      <c r="Q299" s="5"/>
      <c r="R299" s="5"/>
      <c r="S299" s="5"/>
      <c r="T299" s="5"/>
      <c r="U299" s="5"/>
      <c r="V299" s="5"/>
      <c r="W299" s="5"/>
      <c r="X299" s="5"/>
      <c r="Y299" s="5"/>
      <c r="Z299" s="5"/>
      <c r="AA299" s="5"/>
      <c r="AB299" s="5"/>
      <c r="AC299" s="5"/>
      <c r="AD299" s="5"/>
      <c r="AE299" s="5"/>
      <c r="AF299" s="5"/>
      <c r="AG299" s="5"/>
      <c r="AH299" s="5"/>
      <c r="AI299" s="5"/>
      <c r="AJ299" s="5"/>
      <c r="AK299" s="5"/>
    </row>
    <row r="300" spans="15:37" s="80" customFormat="1">
      <c r="O300" s="5"/>
      <c r="P300" s="5"/>
      <c r="Q300" s="5"/>
      <c r="R300" s="5"/>
      <c r="S300" s="5"/>
      <c r="T300" s="5"/>
      <c r="U300" s="5"/>
      <c r="V300" s="5"/>
      <c r="W300" s="5"/>
      <c r="X300" s="5"/>
      <c r="Y300" s="5"/>
      <c r="Z300" s="5"/>
      <c r="AA300" s="5"/>
      <c r="AB300" s="5"/>
      <c r="AC300" s="5"/>
      <c r="AD300" s="5"/>
      <c r="AE300" s="5"/>
      <c r="AF300" s="5"/>
      <c r="AG300" s="5"/>
      <c r="AH300" s="5"/>
      <c r="AI300" s="5"/>
      <c r="AJ300" s="5"/>
      <c r="AK300" s="5"/>
    </row>
    <row r="301" spans="15:37" s="80" customFormat="1">
      <c r="O301" s="5"/>
      <c r="P301" s="5"/>
      <c r="Q301" s="5"/>
      <c r="R301" s="5"/>
      <c r="S301" s="5"/>
      <c r="T301" s="5"/>
      <c r="U301" s="5"/>
      <c r="V301" s="5"/>
      <c r="W301" s="5"/>
      <c r="X301" s="5"/>
      <c r="Y301" s="5"/>
      <c r="Z301" s="5"/>
      <c r="AA301" s="5"/>
      <c r="AB301" s="5"/>
      <c r="AC301" s="5"/>
      <c r="AD301" s="5"/>
      <c r="AE301" s="5"/>
      <c r="AF301" s="5"/>
      <c r="AG301" s="5"/>
      <c r="AH301" s="5"/>
      <c r="AI301" s="5"/>
      <c r="AJ301" s="5"/>
      <c r="AK301" s="5"/>
    </row>
    <row r="302" spans="15:37" s="80" customFormat="1">
      <c r="O302" s="5"/>
      <c r="P302" s="5"/>
      <c r="Q302" s="5"/>
      <c r="R302" s="5"/>
      <c r="S302" s="5"/>
      <c r="T302" s="5"/>
      <c r="U302" s="5"/>
      <c r="V302" s="5"/>
      <c r="W302" s="5"/>
      <c r="X302" s="5"/>
      <c r="Y302" s="5"/>
      <c r="Z302" s="5"/>
      <c r="AA302" s="5"/>
      <c r="AB302" s="5"/>
      <c r="AC302" s="5"/>
      <c r="AD302" s="5"/>
      <c r="AE302" s="5"/>
      <c r="AF302" s="5"/>
      <c r="AG302" s="5"/>
      <c r="AH302" s="5"/>
      <c r="AI302" s="5"/>
      <c r="AJ302" s="5"/>
      <c r="AK302" s="5"/>
    </row>
    <row r="303" spans="15:37" s="80" customFormat="1">
      <c r="O303" s="5"/>
      <c r="P303" s="5"/>
      <c r="Q303" s="5"/>
      <c r="R303" s="5"/>
      <c r="S303" s="5"/>
      <c r="T303" s="5"/>
      <c r="U303" s="5"/>
      <c r="V303" s="5"/>
      <c r="W303" s="5"/>
      <c r="X303" s="5"/>
      <c r="Y303" s="5"/>
      <c r="Z303" s="5"/>
      <c r="AA303" s="5"/>
      <c r="AB303" s="5"/>
      <c r="AC303" s="5"/>
      <c r="AD303" s="5"/>
      <c r="AE303" s="5"/>
      <c r="AF303" s="5"/>
      <c r="AG303" s="5"/>
      <c r="AH303" s="5"/>
      <c r="AI303" s="5"/>
      <c r="AJ303" s="5"/>
      <c r="AK303" s="5"/>
    </row>
    <row r="304" spans="15:37" s="80" customFormat="1">
      <c r="O304" s="5"/>
      <c r="P304" s="5"/>
      <c r="Q304" s="5"/>
      <c r="R304" s="5"/>
      <c r="S304" s="5"/>
      <c r="T304" s="5"/>
      <c r="U304" s="5"/>
      <c r="V304" s="5"/>
      <c r="W304" s="5"/>
      <c r="X304" s="5"/>
      <c r="Y304" s="5"/>
      <c r="Z304" s="5"/>
      <c r="AA304" s="5"/>
      <c r="AB304" s="5"/>
      <c r="AC304" s="5"/>
      <c r="AD304" s="5"/>
      <c r="AE304" s="5"/>
      <c r="AF304" s="5"/>
      <c r="AG304" s="5"/>
      <c r="AH304" s="5"/>
      <c r="AI304" s="5"/>
      <c r="AJ304" s="5"/>
      <c r="AK304" s="5"/>
    </row>
    <row r="305" spans="15:37" s="80" customFormat="1">
      <c r="O305" s="5"/>
      <c r="P305" s="5"/>
      <c r="Q305" s="5"/>
      <c r="R305" s="5"/>
      <c r="S305" s="5"/>
      <c r="T305" s="5"/>
      <c r="U305" s="5"/>
      <c r="V305" s="5"/>
      <c r="W305" s="5"/>
      <c r="X305" s="5"/>
      <c r="Y305" s="5"/>
      <c r="Z305" s="5"/>
      <c r="AA305" s="5"/>
      <c r="AB305" s="5"/>
      <c r="AC305" s="5"/>
      <c r="AD305" s="5"/>
      <c r="AE305" s="5"/>
      <c r="AF305" s="5"/>
      <c r="AG305" s="5"/>
      <c r="AH305" s="5"/>
      <c r="AI305" s="5"/>
      <c r="AJ305" s="5"/>
      <c r="AK305" s="5"/>
    </row>
    <row r="306" spans="15:37" s="80" customFormat="1">
      <c r="O306" s="5"/>
      <c r="P306" s="5"/>
      <c r="Q306" s="5"/>
      <c r="R306" s="5"/>
      <c r="S306" s="5"/>
      <c r="T306" s="5"/>
      <c r="U306" s="5"/>
      <c r="V306" s="5"/>
      <c r="W306" s="5"/>
      <c r="X306" s="5"/>
      <c r="Y306" s="5"/>
      <c r="Z306" s="5"/>
      <c r="AA306" s="5"/>
      <c r="AB306" s="5"/>
      <c r="AC306" s="5"/>
      <c r="AD306" s="5"/>
      <c r="AE306" s="5"/>
      <c r="AF306" s="5"/>
      <c r="AG306" s="5"/>
      <c r="AH306" s="5"/>
      <c r="AI306" s="5"/>
      <c r="AJ306" s="5"/>
      <c r="AK306" s="5"/>
    </row>
    <row r="307" spans="15:37" s="80" customFormat="1">
      <c r="O307" s="5"/>
      <c r="P307" s="5"/>
      <c r="Q307" s="5"/>
      <c r="R307" s="5"/>
      <c r="S307" s="5"/>
      <c r="T307" s="5"/>
      <c r="U307" s="5"/>
      <c r="V307" s="5"/>
      <c r="W307" s="5"/>
      <c r="X307" s="5"/>
      <c r="Y307" s="5"/>
      <c r="Z307" s="5"/>
      <c r="AA307" s="5"/>
      <c r="AB307" s="5"/>
      <c r="AC307" s="5"/>
      <c r="AD307" s="5"/>
      <c r="AE307" s="5"/>
      <c r="AF307" s="5"/>
      <c r="AG307" s="5"/>
      <c r="AH307" s="5"/>
      <c r="AI307" s="5"/>
      <c r="AJ307" s="5"/>
      <c r="AK307" s="5"/>
    </row>
    <row r="308" spans="15:37" s="80" customFormat="1">
      <c r="O308" s="5"/>
      <c r="P308" s="5"/>
      <c r="Q308" s="5"/>
      <c r="R308" s="5"/>
      <c r="S308" s="5"/>
      <c r="T308" s="5"/>
      <c r="U308" s="5"/>
      <c r="V308" s="5"/>
      <c r="W308" s="5"/>
      <c r="X308" s="5"/>
      <c r="Y308" s="5"/>
      <c r="Z308" s="5"/>
      <c r="AA308" s="5"/>
      <c r="AB308" s="5"/>
      <c r="AC308" s="5"/>
      <c r="AD308" s="5"/>
      <c r="AE308" s="5"/>
      <c r="AF308" s="5"/>
      <c r="AG308" s="5"/>
      <c r="AH308" s="5"/>
      <c r="AI308" s="5"/>
      <c r="AJ308" s="5"/>
      <c r="AK308" s="5"/>
    </row>
    <row r="309" spans="15:37" s="80" customFormat="1">
      <c r="O309" s="5"/>
      <c r="P309" s="5"/>
      <c r="Q309" s="5"/>
      <c r="R309" s="5"/>
      <c r="S309" s="5"/>
      <c r="T309" s="5"/>
      <c r="U309" s="5"/>
      <c r="V309" s="5"/>
      <c r="W309" s="5"/>
      <c r="X309" s="5"/>
      <c r="Y309" s="5"/>
      <c r="Z309" s="5"/>
      <c r="AA309" s="5"/>
      <c r="AB309" s="5"/>
      <c r="AC309" s="5"/>
      <c r="AD309" s="5"/>
      <c r="AE309" s="5"/>
      <c r="AF309" s="5"/>
      <c r="AG309" s="5"/>
      <c r="AH309" s="5"/>
      <c r="AI309" s="5"/>
      <c r="AJ309" s="5"/>
      <c r="AK309" s="5"/>
    </row>
    <row r="310" spans="15:37" s="80" customFormat="1">
      <c r="O310" s="5"/>
      <c r="P310" s="5"/>
      <c r="Q310" s="5"/>
      <c r="R310" s="5"/>
      <c r="S310" s="5"/>
      <c r="T310" s="5"/>
      <c r="U310" s="5"/>
      <c r="V310" s="5"/>
      <c r="W310" s="5"/>
      <c r="X310" s="5"/>
      <c r="Y310" s="5"/>
      <c r="Z310" s="5"/>
      <c r="AA310" s="5"/>
      <c r="AB310" s="5"/>
      <c r="AC310" s="5"/>
      <c r="AD310" s="5"/>
      <c r="AE310" s="5"/>
      <c r="AF310" s="5"/>
      <c r="AG310" s="5"/>
      <c r="AH310" s="5"/>
      <c r="AI310" s="5"/>
      <c r="AJ310" s="5"/>
      <c r="AK310" s="5"/>
    </row>
    <row r="311" spans="15:37" s="80" customFormat="1">
      <c r="O311" s="5"/>
      <c r="P311" s="5"/>
      <c r="Q311" s="5"/>
      <c r="R311" s="5"/>
      <c r="S311" s="5"/>
      <c r="T311" s="5"/>
      <c r="U311" s="5"/>
      <c r="V311" s="5"/>
      <c r="W311" s="5"/>
      <c r="X311" s="5"/>
      <c r="Y311" s="5"/>
      <c r="Z311" s="5"/>
      <c r="AA311" s="5"/>
      <c r="AB311" s="5"/>
      <c r="AC311" s="5"/>
      <c r="AD311" s="5"/>
      <c r="AE311" s="5"/>
      <c r="AF311" s="5"/>
      <c r="AG311" s="5"/>
      <c r="AH311" s="5"/>
      <c r="AI311" s="5"/>
      <c r="AJ311" s="5"/>
      <c r="AK311" s="5"/>
    </row>
    <row r="312" spans="15:37" s="80" customFormat="1">
      <c r="O312" s="5"/>
      <c r="P312" s="5"/>
      <c r="Q312" s="5"/>
      <c r="R312" s="5"/>
      <c r="S312" s="5"/>
      <c r="T312" s="5"/>
      <c r="U312" s="5"/>
      <c r="V312" s="5"/>
      <c r="W312" s="5"/>
      <c r="X312" s="5"/>
      <c r="Y312" s="5"/>
      <c r="Z312" s="5"/>
      <c r="AA312" s="5"/>
      <c r="AB312" s="5"/>
      <c r="AC312" s="5"/>
      <c r="AD312" s="5"/>
      <c r="AE312" s="5"/>
      <c r="AF312" s="5"/>
      <c r="AG312" s="5"/>
      <c r="AH312" s="5"/>
      <c r="AI312" s="5"/>
      <c r="AJ312" s="5"/>
      <c r="AK312" s="5"/>
    </row>
    <row r="313" spans="15:37" s="80" customFormat="1">
      <c r="O313" s="5"/>
      <c r="P313" s="5"/>
      <c r="Q313" s="5"/>
      <c r="R313" s="5"/>
      <c r="S313" s="5"/>
      <c r="T313" s="5"/>
      <c r="U313" s="5"/>
      <c r="V313" s="5"/>
      <c r="W313" s="5"/>
      <c r="X313" s="5"/>
      <c r="Y313" s="5"/>
      <c r="Z313" s="5"/>
      <c r="AA313" s="5"/>
      <c r="AB313" s="5"/>
      <c r="AC313" s="5"/>
      <c r="AD313" s="5"/>
      <c r="AE313" s="5"/>
      <c r="AF313" s="5"/>
      <c r="AG313" s="5"/>
      <c r="AH313" s="5"/>
      <c r="AI313" s="5"/>
      <c r="AJ313" s="5"/>
      <c r="AK313" s="5"/>
    </row>
    <row r="314" spans="15:37" s="80" customFormat="1">
      <c r="O314" s="5"/>
      <c r="P314" s="5"/>
      <c r="Q314" s="5"/>
      <c r="R314" s="5"/>
      <c r="S314" s="5"/>
      <c r="T314" s="5"/>
      <c r="U314" s="5"/>
      <c r="V314" s="5"/>
      <c r="W314" s="5"/>
      <c r="X314" s="5"/>
      <c r="Y314" s="5"/>
      <c r="Z314" s="5"/>
      <c r="AA314" s="5"/>
      <c r="AB314" s="5"/>
      <c r="AC314" s="5"/>
      <c r="AD314" s="5"/>
      <c r="AE314" s="5"/>
      <c r="AF314" s="5"/>
      <c r="AG314" s="5"/>
      <c r="AH314" s="5"/>
      <c r="AI314" s="5"/>
      <c r="AJ314" s="5"/>
      <c r="AK314" s="5"/>
    </row>
    <row r="315" spans="15:37" s="80" customFormat="1">
      <c r="O315" s="5"/>
      <c r="P315" s="5"/>
      <c r="Q315" s="5"/>
      <c r="R315" s="5"/>
      <c r="S315" s="5"/>
      <c r="T315" s="5"/>
      <c r="U315" s="5"/>
      <c r="V315" s="5"/>
      <c r="W315" s="5"/>
      <c r="X315" s="5"/>
      <c r="Y315" s="5"/>
      <c r="Z315" s="5"/>
      <c r="AA315" s="5"/>
      <c r="AB315" s="5"/>
      <c r="AC315" s="5"/>
      <c r="AD315" s="5"/>
      <c r="AE315" s="5"/>
      <c r="AF315" s="5"/>
      <c r="AG315" s="5"/>
      <c r="AH315" s="5"/>
      <c r="AI315" s="5"/>
      <c r="AJ315" s="5"/>
      <c r="AK315" s="5"/>
    </row>
    <row r="316" spans="15:37" s="80" customFormat="1">
      <c r="O316" s="5"/>
      <c r="P316" s="5"/>
      <c r="Q316" s="5"/>
      <c r="R316" s="5"/>
      <c r="S316" s="5"/>
      <c r="T316" s="5"/>
      <c r="U316" s="5"/>
      <c r="V316" s="5"/>
      <c r="W316" s="5"/>
      <c r="X316" s="5"/>
      <c r="Y316" s="5"/>
      <c r="Z316" s="5"/>
      <c r="AA316" s="5"/>
      <c r="AB316" s="5"/>
      <c r="AC316" s="5"/>
      <c r="AD316" s="5"/>
      <c r="AE316" s="5"/>
      <c r="AF316" s="5"/>
      <c r="AG316" s="5"/>
      <c r="AH316" s="5"/>
      <c r="AI316" s="5"/>
      <c r="AJ316" s="5"/>
      <c r="AK316" s="5"/>
    </row>
    <row r="317" spans="15:37" s="80" customFormat="1">
      <c r="O317" s="5"/>
      <c r="P317" s="5"/>
      <c r="Q317" s="5"/>
      <c r="R317" s="5"/>
      <c r="S317" s="5"/>
      <c r="T317" s="5"/>
      <c r="U317" s="5"/>
      <c r="V317" s="5"/>
      <c r="W317" s="5"/>
      <c r="X317" s="5"/>
      <c r="Y317" s="5"/>
      <c r="Z317" s="5"/>
      <c r="AA317" s="5"/>
      <c r="AB317" s="5"/>
      <c r="AC317" s="5"/>
      <c r="AD317" s="5"/>
      <c r="AE317" s="5"/>
      <c r="AF317" s="5"/>
      <c r="AG317" s="5"/>
      <c r="AH317" s="5"/>
      <c r="AI317" s="5"/>
      <c r="AJ317" s="5"/>
      <c r="AK317" s="5"/>
    </row>
    <row r="318" spans="15:37" s="80" customFormat="1">
      <c r="O318" s="5"/>
      <c r="P318" s="5"/>
      <c r="Q318" s="5"/>
      <c r="R318" s="5"/>
      <c r="S318" s="5"/>
      <c r="T318" s="5"/>
      <c r="U318" s="5"/>
      <c r="V318" s="5"/>
      <c r="W318" s="5"/>
      <c r="X318" s="5"/>
      <c r="Y318" s="5"/>
      <c r="Z318" s="5"/>
      <c r="AA318" s="5"/>
      <c r="AB318" s="5"/>
      <c r="AC318" s="5"/>
      <c r="AD318" s="5"/>
      <c r="AE318" s="5"/>
      <c r="AF318" s="5"/>
      <c r="AG318" s="5"/>
      <c r="AH318" s="5"/>
      <c r="AI318" s="5"/>
      <c r="AJ318" s="5"/>
      <c r="AK318" s="5"/>
    </row>
    <row r="319" spans="15:37" s="80" customFormat="1">
      <c r="O319" s="5"/>
      <c r="P319" s="5"/>
      <c r="Q319" s="5"/>
      <c r="R319" s="5"/>
      <c r="S319" s="5"/>
      <c r="T319" s="5"/>
      <c r="U319" s="5"/>
      <c r="V319" s="5"/>
      <c r="W319" s="5"/>
      <c r="X319" s="5"/>
      <c r="Y319" s="5"/>
      <c r="Z319" s="5"/>
      <c r="AA319" s="5"/>
      <c r="AB319" s="5"/>
      <c r="AC319" s="5"/>
      <c r="AD319" s="5"/>
      <c r="AE319" s="5"/>
      <c r="AF319" s="5"/>
      <c r="AG319" s="5"/>
      <c r="AH319" s="5"/>
      <c r="AI319" s="5"/>
      <c r="AJ319" s="5"/>
      <c r="AK319" s="5"/>
    </row>
    <row r="320" spans="15:37" s="80" customFormat="1">
      <c r="O320" s="5"/>
      <c r="P320" s="5"/>
      <c r="Q320" s="5"/>
      <c r="R320" s="5"/>
      <c r="S320" s="5"/>
      <c r="T320" s="5"/>
      <c r="U320" s="5"/>
      <c r="V320" s="5"/>
      <c r="W320" s="5"/>
      <c r="X320" s="5"/>
      <c r="Y320" s="5"/>
      <c r="Z320" s="5"/>
      <c r="AA320" s="5"/>
      <c r="AB320" s="5"/>
      <c r="AC320" s="5"/>
      <c r="AD320" s="5"/>
      <c r="AE320" s="5"/>
      <c r="AF320" s="5"/>
      <c r="AG320" s="5"/>
      <c r="AH320" s="5"/>
      <c r="AI320" s="5"/>
      <c r="AJ320" s="5"/>
      <c r="AK320" s="5"/>
    </row>
    <row r="321" spans="15:37" s="80" customFormat="1">
      <c r="O321" s="5"/>
      <c r="P321" s="5"/>
      <c r="Q321" s="5"/>
      <c r="R321" s="5"/>
      <c r="S321" s="5"/>
      <c r="T321" s="5"/>
      <c r="U321" s="5"/>
      <c r="V321" s="5"/>
      <c r="W321" s="5"/>
      <c r="X321" s="5"/>
      <c r="Y321" s="5"/>
      <c r="Z321" s="5"/>
      <c r="AA321" s="5"/>
      <c r="AB321" s="5"/>
      <c r="AC321" s="5"/>
      <c r="AD321" s="5"/>
      <c r="AE321" s="5"/>
      <c r="AF321" s="5"/>
      <c r="AG321" s="5"/>
      <c r="AH321" s="5"/>
      <c r="AI321" s="5"/>
      <c r="AJ321" s="5"/>
      <c r="AK321" s="5"/>
    </row>
    <row r="322" spans="15:37" s="80" customFormat="1">
      <c r="O322" s="5"/>
      <c r="P322" s="5"/>
      <c r="Q322" s="5"/>
      <c r="R322" s="5"/>
      <c r="S322" s="5"/>
      <c r="T322" s="5"/>
      <c r="U322" s="5"/>
      <c r="V322" s="5"/>
      <c r="W322" s="5"/>
      <c r="X322" s="5"/>
      <c r="Y322" s="5"/>
      <c r="Z322" s="5"/>
      <c r="AA322" s="5"/>
      <c r="AB322" s="5"/>
      <c r="AC322" s="5"/>
      <c r="AD322" s="5"/>
      <c r="AE322" s="5"/>
      <c r="AF322" s="5"/>
      <c r="AG322" s="5"/>
      <c r="AH322" s="5"/>
      <c r="AI322" s="5"/>
      <c r="AJ322" s="5"/>
      <c r="AK322" s="5"/>
    </row>
    <row r="323" spans="15:37" s="80" customFormat="1">
      <c r="O323" s="5"/>
      <c r="P323" s="5"/>
      <c r="Q323" s="5"/>
      <c r="R323" s="5"/>
      <c r="S323" s="5"/>
      <c r="T323" s="5"/>
      <c r="U323" s="5"/>
      <c r="V323" s="5"/>
      <c r="W323" s="5"/>
      <c r="X323" s="5"/>
      <c r="Y323" s="5"/>
      <c r="Z323" s="5"/>
      <c r="AA323" s="5"/>
      <c r="AB323" s="5"/>
      <c r="AC323" s="5"/>
      <c r="AD323" s="5"/>
      <c r="AE323" s="5"/>
      <c r="AF323" s="5"/>
      <c r="AG323" s="5"/>
      <c r="AH323" s="5"/>
      <c r="AI323" s="5"/>
      <c r="AJ323" s="5"/>
      <c r="AK323" s="5"/>
    </row>
    <row r="324" spans="15:37" s="80" customFormat="1">
      <c r="O324" s="5"/>
      <c r="P324" s="5"/>
      <c r="Q324" s="5"/>
      <c r="R324" s="5"/>
      <c r="S324" s="5"/>
      <c r="T324" s="5"/>
      <c r="U324" s="5"/>
      <c r="V324" s="5"/>
      <c r="W324" s="5"/>
      <c r="X324" s="5"/>
      <c r="Y324" s="5"/>
      <c r="Z324" s="5"/>
      <c r="AA324" s="5"/>
      <c r="AB324" s="5"/>
      <c r="AC324" s="5"/>
      <c r="AD324" s="5"/>
      <c r="AE324" s="5"/>
      <c r="AF324" s="5"/>
      <c r="AG324" s="5"/>
      <c r="AH324" s="5"/>
      <c r="AI324" s="5"/>
      <c r="AJ324" s="5"/>
      <c r="AK324" s="5"/>
    </row>
    <row r="325" spans="15:37" s="80" customFormat="1">
      <c r="O325" s="5"/>
      <c r="P325" s="5"/>
      <c r="Q325" s="5"/>
      <c r="R325" s="5"/>
      <c r="S325" s="5"/>
      <c r="T325" s="5"/>
      <c r="U325" s="5"/>
      <c r="V325" s="5"/>
      <c r="W325" s="5"/>
      <c r="X325" s="5"/>
      <c r="Y325" s="5"/>
      <c r="Z325" s="5"/>
      <c r="AA325" s="5"/>
      <c r="AB325" s="5"/>
      <c r="AC325" s="5"/>
      <c r="AD325" s="5"/>
      <c r="AE325" s="5"/>
      <c r="AF325" s="5"/>
      <c r="AG325" s="5"/>
      <c r="AH325" s="5"/>
      <c r="AI325" s="5"/>
      <c r="AJ325" s="5"/>
      <c r="AK325" s="5"/>
    </row>
    <row r="326" spans="15:37" s="80" customFormat="1">
      <c r="O326" s="5"/>
      <c r="P326" s="5"/>
      <c r="Q326" s="5"/>
      <c r="R326" s="5"/>
      <c r="S326" s="5"/>
      <c r="T326" s="5"/>
      <c r="U326" s="5"/>
      <c r="V326" s="5"/>
      <c r="W326" s="5"/>
      <c r="X326" s="5"/>
      <c r="Y326" s="5"/>
      <c r="Z326" s="5"/>
      <c r="AA326" s="5"/>
      <c r="AB326" s="5"/>
      <c r="AC326" s="5"/>
      <c r="AD326" s="5"/>
      <c r="AE326" s="5"/>
      <c r="AF326" s="5"/>
      <c r="AG326" s="5"/>
      <c r="AH326" s="5"/>
      <c r="AI326" s="5"/>
      <c r="AJ326" s="5"/>
      <c r="AK326" s="5"/>
    </row>
    <row r="327" spans="15:37" s="80" customFormat="1">
      <c r="O327" s="5"/>
      <c r="P327" s="5"/>
      <c r="Q327" s="5"/>
      <c r="R327" s="5"/>
      <c r="S327" s="5"/>
      <c r="T327" s="5"/>
      <c r="U327" s="5"/>
      <c r="V327" s="5"/>
      <c r="W327" s="5"/>
      <c r="X327" s="5"/>
      <c r="Y327" s="5"/>
      <c r="Z327" s="5"/>
      <c r="AA327" s="5"/>
      <c r="AB327" s="5"/>
      <c r="AC327" s="5"/>
      <c r="AD327" s="5"/>
      <c r="AE327" s="5"/>
      <c r="AF327" s="5"/>
      <c r="AG327" s="5"/>
      <c r="AH327" s="5"/>
      <c r="AI327" s="5"/>
      <c r="AJ327" s="5"/>
      <c r="AK327" s="5"/>
    </row>
    <row r="328" spans="15:37" s="80" customFormat="1">
      <c r="O328" s="5"/>
      <c r="P328" s="5"/>
      <c r="Q328" s="5"/>
      <c r="R328" s="5"/>
      <c r="S328" s="5"/>
      <c r="T328" s="5"/>
      <c r="U328" s="5"/>
      <c r="V328" s="5"/>
      <c r="W328" s="5"/>
      <c r="X328" s="5"/>
      <c r="Y328" s="5"/>
      <c r="Z328" s="5"/>
      <c r="AA328" s="5"/>
      <c r="AB328" s="5"/>
      <c r="AC328" s="5"/>
      <c r="AD328" s="5"/>
      <c r="AE328" s="5"/>
      <c r="AF328" s="5"/>
      <c r="AG328" s="5"/>
      <c r="AH328" s="5"/>
      <c r="AI328" s="5"/>
      <c r="AJ328" s="5"/>
      <c r="AK328" s="5"/>
    </row>
    <row r="329" spans="15:37" s="80" customFormat="1">
      <c r="O329" s="5"/>
      <c r="P329" s="5"/>
      <c r="Q329" s="5"/>
      <c r="R329" s="5"/>
      <c r="S329" s="5"/>
      <c r="T329" s="5"/>
      <c r="U329" s="5"/>
      <c r="V329" s="5"/>
      <c r="W329" s="5"/>
      <c r="X329" s="5"/>
      <c r="Y329" s="5"/>
      <c r="Z329" s="5"/>
      <c r="AA329" s="5"/>
      <c r="AB329" s="5"/>
      <c r="AC329" s="5"/>
      <c r="AD329" s="5"/>
      <c r="AE329" s="5"/>
      <c r="AF329" s="5"/>
      <c r="AG329" s="5"/>
      <c r="AH329" s="5"/>
      <c r="AI329" s="5"/>
      <c r="AJ329" s="5"/>
      <c r="AK329" s="5"/>
    </row>
    <row r="330" spans="15:37" s="80" customFormat="1">
      <c r="O330" s="5"/>
      <c r="P330" s="5"/>
      <c r="Q330" s="5"/>
      <c r="R330" s="5"/>
      <c r="S330" s="5"/>
      <c r="T330" s="5"/>
      <c r="U330" s="5"/>
      <c r="V330" s="5"/>
      <c r="W330" s="5"/>
      <c r="X330" s="5"/>
      <c r="Y330" s="5"/>
      <c r="Z330" s="5"/>
      <c r="AA330" s="5"/>
      <c r="AB330" s="5"/>
      <c r="AC330" s="5"/>
      <c r="AD330" s="5"/>
      <c r="AE330" s="5"/>
      <c r="AF330" s="5"/>
      <c r="AG330" s="5"/>
      <c r="AH330" s="5"/>
      <c r="AI330" s="5"/>
      <c r="AJ330" s="5"/>
      <c r="AK330" s="5"/>
    </row>
    <row r="331" spans="15:37" s="80" customFormat="1">
      <c r="O331" s="5"/>
      <c r="P331" s="5"/>
      <c r="Q331" s="5"/>
      <c r="R331" s="5"/>
      <c r="S331" s="5"/>
      <c r="T331" s="5"/>
      <c r="U331" s="5"/>
      <c r="V331" s="5"/>
      <c r="W331" s="5"/>
      <c r="X331" s="5"/>
      <c r="Y331" s="5"/>
      <c r="Z331" s="5"/>
      <c r="AA331" s="5"/>
      <c r="AB331" s="5"/>
      <c r="AC331" s="5"/>
      <c r="AD331" s="5"/>
      <c r="AE331" s="5"/>
      <c r="AF331" s="5"/>
      <c r="AG331" s="5"/>
      <c r="AH331" s="5"/>
      <c r="AI331" s="5"/>
      <c r="AJ331" s="5"/>
      <c r="AK331" s="5"/>
    </row>
    <row r="332" spans="15:37" s="80" customFormat="1">
      <c r="O332" s="5"/>
      <c r="P332" s="5"/>
      <c r="Q332" s="5"/>
      <c r="R332" s="5"/>
      <c r="S332" s="5"/>
      <c r="T332" s="5"/>
      <c r="U332" s="5"/>
      <c r="V332" s="5"/>
      <c r="W332" s="5"/>
      <c r="X332" s="5"/>
      <c r="Y332" s="5"/>
      <c r="Z332" s="5"/>
      <c r="AA332" s="5"/>
      <c r="AB332" s="5"/>
      <c r="AC332" s="5"/>
      <c r="AD332" s="5"/>
      <c r="AE332" s="5"/>
      <c r="AF332" s="5"/>
      <c r="AG332" s="5"/>
      <c r="AH332" s="5"/>
      <c r="AI332" s="5"/>
      <c r="AJ332" s="5"/>
      <c r="AK332" s="5"/>
    </row>
    <row r="333" spans="15:37" s="80" customFormat="1">
      <c r="O333" s="5"/>
      <c r="P333" s="5"/>
      <c r="Q333" s="5"/>
      <c r="R333" s="5"/>
      <c r="S333" s="5"/>
      <c r="T333" s="5"/>
      <c r="U333" s="5"/>
      <c r="V333" s="5"/>
      <c r="W333" s="5"/>
      <c r="X333" s="5"/>
      <c r="Y333" s="5"/>
      <c r="Z333" s="5"/>
      <c r="AA333" s="5"/>
      <c r="AB333" s="5"/>
      <c r="AC333" s="5"/>
      <c r="AD333" s="5"/>
      <c r="AE333" s="5"/>
      <c r="AF333" s="5"/>
      <c r="AG333" s="5"/>
      <c r="AH333" s="5"/>
      <c r="AI333" s="5"/>
      <c r="AJ333" s="5"/>
      <c r="AK333" s="5"/>
    </row>
    <row r="334" spans="15:37" s="80" customFormat="1">
      <c r="O334" s="5"/>
      <c r="P334" s="5"/>
      <c r="Q334" s="5"/>
      <c r="R334" s="5"/>
      <c r="S334" s="5"/>
      <c r="T334" s="5"/>
      <c r="U334" s="5"/>
      <c r="V334" s="5"/>
      <c r="W334" s="5"/>
      <c r="X334" s="5"/>
      <c r="Y334" s="5"/>
      <c r="Z334" s="5"/>
      <c r="AA334" s="5"/>
      <c r="AB334" s="5"/>
      <c r="AC334" s="5"/>
      <c r="AD334" s="5"/>
      <c r="AE334" s="5"/>
      <c r="AF334" s="5"/>
      <c r="AG334" s="5"/>
      <c r="AH334" s="5"/>
      <c r="AI334" s="5"/>
      <c r="AJ334" s="5"/>
      <c r="AK334" s="5"/>
    </row>
    <row r="335" spans="15:37" s="80" customFormat="1">
      <c r="O335" s="5"/>
      <c r="P335" s="5"/>
      <c r="Q335" s="5"/>
      <c r="R335" s="5"/>
      <c r="S335" s="5"/>
      <c r="T335" s="5"/>
      <c r="U335" s="5"/>
      <c r="V335" s="5"/>
      <c r="W335" s="5"/>
      <c r="X335" s="5"/>
      <c r="Y335" s="5"/>
      <c r="Z335" s="5"/>
      <c r="AA335" s="5"/>
      <c r="AB335" s="5"/>
      <c r="AC335" s="5"/>
      <c r="AD335" s="5"/>
      <c r="AE335" s="5"/>
      <c r="AF335" s="5"/>
      <c r="AG335" s="5"/>
      <c r="AH335" s="5"/>
      <c r="AI335" s="5"/>
      <c r="AJ335" s="5"/>
      <c r="AK335" s="5"/>
    </row>
    <row r="336" spans="15:37" s="80" customFormat="1">
      <c r="O336" s="5"/>
      <c r="P336" s="5"/>
      <c r="Q336" s="5"/>
      <c r="R336" s="5"/>
      <c r="S336" s="5"/>
      <c r="T336" s="5"/>
      <c r="U336" s="5"/>
      <c r="V336" s="5"/>
      <c r="W336" s="5"/>
      <c r="X336" s="5"/>
      <c r="Y336" s="5"/>
      <c r="Z336" s="5"/>
      <c r="AA336" s="5"/>
      <c r="AB336" s="5"/>
      <c r="AC336" s="5"/>
      <c r="AD336" s="5"/>
      <c r="AE336" s="5"/>
      <c r="AF336" s="5"/>
      <c r="AG336" s="5"/>
      <c r="AH336" s="5"/>
      <c r="AI336" s="5"/>
      <c r="AJ336" s="5"/>
      <c r="AK336" s="5"/>
    </row>
    <row r="337" spans="15:37" s="80" customFormat="1">
      <c r="O337" s="5"/>
      <c r="P337" s="5"/>
      <c r="Q337" s="5"/>
      <c r="R337" s="5"/>
      <c r="S337" s="5"/>
      <c r="T337" s="5"/>
      <c r="U337" s="5"/>
      <c r="V337" s="5"/>
      <c r="W337" s="5"/>
      <c r="X337" s="5"/>
      <c r="Y337" s="5"/>
      <c r="Z337" s="5"/>
      <c r="AA337" s="5"/>
      <c r="AB337" s="5"/>
      <c r="AC337" s="5"/>
      <c r="AD337" s="5"/>
      <c r="AE337" s="5"/>
      <c r="AF337" s="5"/>
      <c r="AG337" s="5"/>
      <c r="AH337" s="5"/>
      <c r="AI337" s="5"/>
      <c r="AJ337" s="5"/>
      <c r="AK337" s="5"/>
    </row>
    <row r="338" spans="15:37" s="80" customFormat="1">
      <c r="O338" s="5"/>
      <c r="P338" s="5"/>
      <c r="Q338" s="5"/>
      <c r="R338" s="5"/>
      <c r="S338" s="5"/>
      <c r="T338" s="5"/>
      <c r="U338" s="5"/>
      <c r="V338" s="5"/>
      <c r="W338" s="5"/>
      <c r="X338" s="5"/>
      <c r="Y338" s="5"/>
      <c r="Z338" s="5"/>
      <c r="AA338" s="5"/>
      <c r="AB338" s="5"/>
      <c r="AC338" s="5"/>
      <c r="AD338" s="5"/>
      <c r="AE338" s="5"/>
      <c r="AF338" s="5"/>
      <c r="AG338" s="5"/>
      <c r="AH338" s="5"/>
      <c r="AI338" s="5"/>
      <c r="AJ338" s="5"/>
      <c r="AK338" s="5"/>
    </row>
    <row r="339" spans="15:37" s="80" customFormat="1">
      <c r="O339" s="5"/>
      <c r="P339" s="5"/>
      <c r="Q339" s="5"/>
      <c r="R339" s="5"/>
      <c r="S339" s="5"/>
      <c r="T339" s="5"/>
      <c r="U339" s="5"/>
      <c r="V339" s="5"/>
      <c r="W339" s="5"/>
      <c r="X339" s="5"/>
      <c r="Y339" s="5"/>
      <c r="Z339" s="5"/>
      <c r="AA339" s="5"/>
      <c r="AB339" s="5"/>
      <c r="AC339" s="5"/>
      <c r="AD339" s="5"/>
      <c r="AE339" s="5"/>
      <c r="AF339" s="5"/>
      <c r="AG339" s="5"/>
      <c r="AH339" s="5"/>
      <c r="AI339" s="5"/>
      <c r="AJ339" s="5"/>
      <c r="AK339" s="5"/>
    </row>
    <row r="340" spans="15:37" s="80" customFormat="1">
      <c r="O340" s="5"/>
      <c r="P340" s="5"/>
      <c r="Q340" s="5"/>
      <c r="R340" s="5"/>
      <c r="S340" s="5"/>
      <c r="T340" s="5"/>
      <c r="U340" s="5"/>
      <c r="V340" s="5"/>
      <c r="W340" s="5"/>
      <c r="X340" s="5"/>
      <c r="Y340" s="5"/>
      <c r="Z340" s="5"/>
      <c r="AA340" s="5"/>
      <c r="AB340" s="5"/>
      <c r="AC340" s="5"/>
      <c r="AD340" s="5"/>
      <c r="AE340" s="5"/>
      <c r="AF340" s="5"/>
      <c r="AG340" s="5"/>
      <c r="AH340" s="5"/>
      <c r="AI340" s="5"/>
      <c r="AJ340" s="5"/>
      <c r="AK340" s="5"/>
    </row>
    <row r="341" spans="15:37" s="80" customFormat="1">
      <c r="O341" s="5"/>
      <c r="P341" s="5"/>
      <c r="Q341" s="5"/>
      <c r="R341" s="5"/>
      <c r="S341" s="5"/>
      <c r="T341" s="5"/>
      <c r="U341" s="5"/>
      <c r="V341" s="5"/>
      <c r="W341" s="5"/>
      <c r="X341" s="5"/>
      <c r="Y341" s="5"/>
      <c r="Z341" s="5"/>
      <c r="AA341" s="5"/>
      <c r="AB341" s="5"/>
      <c r="AC341" s="5"/>
      <c r="AD341" s="5"/>
      <c r="AE341" s="5"/>
      <c r="AF341" s="5"/>
      <c r="AG341" s="5"/>
      <c r="AH341" s="5"/>
      <c r="AI341" s="5"/>
      <c r="AJ341" s="5"/>
      <c r="AK341" s="5"/>
    </row>
    <row r="342" spans="15:37" s="80" customFormat="1">
      <c r="O342" s="5"/>
      <c r="P342" s="5"/>
      <c r="Q342" s="5"/>
      <c r="R342" s="5"/>
      <c r="S342" s="5"/>
      <c r="T342" s="5"/>
      <c r="U342" s="5"/>
      <c r="V342" s="5"/>
      <c r="W342" s="5"/>
      <c r="X342" s="5"/>
      <c r="Y342" s="5"/>
      <c r="Z342" s="5"/>
      <c r="AA342" s="5"/>
      <c r="AB342" s="5"/>
      <c r="AC342" s="5"/>
      <c r="AD342" s="5"/>
      <c r="AE342" s="5"/>
      <c r="AF342" s="5"/>
      <c r="AG342" s="5"/>
      <c r="AH342" s="5"/>
      <c r="AI342" s="5"/>
      <c r="AJ342" s="5"/>
      <c r="AK342" s="5"/>
    </row>
    <row r="343" spans="15:37" s="80" customFormat="1">
      <c r="O343" s="5"/>
      <c r="P343" s="5"/>
      <c r="Q343" s="5"/>
      <c r="R343" s="5"/>
      <c r="S343" s="5"/>
      <c r="T343" s="5"/>
      <c r="U343" s="5"/>
      <c r="V343" s="5"/>
      <c r="W343" s="5"/>
      <c r="X343" s="5"/>
      <c r="Y343" s="5"/>
      <c r="Z343" s="5"/>
      <c r="AA343" s="5"/>
      <c r="AB343" s="5"/>
      <c r="AC343" s="5"/>
      <c r="AD343" s="5"/>
      <c r="AE343" s="5"/>
      <c r="AF343" s="5"/>
      <c r="AG343" s="5"/>
      <c r="AH343" s="5"/>
      <c r="AI343" s="5"/>
      <c r="AJ343" s="5"/>
      <c r="AK343" s="5"/>
    </row>
    <row r="344" spans="15:37" s="80" customFormat="1">
      <c r="O344" s="5"/>
      <c r="P344" s="5"/>
      <c r="Q344" s="5"/>
      <c r="R344" s="5"/>
      <c r="S344" s="5"/>
      <c r="T344" s="5"/>
      <c r="U344" s="5"/>
      <c r="V344" s="5"/>
      <c r="W344" s="5"/>
      <c r="X344" s="5"/>
      <c r="Y344" s="5"/>
      <c r="Z344" s="5"/>
      <c r="AA344" s="5"/>
      <c r="AB344" s="5"/>
      <c r="AC344" s="5"/>
      <c r="AD344" s="5"/>
      <c r="AE344" s="5"/>
      <c r="AF344" s="5"/>
      <c r="AG344" s="5"/>
      <c r="AH344" s="5"/>
      <c r="AI344" s="5"/>
      <c r="AJ344" s="5"/>
      <c r="AK344" s="5"/>
    </row>
    <row r="345" spans="15:37" s="80" customFormat="1">
      <c r="O345" s="5"/>
      <c r="P345" s="5"/>
      <c r="Q345" s="5"/>
      <c r="R345" s="5"/>
      <c r="S345" s="5"/>
      <c r="T345" s="5"/>
      <c r="U345" s="5"/>
      <c r="V345" s="5"/>
      <c r="W345" s="5"/>
      <c r="X345" s="5"/>
      <c r="Y345" s="5"/>
      <c r="Z345" s="5"/>
      <c r="AA345" s="5"/>
      <c r="AB345" s="5"/>
      <c r="AC345" s="5"/>
      <c r="AD345" s="5"/>
      <c r="AE345" s="5"/>
      <c r="AF345" s="5"/>
      <c r="AG345" s="5"/>
      <c r="AH345" s="5"/>
      <c r="AI345" s="5"/>
      <c r="AJ345" s="5"/>
      <c r="AK345" s="5"/>
    </row>
    <row r="346" spans="15:37" s="80" customFormat="1">
      <c r="O346" s="5"/>
      <c r="P346" s="5"/>
      <c r="Q346" s="5"/>
      <c r="R346" s="5"/>
      <c r="S346" s="5"/>
      <c r="T346" s="5"/>
      <c r="U346" s="5"/>
      <c r="V346" s="5"/>
      <c r="W346" s="5"/>
      <c r="X346" s="5"/>
      <c r="Y346" s="5"/>
      <c r="Z346" s="5"/>
      <c r="AA346" s="5"/>
      <c r="AB346" s="5"/>
      <c r="AC346" s="5"/>
      <c r="AD346" s="5"/>
      <c r="AE346" s="5"/>
      <c r="AF346" s="5"/>
      <c r="AG346" s="5"/>
      <c r="AH346" s="5"/>
      <c r="AI346" s="5"/>
      <c r="AJ346" s="5"/>
      <c r="AK346" s="5"/>
    </row>
    <row r="347" spans="15:37" s="80" customFormat="1">
      <c r="O347" s="5"/>
      <c r="P347" s="5"/>
      <c r="Q347" s="5"/>
      <c r="R347" s="5"/>
      <c r="S347" s="5"/>
      <c r="T347" s="5"/>
      <c r="U347" s="5"/>
      <c r="V347" s="5"/>
      <c r="W347" s="5"/>
      <c r="X347" s="5"/>
      <c r="Y347" s="5"/>
      <c r="Z347" s="5"/>
      <c r="AA347" s="5"/>
      <c r="AB347" s="5"/>
      <c r="AC347" s="5"/>
      <c r="AD347" s="5"/>
      <c r="AE347" s="5"/>
      <c r="AF347" s="5"/>
      <c r="AG347" s="5"/>
      <c r="AH347" s="5"/>
      <c r="AI347" s="5"/>
      <c r="AJ347" s="5"/>
      <c r="AK347" s="5"/>
    </row>
    <row r="348" spans="15:37" s="80" customFormat="1">
      <c r="O348" s="5"/>
      <c r="P348" s="5"/>
      <c r="Q348" s="5"/>
      <c r="R348" s="5"/>
      <c r="S348" s="5"/>
      <c r="T348" s="5"/>
      <c r="U348" s="5"/>
      <c r="V348" s="5"/>
      <c r="W348" s="5"/>
      <c r="X348" s="5"/>
      <c r="Y348" s="5"/>
      <c r="Z348" s="5"/>
      <c r="AA348" s="5"/>
      <c r="AB348" s="5"/>
      <c r="AC348" s="5"/>
      <c r="AD348" s="5"/>
      <c r="AE348" s="5"/>
      <c r="AF348" s="5"/>
      <c r="AG348" s="5"/>
      <c r="AH348" s="5"/>
      <c r="AI348" s="5"/>
      <c r="AJ348" s="5"/>
      <c r="AK348" s="5"/>
    </row>
    <row r="349" spans="15:37" s="80" customFormat="1">
      <c r="O349" s="5"/>
      <c r="P349" s="5"/>
      <c r="Q349" s="5"/>
      <c r="R349" s="5"/>
      <c r="S349" s="5"/>
      <c r="T349" s="5"/>
      <c r="U349" s="5"/>
      <c r="V349" s="5"/>
      <c r="W349" s="5"/>
      <c r="X349" s="5"/>
      <c r="Y349" s="5"/>
      <c r="Z349" s="5"/>
      <c r="AA349" s="5"/>
      <c r="AB349" s="5"/>
      <c r="AC349" s="5"/>
      <c r="AD349" s="5"/>
      <c r="AE349" s="5"/>
      <c r="AF349" s="5"/>
      <c r="AG349" s="5"/>
      <c r="AH349" s="5"/>
      <c r="AI349" s="5"/>
      <c r="AJ349" s="5"/>
      <c r="AK349" s="5"/>
    </row>
    <row r="350" spans="15:37" s="80" customFormat="1">
      <c r="O350" s="5"/>
      <c r="P350" s="5"/>
      <c r="Q350" s="5"/>
      <c r="R350" s="5"/>
      <c r="S350" s="5"/>
      <c r="T350" s="5"/>
      <c r="U350" s="5"/>
      <c r="V350" s="5"/>
      <c r="W350" s="5"/>
      <c r="X350" s="5"/>
      <c r="Y350" s="5"/>
      <c r="Z350" s="5"/>
      <c r="AA350" s="5"/>
      <c r="AB350" s="5"/>
      <c r="AC350" s="5"/>
      <c r="AD350" s="5"/>
      <c r="AE350" s="5"/>
      <c r="AF350" s="5"/>
      <c r="AG350" s="5"/>
      <c r="AH350" s="5"/>
      <c r="AI350" s="5"/>
      <c r="AJ350" s="5"/>
      <c r="AK350" s="5"/>
    </row>
    <row r="351" spans="15:37" s="80" customFormat="1">
      <c r="O351" s="5"/>
      <c r="P351" s="5"/>
      <c r="Q351" s="5"/>
      <c r="R351" s="5"/>
      <c r="S351" s="5"/>
      <c r="T351" s="5"/>
      <c r="U351" s="5"/>
      <c r="V351" s="5"/>
      <c r="W351" s="5"/>
      <c r="X351" s="5"/>
      <c r="Y351" s="5"/>
      <c r="Z351" s="5"/>
      <c r="AA351" s="5"/>
      <c r="AB351" s="5"/>
      <c r="AC351" s="5"/>
      <c r="AD351" s="5"/>
      <c r="AE351" s="5"/>
      <c r="AF351" s="5"/>
      <c r="AG351" s="5"/>
      <c r="AH351" s="5"/>
      <c r="AI351" s="5"/>
      <c r="AJ351" s="5"/>
      <c r="AK351" s="5"/>
    </row>
    <row r="352" spans="15:37" s="80" customFormat="1">
      <c r="O352" s="5"/>
      <c r="P352" s="5"/>
      <c r="Q352" s="5"/>
      <c r="R352" s="5"/>
      <c r="S352" s="5"/>
      <c r="T352" s="5"/>
      <c r="U352" s="5"/>
      <c r="V352" s="5"/>
      <c r="W352" s="5"/>
      <c r="X352" s="5"/>
      <c r="Y352" s="5"/>
      <c r="Z352" s="5"/>
      <c r="AA352" s="5"/>
      <c r="AB352" s="5"/>
      <c r="AC352" s="5"/>
      <c r="AD352" s="5"/>
      <c r="AE352" s="5"/>
      <c r="AF352" s="5"/>
      <c r="AG352" s="5"/>
      <c r="AH352" s="5"/>
      <c r="AI352" s="5"/>
      <c r="AJ352" s="5"/>
      <c r="AK352" s="5"/>
    </row>
    <row r="353" spans="15:37" s="80" customFormat="1">
      <c r="O353" s="5"/>
      <c r="P353" s="5"/>
      <c r="Q353" s="5"/>
      <c r="R353" s="5"/>
      <c r="S353" s="5"/>
      <c r="T353" s="5"/>
      <c r="U353" s="5"/>
      <c r="V353" s="5"/>
      <c r="W353" s="5"/>
      <c r="X353" s="5"/>
      <c r="Y353" s="5"/>
      <c r="Z353" s="5"/>
      <c r="AA353" s="5"/>
      <c r="AB353" s="5"/>
      <c r="AC353" s="5"/>
      <c r="AD353" s="5"/>
      <c r="AE353" s="5"/>
      <c r="AF353" s="5"/>
      <c r="AG353" s="5"/>
      <c r="AH353" s="5"/>
      <c r="AI353" s="5"/>
      <c r="AJ353" s="5"/>
      <c r="AK353" s="5"/>
    </row>
    <row r="354" spans="15:37" s="80" customFormat="1">
      <c r="O354" s="5"/>
      <c r="P354" s="5"/>
      <c r="Q354" s="5"/>
      <c r="R354" s="5"/>
      <c r="S354" s="5"/>
      <c r="T354" s="5"/>
      <c r="U354" s="5"/>
      <c r="V354" s="5"/>
      <c r="W354" s="5"/>
      <c r="X354" s="5"/>
      <c r="Y354" s="5"/>
      <c r="Z354" s="5"/>
      <c r="AA354" s="5"/>
      <c r="AB354" s="5"/>
      <c r="AC354" s="5"/>
      <c r="AD354" s="5"/>
      <c r="AE354" s="5"/>
      <c r="AF354" s="5"/>
      <c r="AG354" s="5"/>
      <c r="AH354" s="5"/>
      <c r="AI354" s="5"/>
      <c r="AJ354" s="5"/>
      <c r="AK354" s="5"/>
    </row>
    <row r="355" spans="15:37" s="80" customFormat="1">
      <c r="O355" s="5"/>
      <c r="P355" s="5"/>
      <c r="Q355" s="5"/>
      <c r="R355" s="5"/>
      <c r="S355" s="5"/>
      <c r="T355" s="5"/>
      <c r="U355" s="5"/>
      <c r="V355" s="5"/>
      <c r="W355" s="5"/>
      <c r="X355" s="5"/>
      <c r="Y355" s="5"/>
      <c r="Z355" s="5"/>
      <c r="AA355" s="5"/>
      <c r="AB355" s="5"/>
      <c r="AC355" s="5"/>
      <c r="AD355" s="5"/>
      <c r="AE355" s="5"/>
      <c r="AF355" s="5"/>
      <c r="AG355" s="5"/>
      <c r="AH355" s="5"/>
      <c r="AI355" s="5"/>
      <c r="AJ355" s="5"/>
      <c r="AK355" s="5"/>
    </row>
    <row r="356" spans="15:37" s="80" customFormat="1">
      <c r="O356" s="5"/>
      <c r="P356" s="5"/>
      <c r="Q356" s="5"/>
      <c r="R356" s="5"/>
      <c r="S356" s="5"/>
      <c r="T356" s="5"/>
      <c r="U356" s="5"/>
      <c r="V356" s="5"/>
      <c r="W356" s="5"/>
      <c r="X356" s="5"/>
      <c r="Y356" s="5"/>
      <c r="Z356" s="5"/>
      <c r="AA356" s="5"/>
      <c r="AB356" s="5"/>
      <c r="AC356" s="5"/>
      <c r="AD356" s="5"/>
      <c r="AE356" s="5"/>
      <c r="AF356" s="5"/>
      <c r="AG356" s="5"/>
      <c r="AH356" s="5"/>
      <c r="AI356" s="5"/>
      <c r="AJ356" s="5"/>
      <c r="AK356" s="5"/>
    </row>
    <row r="357" spans="15:37" s="80" customFormat="1">
      <c r="O357" s="5"/>
      <c r="P357" s="5"/>
      <c r="Q357" s="5"/>
      <c r="R357" s="5"/>
      <c r="S357" s="5"/>
      <c r="T357" s="5"/>
      <c r="U357" s="5"/>
      <c r="V357" s="5"/>
      <c r="W357" s="5"/>
      <c r="X357" s="5"/>
      <c r="Y357" s="5"/>
      <c r="Z357" s="5"/>
      <c r="AA357" s="5"/>
      <c r="AB357" s="5"/>
      <c r="AC357" s="5"/>
      <c r="AD357" s="5"/>
      <c r="AE357" s="5"/>
      <c r="AF357" s="5"/>
      <c r="AG357" s="5"/>
      <c r="AH357" s="5"/>
      <c r="AI357" s="5"/>
      <c r="AJ357" s="5"/>
      <c r="AK357" s="5"/>
    </row>
    <row r="358" spans="15:37" s="80" customFormat="1">
      <c r="O358" s="5"/>
      <c r="P358" s="5"/>
      <c r="Q358" s="5"/>
      <c r="R358" s="5"/>
      <c r="S358" s="5"/>
      <c r="T358" s="5"/>
      <c r="U358" s="5"/>
      <c r="V358" s="5"/>
      <c r="W358" s="5"/>
      <c r="X358" s="5"/>
      <c r="Y358" s="5"/>
      <c r="Z358" s="5"/>
      <c r="AA358" s="5"/>
      <c r="AB358" s="5"/>
      <c r="AC358" s="5"/>
      <c r="AD358" s="5"/>
      <c r="AE358" s="5"/>
      <c r="AF358" s="5"/>
      <c r="AG358" s="5"/>
      <c r="AH358" s="5"/>
      <c r="AI358" s="5"/>
      <c r="AJ358" s="5"/>
      <c r="AK358" s="5"/>
    </row>
    <row r="359" spans="15:37" s="80" customFormat="1">
      <c r="O359" s="5"/>
      <c r="P359" s="5"/>
      <c r="Q359" s="5"/>
      <c r="R359" s="5"/>
      <c r="S359" s="5"/>
      <c r="T359" s="5"/>
      <c r="U359" s="5"/>
      <c r="V359" s="5"/>
      <c r="W359" s="5"/>
      <c r="X359" s="5"/>
      <c r="Y359" s="5"/>
      <c r="Z359" s="5"/>
      <c r="AA359" s="5"/>
      <c r="AB359" s="5"/>
      <c r="AC359" s="5"/>
      <c r="AD359" s="5"/>
      <c r="AE359" s="5"/>
      <c r="AF359" s="5"/>
      <c r="AG359" s="5"/>
      <c r="AH359" s="5"/>
      <c r="AI359" s="5"/>
      <c r="AJ359" s="5"/>
      <c r="AK359" s="5"/>
    </row>
    <row r="360" spans="15:37" s="80" customFormat="1">
      <c r="O360" s="5"/>
      <c r="P360" s="5"/>
      <c r="Q360" s="5"/>
      <c r="R360" s="5"/>
      <c r="S360" s="5"/>
      <c r="T360" s="5"/>
      <c r="U360" s="5"/>
      <c r="V360" s="5"/>
      <c r="W360" s="5"/>
      <c r="X360" s="5"/>
      <c r="Y360" s="5"/>
      <c r="Z360" s="5"/>
      <c r="AA360" s="5"/>
      <c r="AB360" s="5"/>
      <c r="AC360" s="5"/>
      <c r="AD360" s="5"/>
      <c r="AE360" s="5"/>
      <c r="AF360" s="5"/>
      <c r="AG360" s="5"/>
      <c r="AH360" s="5"/>
      <c r="AI360" s="5"/>
      <c r="AJ360" s="5"/>
      <c r="AK360" s="5"/>
    </row>
    <row r="361" spans="15:37" s="80" customFormat="1">
      <c r="O361" s="5"/>
      <c r="P361" s="5"/>
      <c r="Q361" s="5"/>
      <c r="R361" s="5"/>
      <c r="S361" s="5"/>
      <c r="T361" s="5"/>
      <c r="U361" s="5"/>
      <c r="V361" s="5"/>
      <c r="W361" s="5"/>
      <c r="X361" s="5"/>
      <c r="Y361" s="5"/>
      <c r="Z361" s="5"/>
      <c r="AA361" s="5"/>
      <c r="AB361" s="5"/>
      <c r="AC361" s="5"/>
      <c r="AD361" s="5"/>
      <c r="AE361" s="5"/>
      <c r="AF361" s="5"/>
      <c r="AG361" s="5"/>
      <c r="AH361" s="5"/>
      <c r="AI361" s="5"/>
      <c r="AJ361" s="5"/>
      <c r="AK361" s="5"/>
    </row>
    <row r="362" spans="15:37" s="80" customFormat="1">
      <c r="O362" s="5"/>
      <c r="P362" s="5"/>
      <c r="Q362" s="5"/>
      <c r="R362" s="5"/>
      <c r="S362" s="5"/>
      <c r="T362" s="5"/>
      <c r="U362" s="5"/>
      <c r="V362" s="5"/>
      <c r="W362" s="5"/>
      <c r="X362" s="5"/>
      <c r="Y362" s="5"/>
      <c r="Z362" s="5"/>
      <c r="AA362" s="5"/>
      <c r="AB362" s="5"/>
      <c r="AC362" s="5"/>
      <c r="AD362" s="5"/>
      <c r="AE362" s="5"/>
      <c r="AF362" s="5"/>
      <c r="AG362" s="5"/>
      <c r="AH362" s="5"/>
      <c r="AI362" s="5"/>
      <c r="AJ362" s="5"/>
      <c r="AK362" s="5"/>
    </row>
    <row r="363" spans="15:37" s="80" customFormat="1">
      <c r="O363" s="5"/>
      <c r="P363" s="5"/>
      <c r="Q363" s="5"/>
      <c r="R363" s="5"/>
      <c r="S363" s="5"/>
      <c r="T363" s="5"/>
      <c r="U363" s="5"/>
      <c r="V363" s="5"/>
      <c r="W363" s="5"/>
      <c r="X363" s="5"/>
      <c r="Y363" s="5"/>
      <c r="Z363" s="5"/>
      <c r="AA363" s="5"/>
      <c r="AB363" s="5"/>
      <c r="AC363" s="5"/>
      <c r="AD363" s="5"/>
      <c r="AE363" s="5"/>
      <c r="AF363" s="5"/>
      <c r="AG363" s="5"/>
      <c r="AH363" s="5"/>
      <c r="AI363" s="5"/>
      <c r="AJ363" s="5"/>
      <c r="AK363" s="5"/>
    </row>
    <row r="364" spans="15:37" s="80" customFormat="1">
      <c r="O364" s="5"/>
      <c r="P364" s="5"/>
      <c r="Q364" s="5"/>
      <c r="R364" s="5"/>
      <c r="S364" s="5"/>
      <c r="T364" s="5"/>
      <c r="U364" s="5"/>
      <c r="V364" s="5"/>
      <c r="W364" s="5"/>
      <c r="X364" s="5"/>
      <c r="Y364" s="5"/>
      <c r="Z364" s="5"/>
      <c r="AA364" s="5"/>
      <c r="AB364" s="5"/>
      <c r="AC364" s="5"/>
      <c r="AD364" s="5"/>
      <c r="AE364" s="5"/>
      <c r="AF364" s="5"/>
      <c r="AG364" s="5"/>
      <c r="AH364" s="5"/>
      <c r="AI364" s="5"/>
      <c r="AJ364" s="5"/>
      <c r="AK364" s="5"/>
    </row>
    <row r="365" spans="15:37" s="80" customFormat="1">
      <c r="O365" s="5"/>
      <c r="P365" s="5"/>
      <c r="Q365" s="5"/>
      <c r="R365" s="5"/>
      <c r="S365" s="5"/>
      <c r="T365" s="5"/>
      <c r="U365" s="5"/>
      <c r="V365" s="5"/>
      <c r="W365" s="5"/>
      <c r="X365" s="5"/>
      <c r="Y365" s="5"/>
      <c r="Z365" s="5"/>
      <c r="AA365" s="5"/>
      <c r="AB365" s="5"/>
      <c r="AC365" s="5"/>
      <c r="AD365" s="5"/>
      <c r="AE365" s="5"/>
      <c r="AF365" s="5"/>
      <c r="AG365" s="5"/>
      <c r="AH365" s="5"/>
      <c r="AI365" s="5"/>
      <c r="AJ365" s="5"/>
      <c r="AK365" s="5"/>
    </row>
    <row r="366" spans="15:37" s="80" customFormat="1">
      <c r="O366" s="5"/>
      <c r="P366" s="5"/>
      <c r="Q366" s="5"/>
      <c r="R366" s="5"/>
      <c r="S366" s="5"/>
      <c r="T366" s="5"/>
      <c r="U366" s="5"/>
      <c r="V366" s="5"/>
      <c r="W366" s="5"/>
      <c r="X366" s="5"/>
      <c r="Y366" s="5"/>
      <c r="Z366" s="5"/>
      <c r="AA366" s="5"/>
      <c r="AB366" s="5"/>
      <c r="AC366" s="5"/>
      <c r="AD366" s="5"/>
      <c r="AE366" s="5"/>
      <c r="AF366" s="5"/>
      <c r="AG366" s="5"/>
      <c r="AH366" s="5"/>
      <c r="AI366" s="5"/>
      <c r="AJ366" s="5"/>
      <c r="AK366" s="5"/>
    </row>
    <row r="367" spans="15:37" s="80" customFormat="1">
      <c r="O367" s="5"/>
      <c r="P367" s="5"/>
      <c r="Q367" s="5"/>
      <c r="R367" s="5"/>
      <c r="S367" s="5"/>
      <c r="T367" s="5"/>
      <c r="U367" s="5"/>
      <c r="V367" s="5"/>
      <c r="W367" s="5"/>
      <c r="X367" s="5"/>
      <c r="Y367" s="5"/>
      <c r="Z367" s="5"/>
      <c r="AA367" s="5"/>
      <c r="AB367" s="5"/>
      <c r="AC367" s="5"/>
      <c r="AD367" s="5"/>
      <c r="AE367" s="5"/>
      <c r="AF367" s="5"/>
      <c r="AG367" s="5"/>
      <c r="AH367" s="5"/>
      <c r="AI367" s="5"/>
      <c r="AJ367" s="5"/>
      <c r="AK367" s="5"/>
    </row>
    <row r="368" spans="15:37" s="80" customFormat="1">
      <c r="O368" s="5"/>
      <c r="P368" s="5"/>
      <c r="Q368" s="5"/>
      <c r="R368" s="5"/>
      <c r="S368" s="5"/>
      <c r="T368" s="5"/>
      <c r="U368" s="5"/>
      <c r="V368" s="5"/>
      <c r="W368" s="5"/>
      <c r="X368" s="5"/>
      <c r="Y368" s="5"/>
      <c r="Z368" s="5"/>
      <c r="AA368" s="5"/>
      <c r="AB368" s="5"/>
      <c r="AC368" s="5"/>
      <c r="AD368" s="5"/>
      <c r="AE368" s="5"/>
      <c r="AF368" s="5"/>
      <c r="AG368" s="5"/>
      <c r="AH368" s="5"/>
      <c r="AI368" s="5"/>
      <c r="AJ368" s="5"/>
      <c r="AK368" s="5"/>
    </row>
    <row r="369" spans="2:37" s="80" customFormat="1">
      <c r="O369" s="5"/>
      <c r="P369" s="5"/>
      <c r="Q369" s="5"/>
      <c r="R369" s="5"/>
      <c r="S369" s="5"/>
      <c r="T369" s="5"/>
      <c r="U369" s="5"/>
      <c r="V369" s="5"/>
      <c r="W369" s="5"/>
      <c r="X369" s="5"/>
      <c r="Y369" s="5"/>
      <c r="Z369" s="5"/>
      <c r="AA369" s="5"/>
      <c r="AB369" s="5"/>
      <c r="AC369" s="5"/>
      <c r="AD369" s="5"/>
      <c r="AE369" s="5"/>
      <c r="AF369" s="5"/>
      <c r="AG369" s="5"/>
      <c r="AH369" s="5"/>
      <c r="AI369" s="5"/>
      <c r="AJ369" s="5"/>
      <c r="AK369" s="5"/>
    </row>
    <row r="370" spans="2:37" s="80" customFormat="1">
      <c r="O370" s="5"/>
      <c r="P370" s="5"/>
      <c r="Q370" s="5"/>
      <c r="R370" s="5"/>
      <c r="S370" s="5"/>
      <c r="T370" s="5"/>
      <c r="U370" s="5"/>
      <c r="V370" s="5"/>
      <c r="W370" s="5"/>
      <c r="X370" s="5"/>
      <c r="Y370" s="5"/>
      <c r="Z370" s="5"/>
      <c r="AA370" s="5"/>
      <c r="AB370" s="5"/>
      <c r="AC370" s="5"/>
      <c r="AD370" s="5"/>
      <c r="AE370" s="5"/>
      <c r="AF370" s="5"/>
      <c r="AG370" s="5"/>
      <c r="AH370" s="5"/>
      <c r="AI370" s="5"/>
      <c r="AJ370" s="5"/>
      <c r="AK370" s="5"/>
    </row>
    <row r="371" spans="2:37" s="80" customFormat="1">
      <c r="O371" s="5"/>
      <c r="P371" s="5"/>
      <c r="Q371" s="5"/>
      <c r="R371" s="5"/>
      <c r="S371" s="5"/>
      <c r="T371" s="5"/>
      <c r="U371" s="5"/>
      <c r="V371" s="5"/>
      <c r="W371" s="5"/>
      <c r="X371" s="5"/>
      <c r="Y371" s="5"/>
      <c r="Z371" s="5"/>
      <c r="AA371" s="5"/>
      <c r="AB371" s="5"/>
      <c r="AC371" s="5"/>
      <c r="AD371" s="5"/>
      <c r="AE371" s="5"/>
      <c r="AF371" s="5"/>
      <c r="AG371" s="5"/>
      <c r="AH371" s="5"/>
      <c r="AI371" s="5"/>
      <c r="AJ371" s="5"/>
      <c r="AK371" s="5"/>
    </row>
    <row r="372" spans="2:37" s="80" customFormat="1">
      <c r="O372" s="5"/>
      <c r="P372" s="5"/>
      <c r="Q372" s="5"/>
      <c r="R372" s="5"/>
      <c r="S372" s="5"/>
      <c r="T372" s="5"/>
      <c r="U372" s="5"/>
      <c r="V372" s="5"/>
      <c r="W372" s="5"/>
      <c r="X372" s="5"/>
      <c r="Y372" s="5"/>
      <c r="Z372" s="5"/>
      <c r="AA372" s="5"/>
      <c r="AB372" s="5"/>
      <c r="AC372" s="5"/>
      <c r="AD372" s="5"/>
      <c r="AE372" s="5"/>
      <c r="AF372" s="5"/>
      <c r="AG372" s="5"/>
      <c r="AH372" s="5"/>
      <c r="AI372" s="5"/>
      <c r="AJ372" s="5"/>
      <c r="AK372" s="5"/>
    </row>
    <row r="373" spans="2:37" s="80" customFormat="1">
      <c r="O373" s="5"/>
      <c r="P373" s="5"/>
      <c r="Q373" s="5"/>
      <c r="R373" s="5"/>
      <c r="S373" s="5"/>
      <c r="T373" s="5"/>
      <c r="U373" s="5"/>
      <c r="V373" s="5"/>
      <c r="W373" s="5"/>
      <c r="X373" s="5"/>
      <c r="Y373" s="5"/>
      <c r="Z373" s="5"/>
      <c r="AA373" s="5"/>
      <c r="AB373" s="5"/>
      <c r="AC373" s="5"/>
      <c r="AD373" s="5"/>
      <c r="AE373" s="5"/>
      <c r="AF373" s="5"/>
      <c r="AG373" s="5"/>
      <c r="AH373" s="5"/>
      <c r="AI373" s="5"/>
      <c r="AJ373" s="5"/>
      <c r="AK373" s="5"/>
    </row>
    <row r="374" spans="2:37" s="80" customFormat="1">
      <c r="O374" s="5"/>
      <c r="P374" s="5"/>
      <c r="Q374" s="5"/>
      <c r="R374" s="5"/>
      <c r="S374" s="5"/>
      <c r="T374" s="5"/>
      <c r="U374" s="5"/>
      <c r="V374" s="5"/>
      <c r="W374" s="5"/>
      <c r="X374" s="5"/>
      <c r="Y374" s="5"/>
      <c r="Z374" s="5"/>
      <c r="AA374" s="5"/>
      <c r="AB374" s="5"/>
      <c r="AC374" s="5"/>
      <c r="AD374" s="5"/>
      <c r="AE374" s="5"/>
      <c r="AF374" s="5"/>
      <c r="AG374" s="5"/>
      <c r="AH374" s="5"/>
      <c r="AI374" s="5"/>
      <c r="AJ374" s="5"/>
      <c r="AK374" s="5"/>
    </row>
    <row r="375" spans="2:37" s="80" customFormat="1">
      <c r="O375" s="5"/>
      <c r="P375" s="5"/>
      <c r="Q375" s="5"/>
      <c r="R375" s="5"/>
      <c r="S375" s="5"/>
      <c r="T375" s="5"/>
      <c r="U375" s="5"/>
      <c r="V375" s="5"/>
      <c r="W375" s="5"/>
      <c r="X375" s="5"/>
      <c r="Y375" s="5"/>
      <c r="Z375" s="5"/>
      <c r="AA375" s="5"/>
      <c r="AB375" s="5"/>
      <c r="AC375" s="5"/>
      <c r="AD375" s="5"/>
      <c r="AE375" s="5"/>
      <c r="AF375" s="5"/>
      <c r="AG375" s="5"/>
      <c r="AH375" s="5"/>
      <c r="AI375" s="5"/>
      <c r="AJ375" s="5"/>
      <c r="AK375" s="5"/>
    </row>
    <row r="376" spans="2:37" s="80" customFormat="1">
      <c r="O376" s="5"/>
      <c r="P376" s="5"/>
      <c r="Q376" s="5"/>
      <c r="R376" s="5"/>
      <c r="S376" s="5"/>
      <c r="T376" s="5"/>
      <c r="U376" s="5"/>
      <c r="V376" s="5"/>
      <c r="W376" s="5"/>
      <c r="X376" s="5"/>
      <c r="Y376" s="5"/>
      <c r="Z376" s="5"/>
      <c r="AA376" s="5"/>
      <c r="AB376" s="5"/>
      <c r="AC376" s="5"/>
      <c r="AD376" s="5"/>
      <c r="AE376" s="5"/>
      <c r="AF376" s="5"/>
      <c r="AG376" s="5"/>
      <c r="AH376" s="5"/>
      <c r="AI376" s="5"/>
      <c r="AJ376" s="5"/>
      <c r="AK376" s="5"/>
    </row>
    <row r="377" spans="2:37" s="80" customFormat="1">
      <c r="O377" s="5"/>
      <c r="P377" s="5"/>
      <c r="Q377" s="5"/>
      <c r="R377" s="5"/>
      <c r="S377" s="5"/>
      <c r="T377" s="5"/>
      <c r="U377" s="5"/>
      <c r="V377" s="5"/>
      <c r="W377" s="5"/>
      <c r="X377" s="5"/>
      <c r="Y377" s="5"/>
      <c r="Z377" s="5"/>
      <c r="AA377" s="5"/>
      <c r="AB377" s="5"/>
      <c r="AC377" s="5"/>
      <c r="AD377" s="5"/>
      <c r="AE377" s="5"/>
      <c r="AF377" s="5"/>
      <c r="AG377" s="5"/>
      <c r="AH377" s="5"/>
      <c r="AI377" s="5"/>
      <c r="AJ377" s="5"/>
      <c r="AK377" s="5"/>
    </row>
    <row r="378" spans="2:37" s="80" customFormat="1">
      <c r="O378" s="5"/>
      <c r="P378" s="5"/>
      <c r="Q378" s="5"/>
      <c r="R378" s="5"/>
      <c r="S378" s="5"/>
      <c r="T378" s="5"/>
      <c r="U378" s="5"/>
      <c r="V378" s="5"/>
      <c r="W378" s="5"/>
      <c r="X378" s="5"/>
      <c r="Y378" s="5"/>
      <c r="Z378" s="5"/>
      <c r="AA378" s="5"/>
      <c r="AB378" s="5"/>
      <c r="AC378" s="5"/>
      <c r="AD378" s="5"/>
      <c r="AE378" s="5"/>
      <c r="AF378" s="5"/>
      <c r="AG378" s="5"/>
      <c r="AH378" s="5"/>
      <c r="AI378" s="5"/>
      <c r="AJ378" s="5"/>
      <c r="AK378" s="5"/>
    </row>
    <row r="379" spans="2:37">
      <c r="B379" s="80"/>
      <c r="C379" s="80"/>
      <c r="D379" s="80"/>
      <c r="E379" s="80"/>
      <c r="F379" s="80"/>
      <c r="G379" s="80"/>
      <c r="I379" s="80"/>
      <c r="J379" s="80"/>
      <c r="K379" s="80"/>
      <c r="L379" s="80"/>
      <c r="M379" s="80"/>
    </row>
    <row r="380" spans="2:37">
      <c r="B380" s="80"/>
      <c r="C380" s="80"/>
      <c r="D380" s="80"/>
      <c r="E380" s="80"/>
      <c r="F380" s="80"/>
      <c r="G380" s="80"/>
      <c r="I380" s="80"/>
      <c r="J380" s="80"/>
      <c r="K380" s="80"/>
      <c r="L380" s="80"/>
      <c r="M380" s="80"/>
    </row>
    <row r="381" spans="2:37">
      <c r="I381" s="80"/>
      <c r="J381" s="80"/>
      <c r="K381" s="80"/>
      <c r="L381" s="80"/>
      <c r="M381" s="80"/>
    </row>
  </sheetData>
  <mergeCells count="4">
    <mergeCell ref="B1:G1"/>
    <mergeCell ref="I1:M1"/>
    <mergeCell ref="I8:M8"/>
    <mergeCell ref="B42:G45"/>
  </mergeCells>
  <pageMargins left="0.25" right="0.25" top="0.75" bottom="0.75" header="0.3" footer="0.3"/>
  <pageSetup scale="65" orientation="landscape" r:id="rId1"/>
  <headerFooter>
    <oddFooter>&amp;R&amp;P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EJ484"/>
  <sheetViews>
    <sheetView zoomScale="80" zoomScaleNormal="80" workbookViewId="0">
      <selection activeCell="G26" sqref="G26"/>
    </sheetView>
  </sheetViews>
  <sheetFormatPr defaultColWidth="9.109375" defaultRowHeight="14.4"/>
  <cols>
    <col min="1" max="1" width="2.33203125" style="630" customWidth="1"/>
    <col min="2" max="2" width="30.6640625" style="630" customWidth="1"/>
    <col min="3" max="3" width="24" style="630" customWidth="1"/>
    <col min="4" max="4" width="14.33203125" style="630" customWidth="1"/>
    <col min="5" max="5" width="13.109375" style="630" customWidth="1"/>
    <col min="6" max="6" width="55.109375" style="630" customWidth="1"/>
    <col min="7" max="7" width="9" style="630" customWidth="1"/>
    <col min="8" max="8" width="25.6640625" style="630" customWidth="1"/>
    <col min="9" max="9" width="19.109375" style="630" customWidth="1"/>
    <col min="10" max="10" width="14.88671875" style="630" customWidth="1"/>
    <col min="11" max="11" width="13.88671875" style="630" customWidth="1"/>
    <col min="12" max="12" width="31.6640625" style="630" customWidth="1"/>
    <col min="13" max="13" width="8.6640625" style="630" customWidth="1"/>
    <col min="14" max="14" width="9.88671875" style="627" customWidth="1"/>
    <col min="15" max="140" width="9.109375" style="629"/>
    <col min="141" max="16384" width="9.109375" style="630"/>
  </cols>
  <sheetData>
    <row r="1" spans="1:140" ht="15" thickBot="1">
      <c r="A1" s="627"/>
      <c r="B1" s="904" t="s">
        <v>0</v>
      </c>
      <c r="C1" s="904"/>
      <c r="D1" s="904"/>
      <c r="E1" s="904"/>
      <c r="F1" s="904"/>
      <c r="G1" s="628"/>
      <c r="H1" s="941" t="s">
        <v>212</v>
      </c>
      <c r="I1" s="941"/>
      <c r="J1" s="941"/>
      <c r="K1" s="941"/>
      <c r="L1" s="941"/>
      <c r="M1" s="627"/>
      <c r="O1" s="627"/>
      <c r="P1" s="627"/>
      <c r="Q1" s="627"/>
      <c r="R1" s="627"/>
      <c r="S1" s="627"/>
      <c r="T1" s="627"/>
      <c r="U1" s="627"/>
      <c r="V1" s="627"/>
      <c r="W1" s="627"/>
      <c r="X1" s="627"/>
      <c r="Y1" s="627"/>
      <c r="Z1" s="627"/>
      <c r="AA1" s="627"/>
      <c r="AB1" s="627"/>
      <c r="AC1" s="627"/>
      <c r="AD1" s="627"/>
      <c r="AE1" s="627"/>
      <c r="AF1" s="627"/>
      <c r="AG1" s="627"/>
      <c r="EJ1" s="630"/>
    </row>
    <row r="2" spans="1:140" ht="16.2" thickBot="1">
      <c r="A2" s="627"/>
      <c r="B2" s="627"/>
      <c r="C2" s="627"/>
      <c r="D2" s="627"/>
      <c r="E2" s="627"/>
      <c r="F2" s="627"/>
      <c r="G2" s="627"/>
      <c r="H2" s="631"/>
      <c r="I2" s="627"/>
      <c r="J2" s="627"/>
      <c r="K2" s="627"/>
      <c r="L2" s="627"/>
      <c r="M2" s="627"/>
      <c r="O2" s="627"/>
      <c r="P2" s="627"/>
      <c r="Q2" s="627"/>
      <c r="R2" s="627"/>
      <c r="S2" s="627"/>
      <c r="T2" s="627"/>
      <c r="U2" s="627"/>
      <c r="V2" s="627"/>
      <c r="W2" s="627"/>
      <c r="X2" s="627"/>
      <c r="Y2" s="627"/>
      <c r="Z2" s="627"/>
      <c r="AA2" s="627"/>
      <c r="AB2" s="627"/>
      <c r="AC2" s="627"/>
      <c r="AD2" s="627"/>
      <c r="AE2" s="627"/>
      <c r="AF2" s="627"/>
      <c r="AG2" s="627"/>
      <c r="EJ2" s="630"/>
    </row>
    <row r="3" spans="1:140">
      <c r="A3" s="627"/>
      <c r="B3" s="9" t="s">
        <v>2</v>
      </c>
      <c r="C3" s="11" t="s">
        <v>3</v>
      </c>
      <c r="D3" s="12" t="s">
        <v>4</v>
      </c>
      <c r="E3" s="25"/>
      <c r="F3" s="25"/>
      <c r="G3" s="627"/>
      <c r="H3" s="627"/>
      <c r="I3" s="627"/>
      <c r="J3" s="627"/>
      <c r="K3" s="627"/>
      <c r="L3" s="627"/>
      <c r="M3" s="627"/>
      <c r="O3" s="627"/>
      <c r="P3" s="627"/>
      <c r="Q3" s="627"/>
      <c r="R3" s="627"/>
      <c r="S3" s="627"/>
      <c r="T3" s="627"/>
      <c r="U3" s="627"/>
      <c r="V3" s="627"/>
      <c r="W3" s="627"/>
      <c r="X3" s="627"/>
      <c r="Y3" s="627"/>
      <c r="Z3" s="627"/>
      <c r="AA3" s="627"/>
      <c r="AB3" s="627"/>
      <c r="AC3" s="627"/>
      <c r="AD3" s="627"/>
      <c r="AE3" s="627"/>
      <c r="AF3" s="627"/>
      <c r="AG3" s="627"/>
      <c r="EJ3" s="630"/>
    </row>
    <row r="4" spans="1:140">
      <c r="A4" s="627"/>
      <c r="B4" s="20" t="s">
        <v>6</v>
      </c>
      <c r="C4" s="632">
        <v>15</v>
      </c>
      <c r="D4" s="23">
        <f>C4*8</f>
        <v>120</v>
      </c>
      <c r="E4" s="25"/>
      <c r="F4" s="25"/>
      <c r="G4" s="627"/>
      <c r="H4" s="627"/>
      <c r="I4" s="627"/>
      <c r="J4" s="627"/>
      <c r="K4" s="627"/>
      <c r="L4" s="627"/>
      <c r="M4" s="627"/>
      <c r="O4" s="627"/>
      <c r="P4" s="627"/>
      <c r="Q4" s="627"/>
      <c r="R4" s="627"/>
      <c r="S4" s="627"/>
      <c r="T4" s="627"/>
      <c r="U4" s="627"/>
      <c r="V4" s="627"/>
      <c r="W4" s="627"/>
      <c r="X4" s="627"/>
      <c r="Y4" s="627"/>
      <c r="Z4" s="627"/>
      <c r="AA4" s="627"/>
      <c r="AB4" s="627"/>
      <c r="AC4" s="627"/>
      <c r="AD4" s="627"/>
      <c r="AE4" s="627"/>
      <c r="AF4" s="627"/>
      <c r="AG4" s="627"/>
      <c r="EJ4" s="630"/>
    </row>
    <row r="5" spans="1:140">
      <c r="A5" s="627"/>
      <c r="B5" s="20" t="s">
        <v>113</v>
      </c>
      <c r="C5" s="632">
        <v>8</v>
      </c>
      <c r="D5" s="23">
        <f>C5*8</f>
        <v>64</v>
      </c>
      <c r="E5" s="25"/>
      <c r="F5" s="25"/>
      <c r="G5" s="627"/>
      <c r="H5" s="627"/>
      <c r="I5" s="627"/>
      <c r="J5" s="627"/>
      <c r="K5" s="627"/>
      <c r="L5" s="627"/>
      <c r="M5" s="627"/>
      <c r="O5" s="627"/>
      <c r="P5" s="627"/>
      <c r="Q5" s="627"/>
      <c r="R5" s="627"/>
      <c r="S5" s="627"/>
      <c r="T5" s="627"/>
      <c r="U5" s="627"/>
      <c r="V5" s="627"/>
      <c r="W5" s="627"/>
      <c r="X5" s="627"/>
      <c r="Y5" s="627"/>
      <c r="Z5" s="627"/>
      <c r="AA5" s="627"/>
      <c r="AB5" s="627"/>
      <c r="AC5" s="627"/>
      <c r="AD5" s="627"/>
      <c r="AE5" s="627"/>
      <c r="AF5" s="627"/>
      <c r="AG5" s="627"/>
      <c r="EJ5" s="630"/>
    </row>
    <row r="6" spans="1:140">
      <c r="A6" s="627"/>
      <c r="B6" s="20" t="s">
        <v>10</v>
      </c>
      <c r="C6" s="632">
        <v>10</v>
      </c>
      <c r="D6" s="23">
        <f>C6*8</f>
        <v>80</v>
      </c>
      <c r="E6" s="25"/>
      <c r="F6" s="25"/>
      <c r="G6" s="627"/>
      <c r="H6" s="627"/>
      <c r="I6" s="627"/>
      <c r="J6" s="627"/>
      <c r="K6" s="627"/>
      <c r="L6" s="627"/>
      <c r="M6" s="627"/>
      <c r="O6" s="627"/>
      <c r="P6" s="627"/>
      <c r="Q6" s="627"/>
      <c r="R6" s="627"/>
      <c r="S6" s="627"/>
      <c r="T6" s="627"/>
      <c r="U6" s="627"/>
      <c r="V6" s="627"/>
      <c r="W6" s="627"/>
      <c r="X6" s="627"/>
      <c r="Y6" s="627"/>
      <c r="Z6" s="627"/>
      <c r="AA6" s="627"/>
      <c r="AB6" s="627"/>
      <c r="AC6" s="627"/>
      <c r="AD6" s="627"/>
      <c r="AE6" s="627"/>
      <c r="AF6" s="627"/>
      <c r="AG6" s="627"/>
      <c r="EJ6" s="630"/>
    </row>
    <row r="7" spans="1:140">
      <c r="A7" s="627"/>
      <c r="B7" s="39" t="s">
        <v>14</v>
      </c>
      <c r="C7" s="632">
        <v>5</v>
      </c>
      <c r="D7" s="41">
        <f>C7*8</f>
        <v>40</v>
      </c>
      <c r="E7" s="25"/>
      <c r="F7" s="25"/>
      <c r="G7" s="627"/>
      <c r="H7" s="627"/>
      <c r="I7" s="627"/>
      <c r="J7" s="627"/>
      <c r="K7" s="627"/>
      <c r="L7" s="627"/>
      <c r="M7" s="627"/>
      <c r="O7" s="627"/>
      <c r="P7" s="627"/>
      <c r="Q7" s="627"/>
      <c r="R7" s="627"/>
      <c r="S7" s="627"/>
      <c r="T7" s="627"/>
      <c r="U7" s="627"/>
      <c r="V7" s="627"/>
      <c r="W7" s="627"/>
      <c r="X7" s="627"/>
      <c r="Y7" s="627"/>
      <c r="Z7" s="627"/>
      <c r="AA7" s="627"/>
      <c r="AB7" s="627"/>
      <c r="AC7" s="627"/>
      <c r="AD7" s="627"/>
      <c r="AE7" s="627"/>
      <c r="AF7" s="627"/>
      <c r="AG7" s="627"/>
      <c r="EJ7" s="630"/>
    </row>
    <row r="8" spans="1:140" ht="15" thickBot="1">
      <c r="A8" s="627"/>
      <c r="B8" s="20"/>
      <c r="C8" s="45" t="s">
        <v>16</v>
      </c>
      <c r="D8" s="23">
        <f>SUM(D4:D7)</f>
        <v>304</v>
      </c>
      <c r="E8" s="25"/>
      <c r="F8" s="25"/>
      <c r="G8" s="627"/>
      <c r="H8" s="627"/>
      <c r="I8" s="627"/>
      <c r="J8" s="627"/>
      <c r="K8" s="627"/>
      <c r="L8" s="627"/>
      <c r="M8" s="627"/>
      <c r="O8" s="627"/>
      <c r="P8" s="627"/>
      <c r="Q8" s="627"/>
      <c r="R8" s="627"/>
      <c r="S8" s="627"/>
      <c r="T8" s="627"/>
      <c r="U8" s="627"/>
      <c r="V8" s="627"/>
      <c r="W8" s="627"/>
      <c r="X8" s="627"/>
      <c r="Y8" s="627"/>
      <c r="Z8" s="627"/>
      <c r="AA8" s="627"/>
      <c r="AB8" s="627"/>
      <c r="AC8" s="627"/>
      <c r="AD8" s="627"/>
      <c r="AE8" s="627"/>
      <c r="AF8" s="627"/>
      <c r="AG8" s="627"/>
      <c r="EJ8" s="630"/>
    </row>
    <row r="9" spans="1:140" ht="15" thickBot="1">
      <c r="A9" s="627"/>
      <c r="B9" s="51"/>
      <c r="C9" s="53" t="s">
        <v>18</v>
      </c>
      <c r="D9" s="54">
        <f>D8/(52*40)</f>
        <v>0.14615384615384616</v>
      </c>
      <c r="E9" s="25"/>
      <c r="F9" s="56"/>
      <c r="G9" s="627"/>
      <c r="H9" s="942" t="s">
        <v>213</v>
      </c>
      <c r="I9" s="943"/>
      <c r="J9" s="943"/>
      <c r="K9" s="943"/>
      <c r="L9" s="944"/>
      <c r="M9" s="627"/>
      <c r="O9" s="627"/>
      <c r="P9" s="627"/>
      <c r="Q9" s="627"/>
      <c r="R9" s="627"/>
      <c r="S9" s="627"/>
      <c r="T9" s="627"/>
      <c r="U9" s="627"/>
      <c r="V9" s="627"/>
      <c r="W9" s="627"/>
      <c r="X9" s="627"/>
      <c r="Y9" s="627"/>
      <c r="Z9" s="627"/>
      <c r="AA9" s="627"/>
      <c r="AB9" s="627"/>
      <c r="AC9" s="627"/>
      <c r="AD9" s="627"/>
      <c r="AE9" s="627"/>
      <c r="AF9" s="627"/>
      <c r="AG9" s="627"/>
      <c r="EJ9" s="630"/>
    </row>
    <row r="10" spans="1:140" ht="15" thickBot="1">
      <c r="A10" s="627"/>
      <c r="B10" s="627"/>
      <c r="C10" s="627"/>
      <c r="D10" s="627"/>
      <c r="E10" s="627"/>
      <c r="F10" s="627"/>
      <c r="G10" s="627"/>
      <c r="H10" s="633" t="s">
        <v>7</v>
      </c>
      <c r="I10" s="266">
        <v>5</v>
      </c>
      <c r="J10" s="634"/>
      <c r="K10" s="635" t="s">
        <v>9</v>
      </c>
      <c r="L10" s="636">
        <f>I10*365</f>
        <v>1825</v>
      </c>
      <c r="M10" s="627"/>
      <c r="O10" s="627"/>
      <c r="P10" s="627"/>
      <c r="Q10" s="627"/>
      <c r="R10" s="627"/>
      <c r="S10" s="627"/>
      <c r="T10" s="627"/>
      <c r="U10" s="627"/>
      <c r="V10" s="627"/>
      <c r="W10" s="627"/>
      <c r="X10" s="627"/>
      <c r="Y10" s="627"/>
      <c r="Z10" s="627"/>
      <c r="AA10" s="627"/>
      <c r="AB10" s="627"/>
      <c r="AC10" s="627"/>
      <c r="AD10" s="627"/>
      <c r="AE10" s="627"/>
      <c r="AF10" s="627"/>
      <c r="AG10" s="627"/>
      <c r="EJ10" s="630"/>
    </row>
    <row r="11" spans="1:140" ht="27">
      <c r="A11" s="627"/>
      <c r="B11" s="637"/>
      <c r="C11" s="638"/>
      <c r="D11" s="638" t="s">
        <v>23</v>
      </c>
      <c r="E11" s="639"/>
      <c r="F11" s="640" t="s">
        <v>24</v>
      </c>
      <c r="G11" s="627"/>
      <c r="H11" s="641"/>
      <c r="I11" s="642"/>
      <c r="J11" s="643" t="s">
        <v>11</v>
      </c>
      <c r="K11" s="643" t="s">
        <v>12</v>
      </c>
      <c r="L11" s="644" t="s">
        <v>13</v>
      </c>
      <c r="M11" s="627"/>
      <c r="O11" s="627"/>
      <c r="P11" s="627"/>
      <c r="Q11" s="627"/>
      <c r="R11" s="627"/>
      <c r="S11" s="627"/>
      <c r="T11" s="627"/>
      <c r="U11" s="627"/>
      <c r="V11" s="627"/>
      <c r="W11" s="627"/>
      <c r="X11" s="627"/>
      <c r="Y11" s="627"/>
      <c r="Z11" s="627"/>
      <c r="AA11" s="627"/>
      <c r="AB11" s="627"/>
      <c r="AC11" s="627"/>
      <c r="AD11" s="627"/>
      <c r="AE11" s="627"/>
      <c r="AF11" s="627"/>
      <c r="AG11" s="627"/>
      <c r="EJ11" s="630"/>
    </row>
    <row r="12" spans="1:140">
      <c r="A12" s="627"/>
      <c r="B12" s="66" t="s">
        <v>15</v>
      </c>
      <c r="C12" s="645"/>
      <c r="D12" s="646"/>
      <c r="E12" s="647"/>
      <c r="F12" s="648"/>
      <c r="G12" s="627"/>
      <c r="H12" s="649" t="str">
        <f t="shared" ref="H12:H20" si="0">B12</f>
        <v>Management</v>
      </c>
      <c r="I12" s="650"/>
      <c r="J12" s="651"/>
      <c r="K12" s="651"/>
      <c r="L12" s="652"/>
      <c r="M12" s="627"/>
      <c r="O12" s="627"/>
      <c r="P12" s="627"/>
      <c r="Q12" s="627"/>
      <c r="R12" s="627"/>
      <c r="S12" s="627"/>
      <c r="T12" s="627"/>
      <c r="U12" s="627"/>
      <c r="V12" s="627"/>
      <c r="W12" s="627"/>
      <c r="X12" s="627"/>
      <c r="Y12" s="627"/>
      <c r="Z12" s="627"/>
      <c r="AA12" s="627"/>
      <c r="AB12" s="627"/>
      <c r="AC12" s="627"/>
      <c r="AD12" s="627"/>
      <c r="AE12" s="627"/>
      <c r="AF12" s="627"/>
      <c r="AG12" s="627"/>
      <c r="EJ12" s="630"/>
    </row>
    <row r="13" spans="1:140">
      <c r="A13" s="627"/>
      <c r="B13" s="130" t="s">
        <v>120</v>
      </c>
      <c r="C13" s="132"/>
      <c r="D13" s="68">
        <f>'[8]Integrated Team (FY21)'!E15</f>
        <v>92496.84919424048</v>
      </c>
      <c r="E13" s="653"/>
      <c r="F13" s="654" t="str">
        <f>'Int_DBT(FY21)'!G13</f>
        <v>FY16 UFR, Weighted Average, Program Function Manager</v>
      </c>
      <c r="G13" s="627"/>
      <c r="H13" s="120" t="str">
        <f t="shared" si="0"/>
        <v xml:space="preserve">  Management Supervision</v>
      </c>
      <c r="I13" s="207"/>
      <c r="J13" s="215">
        <f>'[8]Integrated Team (FY21)'!E15</f>
        <v>92496.84919424048</v>
      </c>
      <c r="K13" s="209">
        <f>C42</f>
        <v>0.1</v>
      </c>
      <c r="L13" s="210">
        <f>J13*K13</f>
        <v>9249.6849194240476</v>
      </c>
      <c r="M13" s="627"/>
      <c r="O13" s="627"/>
      <c r="P13" s="627"/>
      <c r="Q13" s="627"/>
      <c r="R13" s="627"/>
      <c r="S13" s="627"/>
      <c r="T13" s="627"/>
      <c r="U13" s="627"/>
      <c r="V13" s="627"/>
      <c r="W13" s="627"/>
      <c r="X13" s="627"/>
      <c r="Y13" s="627"/>
      <c r="Z13" s="627"/>
      <c r="AA13" s="627"/>
      <c r="AB13" s="627"/>
      <c r="AC13" s="627"/>
      <c r="AD13" s="627"/>
      <c r="AE13" s="627"/>
      <c r="AF13" s="627"/>
      <c r="AG13" s="627"/>
      <c r="EJ13" s="630"/>
    </row>
    <row r="14" spans="1:140">
      <c r="A14" s="627"/>
      <c r="B14" s="130" t="s">
        <v>173</v>
      </c>
      <c r="C14" s="132"/>
      <c r="D14" s="655">
        <f>'[8]Integrated Team (FY21)'!E14</f>
        <v>60923</v>
      </c>
      <c r="E14" s="656"/>
      <c r="F14" s="540" t="s">
        <v>194</v>
      </c>
      <c r="G14" s="627"/>
      <c r="H14" s="120" t="str">
        <f t="shared" si="0"/>
        <v xml:space="preserve">  Specialty Site Manager</v>
      </c>
      <c r="I14" s="207"/>
      <c r="J14" s="657">
        <f>D14</f>
        <v>60923</v>
      </c>
      <c r="K14" s="209">
        <f>C43</f>
        <v>1</v>
      </c>
      <c r="L14" s="210">
        <f>J14*K14</f>
        <v>60923</v>
      </c>
      <c r="M14" s="627"/>
      <c r="O14" s="627"/>
      <c r="P14" s="627"/>
      <c r="Q14" s="627"/>
      <c r="R14" s="627"/>
      <c r="S14" s="627"/>
      <c r="T14" s="627"/>
      <c r="U14" s="627"/>
      <c r="V14" s="627"/>
      <c r="W14" s="627"/>
      <c r="X14" s="627"/>
      <c r="Y14" s="627"/>
      <c r="Z14" s="627"/>
      <c r="AA14" s="627"/>
      <c r="AB14" s="627"/>
      <c r="AC14" s="627"/>
      <c r="AD14" s="627"/>
      <c r="AE14" s="627"/>
      <c r="AF14" s="627"/>
      <c r="AG14" s="627"/>
      <c r="EJ14" s="630"/>
    </row>
    <row r="15" spans="1:140">
      <c r="A15" s="627"/>
      <c r="B15" s="66" t="s">
        <v>25</v>
      </c>
      <c r="C15" s="132"/>
      <c r="D15" s="68"/>
      <c r="E15" s="64"/>
      <c r="F15" s="654"/>
      <c r="G15" s="627"/>
      <c r="H15" s="31" t="str">
        <f t="shared" si="0"/>
        <v>Medical and Clinical</v>
      </c>
      <c r="I15" s="207"/>
      <c r="J15" s="208"/>
      <c r="K15" s="209"/>
      <c r="L15" s="210"/>
      <c r="M15" s="627"/>
      <c r="O15" s="627"/>
      <c r="P15" s="627"/>
      <c r="Q15" s="627"/>
      <c r="R15" s="627"/>
      <c r="S15" s="627"/>
      <c r="T15" s="627"/>
      <c r="U15" s="627"/>
      <c r="V15" s="627"/>
      <c r="W15" s="627"/>
      <c r="X15" s="627"/>
      <c r="Y15" s="627"/>
      <c r="Z15" s="627"/>
      <c r="AA15" s="627"/>
      <c r="AB15" s="627"/>
      <c r="AC15" s="627"/>
      <c r="AD15" s="627"/>
      <c r="AE15" s="627"/>
      <c r="AF15" s="627"/>
      <c r="AG15" s="627"/>
      <c r="EJ15" s="630"/>
    </row>
    <row r="16" spans="1:140" ht="26.25" customHeight="1">
      <c r="A16" s="627"/>
      <c r="B16" s="658" t="s">
        <v>214</v>
      </c>
      <c r="C16" s="225"/>
      <c r="D16" s="543">
        <v>60923.199999999997</v>
      </c>
      <c r="E16" s="64"/>
      <c r="F16" s="70" t="s">
        <v>35</v>
      </c>
      <c r="G16" s="659"/>
      <c r="H16" s="223" t="str">
        <f t="shared" si="0"/>
        <v xml:space="preserve">   LPHA</v>
      </c>
      <c r="I16" s="660"/>
      <c r="J16" s="86">
        <f>D16</f>
        <v>60923.199999999997</v>
      </c>
      <c r="K16" s="87">
        <f>C45</f>
        <v>1</v>
      </c>
      <c r="L16" s="611">
        <f>J16*K16</f>
        <v>60923.199999999997</v>
      </c>
      <c r="M16" s="627"/>
      <c r="O16" s="627"/>
      <c r="P16" s="627"/>
      <c r="Q16" s="627"/>
      <c r="R16" s="627"/>
      <c r="S16" s="627"/>
      <c r="T16" s="627"/>
      <c r="U16" s="627"/>
      <c r="V16" s="627"/>
      <c r="W16" s="627"/>
      <c r="X16" s="627"/>
      <c r="Y16" s="627"/>
      <c r="Z16" s="627"/>
      <c r="AA16" s="627"/>
      <c r="AB16" s="627"/>
      <c r="AC16" s="627"/>
      <c r="AD16" s="627"/>
      <c r="AE16" s="627"/>
      <c r="AF16" s="627"/>
      <c r="AG16" s="627"/>
      <c r="EJ16" s="630"/>
    </row>
    <row r="17" spans="1:140">
      <c r="A17" s="627"/>
      <c r="B17" s="213" t="str">
        <f>[8]Med_Int_Spec!B18</f>
        <v xml:space="preserve">  Certified Nursing Assistant (CNA)</v>
      </c>
      <c r="C17" s="132"/>
      <c r="D17" s="106">
        <v>32302.399999999998</v>
      </c>
      <c r="E17" s="64"/>
      <c r="F17" s="70" t="s">
        <v>35</v>
      </c>
      <c r="G17" s="627"/>
      <c r="H17" s="120" t="str">
        <f t="shared" si="0"/>
        <v xml:space="preserve">  Certified Nursing Assistant (CNA)</v>
      </c>
      <c r="I17" s="207"/>
      <c r="J17" s="48">
        <f>D17</f>
        <v>32302.399999999998</v>
      </c>
      <c r="K17" s="49">
        <f>C46</f>
        <v>1.4</v>
      </c>
      <c r="L17" s="210">
        <f>J17*K17</f>
        <v>45223.359999999993</v>
      </c>
      <c r="M17" s="661"/>
      <c r="O17" s="627"/>
      <c r="P17" s="627"/>
      <c r="Q17" s="627"/>
      <c r="R17" s="627"/>
      <c r="S17" s="627"/>
      <c r="T17" s="627"/>
      <c r="U17" s="627"/>
      <c r="V17" s="627"/>
      <c r="W17" s="627"/>
      <c r="X17" s="627"/>
      <c r="Y17" s="627"/>
      <c r="Z17" s="627"/>
      <c r="AA17" s="627"/>
      <c r="AB17" s="627"/>
      <c r="AC17" s="627"/>
      <c r="AD17" s="627"/>
      <c r="AE17" s="627"/>
      <c r="AF17" s="627"/>
      <c r="AG17" s="627"/>
      <c r="EJ17" s="630"/>
    </row>
    <row r="18" spans="1:140">
      <c r="A18" s="627"/>
      <c r="B18" s="66" t="s">
        <v>32</v>
      </c>
      <c r="C18" s="132"/>
      <c r="D18" s="306"/>
      <c r="E18" s="64"/>
      <c r="F18" s="662"/>
      <c r="G18" s="627"/>
      <c r="H18" s="31" t="str">
        <f t="shared" si="0"/>
        <v>Direct Care</v>
      </c>
      <c r="I18" s="207"/>
      <c r="J18" s="48"/>
      <c r="K18" s="49"/>
      <c r="L18" s="210"/>
      <c r="M18" s="661"/>
      <c r="O18" s="627"/>
      <c r="P18" s="627"/>
      <c r="Q18" s="627"/>
      <c r="R18" s="627"/>
      <c r="S18" s="627"/>
      <c r="T18" s="627"/>
      <c r="U18" s="627"/>
      <c r="V18" s="627"/>
      <c r="W18" s="627"/>
      <c r="X18" s="627"/>
      <c r="Y18" s="627"/>
      <c r="Z18" s="627"/>
      <c r="AA18" s="627"/>
      <c r="AB18" s="627"/>
      <c r="AC18" s="627"/>
      <c r="AD18" s="627"/>
      <c r="AE18" s="627"/>
      <c r="AF18" s="627"/>
      <c r="AG18" s="627"/>
      <c r="EJ18" s="630"/>
    </row>
    <row r="19" spans="1:140">
      <c r="A19" s="627"/>
      <c r="B19" s="130" t="s">
        <v>215</v>
      </c>
      <c r="C19" s="132"/>
      <c r="D19" s="106">
        <v>41517</v>
      </c>
      <c r="E19" s="64"/>
      <c r="F19" s="70" t="s">
        <v>35</v>
      </c>
      <c r="G19" s="627"/>
      <c r="H19" s="120" t="str">
        <f t="shared" si="0"/>
        <v xml:space="preserve">    Direct Care III</v>
      </c>
      <c r="I19" s="207"/>
      <c r="J19" s="48">
        <f>D19</f>
        <v>41517</v>
      </c>
      <c r="K19" s="49">
        <f>C48</f>
        <v>5.8</v>
      </c>
      <c r="L19" s="210">
        <f>J19*K19</f>
        <v>240798.6</v>
      </c>
      <c r="M19" s="661"/>
      <c r="O19" s="627"/>
      <c r="P19" s="627"/>
      <c r="Q19" s="627"/>
      <c r="R19" s="627"/>
      <c r="S19" s="627"/>
      <c r="T19" s="627"/>
      <c r="U19" s="627"/>
      <c r="V19" s="627"/>
      <c r="W19" s="627"/>
      <c r="X19" s="627"/>
      <c r="Y19" s="627"/>
      <c r="Z19" s="627"/>
      <c r="AA19" s="627"/>
      <c r="AB19" s="627"/>
      <c r="AC19" s="627"/>
      <c r="AD19" s="627"/>
      <c r="AE19" s="627"/>
      <c r="AF19" s="627"/>
      <c r="AG19" s="627"/>
      <c r="EJ19" s="630"/>
    </row>
    <row r="20" spans="1:140">
      <c r="A20" s="627"/>
      <c r="B20" s="130" t="s">
        <v>216</v>
      </c>
      <c r="C20" s="132"/>
      <c r="D20" s="106">
        <v>32198</v>
      </c>
      <c r="E20" s="64"/>
      <c r="F20" s="70" t="s">
        <v>35</v>
      </c>
      <c r="G20" s="627"/>
      <c r="H20" s="120" t="str">
        <f t="shared" si="0"/>
        <v xml:space="preserve">    Direct Care </v>
      </c>
      <c r="I20" s="207"/>
      <c r="J20" s="48">
        <f>D20</f>
        <v>32198</v>
      </c>
      <c r="K20" s="49">
        <f>C49</f>
        <v>4</v>
      </c>
      <c r="L20" s="210">
        <f>J20*K20</f>
        <v>128792</v>
      </c>
      <c r="M20" s="661"/>
      <c r="O20" s="627"/>
      <c r="P20" s="627"/>
      <c r="Q20" s="627"/>
      <c r="R20" s="627"/>
      <c r="S20" s="627"/>
      <c r="T20" s="627"/>
      <c r="U20" s="627"/>
      <c r="V20" s="627"/>
      <c r="W20" s="627"/>
      <c r="X20" s="627"/>
      <c r="Y20" s="627"/>
      <c r="Z20" s="627"/>
      <c r="AA20" s="627"/>
      <c r="AB20" s="627"/>
      <c r="AC20" s="627"/>
      <c r="AD20" s="627"/>
      <c r="AE20" s="627"/>
      <c r="AF20" s="627"/>
      <c r="AG20" s="627"/>
      <c r="EJ20" s="630"/>
    </row>
    <row r="21" spans="1:140">
      <c r="A21" s="627"/>
      <c r="B21" s="130" t="s">
        <v>37</v>
      </c>
      <c r="C21" s="132"/>
      <c r="D21" s="106">
        <v>32198</v>
      </c>
      <c r="E21" s="64"/>
      <c r="F21" s="70" t="s">
        <v>35</v>
      </c>
      <c r="G21" s="627"/>
      <c r="H21" s="120" t="str">
        <f>B21</f>
        <v xml:space="preserve">    Relief</v>
      </c>
      <c r="I21" s="207"/>
      <c r="J21" s="48">
        <f>D21</f>
        <v>32198</v>
      </c>
      <c r="K21" s="49">
        <f>C50</f>
        <v>0.84769230769230774</v>
      </c>
      <c r="L21" s="210">
        <f>J21*K21</f>
        <v>27293.996923076924</v>
      </c>
      <c r="M21" s="661"/>
      <c r="O21" s="627"/>
      <c r="P21" s="627"/>
      <c r="Q21" s="627"/>
      <c r="R21" s="627"/>
      <c r="S21" s="627"/>
      <c r="T21" s="627"/>
      <c r="U21" s="627"/>
      <c r="V21" s="627"/>
      <c r="W21" s="627"/>
      <c r="X21" s="627"/>
      <c r="Y21" s="627"/>
      <c r="Z21" s="627"/>
      <c r="AA21" s="627"/>
      <c r="AB21" s="627"/>
      <c r="AC21" s="627"/>
      <c r="AD21" s="627"/>
      <c r="AE21" s="627"/>
      <c r="AF21" s="627"/>
      <c r="AG21" s="627"/>
      <c r="EJ21" s="630"/>
    </row>
    <row r="22" spans="1:140">
      <c r="A22" s="627"/>
      <c r="B22" s="130"/>
      <c r="C22" s="64"/>
      <c r="D22" s="106"/>
      <c r="E22" s="64"/>
      <c r="F22" s="654"/>
      <c r="G22" s="627"/>
      <c r="H22" s="155" t="s">
        <v>43</v>
      </c>
      <c r="I22" s="156"/>
      <c r="J22" s="156"/>
      <c r="K22" s="663">
        <f>SUM(K13:K21)</f>
        <v>14.147692307692308</v>
      </c>
      <c r="L22" s="229">
        <f>SUM(L13:L21)</f>
        <v>573203.84184250096</v>
      </c>
      <c r="M22" s="661"/>
      <c r="O22" s="627"/>
      <c r="P22" s="627"/>
      <c r="Q22" s="627"/>
      <c r="R22" s="627"/>
      <c r="S22" s="627"/>
      <c r="T22" s="627"/>
      <c r="U22" s="627"/>
      <c r="V22" s="627"/>
      <c r="W22" s="627"/>
      <c r="X22" s="627"/>
      <c r="Y22" s="627"/>
      <c r="Z22" s="627"/>
      <c r="AA22" s="627"/>
      <c r="AB22" s="627"/>
      <c r="AC22" s="627"/>
      <c r="AD22" s="627"/>
      <c r="AE22" s="627"/>
      <c r="AF22" s="627"/>
      <c r="AG22" s="627"/>
      <c r="EJ22" s="630"/>
    </row>
    <row r="23" spans="1:140">
      <c r="A23" s="627"/>
      <c r="B23" s="124"/>
      <c r="C23" s="64"/>
      <c r="D23" s="280" t="s">
        <v>52</v>
      </c>
      <c r="E23" s="64"/>
      <c r="F23" s="664"/>
      <c r="G23" s="627"/>
      <c r="H23" s="31" t="s">
        <v>127</v>
      </c>
      <c r="I23" s="33"/>
      <c r="J23" s="33"/>
      <c r="K23" s="58" t="s">
        <v>45</v>
      </c>
      <c r="L23" s="34"/>
      <c r="M23" s="661"/>
      <c r="O23" s="627"/>
      <c r="P23" s="627"/>
      <c r="Q23" s="627"/>
      <c r="R23" s="627"/>
      <c r="S23" s="627"/>
      <c r="T23" s="627"/>
      <c r="U23" s="627"/>
      <c r="V23" s="627"/>
      <c r="W23" s="627"/>
      <c r="X23" s="627"/>
      <c r="Y23" s="627"/>
      <c r="Z23" s="627"/>
      <c r="AA23" s="627"/>
      <c r="AB23" s="627"/>
      <c r="AC23" s="627"/>
      <c r="AD23" s="627"/>
      <c r="AE23" s="627"/>
      <c r="AF23" s="627"/>
      <c r="AG23" s="627"/>
      <c r="EJ23" s="630"/>
    </row>
    <row r="24" spans="1:140">
      <c r="A24" s="627"/>
      <c r="B24" s="124" t="s">
        <v>54</v>
      </c>
      <c r="C24" s="64"/>
      <c r="D24" s="308">
        <v>0.22309999999999999</v>
      </c>
      <c r="E24" s="263"/>
      <c r="F24" s="665" t="s">
        <v>55</v>
      </c>
      <c r="G24" s="627"/>
      <c r="H24" s="120" t="str">
        <f>B24</f>
        <v xml:space="preserve">  Tax and Fringe</v>
      </c>
      <c r="I24" s="33"/>
      <c r="J24" s="230">
        <f>D24</f>
        <v>0.22309999999999999</v>
      </c>
      <c r="K24" s="33"/>
      <c r="L24" s="231">
        <f>J24*L22</f>
        <v>127881.77711506197</v>
      </c>
      <c r="M24" s="661"/>
      <c r="O24" s="627"/>
      <c r="P24" s="627"/>
      <c r="Q24" s="627"/>
      <c r="R24" s="627"/>
      <c r="S24" s="627"/>
      <c r="T24" s="627"/>
      <c r="U24" s="627"/>
      <c r="V24" s="627"/>
      <c r="W24" s="627"/>
      <c r="X24" s="627"/>
      <c r="Y24" s="627"/>
      <c r="Z24" s="627"/>
      <c r="AA24" s="627"/>
      <c r="AB24" s="627"/>
      <c r="AC24" s="627"/>
      <c r="AD24" s="627"/>
      <c r="AE24" s="627"/>
      <c r="AF24" s="627"/>
      <c r="AG24" s="627"/>
      <c r="EJ24" s="630"/>
    </row>
    <row r="25" spans="1:140">
      <c r="A25" s="627"/>
      <c r="B25" s="130"/>
      <c r="C25" s="666"/>
      <c r="D25" s="139" t="s">
        <v>60</v>
      </c>
      <c r="E25" s="666"/>
      <c r="F25" s="395"/>
      <c r="G25" s="627"/>
      <c r="H25" s="155" t="s">
        <v>47</v>
      </c>
      <c r="I25" s="156"/>
      <c r="J25" s="156"/>
      <c r="K25" s="234"/>
      <c r="L25" s="235">
        <f>L22+L24</f>
        <v>701085.61895756295</v>
      </c>
      <c r="M25" s="661"/>
      <c r="O25" s="627"/>
      <c r="P25" s="627"/>
      <c r="Q25" s="627"/>
      <c r="R25" s="627"/>
      <c r="S25" s="627"/>
      <c r="T25" s="627"/>
      <c r="U25" s="627"/>
      <c r="V25" s="627"/>
      <c r="W25" s="627"/>
      <c r="X25" s="627"/>
      <c r="Y25" s="627"/>
      <c r="Z25" s="627"/>
      <c r="AA25" s="627"/>
      <c r="AB25" s="627"/>
      <c r="AC25" s="627"/>
      <c r="AD25" s="627"/>
      <c r="AE25" s="627"/>
      <c r="AF25" s="627"/>
      <c r="AG25" s="627"/>
      <c r="EJ25" s="630"/>
    </row>
    <row r="26" spans="1:140">
      <c r="A26" s="627"/>
      <c r="B26" s="130" t="str">
        <f>[8]Int_Beh!B26</f>
        <v xml:space="preserve">  Psychologist</v>
      </c>
      <c r="C26" s="132">
        <v>0.625</v>
      </c>
      <c r="D26" s="667">
        <f>'[8]Integrated Team (FY21)'!E35</f>
        <v>135.32</v>
      </c>
      <c r="E26" s="128"/>
      <c r="F26" s="668" t="str">
        <f>'[8]Integrated Team (FY21)'!H35</f>
        <v>BLS /OES Massachusetts Median 2018</v>
      </c>
      <c r="G26" s="627"/>
      <c r="H26" s="31"/>
      <c r="I26" s="58"/>
      <c r="J26" s="58"/>
      <c r="K26" s="619"/>
      <c r="L26" s="174"/>
      <c r="M26" s="661"/>
      <c r="O26" s="627"/>
      <c r="P26" s="627"/>
      <c r="Q26" s="627"/>
      <c r="R26" s="627"/>
      <c r="S26" s="627"/>
      <c r="T26" s="627"/>
      <c r="U26" s="627"/>
      <c r="V26" s="627"/>
      <c r="W26" s="627"/>
      <c r="X26" s="627"/>
      <c r="Y26" s="627"/>
      <c r="Z26" s="627"/>
      <c r="AA26" s="627"/>
      <c r="AB26" s="627"/>
      <c r="AC26" s="627"/>
      <c r="AD26" s="627"/>
      <c r="AE26" s="627"/>
      <c r="AF26" s="627"/>
      <c r="AG26" s="627"/>
      <c r="EJ26" s="630"/>
    </row>
    <row r="27" spans="1:140">
      <c r="A27" s="627"/>
      <c r="B27" s="130"/>
      <c r="C27" s="33"/>
      <c r="D27" s="67"/>
      <c r="E27" s="128"/>
      <c r="F27" s="654"/>
      <c r="G27" s="627"/>
      <c r="H27" s="35" t="s">
        <v>60</v>
      </c>
      <c r="I27" s="236"/>
      <c r="J27" s="37" t="s">
        <v>49</v>
      </c>
      <c r="K27" s="237" t="s">
        <v>178</v>
      </c>
      <c r="L27" s="238" t="s">
        <v>13</v>
      </c>
      <c r="M27" s="661"/>
      <c r="O27" s="627"/>
      <c r="P27" s="627"/>
      <c r="Q27" s="627"/>
      <c r="R27" s="627"/>
      <c r="S27" s="627"/>
      <c r="T27" s="627"/>
      <c r="U27" s="627"/>
      <c r="V27" s="627"/>
      <c r="W27" s="627"/>
      <c r="X27" s="627"/>
      <c r="Y27" s="627"/>
      <c r="Z27" s="627"/>
      <c r="AA27" s="627"/>
      <c r="AB27" s="627"/>
      <c r="AC27" s="627"/>
      <c r="AD27" s="627"/>
      <c r="AE27" s="627"/>
      <c r="AF27" s="627"/>
      <c r="AG27" s="627"/>
      <c r="EJ27" s="630"/>
    </row>
    <row r="28" spans="1:140">
      <c r="A28" s="627"/>
      <c r="B28" s="66"/>
      <c r="C28" s="128"/>
      <c r="D28" s="139" t="s">
        <v>57</v>
      </c>
      <c r="E28" s="128"/>
      <c r="F28" s="654"/>
      <c r="G28" s="627"/>
      <c r="H28" s="206" t="str">
        <f>B26</f>
        <v xml:space="preserve">  Psychologist</v>
      </c>
      <c r="I28" s="58"/>
      <c r="J28" s="146">
        <f>D26</f>
        <v>135.32</v>
      </c>
      <c r="K28" s="240">
        <f>C52*52</f>
        <v>32.5</v>
      </c>
      <c r="L28" s="231">
        <f>J28*K28</f>
        <v>4397.8999999999996</v>
      </c>
      <c r="M28" s="661"/>
      <c r="O28" s="627"/>
      <c r="P28" s="627"/>
      <c r="Q28" s="627"/>
      <c r="R28" s="627"/>
      <c r="S28" s="627"/>
      <c r="T28" s="627"/>
      <c r="U28" s="627"/>
      <c r="V28" s="627"/>
      <c r="W28" s="627"/>
      <c r="X28" s="627"/>
      <c r="Y28" s="627"/>
      <c r="Z28" s="627"/>
      <c r="AA28" s="627"/>
      <c r="AB28" s="627"/>
      <c r="AC28" s="627"/>
      <c r="AD28" s="627"/>
      <c r="AE28" s="627"/>
      <c r="AF28" s="627"/>
      <c r="AG28" s="627"/>
      <c r="EJ28" s="630"/>
    </row>
    <row r="29" spans="1:140">
      <c r="A29" s="627"/>
      <c r="B29" s="71" t="str">
        <f>[8]Int_Fire_Safety!B30</f>
        <v xml:space="preserve">  Staff Training</v>
      </c>
      <c r="C29" s="669"/>
      <c r="D29" s="670">
        <f>[8]Int_Fire_Safety!D30</f>
        <v>277.77888022304023</v>
      </c>
      <c r="E29" s="669"/>
      <c r="F29" s="671" t="str">
        <f>[8]Int_Fire_Safety!G30</f>
        <v>Avg of the FY15 CBFS data per FTE.</v>
      </c>
      <c r="G29" s="627"/>
      <c r="H29" s="92" t="s">
        <v>56</v>
      </c>
      <c r="I29" s="129"/>
      <c r="J29" s="129"/>
      <c r="K29" s="129"/>
      <c r="L29" s="108">
        <f>SUM(L28:L28)</f>
        <v>4397.8999999999996</v>
      </c>
      <c r="M29" s="661"/>
      <c r="O29" s="627"/>
      <c r="P29" s="627"/>
      <c r="Q29" s="627"/>
      <c r="R29" s="627"/>
      <c r="S29" s="627"/>
      <c r="T29" s="627"/>
      <c r="U29" s="627"/>
      <c r="V29" s="627"/>
      <c r="W29" s="627"/>
      <c r="X29" s="627"/>
      <c r="Y29" s="627"/>
      <c r="Z29" s="627"/>
      <c r="AA29" s="627"/>
      <c r="AB29" s="627"/>
      <c r="AC29" s="627"/>
      <c r="AD29" s="627"/>
      <c r="AE29" s="627"/>
      <c r="AF29" s="627"/>
      <c r="AG29" s="627"/>
      <c r="EJ29" s="630"/>
    </row>
    <row r="30" spans="1:140">
      <c r="A30" s="627"/>
      <c r="B30" s="412"/>
      <c r="C30" s="669"/>
      <c r="D30" s="413"/>
      <c r="E30" s="669"/>
      <c r="F30" s="672"/>
      <c r="G30" s="627"/>
      <c r="H30" s="103" t="str">
        <f>'[8]Integrated Team (FY21)'!B45</f>
        <v xml:space="preserve"> PFLMA Trust Contribution</v>
      </c>
      <c r="I30" s="673"/>
      <c r="J30" s="158">
        <f>'[8]Integrated Team (FY21)'!E45</f>
        <v>3.7000000000000002E-3</v>
      </c>
      <c r="K30" s="99"/>
      <c r="L30" s="674">
        <f>J30*L25</f>
        <v>2594.0167901429832</v>
      </c>
      <c r="M30" s="661"/>
      <c r="O30" s="627"/>
      <c r="P30" s="627"/>
      <c r="Q30" s="627"/>
      <c r="R30" s="627"/>
      <c r="S30" s="627"/>
      <c r="T30" s="627"/>
      <c r="U30" s="627"/>
      <c r="V30" s="627"/>
      <c r="W30" s="627"/>
      <c r="X30" s="627"/>
      <c r="Y30" s="627"/>
      <c r="Z30" s="627"/>
      <c r="AA30" s="627"/>
      <c r="AB30" s="627"/>
      <c r="AC30" s="627"/>
      <c r="AD30" s="627"/>
      <c r="AE30" s="627"/>
      <c r="AF30" s="627"/>
      <c r="AG30" s="627"/>
      <c r="EJ30" s="630"/>
    </row>
    <row r="31" spans="1:140">
      <c r="A31" s="627"/>
      <c r="B31" s="124" t="s">
        <v>182</v>
      </c>
      <c r="C31" s="64"/>
      <c r="D31" s="167">
        <f>[8]GLE!C34</f>
        <v>6191.6539525126345</v>
      </c>
      <c r="E31" s="67"/>
      <c r="F31" s="664" t="str">
        <f>[8]GLE!G79</f>
        <v>Benchmark 101 CMR 420: allocation for van, 1 van / 2 GLEs</v>
      </c>
      <c r="G31" s="627"/>
      <c r="H31" s="103" t="str">
        <f>B29</f>
        <v xml:space="preserve">  Staff Training</v>
      </c>
      <c r="I31" s="99"/>
      <c r="J31" s="99"/>
      <c r="K31" s="397">
        <f>D29</f>
        <v>277.77888022304023</v>
      </c>
      <c r="L31" s="105">
        <f>K31*K22</f>
        <v>3929.9301269708894</v>
      </c>
      <c r="M31" s="661"/>
      <c r="O31" s="627"/>
      <c r="P31" s="627"/>
      <c r="Q31" s="627"/>
      <c r="R31" s="627"/>
      <c r="S31" s="627"/>
      <c r="T31" s="627"/>
      <c r="U31" s="627"/>
      <c r="V31" s="627"/>
      <c r="W31" s="627"/>
      <c r="X31" s="627"/>
      <c r="Y31" s="627"/>
      <c r="Z31" s="627"/>
      <c r="AA31" s="627"/>
      <c r="AB31" s="627"/>
      <c r="AC31" s="627"/>
      <c r="AD31" s="627"/>
      <c r="AE31" s="627"/>
      <c r="AF31" s="627"/>
      <c r="AG31" s="627"/>
      <c r="EJ31" s="630"/>
    </row>
    <row r="32" spans="1:140">
      <c r="A32" s="627"/>
      <c r="B32" s="124" t="s">
        <v>68</v>
      </c>
      <c r="C32" s="64"/>
      <c r="D32" s="417">
        <f>'[8]Integrated Team (FY21)'!E44</f>
        <v>642.72053101483573</v>
      </c>
      <c r="E32" s="64"/>
      <c r="F32" s="664" t="str">
        <f>'[8]Integrated Team (FY21)'!H44</f>
        <v>Program Supplies &amp; Materials (33E) per FTE.</v>
      </c>
      <c r="G32" s="627"/>
      <c r="H32" s="172" t="str">
        <f>B31</f>
        <v xml:space="preserve">  Transportation</v>
      </c>
      <c r="I32" s="99"/>
      <c r="J32" s="99"/>
      <c r="K32" s="143"/>
      <c r="L32" s="299">
        <f>D31</f>
        <v>6191.6539525126345</v>
      </c>
      <c r="M32" s="661"/>
      <c r="O32" s="627"/>
      <c r="P32" s="627"/>
      <c r="Q32" s="627"/>
      <c r="R32" s="627"/>
      <c r="S32" s="627"/>
      <c r="T32" s="627"/>
      <c r="U32" s="627"/>
      <c r="V32" s="627"/>
      <c r="W32" s="627"/>
      <c r="X32" s="627"/>
      <c r="Y32" s="627"/>
      <c r="Z32" s="627"/>
      <c r="AA32" s="627"/>
      <c r="AB32" s="627"/>
      <c r="AC32" s="627"/>
      <c r="AD32" s="627"/>
      <c r="AE32" s="627"/>
      <c r="AF32" s="627"/>
      <c r="AG32" s="627"/>
      <c r="EJ32" s="630"/>
    </row>
    <row r="33" spans="1:140">
      <c r="A33" s="627"/>
      <c r="B33" s="124" t="s">
        <v>183</v>
      </c>
      <c r="C33" s="64"/>
      <c r="D33" s="675">
        <v>8.16</v>
      </c>
      <c r="E33" s="64"/>
      <c r="F33" s="214" t="s">
        <v>135</v>
      </c>
      <c r="G33" s="627"/>
      <c r="H33" s="103" t="str">
        <f>B33</f>
        <v xml:space="preserve">  Meals / Food***</v>
      </c>
      <c r="I33" s="99"/>
      <c r="J33" s="673"/>
      <c r="K33" s="143">
        <f>D33</f>
        <v>8.16</v>
      </c>
      <c r="L33" s="326">
        <f>K33*L10</f>
        <v>14892</v>
      </c>
      <c r="M33" s="661"/>
      <c r="O33" s="627"/>
      <c r="P33" s="627"/>
      <c r="Q33" s="627"/>
      <c r="R33" s="627"/>
      <c r="S33" s="627"/>
      <c r="T33" s="627"/>
      <c r="U33" s="627"/>
      <c r="V33" s="627"/>
      <c r="W33" s="627"/>
      <c r="X33" s="627"/>
      <c r="Y33" s="627"/>
      <c r="Z33" s="627"/>
      <c r="AA33" s="627"/>
      <c r="AB33" s="627"/>
      <c r="AC33" s="627"/>
      <c r="AD33" s="627"/>
      <c r="AE33" s="627"/>
      <c r="AF33" s="627"/>
      <c r="AG33" s="627"/>
      <c r="EJ33" s="630"/>
    </row>
    <row r="34" spans="1:140">
      <c r="A34" s="627"/>
      <c r="B34" s="124"/>
      <c r="C34" s="64"/>
      <c r="D34" s="64"/>
      <c r="E34" s="64"/>
      <c r="F34" s="664"/>
      <c r="G34" s="627"/>
      <c r="H34" s="172" t="str">
        <f>B32</f>
        <v xml:space="preserve">  Program Supplies &amp; Materials</v>
      </c>
      <c r="I34" s="99"/>
      <c r="J34" s="99"/>
      <c r="K34" s="493">
        <f>D32</f>
        <v>642.72053101483573</v>
      </c>
      <c r="L34" s="299">
        <f>K34*K22</f>
        <v>9093.0123126345079</v>
      </c>
      <c r="M34" s="661"/>
      <c r="O34" s="627"/>
      <c r="P34" s="627"/>
      <c r="Q34" s="627"/>
      <c r="R34" s="627"/>
      <c r="S34" s="627"/>
      <c r="T34" s="627"/>
      <c r="U34" s="627"/>
      <c r="V34" s="627"/>
      <c r="W34" s="627"/>
      <c r="X34" s="627"/>
      <c r="Y34" s="627"/>
      <c r="Z34" s="627"/>
      <c r="AA34" s="627"/>
      <c r="AB34" s="627"/>
      <c r="AC34" s="627"/>
      <c r="AD34" s="627"/>
      <c r="AE34" s="627"/>
      <c r="AF34" s="627"/>
      <c r="AG34" s="627"/>
      <c r="EJ34" s="630"/>
    </row>
    <row r="35" spans="1:140" ht="15" thickBot="1">
      <c r="A35" s="627"/>
      <c r="B35" s="172" t="s">
        <v>82</v>
      </c>
      <c r="C35" s="306"/>
      <c r="D35" s="308">
        <f>'[8]Integrated Team (FY21)'!E46</f>
        <v>0.12</v>
      </c>
      <c r="E35" s="64"/>
      <c r="F35" s="70" t="s">
        <v>83</v>
      </c>
      <c r="G35" s="627"/>
      <c r="H35" s="98"/>
      <c r="I35" s="99"/>
      <c r="J35" s="99"/>
      <c r="K35" s="676"/>
      <c r="L35" s="677">
        <f>SUM(L30:L34)</f>
        <v>36700.613182261011</v>
      </c>
      <c r="M35" s="661"/>
      <c r="O35" s="627"/>
      <c r="P35" s="627"/>
      <c r="Q35" s="627"/>
      <c r="R35" s="627"/>
      <c r="S35" s="627"/>
      <c r="T35" s="627"/>
      <c r="U35" s="627"/>
      <c r="V35" s="627"/>
      <c r="W35" s="627"/>
      <c r="X35" s="627"/>
      <c r="Y35" s="627"/>
      <c r="Z35" s="627"/>
      <c r="AA35" s="627"/>
      <c r="AB35" s="627"/>
      <c r="AC35" s="627"/>
      <c r="AD35" s="627"/>
      <c r="AE35" s="627"/>
      <c r="AF35" s="627"/>
      <c r="AG35" s="627"/>
      <c r="EJ35" s="630"/>
    </row>
    <row r="36" spans="1:140" ht="15" thickTop="1">
      <c r="A36" s="627"/>
      <c r="B36" s="103" t="str">
        <f>'[8]Integrated Team (FY21)'!B45</f>
        <v xml:space="preserve"> PFLMA Trust Contribution</v>
      </c>
      <c r="C36" s="306"/>
      <c r="D36" s="158">
        <v>3.7000000000000002E-3</v>
      </c>
      <c r="E36" s="64"/>
      <c r="F36" s="70" t="s">
        <v>80</v>
      </c>
      <c r="G36" s="627"/>
      <c r="H36" s="103"/>
      <c r="I36" s="99"/>
      <c r="J36" s="99"/>
      <c r="K36" s="297"/>
      <c r="L36" s="303"/>
      <c r="M36" s="661"/>
      <c r="O36" s="627"/>
      <c r="P36" s="627"/>
      <c r="Q36" s="627"/>
      <c r="R36" s="627"/>
      <c r="S36" s="627"/>
      <c r="T36" s="627"/>
      <c r="U36" s="627"/>
      <c r="V36" s="627"/>
      <c r="W36" s="627"/>
      <c r="X36" s="627"/>
      <c r="Y36" s="627"/>
      <c r="Z36" s="627"/>
      <c r="AA36" s="627"/>
      <c r="AB36" s="627"/>
      <c r="AC36" s="627"/>
      <c r="AD36" s="627"/>
      <c r="AE36" s="627"/>
      <c r="AF36" s="627"/>
      <c r="AG36" s="627"/>
      <c r="EJ36" s="630"/>
    </row>
    <row r="37" spans="1:140">
      <c r="A37" s="627"/>
      <c r="B37" s="178" t="s">
        <v>85</v>
      </c>
      <c r="C37" s="476"/>
      <c r="D37" s="352">
        <f>'[8]Integrated Team (FY21)'!E47</f>
        <v>7.6809383045675458E-2</v>
      </c>
      <c r="E37" s="179"/>
      <c r="F37" s="359" t="s">
        <v>86</v>
      </c>
      <c r="G37" s="627"/>
      <c r="H37" s="92" t="s">
        <v>133</v>
      </c>
      <c r="I37" s="93"/>
      <c r="J37" s="93"/>
      <c r="K37" s="93"/>
      <c r="L37" s="249">
        <f>SUM(L25,L29, L35)</f>
        <v>742184.13213982398</v>
      </c>
      <c r="M37" s="661"/>
      <c r="O37" s="627"/>
      <c r="P37" s="627"/>
      <c r="Q37" s="627"/>
      <c r="R37" s="627"/>
      <c r="S37" s="627"/>
      <c r="T37" s="627"/>
      <c r="U37" s="627"/>
      <c r="V37" s="627"/>
      <c r="W37" s="627"/>
      <c r="X37" s="627"/>
      <c r="Y37" s="627"/>
      <c r="Z37" s="627"/>
      <c r="AA37" s="627"/>
      <c r="AB37" s="627"/>
      <c r="AC37" s="627"/>
      <c r="AD37" s="627"/>
      <c r="AE37" s="627"/>
      <c r="AF37" s="627"/>
      <c r="AG37" s="627"/>
      <c r="EJ37" s="630"/>
    </row>
    <row r="38" spans="1:140">
      <c r="A38" s="627"/>
      <c r="B38" s="172" t="s">
        <v>85</v>
      </c>
      <c r="C38" s="306"/>
      <c r="D38" s="308">
        <f>'CAF 2019 Fall'!BZ25</f>
        <v>1.7780248869661817E-2</v>
      </c>
      <c r="E38" s="33"/>
      <c r="F38" s="34" t="s">
        <v>88</v>
      </c>
      <c r="G38" s="627"/>
      <c r="H38" s="103"/>
      <c r="I38" s="99"/>
      <c r="J38" s="99"/>
      <c r="K38" s="163"/>
      <c r="L38" s="250"/>
      <c r="M38" s="661"/>
      <c r="O38" s="627"/>
      <c r="P38" s="627"/>
      <c r="Q38" s="627"/>
      <c r="R38" s="627"/>
      <c r="S38" s="627"/>
      <c r="T38" s="627"/>
      <c r="U38" s="627"/>
      <c r="V38" s="627"/>
      <c r="W38" s="627"/>
      <c r="X38" s="627"/>
      <c r="Y38" s="627"/>
      <c r="Z38" s="627"/>
      <c r="AA38" s="627"/>
      <c r="AB38" s="627"/>
      <c r="AC38" s="627"/>
      <c r="AD38" s="627"/>
      <c r="AE38" s="627"/>
      <c r="AF38" s="627"/>
      <c r="AG38" s="627"/>
      <c r="EJ38" s="630"/>
    </row>
    <row r="39" spans="1:140">
      <c r="A39" s="627"/>
      <c r="B39" s="172"/>
      <c r="C39" s="673"/>
      <c r="D39" s="673"/>
      <c r="E39" s="678"/>
      <c r="F39" s="679"/>
      <c r="G39" s="627"/>
      <c r="H39" s="103" t="str">
        <f>B35</f>
        <v xml:space="preserve">  Admin. Allocation</v>
      </c>
      <c r="I39" s="99"/>
      <c r="J39" s="307">
        <f>D35</f>
        <v>0.12</v>
      </c>
      <c r="K39" s="99"/>
      <c r="L39" s="105">
        <f>J39*L37</f>
        <v>89062.095856778877</v>
      </c>
      <c r="M39" s="661"/>
      <c r="O39" s="627"/>
      <c r="P39" s="627"/>
      <c r="Q39" s="627"/>
      <c r="R39" s="627"/>
      <c r="S39" s="627"/>
      <c r="T39" s="627"/>
      <c r="U39" s="627"/>
      <c r="V39" s="627"/>
      <c r="W39" s="627"/>
      <c r="X39" s="627"/>
      <c r="Y39" s="627"/>
      <c r="Z39" s="627"/>
      <c r="AA39" s="627"/>
      <c r="AB39" s="627"/>
      <c r="AC39" s="627"/>
      <c r="AD39" s="627"/>
      <c r="AE39" s="627"/>
      <c r="AF39" s="627"/>
      <c r="AG39" s="627"/>
      <c r="EJ39" s="630"/>
    </row>
    <row r="40" spans="1:140" ht="15" thickBot="1">
      <c r="A40" s="627"/>
      <c r="B40" s="680" t="s">
        <v>126</v>
      </c>
      <c r="C40" s="681" t="s">
        <v>185</v>
      </c>
      <c r="D40" s="682" t="s">
        <v>186</v>
      </c>
      <c r="E40" s="682" t="s">
        <v>187</v>
      </c>
      <c r="F40" s="679"/>
      <c r="G40" s="627"/>
      <c r="H40" s="316" t="s">
        <v>81</v>
      </c>
      <c r="I40" s="317"/>
      <c r="J40" s="317"/>
      <c r="K40" s="317"/>
      <c r="L40" s="318">
        <f>SUM(L37:L39)</f>
        <v>831246.22799660289</v>
      </c>
      <c r="M40" s="661"/>
      <c r="O40" s="627"/>
      <c r="P40" s="627"/>
      <c r="Q40" s="627"/>
      <c r="R40" s="627"/>
      <c r="S40" s="627"/>
      <c r="T40" s="627"/>
      <c r="U40" s="627"/>
      <c r="V40" s="627"/>
      <c r="W40" s="627"/>
      <c r="X40" s="627"/>
      <c r="Y40" s="627"/>
      <c r="Z40" s="627"/>
      <c r="AA40" s="627"/>
      <c r="AB40" s="627"/>
      <c r="AC40" s="627"/>
      <c r="AD40" s="627"/>
      <c r="AE40" s="627"/>
      <c r="AF40" s="627"/>
      <c r="AG40" s="627"/>
      <c r="EJ40" s="630"/>
    </row>
    <row r="41" spans="1:140" ht="15" thickTop="1">
      <c r="A41" s="627"/>
      <c r="B41" s="66" t="str">
        <f t="shared" ref="B41:B50" si="1">B12</f>
        <v>Management</v>
      </c>
      <c r="C41" s="64"/>
      <c r="D41" s="678"/>
      <c r="E41" s="678"/>
      <c r="F41" s="679"/>
      <c r="G41" s="627"/>
      <c r="H41" s="103"/>
      <c r="I41" s="99"/>
      <c r="J41" s="99"/>
      <c r="K41" s="99"/>
      <c r="L41" s="101"/>
      <c r="M41" s="661"/>
      <c r="O41" s="627"/>
      <c r="P41" s="627"/>
      <c r="Q41" s="627"/>
      <c r="R41" s="627"/>
      <c r="S41" s="627"/>
      <c r="T41" s="627"/>
      <c r="U41" s="627"/>
      <c r="V41" s="627"/>
      <c r="W41" s="627"/>
      <c r="X41" s="627"/>
      <c r="Y41" s="627"/>
      <c r="Z41" s="627"/>
      <c r="AA41" s="627"/>
      <c r="AB41" s="627"/>
      <c r="AC41" s="627"/>
      <c r="AD41" s="627"/>
      <c r="AE41" s="627"/>
      <c r="AF41" s="627"/>
      <c r="AG41" s="627"/>
      <c r="EJ41" s="630"/>
    </row>
    <row r="42" spans="1:140">
      <c r="A42" s="627"/>
      <c r="B42" s="130" t="str">
        <f t="shared" si="1"/>
        <v xml:space="preserve">  Management Supervision</v>
      </c>
      <c r="C42" s="132">
        <v>0.1</v>
      </c>
      <c r="D42" s="132">
        <v>0.1</v>
      </c>
      <c r="E42" s="132">
        <v>0.1</v>
      </c>
      <c r="F42" s="679"/>
      <c r="G42" s="627"/>
      <c r="H42" s="103" t="str">
        <f>B37</f>
        <v xml:space="preserve">  CAF</v>
      </c>
      <c r="I42" s="99"/>
      <c r="J42" s="324">
        <f>D38</f>
        <v>1.7780248869661817E-2</v>
      </c>
      <c r="K42" s="99"/>
      <c r="L42" s="326">
        <f>L40+(L40*J42)-(L22*J42)</f>
        <v>835834.28584134416</v>
      </c>
      <c r="M42" s="661"/>
      <c r="O42" s="627"/>
      <c r="P42" s="627"/>
      <c r="Q42" s="627"/>
      <c r="R42" s="627"/>
      <c r="S42" s="627"/>
      <c r="T42" s="627"/>
      <c r="U42" s="627"/>
      <c r="V42" s="627"/>
      <c r="W42" s="627"/>
      <c r="X42" s="627"/>
      <c r="Y42" s="627"/>
      <c r="Z42" s="627"/>
      <c r="AA42" s="627"/>
      <c r="AB42" s="627"/>
      <c r="AC42" s="627"/>
      <c r="AD42" s="627"/>
      <c r="AE42" s="627"/>
      <c r="AF42" s="627"/>
      <c r="AG42" s="627"/>
      <c r="EJ42" s="630"/>
    </row>
    <row r="43" spans="1:140">
      <c r="A43" s="627"/>
      <c r="B43" s="130" t="str">
        <f t="shared" si="1"/>
        <v xml:space="preserve">  Specialty Site Manager</v>
      </c>
      <c r="C43" s="132">
        <v>1</v>
      </c>
      <c r="D43" s="132">
        <v>2</v>
      </c>
      <c r="E43" s="132">
        <v>2</v>
      </c>
      <c r="F43" s="679"/>
      <c r="G43" s="627"/>
      <c r="H43" s="103"/>
      <c r="I43" s="99"/>
      <c r="J43" s="99"/>
      <c r="K43" s="99"/>
      <c r="L43" s="683"/>
      <c r="M43" s="661"/>
      <c r="O43" s="627"/>
      <c r="P43" s="627"/>
      <c r="Q43" s="627"/>
      <c r="R43" s="627"/>
      <c r="S43" s="627"/>
      <c r="T43" s="627"/>
      <c r="U43" s="627"/>
      <c r="V43" s="627"/>
      <c r="W43" s="627"/>
      <c r="X43" s="627"/>
      <c r="Y43" s="627"/>
      <c r="Z43" s="627"/>
      <c r="AA43" s="627"/>
      <c r="AB43" s="627"/>
      <c r="AC43" s="627"/>
      <c r="AD43" s="627"/>
      <c r="AE43" s="627"/>
      <c r="AF43" s="627"/>
      <c r="AG43" s="627"/>
      <c r="EJ43" s="630"/>
    </row>
    <row r="44" spans="1:140">
      <c r="A44" s="627"/>
      <c r="B44" s="66" t="str">
        <f t="shared" si="1"/>
        <v>Medical and Clinical</v>
      </c>
      <c r="C44" s="132"/>
      <c r="D44" s="132"/>
      <c r="E44" s="132"/>
      <c r="F44" s="679"/>
      <c r="G44" s="684"/>
      <c r="H44" s="103"/>
      <c r="I44" s="99"/>
      <c r="J44" s="99"/>
      <c r="K44" s="99"/>
      <c r="L44" s="685"/>
      <c r="M44" s="661"/>
      <c r="O44" s="627"/>
      <c r="P44" s="627"/>
      <c r="Q44" s="627"/>
      <c r="R44" s="627"/>
      <c r="S44" s="627"/>
      <c r="T44" s="627"/>
      <c r="U44" s="627"/>
      <c r="V44" s="627"/>
      <c r="W44" s="627"/>
      <c r="X44" s="627"/>
      <c r="Y44" s="627"/>
      <c r="Z44" s="627"/>
      <c r="AA44" s="627"/>
      <c r="AB44" s="627"/>
      <c r="AC44" s="627"/>
      <c r="AD44" s="627"/>
      <c r="AE44" s="627"/>
      <c r="AF44" s="627"/>
      <c r="AG44" s="627"/>
      <c r="EJ44" s="630"/>
    </row>
    <row r="45" spans="1:140" ht="15" thickBot="1">
      <c r="A45" s="627"/>
      <c r="B45" s="658" t="str">
        <f t="shared" si="1"/>
        <v xml:space="preserve">   LPHA</v>
      </c>
      <c r="C45" s="225">
        <v>1</v>
      </c>
      <c r="D45" s="225">
        <v>1</v>
      </c>
      <c r="E45" s="225">
        <v>1.5</v>
      </c>
      <c r="F45" s="654"/>
      <c r="G45" s="627"/>
      <c r="H45" s="120" t="s">
        <v>138</v>
      </c>
      <c r="I45" s="33"/>
      <c r="J45" s="33"/>
      <c r="K45" s="336"/>
      <c r="L45" s="343">
        <f>L42/L10</f>
        <v>457.99138950210641</v>
      </c>
      <c r="M45" s="661"/>
      <c r="O45" s="627"/>
      <c r="P45" s="627"/>
      <c r="Q45" s="627"/>
      <c r="R45" s="627"/>
      <c r="S45" s="627"/>
      <c r="T45" s="627"/>
      <c r="U45" s="627"/>
      <c r="V45" s="627"/>
      <c r="W45" s="627"/>
      <c r="X45" s="627"/>
      <c r="Y45" s="627"/>
      <c r="Z45" s="627"/>
      <c r="AA45" s="627"/>
      <c r="AB45" s="627"/>
      <c r="AC45" s="627"/>
      <c r="AD45" s="627"/>
      <c r="AE45" s="627"/>
      <c r="AF45" s="627"/>
      <c r="AG45" s="627"/>
      <c r="EJ45" s="630"/>
    </row>
    <row r="46" spans="1:140" ht="15" thickBot="1">
      <c r="A46" s="627"/>
      <c r="B46" s="211" t="str">
        <f t="shared" si="1"/>
        <v xml:space="preserve">  Certified Nursing Assistant (CNA)</v>
      </c>
      <c r="C46" s="132">
        <v>1.4</v>
      </c>
      <c r="D46" s="132">
        <v>1.4</v>
      </c>
      <c r="E46" s="132">
        <v>2.4</v>
      </c>
      <c r="F46" s="654"/>
      <c r="G46" s="627"/>
      <c r="H46" s="582"/>
      <c r="I46" s="686"/>
      <c r="J46" s="687"/>
      <c r="K46" s="688"/>
      <c r="L46" s="689"/>
      <c r="M46" s="661"/>
      <c r="O46" s="627"/>
      <c r="P46" s="627"/>
      <c r="Q46" s="627"/>
      <c r="R46" s="627"/>
      <c r="S46" s="627"/>
      <c r="T46" s="627"/>
      <c r="U46" s="627"/>
      <c r="V46" s="627"/>
      <c r="W46" s="627"/>
      <c r="X46" s="627"/>
      <c r="Y46" s="627"/>
      <c r="Z46" s="627"/>
      <c r="AA46" s="627"/>
      <c r="AB46" s="627"/>
      <c r="AC46" s="627"/>
      <c r="AD46" s="627"/>
      <c r="AE46" s="627"/>
      <c r="AF46" s="627"/>
      <c r="AG46" s="627"/>
      <c r="EJ46" s="630"/>
    </row>
    <row r="47" spans="1:140">
      <c r="A47" s="627"/>
      <c r="B47" s="66" t="str">
        <f t="shared" si="1"/>
        <v>Direct Care</v>
      </c>
      <c r="C47" s="132"/>
      <c r="D47" s="132"/>
      <c r="E47" s="132"/>
      <c r="F47" s="679"/>
      <c r="G47" s="627"/>
      <c r="H47" s="64"/>
      <c r="I47" s="64"/>
      <c r="J47" s="64"/>
      <c r="K47" s="690"/>
      <c r="L47" s="690"/>
      <c r="M47" s="627"/>
      <c r="O47" s="627"/>
      <c r="P47" s="627"/>
      <c r="Q47" s="627"/>
      <c r="R47" s="627"/>
      <c r="S47" s="627"/>
      <c r="T47" s="627"/>
      <c r="U47" s="627"/>
      <c r="V47" s="627"/>
      <c r="W47" s="627"/>
      <c r="X47" s="627"/>
      <c r="Y47" s="627"/>
      <c r="Z47" s="627"/>
      <c r="AA47" s="627"/>
      <c r="AB47" s="627"/>
      <c r="AC47" s="627"/>
      <c r="AD47" s="627"/>
      <c r="AE47" s="627"/>
      <c r="AF47" s="627"/>
      <c r="AG47" s="627"/>
      <c r="EJ47" s="630"/>
    </row>
    <row r="48" spans="1:140">
      <c r="A48" s="627"/>
      <c r="B48" s="130" t="str">
        <f t="shared" si="1"/>
        <v xml:space="preserve">    Direct Care III</v>
      </c>
      <c r="C48" s="132">
        <v>5.8</v>
      </c>
      <c r="D48" s="132">
        <v>7.4</v>
      </c>
      <c r="E48" s="132">
        <v>9.9</v>
      </c>
      <c r="F48" s="679"/>
      <c r="G48" s="627"/>
      <c r="H48" s="691"/>
      <c r="I48" s="691"/>
      <c r="J48" s="691"/>
      <c r="K48" s="691"/>
      <c r="L48" s="692"/>
      <c r="M48" s="693"/>
      <c r="O48" s="627"/>
      <c r="P48" s="627"/>
      <c r="Q48" s="627"/>
      <c r="R48" s="627"/>
      <c r="S48" s="627"/>
      <c r="T48" s="627"/>
      <c r="U48" s="627"/>
      <c r="V48" s="627"/>
      <c r="W48" s="627"/>
      <c r="X48" s="627"/>
      <c r="Y48" s="627"/>
      <c r="Z48" s="627"/>
      <c r="AA48" s="627"/>
      <c r="AB48" s="627"/>
      <c r="AC48" s="627"/>
      <c r="AD48" s="627"/>
      <c r="AE48" s="627"/>
      <c r="AF48" s="627"/>
      <c r="AG48" s="627"/>
      <c r="EJ48" s="630"/>
    </row>
    <row r="49" spans="1:140">
      <c r="A49" s="627"/>
      <c r="B49" s="130" t="str">
        <f t="shared" si="1"/>
        <v xml:space="preserve">    Direct Care </v>
      </c>
      <c r="C49" s="132">
        <v>4</v>
      </c>
      <c r="D49" s="132">
        <v>6.8</v>
      </c>
      <c r="E49" s="132">
        <v>7.5</v>
      </c>
      <c r="F49" s="679"/>
      <c r="G49" s="627"/>
      <c r="H49" s="691"/>
      <c r="I49" s="691"/>
      <c r="J49" s="691"/>
      <c r="K49" s="691"/>
      <c r="L49" s="691"/>
      <c r="M49" s="627"/>
      <c r="O49" s="627"/>
      <c r="P49" s="627"/>
      <c r="Q49" s="627"/>
      <c r="R49" s="627"/>
      <c r="S49" s="627"/>
      <c r="T49" s="627"/>
      <c r="U49" s="627"/>
      <c r="V49" s="627"/>
      <c r="W49" s="627"/>
      <c r="X49" s="627"/>
      <c r="Y49" s="627"/>
      <c r="Z49" s="627"/>
      <c r="AA49" s="627"/>
      <c r="AB49" s="627"/>
      <c r="AC49" s="627"/>
      <c r="AD49" s="627"/>
      <c r="AE49" s="627"/>
      <c r="AF49" s="627"/>
      <c r="AG49" s="627"/>
      <c r="EJ49" s="630"/>
    </row>
    <row r="50" spans="1:140">
      <c r="A50" s="627"/>
      <c r="B50" s="216" t="str">
        <f t="shared" si="1"/>
        <v xml:space="preserve">    Relief</v>
      </c>
      <c r="C50" s="132">
        <f>C48*D9</f>
        <v>0.84769230769230774</v>
      </c>
      <c r="D50" s="132">
        <f>D48*D9</f>
        <v>1.0815384615384616</v>
      </c>
      <c r="E50" s="132">
        <f>E48*D9</f>
        <v>1.446923076923077</v>
      </c>
      <c r="F50" s="679"/>
      <c r="G50" s="627"/>
      <c r="H50" s="691"/>
      <c r="I50" s="691"/>
      <c r="J50" s="691"/>
      <c r="K50" s="691"/>
      <c r="L50" s="691"/>
      <c r="M50" s="627"/>
      <c r="O50" s="627"/>
      <c r="P50" s="627"/>
      <c r="Q50" s="627"/>
      <c r="R50" s="627"/>
      <c r="S50" s="627"/>
      <c r="T50" s="627"/>
      <c r="U50" s="627"/>
      <c r="V50" s="627"/>
      <c r="W50" s="627"/>
      <c r="X50" s="627"/>
      <c r="Y50" s="627"/>
      <c r="Z50" s="627"/>
      <c r="AA50" s="627"/>
      <c r="AB50" s="627"/>
      <c r="AC50" s="627"/>
      <c r="AD50" s="627"/>
      <c r="AE50" s="627"/>
      <c r="AF50" s="627"/>
      <c r="AG50" s="627"/>
      <c r="EJ50" s="630"/>
    </row>
    <row r="51" spans="1:140">
      <c r="A51" s="627"/>
      <c r="B51" s="694"/>
      <c r="C51" s="678"/>
      <c r="D51" s="678"/>
      <c r="E51" s="678"/>
      <c r="F51" s="679"/>
      <c r="G51" s="627"/>
      <c r="H51" s="691"/>
      <c r="I51" s="691"/>
      <c r="J51" s="691"/>
      <c r="K51" s="691"/>
      <c r="L51" s="691"/>
      <c r="M51" s="627"/>
      <c r="O51" s="627"/>
      <c r="P51" s="627"/>
      <c r="Q51" s="627"/>
      <c r="R51" s="627"/>
      <c r="S51" s="627"/>
      <c r="T51" s="627"/>
      <c r="U51" s="627"/>
      <c r="V51" s="627"/>
      <c r="W51" s="627"/>
      <c r="X51" s="627"/>
      <c r="Y51" s="627"/>
      <c r="Z51" s="627"/>
      <c r="AA51" s="627"/>
      <c r="AB51" s="627"/>
      <c r="AC51" s="627"/>
      <c r="AD51" s="627"/>
      <c r="AE51" s="627"/>
      <c r="AF51" s="627"/>
      <c r="AG51" s="627"/>
      <c r="EJ51" s="630"/>
    </row>
    <row r="52" spans="1:140" ht="15" thickBot="1">
      <c r="A52" s="627"/>
      <c r="B52" s="341" t="str">
        <f>B26</f>
        <v xml:space="preserve">  Psychologist</v>
      </c>
      <c r="C52" s="490">
        <v>0.625</v>
      </c>
      <c r="D52" s="490">
        <v>1</v>
      </c>
      <c r="E52" s="695">
        <v>1.625</v>
      </c>
      <c r="F52" s="696"/>
      <c r="G52" s="627"/>
      <c r="H52" s="691"/>
      <c r="I52" s="691"/>
      <c r="J52" s="691"/>
      <c r="K52" s="691"/>
      <c r="L52" s="691"/>
      <c r="M52" s="627"/>
      <c r="O52" s="627"/>
      <c r="P52" s="627"/>
      <c r="Q52" s="627"/>
      <c r="R52" s="627"/>
      <c r="S52" s="627"/>
      <c r="T52" s="627"/>
      <c r="U52" s="627"/>
      <c r="V52" s="627"/>
      <c r="W52" s="627"/>
      <c r="X52" s="627"/>
      <c r="Y52" s="627"/>
      <c r="Z52" s="627"/>
      <c r="AA52" s="627"/>
      <c r="AB52" s="627"/>
      <c r="AC52" s="627"/>
      <c r="AD52" s="627"/>
      <c r="AE52" s="627"/>
      <c r="AF52" s="627"/>
      <c r="AG52" s="627"/>
      <c r="EJ52" s="630"/>
    </row>
    <row r="53" spans="1:140">
      <c r="A53" s="627"/>
      <c r="B53" s="120"/>
      <c r="C53" s="132"/>
      <c r="D53" s="132"/>
      <c r="E53" s="697"/>
      <c r="F53" s="679"/>
      <c r="G53" s="627"/>
      <c r="H53" s="691"/>
      <c r="I53" s="691"/>
      <c r="J53" s="691"/>
      <c r="K53" s="691"/>
      <c r="L53" s="691"/>
      <c r="M53" s="627"/>
      <c r="O53" s="627"/>
      <c r="P53" s="627"/>
      <c r="Q53" s="627"/>
      <c r="R53" s="627"/>
      <c r="S53" s="627"/>
      <c r="T53" s="627"/>
      <c r="U53" s="627"/>
      <c r="V53" s="627"/>
      <c r="W53" s="627"/>
      <c r="X53" s="627"/>
      <c r="Y53" s="627"/>
      <c r="Z53" s="627"/>
      <c r="AA53" s="627"/>
      <c r="AB53" s="627"/>
      <c r="AC53" s="627"/>
      <c r="AD53" s="627"/>
      <c r="AE53" s="627"/>
      <c r="AF53" s="627"/>
      <c r="AG53" s="627"/>
    </row>
    <row r="54" spans="1:140" ht="15" thickBot="1">
      <c r="A54" s="627"/>
      <c r="B54" s="120"/>
      <c r="C54" s="132"/>
      <c r="D54" s="132"/>
      <c r="E54" s="697"/>
      <c r="F54" s="679"/>
      <c r="G54" s="627"/>
      <c r="H54" s="691"/>
      <c r="I54" s="691"/>
      <c r="J54" s="691"/>
      <c r="K54" s="691"/>
      <c r="L54" s="691"/>
      <c r="M54" s="627"/>
      <c r="O54" s="627"/>
      <c r="P54" s="627"/>
      <c r="Q54" s="627"/>
      <c r="R54" s="627"/>
      <c r="S54" s="627"/>
      <c r="T54" s="627"/>
      <c r="U54" s="627"/>
      <c r="V54" s="627"/>
      <c r="W54" s="627"/>
      <c r="X54" s="627"/>
      <c r="Y54" s="627"/>
      <c r="Z54" s="627"/>
      <c r="AA54" s="627"/>
      <c r="AB54" s="627"/>
      <c r="AC54" s="627"/>
      <c r="AD54" s="627"/>
      <c r="AE54" s="627"/>
      <c r="AF54" s="627"/>
      <c r="AG54" s="627"/>
    </row>
    <row r="55" spans="1:140">
      <c r="A55" s="627"/>
      <c r="B55" s="945"/>
      <c r="C55" s="946"/>
      <c r="D55" s="946"/>
      <c r="E55" s="946"/>
      <c r="F55" s="947"/>
      <c r="G55" s="627"/>
      <c r="H55" s="691"/>
      <c r="I55" s="691"/>
      <c r="J55" s="691"/>
      <c r="K55" s="691"/>
      <c r="L55" s="691"/>
      <c r="M55" s="627"/>
      <c r="O55" s="627"/>
      <c r="P55" s="627"/>
      <c r="Q55" s="627"/>
      <c r="R55" s="627"/>
      <c r="S55" s="627"/>
      <c r="T55" s="627"/>
      <c r="U55" s="627"/>
      <c r="V55" s="627"/>
      <c r="W55" s="627"/>
      <c r="X55" s="627"/>
      <c r="Y55" s="627"/>
      <c r="Z55" s="627"/>
      <c r="AA55" s="627"/>
      <c r="AB55" s="627"/>
      <c r="AC55" s="627"/>
      <c r="AD55" s="627"/>
      <c r="AE55" s="627"/>
      <c r="AF55" s="627"/>
      <c r="AG55" s="627"/>
    </row>
    <row r="56" spans="1:140" ht="15" thickBot="1">
      <c r="A56" s="627"/>
      <c r="B56" s="948"/>
      <c r="C56" s="949"/>
      <c r="D56" s="949"/>
      <c r="E56" s="949"/>
      <c r="F56" s="950"/>
      <c r="G56" s="698"/>
      <c r="H56" s="691"/>
      <c r="I56" s="691"/>
      <c r="J56" s="691"/>
      <c r="K56" s="691"/>
      <c r="L56" s="691"/>
      <c r="M56" s="627"/>
      <c r="O56" s="627"/>
      <c r="P56" s="627"/>
      <c r="Q56" s="627"/>
      <c r="R56" s="627"/>
      <c r="S56" s="627"/>
      <c r="T56" s="627"/>
      <c r="U56" s="627"/>
      <c r="V56" s="627"/>
      <c r="W56" s="627"/>
      <c r="X56" s="627"/>
      <c r="Y56" s="627"/>
      <c r="Z56" s="627"/>
      <c r="AA56" s="627"/>
      <c r="AB56" s="627"/>
      <c r="AC56" s="627"/>
      <c r="AD56" s="627"/>
      <c r="AE56" s="627"/>
      <c r="AF56" s="627"/>
      <c r="EJ56" s="630"/>
    </row>
    <row r="57" spans="1:140" ht="15" thickBot="1">
      <c r="A57" s="627"/>
      <c r="B57" s="942" t="s">
        <v>217</v>
      </c>
      <c r="C57" s="943"/>
      <c r="D57" s="943"/>
      <c r="E57" s="943"/>
      <c r="F57" s="944"/>
      <c r="G57" s="698"/>
      <c r="H57" s="691"/>
      <c r="I57" s="691"/>
      <c r="J57" s="691"/>
      <c r="K57" s="691"/>
      <c r="L57" s="691"/>
      <c r="M57" s="627"/>
      <c r="O57" s="627"/>
      <c r="P57" s="627"/>
      <c r="Q57" s="627"/>
      <c r="R57" s="627"/>
      <c r="S57" s="627"/>
      <c r="T57" s="627"/>
      <c r="U57" s="627"/>
      <c r="V57" s="627"/>
      <c r="W57" s="627"/>
      <c r="X57" s="627"/>
      <c r="Y57" s="627"/>
      <c r="Z57" s="627"/>
      <c r="AA57" s="627"/>
      <c r="AB57" s="627"/>
      <c r="AC57" s="627"/>
      <c r="AD57" s="627"/>
      <c r="AE57" s="627"/>
      <c r="AF57" s="627"/>
      <c r="EJ57" s="630"/>
    </row>
    <row r="58" spans="1:140" ht="15" thickBot="1">
      <c r="A58" s="627"/>
      <c r="B58" s="26" t="s">
        <v>7</v>
      </c>
      <c r="C58" s="266">
        <v>8</v>
      </c>
      <c r="D58" s="28"/>
      <c r="E58" s="29" t="s">
        <v>9</v>
      </c>
      <c r="F58" s="30">
        <f>C58*365</f>
        <v>2920</v>
      </c>
      <c r="G58" s="698"/>
      <c r="H58" s="942" t="s">
        <v>218</v>
      </c>
      <c r="I58" s="943"/>
      <c r="J58" s="943"/>
      <c r="K58" s="943"/>
      <c r="L58" s="944"/>
      <c r="M58" s="627"/>
      <c r="O58" s="627"/>
      <c r="P58" s="627"/>
      <c r="Q58" s="627"/>
      <c r="R58" s="627"/>
      <c r="S58" s="627"/>
      <c r="T58" s="627"/>
      <c r="U58" s="627"/>
      <c r="V58" s="627"/>
      <c r="W58" s="627"/>
      <c r="X58" s="627"/>
      <c r="Y58" s="627"/>
      <c r="Z58" s="627"/>
      <c r="AA58" s="627"/>
      <c r="AB58" s="627"/>
      <c r="AC58" s="627"/>
      <c r="AD58" s="627"/>
      <c r="AE58" s="627"/>
      <c r="AF58" s="627"/>
      <c r="EJ58" s="630"/>
    </row>
    <row r="59" spans="1:140">
      <c r="A59" s="627"/>
      <c r="B59" s="120"/>
      <c r="C59" s="33"/>
      <c r="D59" s="33"/>
      <c r="E59" s="33"/>
      <c r="F59" s="34"/>
      <c r="G59" s="698"/>
      <c r="H59" s="26" t="s">
        <v>7</v>
      </c>
      <c r="I59" s="266">
        <v>11</v>
      </c>
      <c r="J59" s="28"/>
      <c r="K59" s="29" t="s">
        <v>9</v>
      </c>
      <c r="L59" s="30">
        <f>I59*365</f>
        <v>4015</v>
      </c>
      <c r="M59" s="627"/>
      <c r="O59" s="627"/>
      <c r="P59" s="627"/>
      <c r="Q59" s="627"/>
      <c r="R59" s="627"/>
      <c r="S59" s="627"/>
      <c r="T59" s="627"/>
      <c r="U59" s="627"/>
      <c r="V59" s="627"/>
      <c r="W59" s="627"/>
      <c r="X59" s="627"/>
      <c r="Y59" s="627"/>
      <c r="Z59" s="627"/>
      <c r="AA59" s="627"/>
      <c r="AB59" s="627"/>
      <c r="AC59" s="627"/>
      <c r="AD59" s="627"/>
      <c r="AE59" s="627"/>
      <c r="AF59" s="627"/>
      <c r="EJ59" s="630"/>
    </row>
    <row r="60" spans="1:140">
      <c r="A60" s="627"/>
      <c r="B60" s="35"/>
      <c r="C60" s="36"/>
      <c r="D60" s="37" t="s">
        <v>11</v>
      </c>
      <c r="E60" s="37" t="s">
        <v>12</v>
      </c>
      <c r="F60" s="38" t="s">
        <v>13</v>
      </c>
      <c r="G60" s="678"/>
      <c r="H60" s="120"/>
      <c r="I60" s="33"/>
      <c r="J60" s="33"/>
      <c r="K60" s="33"/>
      <c r="L60" s="34"/>
      <c r="M60" s="627"/>
      <c r="O60" s="627"/>
      <c r="P60" s="627"/>
      <c r="Q60" s="627"/>
      <c r="R60" s="627"/>
      <c r="S60" s="627"/>
      <c r="T60" s="627"/>
      <c r="U60" s="627"/>
      <c r="V60" s="627"/>
      <c r="W60" s="627"/>
      <c r="X60" s="627"/>
      <c r="Y60" s="627"/>
      <c r="Z60" s="627"/>
      <c r="AA60" s="627"/>
      <c r="AB60" s="627"/>
      <c r="AC60" s="627"/>
      <c r="AD60" s="627"/>
      <c r="AE60" s="627"/>
      <c r="AF60" s="627"/>
      <c r="EJ60" s="630"/>
    </row>
    <row r="61" spans="1:140">
      <c r="A61" s="627"/>
      <c r="B61" s="31" t="str">
        <f t="shared" ref="B61:B70" si="2">B12</f>
        <v>Management</v>
      </c>
      <c r="C61" s="42"/>
      <c r="D61" s="162"/>
      <c r="E61" s="162"/>
      <c r="F61" s="699"/>
      <c r="G61" s="700"/>
      <c r="H61" s="35"/>
      <c r="I61" s="36"/>
      <c r="J61" s="37" t="s">
        <v>11</v>
      </c>
      <c r="K61" s="37" t="s">
        <v>12</v>
      </c>
      <c r="L61" s="38" t="s">
        <v>13</v>
      </c>
      <c r="M61" s="627"/>
      <c r="O61" s="627"/>
      <c r="P61" s="627"/>
      <c r="Q61" s="627"/>
      <c r="R61" s="627"/>
      <c r="S61" s="627"/>
      <c r="T61" s="627"/>
      <c r="U61" s="627"/>
      <c r="V61" s="627"/>
      <c r="W61" s="627"/>
      <c r="X61" s="627"/>
      <c r="Y61" s="627"/>
      <c r="Z61" s="627"/>
      <c r="AA61" s="627"/>
      <c r="AB61" s="627"/>
      <c r="AC61" s="627"/>
      <c r="AD61" s="627"/>
      <c r="AE61" s="627"/>
      <c r="AF61" s="627"/>
      <c r="EJ61" s="630"/>
    </row>
    <row r="62" spans="1:140">
      <c r="A62" s="627"/>
      <c r="B62" s="120" t="str">
        <f t="shared" si="2"/>
        <v xml:space="preserve">  Management Supervision</v>
      </c>
      <c r="C62" s="207"/>
      <c r="D62" s="48">
        <f>D13</f>
        <v>92496.84919424048</v>
      </c>
      <c r="E62" s="49">
        <f>D42</f>
        <v>0.1</v>
      </c>
      <c r="F62" s="701">
        <f t="shared" ref="F62" si="3">D62*E62</f>
        <v>9249.6849194240476</v>
      </c>
      <c r="G62" s="64"/>
      <c r="H62" s="31" t="str">
        <f t="shared" ref="H62:H71" si="4">B12</f>
        <v>Management</v>
      </c>
      <c r="I62" s="42"/>
      <c r="J62" s="43"/>
      <c r="K62" s="43"/>
      <c r="L62" s="44"/>
      <c r="M62" s="627"/>
      <c r="O62" s="627"/>
      <c r="P62" s="627"/>
      <c r="Q62" s="627"/>
      <c r="R62" s="627"/>
      <c r="S62" s="627"/>
      <c r="T62" s="627"/>
      <c r="U62" s="627"/>
      <c r="V62" s="627"/>
      <c r="W62" s="627"/>
      <c r="X62" s="627"/>
      <c r="Y62" s="627"/>
      <c r="Z62" s="627"/>
      <c r="AA62" s="627"/>
      <c r="AB62" s="627"/>
      <c r="AC62" s="627"/>
      <c r="AD62" s="627"/>
      <c r="AE62" s="627"/>
      <c r="AF62" s="627"/>
      <c r="EJ62" s="630"/>
    </row>
    <row r="63" spans="1:140">
      <c r="A63" s="627"/>
      <c r="B63" s="120" t="str">
        <f t="shared" si="2"/>
        <v xml:space="preserve">  Specialty Site Manager</v>
      </c>
      <c r="C63" s="207"/>
      <c r="D63" s="702">
        <f>D14</f>
        <v>60923</v>
      </c>
      <c r="E63" s="49">
        <f>D43</f>
        <v>2</v>
      </c>
      <c r="F63" s="701">
        <f>D63*E63</f>
        <v>121846</v>
      </c>
      <c r="G63" s="306"/>
      <c r="H63" s="103" t="str">
        <f t="shared" si="4"/>
        <v xml:space="preserve">  Management Supervision</v>
      </c>
      <c r="I63" s="47"/>
      <c r="J63" s="86">
        <f>'[8]Integrated Team (FY21)'!E15</f>
        <v>92496.84919424048</v>
      </c>
      <c r="K63" s="49">
        <f>E42</f>
        <v>0.1</v>
      </c>
      <c r="L63" s="210">
        <f>J63*K63</f>
        <v>9249.6849194240476</v>
      </c>
      <c r="M63" s="627"/>
      <c r="O63" s="627"/>
      <c r="P63" s="627"/>
      <c r="Q63" s="627"/>
      <c r="R63" s="627"/>
      <c r="S63" s="627"/>
      <c r="T63" s="627"/>
      <c r="U63" s="627"/>
      <c r="V63" s="627"/>
      <c r="W63" s="627"/>
      <c r="X63" s="627"/>
      <c r="Y63" s="627"/>
      <c r="Z63" s="627"/>
      <c r="AA63" s="627"/>
      <c r="AB63" s="627"/>
      <c r="AC63" s="627"/>
      <c r="AD63" s="627"/>
      <c r="AE63" s="627"/>
      <c r="AF63" s="627"/>
      <c r="EJ63" s="630"/>
    </row>
    <row r="64" spans="1:140">
      <c r="A64" s="627"/>
      <c r="B64" s="31" t="str">
        <f t="shared" si="2"/>
        <v>Medical and Clinical</v>
      </c>
      <c r="C64" s="207"/>
      <c r="D64" s="48"/>
      <c r="E64" s="49"/>
      <c r="F64" s="701"/>
      <c r="G64" s="306"/>
      <c r="H64" s="103" t="str">
        <f t="shared" si="4"/>
        <v xml:space="preserve">  Specialty Site Manager</v>
      </c>
      <c r="I64" s="47"/>
      <c r="J64" s="703">
        <f>D14</f>
        <v>60923</v>
      </c>
      <c r="K64" s="49">
        <f>E43</f>
        <v>2</v>
      </c>
      <c r="L64" s="210">
        <f>J64*K64</f>
        <v>121846</v>
      </c>
      <c r="M64" s="627"/>
      <c r="O64" s="627"/>
      <c r="P64" s="627"/>
      <c r="Q64" s="627"/>
      <c r="R64" s="627"/>
      <c r="S64" s="627"/>
      <c r="T64" s="627"/>
      <c r="U64" s="627"/>
      <c r="V64" s="627"/>
      <c r="W64" s="627"/>
      <c r="X64" s="627"/>
      <c r="Y64" s="627"/>
      <c r="Z64" s="627"/>
      <c r="AA64" s="627"/>
      <c r="AB64" s="627"/>
      <c r="AC64" s="627"/>
      <c r="AD64" s="627"/>
      <c r="AE64" s="627"/>
      <c r="AF64" s="627"/>
      <c r="EJ64" s="630"/>
    </row>
    <row r="65" spans="1:140">
      <c r="A65" s="627"/>
      <c r="B65" s="120" t="str">
        <f t="shared" si="2"/>
        <v xml:space="preserve">   LPHA</v>
      </c>
      <c r="C65" s="660"/>
      <c r="D65" s="48">
        <f>D16</f>
        <v>60923.199999999997</v>
      </c>
      <c r="E65" s="87">
        <f>D45</f>
        <v>1</v>
      </c>
      <c r="F65" s="704">
        <f t="shared" ref="F65:F70" si="5">D65*E65</f>
        <v>60923.199999999997</v>
      </c>
      <c r="G65" s="306"/>
      <c r="H65" s="98" t="str">
        <f t="shared" si="4"/>
        <v>Medical and Clinical</v>
      </c>
      <c r="I65" s="47"/>
      <c r="J65" s="48"/>
      <c r="K65" s="49"/>
      <c r="L65" s="210"/>
      <c r="M65" s="627"/>
      <c r="O65" s="627"/>
      <c r="P65" s="627"/>
      <c r="Q65" s="627"/>
      <c r="R65" s="627"/>
      <c r="S65" s="627"/>
      <c r="T65" s="627"/>
      <c r="U65" s="627"/>
      <c r="V65" s="627"/>
      <c r="W65" s="627"/>
      <c r="X65" s="627"/>
      <c r="Y65" s="627"/>
      <c r="Z65" s="627"/>
      <c r="AA65" s="627"/>
      <c r="AB65" s="627"/>
      <c r="AC65" s="627"/>
      <c r="AD65" s="627"/>
      <c r="AE65" s="627"/>
      <c r="AF65" s="627"/>
      <c r="EJ65" s="630"/>
    </row>
    <row r="66" spans="1:140">
      <c r="A66" s="627"/>
      <c r="B66" s="120" t="str">
        <f t="shared" si="2"/>
        <v xml:space="preserve">  Certified Nursing Assistant (CNA)</v>
      </c>
      <c r="C66" s="207"/>
      <c r="D66" s="48">
        <f>D17</f>
        <v>32302.399999999998</v>
      </c>
      <c r="E66" s="49">
        <f>D46</f>
        <v>1.4</v>
      </c>
      <c r="F66" s="701">
        <f>D66*E66</f>
        <v>45223.359999999993</v>
      </c>
      <c r="G66" s="705"/>
      <c r="H66" s="103" t="str">
        <f t="shared" si="4"/>
        <v xml:space="preserve">   LPHA</v>
      </c>
      <c r="I66" s="75"/>
      <c r="J66" s="48">
        <f>D16</f>
        <v>60923.199999999997</v>
      </c>
      <c r="K66" s="87">
        <f>E45</f>
        <v>1.5</v>
      </c>
      <c r="L66" s="611">
        <f>J66*K66</f>
        <v>91384.799999999988</v>
      </c>
      <c r="M66" s="627"/>
      <c r="O66" s="627"/>
      <c r="P66" s="627"/>
      <c r="Q66" s="627"/>
      <c r="R66" s="627"/>
      <c r="S66" s="627"/>
      <c r="T66" s="627"/>
      <c r="U66" s="627"/>
      <c r="V66" s="627"/>
      <c r="W66" s="627"/>
      <c r="X66" s="627"/>
      <c r="Y66" s="627"/>
      <c r="Z66" s="627"/>
      <c r="AA66" s="627"/>
      <c r="AB66" s="627"/>
      <c r="AC66" s="627"/>
      <c r="AD66" s="627"/>
      <c r="AE66" s="627"/>
      <c r="AF66" s="627"/>
      <c r="EJ66" s="630"/>
    </row>
    <row r="67" spans="1:140">
      <c r="A67" s="627"/>
      <c r="B67" s="31" t="str">
        <f t="shared" si="2"/>
        <v>Direct Care</v>
      </c>
      <c r="C67" s="207"/>
      <c r="D67" s="48"/>
      <c r="E67" s="49"/>
      <c r="F67" s="701"/>
      <c r="G67" s="306"/>
      <c r="H67" s="103" t="str">
        <f t="shared" si="4"/>
        <v xml:space="preserve">  Certified Nursing Assistant (CNA)</v>
      </c>
      <c r="I67" s="47"/>
      <c r="J67" s="48">
        <f>D17</f>
        <v>32302.399999999998</v>
      </c>
      <c r="K67" s="49">
        <f>E46</f>
        <v>2.4</v>
      </c>
      <c r="L67" s="210">
        <f>J67*K67</f>
        <v>77525.759999999995</v>
      </c>
      <c r="M67" s="627"/>
      <c r="O67" s="627"/>
      <c r="P67" s="627"/>
      <c r="Q67" s="627"/>
      <c r="R67" s="627"/>
      <c r="S67" s="627"/>
      <c r="T67" s="627"/>
      <c r="U67" s="627"/>
      <c r="V67" s="627"/>
      <c r="W67" s="627"/>
      <c r="X67" s="627"/>
      <c r="Y67" s="627"/>
      <c r="Z67" s="627"/>
      <c r="AA67" s="627"/>
      <c r="AB67" s="627"/>
      <c r="AC67" s="627"/>
      <c r="AD67" s="627"/>
      <c r="AE67" s="627"/>
      <c r="AF67" s="627"/>
      <c r="EJ67" s="630"/>
    </row>
    <row r="68" spans="1:140">
      <c r="A68" s="627"/>
      <c r="B68" s="120" t="str">
        <f t="shared" si="2"/>
        <v xml:space="preserve">    Direct Care III</v>
      </c>
      <c r="C68" s="207"/>
      <c r="D68" s="48">
        <f>D19</f>
        <v>41517</v>
      </c>
      <c r="E68" s="49">
        <f>D48</f>
        <v>7.4</v>
      </c>
      <c r="F68" s="701">
        <f>D68*E68</f>
        <v>307225.8</v>
      </c>
      <c r="G68" s="306"/>
      <c r="H68" s="98" t="str">
        <f t="shared" si="4"/>
        <v>Direct Care</v>
      </c>
      <c r="I68" s="47"/>
      <c r="J68" s="48"/>
      <c r="K68" s="49"/>
      <c r="L68" s="210"/>
      <c r="M68" s="627"/>
      <c r="O68" s="627"/>
      <c r="P68" s="627"/>
      <c r="Q68" s="627"/>
      <c r="R68" s="627"/>
      <c r="S68" s="627"/>
      <c r="T68" s="627"/>
      <c r="U68" s="627"/>
      <c r="V68" s="627"/>
      <c r="W68" s="627"/>
      <c r="X68" s="627"/>
      <c r="Y68" s="627"/>
      <c r="Z68" s="627"/>
      <c r="AA68" s="627"/>
      <c r="AB68" s="627"/>
      <c r="AC68" s="627"/>
      <c r="AD68" s="627"/>
      <c r="AE68" s="627"/>
      <c r="AF68" s="627"/>
      <c r="EJ68" s="630"/>
    </row>
    <row r="69" spans="1:140">
      <c r="A69" s="627"/>
      <c r="B69" s="120" t="str">
        <f t="shared" si="2"/>
        <v xml:space="preserve">    Direct Care </v>
      </c>
      <c r="C69" s="207"/>
      <c r="D69" s="48">
        <f>D20</f>
        <v>32198</v>
      </c>
      <c r="E69" s="49">
        <f>D49</f>
        <v>6.8</v>
      </c>
      <c r="F69" s="701">
        <v>225386</v>
      </c>
      <c r="G69" s="306"/>
      <c r="H69" s="103" t="str">
        <f t="shared" si="4"/>
        <v xml:space="preserve">    Direct Care III</v>
      </c>
      <c r="I69" s="47"/>
      <c r="J69" s="48">
        <f>D19</f>
        <v>41517</v>
      </c>
      <c r="K69" s="49">
        <f>E48</f>
        <v>9.9</v>
      </c>
      <c r="L69" s="210">
        <f>J69*K69</f>
        <v>411018.3</v>
      </c>
      <c r="M69" s="627"/>
      <c r="O69" s="627"/>
      <c r="P69" s="627"/>
      <c r="Q69" s="627"/>
      <c r="R69" s="627"/>
      <c r="S69" s="627"/>
      <c r="T69" s="627"/>
      <c r="U69" s="627"/>
      <c r="V69" s="627"/>
      <c r="W69" s="627"/>
      <c r="X69" s="627"/>
      <c r="Y69" s="627"/>
      <c r="Z69" s="627"/>
      <c r="AA69" s="627"/>
      <c r="AB69" s="627"/>
      <c r="AC69" s="627"/>
      <c r="AD69" s="627"/>
      <c r="AE69" s="627"/>
      <c r="AF69" s="627"/>
      <c r="EJ69" s="630"/>
    </row>
    <row r="70" spans="1:140">
      <c r="A70" s="627"/>
      <c r="B70" s="120" t="str">
        <f t="shared" si="2"/>
        <v xml:space="preserve">    Relief</v>
      </c>
      <c r="C70" s="207"/>
      <c r="D70" s="48">
        <f>D21</f>
        <v>32198</v>
      </c>
      <c r="E70" s="49">
        <f>D50</f>
        <v>1.0815384615384616</v>
      </c>
      <c r="F70" s="701">
        <f t="shared" si="5"/>
        <v>34823.375384615385</v>
      </c>
      <c r="G70" s="306"/>
      <c r="H70" s="103" t="str">
        <f t="shared" si="4"/>
        <v xml:space="preserve">    Direct Care </v>
      </c>
      <c r="I70" s="47"/>
      <c r="J70" s="48">
        <f>D20</f>
        <v>32198</v>
      </c>
      <c r="K70" s="49">
        <f>E49</f>
        <v>7.5</v>
      </c>
      <c r="L70" s="210">
        <f>J70*K70</f>
        <v>241485</v>
      </c>
      <c r="M70" s="627"/>
      <c r="O70" s="627"/>
      <c r="P70" s="627"/>
      <c r="Q70" s="627"/>
      <c r="R70" s="627"/>
      <c r="S70" s="627"/>
      <c r="T70" s="627"/>
      <c r="U70" s="627"/>
      <c r="V70" s="627"/>
      <c r="W70" s="627"/>
      <c r="X70" s="627"/>
      <c r="Y70" s="627"/>
      <c r="Z70" s="627"/>
      <c r="AA70" s="627"/>
      <c r="AB70" s="627"/>
      <c r="AC70" s="627"/>
      <c r="AD70" s="627"/>
      <c r="AE70" s="627"/>
      <c r="AF70" s="627"/>
      <c r="EJ70" s="630"/>
    </row>
    <row r="71" spans="1:140">
      <c r="A71" s="627"/>
      <c r="B71" s="155" t="s">
        <v>43</v>
      </c>
      <c r="C71" s="156"/>
      <c r="D71" s="93"/>
      <c r="E71" s="95">
        <f>SUM(E62:E70)</f>
        <v>19.78153846153846</v>
      </c>
      <c r="F71" s="706">
        <f>SUM(F62:F70)</f>
        <v>804677.42030403938</v>
      </c>
      <c r="G71" s="306"/>
      <c r="H71" s="103" t="str">
        <f t="shared" si="4"/>
        <v xml:space="preserve">    Relief</v>
      </c>
      <c r="I71" s="47"/>
      <c r="J71" s="48">
        <f>D21</f>
        <v>32198</v>
      </c>
      <c r="K71" s="49">
        <f>E50</f>
        <v>1.446923076923077</v>
      </c>
      <c r="L71" s="210">
        <f>J71*K71</f>
        <v>46588.029230769236</v>
      </c>
      <c r="M71" s="627"/>
      <c r="O71" s="627"/>
      <c r="P71" s="627"/>
      <c r="Q71" s="627"/>
      <c r="R71" s="627"/>
      <c r="S71" s="627"/>
      <c r="T71" s="627"/>
      <c r="U71" s="627"/>
      <c r="V71" s="627"/>
      <c r="W71" s="627"/>
      <c r="X71" s="627"/>
      <c r="Y71" s="627"/>
      <c r="Z71" s="627"/>
      <c r="AA71" s="627"/>
      <c r="AB71" s="627"/>
      <c r="AC71" s="627"/>
      <c r="AD71" s="627"/>
      <c r="AE71" s="627"/>
      <c r="AF71" s="627"/>
      <c r="EJ71" s="630"/>
    </row>
    <row r="72" spans="1:140">
      <c r="A72" s="627"/>
      <c r="B72" s="120"/>
      <c r="C72" s="33"/>
      <c r="D72" s="99"/>
      <c r="E72" s="99"/>
      <c r="F72" s="701"/>
      <c r="G72" s="306"/>
      <c r="H72" s="92" t="s">
        <v>43</v>
      </c>
      <c r="I72" s="93"/>
      <c r="J72" s="93"/>
      <c r="K72" s="95">
        <f>SUM(K63:K71)</f>
        <v>24.846923076923076</v>
      </c>
      <c r="L72" s="229">
        <f>SUM(L63:L71)</f>
        <v>999097.57415019325</v>
      </c>
      <c r="M72" s="627"/>
      <c r="O72" s="627"/>
      <c r="P72" s="627"/>
      <c r="Q72" s="627"/>
      <c r="R72" s="627"/>
      <c r="S72" s="627"/>
      <c r="T72" s="627"/>
      <c r="U72" s="627"/>
      <c r="V72" s="627"/>
      <c r="W72" s="627"/>
      <c r="X72" s="627"/>
      <c r="Y72" s="627"/>
      <c r="Z72" s="627"/>
      <c r="AA72" s="627"/>
      <c r="AB72" s="627"/>
      <c r="AC72" s="627"/>
      <c r="AD72" s="627"/>
      <c r="AE72" s="627"/>
      <c r="AF72" s="627"/>
      <c r="EJ72" s="630"/>
    </row>
    <row r="73" spans="1:140">
      <c r="A73" s="627"/>
      <c r="B73" s="31" t="s">
        <v>127</v>
      </c>
      <c r="C73" s="33"/>
      <c r="D73" s="99"/>
      <c r="E73" s="100" t="s">
        <v>45</v>
      </c>
      <c r="F73" s="701"/>
      <c r="G73" s="306"/>
      <c r="H73" s="103"/>
      <c r="I73" s="99"/>
      <c r="J73" s="99"/>
      <c r="K73" s="99"/>
      <c r="L73" s="34"/>
      <c r="M73" s="627"/>
      <c r="O73" s="627"/>
      <c r="P73" s="627"/>
      <c r="Q73" s="627"/>
      <c r="R73" s="627"/>
      <c r="S73" s="627"/>
      <c r="T73" s="627"/>
      <c r="U73" s="627"/>
      <c r="V73" s="627"/>
      <c r="W73" s="627"/>
      <c r="X73" s="627"/>
      <c r="Y73" s="627"/>
      <c r="Z73" s="627"/>
      <c r="AA73" s="627"/>
      <c r="AB73" s="627"/>
      <c r="AC73" s="627"/>
      <c r="AD73" s="627"/>
      <c r="AE73" s="627"/>
      <c r="AF73" s="627"/>
      <c r="EJ73" s="630"/>
    </row>
    <row r="74" spans="1:140">
      <c r="A74" s="627"/>
      <c r="B74" s="120" t="str">
        <f>B24</f>
        <v xml:space="preserve">  Tax and Fringe</v>
      </c>
      <c r="C74" s="33"/>
      <c r="D74" s="104">
        <f>D24</f>
        <v>0.22309999999999999</v>
      </c>
      <c r="E74" s="99"/>
      <c r="F74" s="707">
        <f>D74*F71</f>
        <v>179523.53246983117</v>
      </c>
      <c r="G74" s="460"/>
      <c r="H74" s="98" t="s">
        <v>127</v>
      </c>
      <c r="I74" s="99"/>
      <c r="J74" s="99"/>
      <c r="K74" s="100" t="s">
        <v>45</v>
      </c>
      <c r="L74" s="34"/>
      <c r="M74" s="627"/>
      <c r="O74" s="627"/>
      <c r="P74" s="627"/>
      <c r="Q74" s="627"/>
      <c r="R74" s="627"/>
      <c r="S74" s="627"/>
      <c r="T74" s="627"/>
      <c r="U74" s="627"/>
      <c r="V74" s="627"/>
      <c r="W74" s="627"/>
      <c r="X74" s="627"/>
      <c r="Y74" s="627"/>
      <c r="Z74" s="627"/>
      <c r="AA74" s="627"/>
      <c r="AB74" s="627"/>
      <c r="AC74" s="627"/>
      <c r="AD74" s="627"/>
      <c r="AE74" s="627"/>
      <c r="AF74" s="627"/>
      <c r="EJ74" s="630"/>
    </row>
    <row r="75" spans="1:140">
      <c r="A75" s="627"/>
      <c r="B75" s="155" t="s">
        <v>47</v>
      </c>
      <c r="C75" s="156"/>
      <c r="D75" s="93"/>
      <c r="E75" s="107"/>
      <c r="F75" s="708">
        <f>F71+F74</f>
        <v>984200.95277387055</v>
      </c>
      <c r="G75" s="460"/>
      <c r="H75" s="103" t="str">
        <f>B24</f>
        <v xml:space="preserve">  Tax and Fringe</v>
      </c>
      <c r="I75" s="99"/>
      <c r="J75" s="104">
        <f>D24</f>
        <v>0.22309999999999999</v>
      </c>
      <c r="K75" s="99"/>
      <c r="L75" s="231">
        <f>J75*L72</f>
        <v>222898.66879290811</v>
      </c>
      <c r="M75" s="627"/>
      <c r="O75" s="627"/>
      <c r="P75" s="627"/>
      <c r="Q75" s="627"/>
      <c r="R75" s="627"/>
      <c r="S75" s="627"/>
      <c r="T75" s="627"/>
      <c r="U75" s="627"/>
      <c r="V75" s="627"/>
      <c r="W75" s="627"/>
      <c r="X75" s="627"/>
      <c r="Y75" s="627"/>
      <c r="Z75" s="627"/>
      <c r="AA75" s="627"/>
      <c r="AB75" s="627"/>
      <c r="AC75" s="627"/>
      <c r="AD75" s="627"/>
      <c r="AE75" s="627"/>
      <c r="AF75" s="627"/>
      <c r="EJ75" s="630"/>
    </row>
    <row r="76" spans="1:140">
      <c r="A76" s="627"/>
      <c r="B76" s="31"/>
      <c r="C76" s="58"/>
      <c r="D76" s="100"/>
      <c r="E76" s="297"/>
      <c r="F76" s="709"/>
      <c r="G76" s="306"/>
      <c r="H76" s="92" t="s">
        <v>47</v>
      </c>
      <c r="I76" s="93"/>
      <c r="J76" s="93"/>
      <c r="K76" s="107"/>
      <c r="L76" s="235">
        <f>L72+L75</f>
        <v>1221996.2429431013</v>
      </c>
      <c r="M76" s="627"/>
      <c r="O76" s="627"/>
      <c r="P76" s="627"/>
      <c r="Q76" s="627"/>
      <c r="R76" s="627"/>
      <c r="S76" s="627"/>
      <c r="T76" s="627"/>
      <c r="U76" s="627"/>
      <c r="V76" s="627"/>
      <c r="W76" s="627"/>
      <c r="X76" s="627"/>
      <c r="Y76" s="627"/>
      <c r="Z76" s="627"/>
      <c r="AA76" s="627"/>
      <c r="AB76" s="627"/>
      <c r="AC76" s="627"/>
      <c r="AD76" s="627"/>
      <c r="AE76" s="627"/>
      <c r="AF76" s="627"/>
      <c r="EJ76" s="630"/>
    </row>
    <row r="77" spans="1:140">
      <c r="A77" s="627"/>
      <c r="B77" s="35" t="s">
        <v>60</v>
      </c>
      <c r="C77" s="236"/>
      <c r="D77" s="111" t="s">
        <v>49</v>
      </c>
      <c r="E77" s="112" t="s">
        <v>178</v>
      </c>
      <c r="F77" s="710" t="s">
        <v>13</v>
      </c>
      <c r="G77" s="306"/>
      <c r="H77" s="98"/>
      <c r="I77" s="100"/>
      <c r="J77" s="100"/>
      <c r="K77" s="297"/>
      <c r="L77" s="174"/>
      <c r="M77" s="627"/>
      <c r="O77" s="627"/>
      <c r="P77" s="627"/>
      <c r="Q77" s="627"/>
      <c r="R77" s="627"/>
      <c r="S77" s="627"/>
      <c r="T77" s="627"/>
      <c r="U77" s="627"/>
      <c r="V77" s="627"/>
      <c r="W77" s="627"/>
      <c r="X77" s="627"/>
      <c r="Y77" s="627"/>
      <c r="Z77" s="627"/>
      <c r="AA77" s="627"/>
      <c r="AB77" s="627"/>
      <c r="AC77" s="627"/>
      <c r="AD77" s="627"/>
      <c r="AE77" s="627"/>
      <c r="AF77" s="627"/>
      <c r="EJ77" s="630"/>
    </row>
    <row r="78" spans="1:140">
      <c r="A78" s="627"/>
      <c r="B78" s="206" t="str">
        <f>B52</f>
        <v xml:space="preserve">  Psychologist</v>
      </c>
      <c r="C78" s="58"/>
      <c r="D78" s="143">
        <f>D26</f>
        <v>135.32</v>
      </c>
      <c r="E78" s="118">
        <f>D52*52</f>
        <v>52</v>
      </c>
      <c r="F78" s="707">
        <f>D78*E78</f>
        <v>7036.6399999999994</v>
      </c>
      <c r="G78" s="292"/>
      <c r="H78" s="109" t="s">
        <v>60</v>
      </c>
      <c r="I78" s="110"/>
      <c r="J78" s="111" t="s">
        <v>49</v>
      </c>
      <c r="K78" s="112" t="s">
        <v>4</v>
      </c>
      <c r="L78" s="238" t="s">
        <v>13</v>
      </c>
      <c r="M78" s="627"/>
      <c r="O78" s="627"/>
      <c r="P78" s="627"/>
      <c r="Q78" s="627"/>
      <c r="R78" s="627"/>
      <c r="S78" s="627"/>
      <c r="T78" s="627"/>
      <c r="U78" s="627"/>
      <c r="V78" s="627"/>
      <c r="W78" s="627"/>
      <c r="X78" s="627"/>
      <c r="Y78" s="627"/>
      <c r="Z78" s="627"/>
      <c r="AA78" s="627"/>
      <c r="AB78" s="627"/>
      <c r="AC78" s="627"/>
      <c r="AD78" s="627"/>
      <c r="AE78" s="627"/>
      <c r="AF78" s="627"/>
      <c r="EJ78" s="630"/>
    </row>
    <row r="79" spans="1:140">
      <c r="A79" s="627"/>
      <c r="B79" s="155" t="s">
        <v>56</v>
      </c>
      <c r="C79" s="245"/>
      <c r="D79" s="129"/>
      <c r="E79" s="129"/>
      <c r="F79" s="708">
        <f>SUM(F78:F78)</f>
        <v>7036.6399999999994</v>
      </c>
      <c r="G79" s="277"/>
      <c r="H79" s="46" t="str">
        <f>B52</f>
        <v xml:space="preserve">  Psychologist</v>
      </c>
      <c r="I79" s="100"/>
      <c r="J79" s="143">
        <f>D26</f>
        <v>135.32</v>
      </c>
      <c r="K79" s="118">
        <f>E52*52</f>
        <v>84.5</v>
      </c>
      <c r="L79" s="231">
        <f>J79*K79</f>
        <v>11434.539999999999</v>
      </c>
      <c r="M79" s="627"/>
      <c r="O79" s="627"/>
      <c r="P79" s="627"/>
      <c r="Q79" s="627"/>
      <c r="R79" s="627"/>
      <c r="S79" s="627"/>
      <c r="T79" s="627"/>
      <c r="U79" s="627"/>
      <c r="V79" s="627"/>
      <c r="W79" s="627"/>
      <c r="X79" s="627"/>
      <c r="Y79" s="627"/>
      <c r="Z79" s="627"/>
      <c r="AA79" s="627"/>
      <c r="AB79" s="627"/>
      <c r="AC79" s="627"/>
      <c r="AD79" s="627"/>
      <c r="AE79" s="627"/>
      <c r="AF79" s="627"/>
      <c r="EJ79" s="630"/>
    </row>
    <row r="80" spans="1:140">
      <c r="A80" s="627"/>
      <c r="B80" s="120" t="str">
        <f>B36</f>
        <v xml:space="preserve"> PFLMA Trust Contribution</v>
      </c>
      <c r="C80" s="33"/>
      <c r="D80" s="99"/>
      <c r="E80" s="307">
        <f>D36</f>
        <v>3.7000000000000002E-3</v>
      </c>
      <c r="F80" s="707">
        <f>E80*F71</f>
        <v>2977.3064551249458</v>
      </c>
      <c r="G80" s="306"/>
      <c r="H80" s="92" t="s">
        <v>56</v>
      </c>
      <c r="I80" s="129"/>
      <c r="J80" s="129"/>
      <c r="K80" s="129"/>
      <c r="L80" s="235">
        <f>SUM(L79:L79)</f>
        <v>11434.539999999999</v>
      </c>
      <c r="M80" s="627"/>
      <c r="O80" s="627"/>
      <c r="P80" s="627"/>
      <c r="Q80" s="627"/>
      <c r="R80" s="627"/>
      <c r="S80" s="627"/>
      <c r="T80" s="627"/>
      <c r="U80" s="627"/>
      <c r="V80" s="627"/>
      <c r="W80" s="627"/>
      <c r="X80" s="627"/>
      <c r="Y80" s="627"/>
      <c r="Z80" s="627"/>
      <c r="AA80" s="627"/>
      <c r="AB80" s="627"/>
      <c r="AC80" s="627"/>
      <c r="AD80" s="627"/>
      <c r="AE80" s="627"/>
      <c r="AF80" s="627"/>
      <c r="EJ80" s="630"/>
    </row>
    <row r="81" spans="1:140">
      <c r="A81" s="627"/>
      <c r="B81" s="98" t="str">
        <f>B29</f>
        <v xml:space="preserve">  Staff Training</v>
      </c>
      <c r="C81" s="33"/>
      <c r="D81" s="99"/>
      <c r="E81" s="397">
        <f>D29</f>
        <v>277.77888022304023</v>
      </c>
      <c r="F81" s="707">
        <f>E81*E71</f>
        <v>5494.8936029351553</v>
      </c>
      <c r="G81" s="306"/>
      <c r="H81" s="172" t="str">
        <f>B36</f>
        <v xml:space="preserve"> PFLMA Trust Contribution</v>
      </c>
      <c r="I81" s="99"/>
      <c r="J81" s="99"/>
      <c r="K81" s="711">
        <f>D36</f>
        <v>3.7000000000000002E-3</v>
      </c>
      <c r="L81" s="398">
        <f>K81*L72</f>
        <v>3696.6610243557152</v>
      </c>
      <c r="M81" s="627"/>
      <c r="O81" s="627"/>
      <c r="P81" s="627"/>
      <c r="Q81" s="627"/>
      <c r="R81" s="627"/>
      <c r="S81" s="627"/>
      <c r="T81" s="627"/>
      <c r="U81" s="627"/>
      <c r="V81" s="627"/>
      <c r="W81" s="627"/>
      <c r="X81" s="627"/>
      <c r="Y81" s="627"/>
      <c r="Z81" s="627"/>
      <c r="AA81" s="627"/>
      <c r="AB81" s="627"/>
      <c r="AC81" s="627"/>
      <c r="AD81" s="627"/>
      <c r="AE81" s="627"/>
      <c r="AF81" s="627"/>
      <c r="EJ81" s="630"/>
    </row>
    <row r="82" spans="1:140">
      <c r="A82" s="627"/>
      <c r="B82" s="124" t="str">
        <f>B31</f>
        <v xml:space="preserve">  Transportation</v>
      </c>
      <c r="C82" s="33"/>
      <c r="D82" s="99"/>
      <c r="E82" s="143"/>
      <c r="F82" s="712">
        <f>D31</f>
        <v>6191.6539525126345</v>
      </c>
      <c r="G82" s="306"/>
      <c r="H82" s="172" t="str">
        <f>B81</f>
        <v xml:space="preserve">  Staff Training</v>
      </c>
      <c r="I82" s="99"/>
      <c r="J82" s="99"/>
      <c r="K82" s="143">
        <f>E81</f>
        <v>277.77888022304023</v>
      </c>
      <c r="L82" s="398">
        <f>K82*K72</f>
        <v>6901.9504692957098</v>
      </c>
      <c r="M82" s="627"/>
      <c r="O82" s="627"/>
      <c r="P82" s="627"/>
      <c r="Q82" s="627"/>
      <c r="R82" s="627"/>
      <c r="S82" s="627"/>
      <c r="T82" s="627"/>
      <c r="U82" s="627"/>
      <c r="V82" s="627"/>
      <c r="W82" s="627"/>
      <c r="X82" s="627"/>
      <c r="Y82" s="627"/>
      <c r="Z82" s="627"/>
      <c r="AA82" s="627"/>
      <c r="AB82" s="627"/>
      <c r="AC82" s="627"/>
      <c r="AD82" s="627"/>
      <c r="AE82" s="627"/>
      <c r="AF82" s="627"/>
      <c r="EJ82" s="630"/>
    </row>
    <row r="83" spans="1:140">
      <c r="A83" s="627"/>
      <c r="B83" s="120" t="str">
        <f>B33</f>
        <v xml:space="preserve">  Meals / Food***</v>
      </c>
      <c r="C83" s="33"/>
      <c r="D83" s="673"/>
      <c r="E83" s="143">
        <f>D33</f>
        <v>8.16</v>
      </c>
      <c r="F83" s="713">
        <f>E83*F58</f>
        <v>23827.200000000001</v>
      </c>
      <c r="G83" s="314"/>
      <c r="H83" s="172" t="str">
        <f>B31</f>
        <v xml:space="preserve">  Transportation</v>
      </c>
      <c r="I83" s="99"/>
      <c r="J83" s="99"/>
      <c r="K83" s="143"/>
      <c r="L83" s="398">
        <f>D31</f>
        <v>6191.6539525126345</v>
      </c>
      <c r="M83" s="627"/>
      <c r="O83" s="627"/>
      <c r="P83" s="627"/>
      <c r="Q83" s="627"/>
      <c r="R83" s="627"/>
      <c r="S83" s="627"/>
      <c r="T83" s="627"/>
      <c r="U83" s="627"/>
      <c r="V83" s="627"/>
      <c r="W83" s="627"/>
      <c r="X83" s="627"/>
      <c r="Y83" s="627"/>
      <c r="Z83" s="627"/>
      <c r="AA83" s="627"/>
      <c r="AB83" s="627"/>
      <c r="AC83" s="627"/>
      <c r="AD83" s="627"/>
      <c r="AE83" s="627"/>
      <c r="AF83" s="627"/>
      <c r="EJ83" s="630"/>
    </row>
    <row r="84" spans="1:140" ht="15" thickBot="1">
      <c r="A84" s="627"/>
      <c r="B84" s="124" t="str">
        <f>B32</f>
        <v xml:space="preserve">  Program Supplies &amp; Materials</v>
      </c>
      <c r="C84" s="33"/>
      <c r="D84" s="99"/>
      <c r="E84" s="143">
        <f>D32</f>
        <v>642.72053101483573</v>
      </c>
      <c r="F84" s="714">
        <f>E84*$E$71</f>
        <v>12714.000904290397</v>
      </c>
      <c r="G84" s="314"/>
      <c r="H84" s="103" t="str">
        <f>B33</f>
        <v xml:space="preserve">  Meals / Food***</v>
      </c>
      <c r="I84" s="99"/>
      <c r="J84" s="99"/>
      <c r="K84" s="143">
        <f>D33</f>
        <v>8.16</v>
      </c>
      <c r="L84" s="398">
        <f>K84*L59</f>
        <v>32762.400000000001</v>
      </c>
      <c r="M84" s="627"/>
      <c r="O84" s="627"/>
      <c r="P84" s="627"/>
      <c r="Q84" s="627"/>
      <c r="R84" s="627"/>
      <c r="S84" s="627"/>
      <c r="T84" s="627"/>
      <c r="U84" s="627"/>
      <c r="V84" s="627"/>
      <c r="W84" s="627"/>
      <c r="X84" s="627"/>
      <c r="Y84" s="627"/>
      <c r="Z84" s="627"/>
      <c r="AA84" s="627"/>
      <c r="AB84" s="627"/>
      <c r="AC84" s="627"/>
      <c r="AD84" s="627"/>
      <c r="AE84" s="627"/>
      <c r="AF84" s="627"/>
      <c r="EJ84" s="630"/>
    </row>
    <row r="85" spans="1:140" ht="15" thickTop="1">
      <c r="A85" s="627"/>
      <c r="B85" s="31"/>
      <c r="C85" s="33"/>
      <c r="D85" s="99"/>
      <c r="E85" s="676"/>
      <c r="F85" s="715">
        <f>SUM(F80:F84)</f>
        <v>51205.05491486314</v>
      </c>
      <c r="G85" s="716"/>
      <c r="H85" s="172" t="str">
        <f>B32</f>
        <v xml:space="preserve">  Program Supplies &amp; Materials</v>
      </c>
      <c r="I85" s="99"/>
      <c r="J85" s="99"/>
      <c r="K85" s="143">
        <f>D32</f>
        <v>642.72053101483573</v>
      </c>
      <c r="L85" s="398">
        <f>K85*$K72</f>
        <v>15969.627594084775</v>
      </c>
      <c r="M85" s="627"/>
      <c r="O85" s="627"/>
      <c r="P85" s="627"/>
      <c r="Q85" s="627"/>
      <c r="R85" s="627"/>
      <c r="S85" s="627"/>
      <c r="T85" s="627"/>
      <c r="U85" s="627"/>
      <c r="V85" s="627"/>
      <c r="W85" s="627"/>
      <c r="X85" s="627"/>
      <c r="Y85" s="627"/>
      <c r="Z85" s="627"/>
      <c r="AA85" s="627"/>
      <c r="AB85" s="627"/>
      <c r="AC85" s="627"/>
      <c r="AD85" s="627"/>
      <c r="AE85" s="627"/>
      <c r="AF85" s="627"/>
      <c r="EJ85" s="630"/>
    </row>
    <row r="86" spans="1:140">
      <c r="A86" s="627"/>
      <c r="B86" s="120"/>
      <c r="C86" s="33"/>
      <c r="D86" s="99"/>
      <c r="E86" s="297"/>
      <c r="F86" s="717"/>
      <c r="G86" s="460"/>
      <c r="H86" s="98"/>
      <c r="I86" s="99"/>
      <c r="J86" s="99"/>
      <c r="K86" s="718">
        <f>SUM(K83:K85)</f>
        <v>650.8805310148357</v>
      </c>
      <c r="L86" s="494">
        <f>SUM(L81:L85)</f>
        <v>65522.293040248835</v>
      </c>
      <c r="M86" s="627"/>
      <c r="O86" s="627"/>
      <c r="P86" s="627"/>
      <c r="Q86" s="627"/>
      <c r="R86" s="627"/>
      <c r="S86" s="627"/>
      <c r="T86" s="627"/>
      <c r="U86" s="627"/>
      <c r="V86" s="627"/>
      <c r="W86" s="627"/>
      <c r="X86" s="627"/>
      <c r="Y86" s="627"/>
      <c r="Z86" s="627"/>
      <c r="AA86" s="627"/>
      <c r="AB86" s="627"/>
      <c r="AC86" s="627"/>
      <c r="AD86" s="627"/>
      <c r="AE86" s="627"/>
      <c r="AF86" s="627"/>
      <c r="EJ86" s="630"/>
    </row>
    <row r="87" spans="1:140">
      <c r="A87" s="627"/>
      <c r="B87" s="155" t="s">
        <v>133</v>
      </c>
      <c r="C87" s="156"/>
      <c r="D87" s="93"/>
      <c r="E87" s="93"/>
      <c r="F87" s="719">
        <f>SUM(F75,F79, F85)</f>
        <v>1042442.6476887336</v>
      </c>
      <c r="G87" s="460"/>
      <c r="H87" s="103"/>
      <c r="I87" s="99"/>
      <c r="J87" s="99"/>
      <c r="K87" s="297"/>
      <c r="L87" s="620"/>
      <c r="M87" s="627"/>
      <c r="O87" s="627"/>
      <c r="P87" s="627"/>
      <c r="Q87" s="627"/>
      <c r="R87" s="627"/>
      <c r="S87" s="627"/>
      <c r="T87" s="627"/>
      <c r="U87" s="627"/>
      <c r="V87" s="627"/>
      <c r="W87" s="627"/>
      <c r="X87" s="627"/>
      <c r="Y87" s="627"/>
      <c r="Z87" s="627"/>
      <c r="AA87" s="627"/>
      <c r="AB87" s="627"/>
      <c r="AC87" s="627"/>
      <c r="AD87" s="627"/>
      <c r="AE87" s="627"/>
      <c r="AF87" s="627"/>
      <c r="EJ87" s="630"/>
    </row>
    <row r="88" spans="1:140">
      <c r="A88" s="627"/>
      <c r="B88" s="120"/>
      <c r="C88" s="33"/>
      <c r="D88" s="99"/>
      <c r="E88" s="163"/>
      <c r="F88" s="720"/>
      <c r="G88" s="460"/>
      <c r="H88" s="92" t="s">
        <v>133</v>
      </c>
      <c r="I88" s="93"/>
      <c r="J88" s="93"/>
      <c r="K88" s="93"/>
      <c r="L88" s="157">
        <f>SUM(L76,L80, L86)</f>
        <v>1298953.0759833502</v>
      </c>
      <c r="M88" s="627"/>
      <c r="O88" s="627"/>
      <c r="P88" s="627"/>
      <c r="Q88" s="627"/>
      <c r="R88" s="627"/>
      <c r="S88" s="627"/>
      <c r="T88" s="627"/>
      <c r="U88" s="627"/>
      <c r="V88" s="627"/>
      <c r="W88" s="627"/>
      <c r="X88" s="627"/>
      <c r="Y88" s="627"/>
      <c r="Z88" s="627"/>
      <c r="AA88" s="627"/>
      <c r="AB88" s="627"/>
      <c r="AC88" s="627"/>
      <c r="AD88" s="627"/>
      <c r="AE88" s="627"/>
      <c r="AF88" s="627"/>
      <c r="EJ88" s="630"/>
    </row>
    <row r="89" spans="1:140">
      <c r="A89" s="627"/>
      <c r="B89" s="120" t="str">
        <f>B35</f>
        <v xml:space="preserve">  Admin. Allocation</v>
      </c>
      <c r="C89" s="33"/>
      <c r="D89" s="307">
        <f>D35</f>
        <v>0.12</v>
      </c>
      <c r="E89" s="99"/>
      <c r="F89" s="707">
        <f>D89*F87</f>
        <v>125093.11772264804</v>
      </c>
      <c r="G89" s="721"/>
      <c r="H89" s="103"/>
      <c r="I89" s="99"/>
      <c r="J89" s="99"/>
      <c r="K89" s="163"/>
      <c r="L89" s="164"/>
      <c r="M89" s="627"/>
      <c r="O89" s="627"/>
      <c r="P89" s="627"/>
      <c r="Q89" s="627"/>
      <c r="R89" s="627"/>
      <c r="S89" s="627"/>
      <c r="T89" s="627"/>
      <c r="U89" s="627"/>
      <c r="V89" s="627"/>
      <c r="W89" s="627"/>
      <c r="X89" s="627"/>
      <c r="Y89" s="627"/>
      <c r="Z89" s="627"/>
      <c r="AA89" s="627"/>
      <c r="AB89" s="627"/>
      <c r="AC89" s="627"/>
      <c r="AD89" s="627"/>
      <c r="AE89" s="627"/>
      <c r="AF89" s="627"/>
      <c r="EJ89" s="630"/>
    </row>
    <row r="90" spans="1:140">
      <c r="A90" s="627"/>
      <c r="B90" s="722"/>
      <c r="C90" s="33"/>
      <c r="D90" s="99"/>
      <c r="E90" s="99"/>
      <c r="F90" s="683"/>
      <c r="G90" s="460"/>
      <c r="H90" s="103" t="str">
        <f>B35</f>
        <v xml:space="preserve">  Admin. Allocation</v>
      </c>
      <c r="I90" s="99"/>
      <c r="J90" s="307">
        <f>D35</f>
        <v>0.12</v>
      </c>
      <c r="K90" s="99"/>
      <c r="L90" s="231">
        <f>J90*L88</f>
        <v>155874.36911800201</v>
      </c>
      <c r="M90" s="627"/>
      <c r="O90" s="627"/>
      <c r="P90" s="627"/>
      <c r="Q90" s="627"/>
      <c r="R90" s="627"/>
      <c r="S90" s="627"/>
      <c r="T90" s="627"/>
      <c r="U90" s="627"/>
      <c r="V90" s="627"/>
      <c r="W90" s="627"/>
      <c r="X90" s="627"/>
      <c r="Y90" s="627"/>
      <c r="Z90" s="627"/>
      <c r="AA90" s="627"/>
      <c r="AB90" s="627"/>
      <c r="AC90" s="627"/>
      <c r="AD90" s="627"/>
      <c r="AE90" s="627"/>
      <c r="AF90" s="627"/>
      <c r="EJ90" s="630"/>
    </row>
    <row r="91" spans="1:140">
      <c r="A91" s="627"/>
      <c r="B91" s="120"/>
      <c r="C91" s="33"/>
      <c r="D91" s="99"/>
      <c r="E91" s="99"/>
      <c r="F91" s="707"/>
      <c r="G91" s="306"/>
      <c r="H91" s="723"/>
      <c r="I91" s="99"/>
      <c r="J91" s="99"/>
      <c r="K91" s="99"/>
      <c r="L91" s="724"/>
      <c r="M91" s="627"/>
      <c r="O91" s="627"/>
      <c r="P91" s="627"/>
      <c r="Q91" s="627"/>
      <c r="R91" s="627"/>
      <c r="S91" s="627"/>
      <c r="T91" s="627"/>
      <c r="U91" s="627"/>
      <c r="V91" s="627"/>
      <c r="W91" s="627"/>
      <c r="X91" s="627"/>
      <c r="Y91" s="627"/>
      <c r="Z91" s="627"/>
      <c r="AA91" s="627"/>
      <c r="AB91" s="627"/>
      <c r="AC91" s="627"/>
      <c r="AD91" s="627"/>
      <c r="AE91" s="627"/>
      <c r="AF91" s="627"/>
      <c r="EJ91" s="630"/>
    </row>
    <row r="92" spans="1:140" ht="15" thickBot="1">
      <c r="A92" s="627"/>
      <c r="B92" s="403" t="s">
        <v>81</v>
      </c>
      <c r="C92" s="404"/>
      <c r="D92" s="317"/>
      <c r="E92" s="317"/>
      <c r="F92" s="725">
        <f>SUM(F87:F91)</f>
        <v>1167535.7654113816</v>
      </c>
      <c r="G92" s="673"/>
      <c r="H92" s="103"/>
      <c r="I92" s="99"/>
      <c r="J92" s="99"/>
      <c r="K92" s="99"/>
      <c r="L92" s="624"/>
      <c r="M92" s="627"/>
      <c r="O92" s="627"/>
      <c r="P92" s="627"/>
      <c r="Q92" s="627"/>
      <c r="R92" s="627"/>
      <c r="S92" s="627"/>
      <c r="T92" s="627"/>
      <c r="U92" s="627"/>
      <c r="V92" s="627"/>
      <c r="W92" s="627"/>
      <c r="X92" s="627"/>
      <c r="Y92" s="627"/>
      <c r="Z92" s="627"/>
      <c r="AA92" s="627"/>
      <c r="AB92" s="627"/>
      <c r="AC92" s="627"/>
      <c r="AD92" s="627"/>
      <c r="AE92" s="627"/>
      <c r="AF92" s="627"/>
      <c r="EJ92" s="630"/>
    </row>
    <row r="93" spans="1:140" s="629" customFormat="1" ht="15.6" thickTop="1" thickBot="1">
      <c r="A93" s="627"/>
      <c r="B93" s="120"/>
      <c r="C93" s="33"/>
      <c r="D93" s="99"/>
      <c r="E93" s="99"/>
      <c r="F93" s="701"/>
      <c r="G93" s="673"/>
      <c r="H93" s="316" t="s">
        <v>81</v>
      </c>
      <c r="I93" s="317"/>
      <c r="J93" s="317"/>
      <c r="K93" s="317"/>
      <c r="L93" s="405">
        <f>SUM(L88:L90)</f>
        <v>1454827.4451013522</v>
      </c>
      <c r="M93" s="627"/>
      <c r="N93" s="627"/>
      <c r="O93" s="627"/>
      <c r="P93" s="627"/>
      <c r="Q93" s="627"/>
      <c r="R93" s="627"/>
      <c r="S93" s="627"/>
      <c r="T93" s="627"/>
      <c r="U93" s="627"/>
      <c r="V93" s="627"/>
      <c r="W93" s="627"/>
      <c r="X93" s="627"/>
      <c r="Y93" s="627"/>
      <c r="Z93" s="627"/>
      <c r="AA93" s="627"/>
      <c r="AB93" s="627"/>
      <c r="AC93" s="627"/>
      <c r="AD93" s="627"/>
      <c r="AE93" s="627"/>
      <c r="AF93" s="627"/>
    </row>
    <row r="94" spans="1:140" s="629" customFormat="1" ht="15.6" thickTop="1" thickBot="1">
      <c r="A94" s="627"/>
      <c r="B94" s="120" t="str">
        <f>B37</f>
        <v xml:space="preserve">  CAF</v>
      </c>
      <c r="C94" s="33"/>
      <c r="D94" s="324">
        <f>D38</f>
        <v>1.7780248869661817E-2</v>
      </c>
      <c r="E94" s="99"/>
      <c r="F94" s="725">
        <f>F92+(F92*D94)-(F71*D94)</f>
        <v>1173987.4770918237</v>
      </c>
      <c r="G94" s="673"/>
      <c r="H94" s="103"/>
      <c r="I94" s="99"/>
      <c r="J94" s="99"/>
      <c r="K94" s="99"/>
      <c r="L94" s="34"/>
      <c r="M94" s="627"/>
      <c r="N94" s="627"/>
      <c r="O94" s="627"/>
      <c r="P94" s="627"/>
      <c r="Q94" s="627"/>
      <c r="R94" s="627"/>
      <c r="S94" s="627"/>
      <c r="T94" s="627"/>
      <c r="U94" s="627"/>
      <c r="V94" s="627"/>
      <c r="W94" s="627"/>
      <c r="X94" s="627"/>
      <c r="Y94" s="627"/>
      <c r="Z94" s="627"/>
      <c r="AA94" s="627"/>
      <c r="AB94" s="627"/>
      <c r="AC94" s="627"/>
      <c r="AD94" s="627"/>
      <c r="AE94" s="627"/>
      <c r="AF94" s="627"/>
    </row>
    <row r="95" spans="1:140" s="629" customFormat="1" ht="15.6" thickTop="1" thickBot="1">
      <c r="A95" s="627"/>
      <c r="B95" s="120"/>
      <c r="C95" s="33"/>
      <c r="D95" s="324"/>
      <c r="E95" s="99"/>
      <c r="F95" s="713"/>
      <c r="G95" s="673"/>
      <c r="H95" s="103" t="str">
        <f>B37</f>
        <v xml:space="preserve">  CAF</v>
      </c>
      <c r="I95" s="99"/>
      <c r="J95" s="324">
        <f>D38</f>
        <v>1.7780248869661817E-2</v>
      </c>
      <c r="K95" s="99"/>
      <c r="L95" s="405">
        <f>L93+(L93*J95)-(L72*J95)</f>
        <v>1462930.4356242027</v>
      </c>
      <c r="M95" s="627"/>
      <c r="N95" s="627"/>
      <c r="O95" s="627"/>
      <c r="P95" s="627"/>
      <c r="Q95" s="627"/>
      <c r="R95" s="627"/>
      <c r="S95" s="627"/>
      <c r="T95" s="627"/>
      <c r="U95" s="627"/>
      <c r="V95" s="627"/>
      <c r="W95" s="627"/>
      <c r="X95" s="627"/>
      <c r="Y95" s="627"/>
      <c r="Z95" s="627"/>
      <c r="AA95" s="627"/>
      <c r="AB95" s="627"/>
      <c r="AC95" s="627"/>
      <c r="AD95" s="627"/>
      <c r="AE95" s="627"/>
      <c r="AF95" s="627"/>
      <c r="AG95" s="627"/>
    </row>
    <row r="96" spans="1:140" s="629" customFormat="1" ht="15" thickTop="1">
      <c r="A96" s="627"/>
      <c r="B96" s="120"/>
      <c r="C96" s="33"/>
      <c r="D96" s="99"/>
      <c r="E96" s="99"/>
      <c r="F96" s="726"/>
      <c r="G96" s="673"/>
      <c r="H96" s="103"/>
      <c r="I96" s="99"/>
      <c r="J96" s="324"/>
      <c r="K96" s="99"/>
      <c r="L96" s="338"/>
      <c r="M96" s="693"/>
      <c r="N96" s="627"/>
      <c r="O96" s="627"/>
      <c r="P96" s="627"/>
      <c r="Q96" s="627"/>
      <c r="R96" s="627"/>
      <c r="S96" s="627"/>
      <c r="T96" s="627"/>
      <c r="U96" s="627"/>
      <c r="V96" s="627"/>
      <c r="W96" s="627"/>
      <c r="X96" s="627"/>
      <c r="Y96" s="627"/>
      <c r="Z96" s="627"/>
      <c r="AA96" s="627"/>
      <c r="AB96" s="627"/>
      <c r="AC96" s="627"/>
      <c r="AD96" s="627"/>
      <c r="AE96" s="627"/>
      <c r="AF96" s="627"/>
      <c r="AG96" s="627"/>
    </row>
    <row r="97" spans="1:50" s="629" customFormat="1" ht="15" thickBot="1">
      <c r="A97" s="627"/>
      <c r="B97" s="120" t="s">
        <v>138</v>
      </c>
      <c r="C97" s="33"/>
      <c r="D97" s="99"/>
      <c r="E97" s="163"/>
      <c r="F97" s="727"/>
      <c r="G97" s="460"/>
      <c r="H97" s="103"/>
      <c r="I97" s="99"/>
      <c r="J97" s="99"/>
      <c r="K97" s="99"/>
      <c r="L97" s="728"/>
      <c r="M97" s="627"/>
      <c r="N97" s="627"/>
      <c r="O97" s="627"/>
      <c r="P97" s="627"/>
      <c r="Q97" s="627"/>
      <c r="R97" s="627"/>
      <c r="S97" s="627"/>
      <c r="T97" s="627"/>
      <c r="U97" s="627"/>
      <c r="V97" s="627"/>
      <c r="W97" s="627"/>
      <c r="X97" s="627"/>
      <c r="Y97" s="627"/>
      <c r="Z97" s="627"/>
      <c r="AA97" s="627"/>
      <c r="AB97" s="627"/>
      <c r="AC97" s="627"/>
      <c r="AD97" s="627"/>
      <c r="AE97" s="627"/>
      <c r="AF97" s="627"/>
      <c r="AG97" s="627"/>
    </row>
    <row r="98" spans="1:50" s="731" customFormat="1" ht="15" thickBot="1">
      <c r="A98" s="627"/>
      <c r="B98" s="498" t="s">
        <v>219</v>
      </c>
      <c r="C98" s="348"/>
      <c r="D98" s="349"/>
      <c r="E98" s="350"/>
      <c r="F98" s="729">
        <f>F94/F58</f>
        <v>402.05050585336426</v>
      </c>
      <c r="G98" s="730"/>
      <c r="H98" s="103" t="s">
        <v>138</v>
      </c>
      <c r="I98" s="99"/>
      <c r="J98" s="99"/>
      <c r="K98" s="163"/>
      <c r="L98" s="620"/>
      <c r="M98" s="627"/>
      <c r="N98" s="627"/>
      <c r="O98" s="627"/>
      <c r="P98" s="627"/>
      <c r="Q98" s="627"/>
      <c r="R98" s="627"/>
      <c r="S98" s="627"/>
      <c r="T98" s="627"/>
      <c r="U98" s="627"/>
      <c r="V98" s="627"/>
      <c r="W98" s="627"/>
      <c r="X98" s="627"/>
      <c r="Y98" s="627"/>
      <c r="Z98" s="627"/>
      <c r="AA98" s="627"/>
      <c r="AB98" s="627"/>
      <c r="AC98" s="627"/>
      <c r="AD98" s="627"/>
      <c r="AE98" s="627"/>
      <c r="AF98" s="627"/>
      <c r="AG98" s="627"/>
      <c r="AH98" s="627"/>
      <c r="AI98" s="627"/>
      <c r="AJ98" s="627"/>
      <c r="AK98" s="627"/>
      <c r="AL98" s="627"/>
      <c r="AM98" s="627"/>
      <c r="AN98" s="627"/>
      <c r="AO98" s="627"/>
      <c r="AP98" s="627"/>
      <c r="AQ98" s="627"/>
      <c r="AR98" s="627"/>
      <c r="AS98" s="627"/>
      <c r="AT98" s="627"/>
      <c r="AU98" s="627"/>
      <c r="AV98" s="627"/>
      <c r="AW98" s="627"/>
      <c r="AX98" s="627"/>
    </row>
    <row r="99" spans="1:50" s="731" customFormat="1" ht="15" thickBot="1">
      <c r="A99" s="627"/>
      <c r="B99" s="678"/>
      <c r="C99" s="64"/>
      <c r="D99" s="64"/>
      <c r="E99" s="690"/>
      <c r="F99" s="690"/>
      <c r="G99" s="730"/>
      <c r="H99" s="582" t="s">
        <v>219</v>
      </c>
      <c r="I99" s="686"/>
      <c r="J99" s="687"/>
      <c r="K99" s="688"/>
      <c r="L99" s="732">
        <f>L95/L59</f>
        <v>364.36623552284004</v>
      </c>
      <c r="M99" s="627"/>
      <c r="N99" s="627"/>
      <c r="O99" s="627"/>
      <c r="P99" s="627"/>
      <c r="Q99" s="627"/>
      <c r="R99" s="627"/>
      <c r="S99" s="627"/>
      <c r="T99" s="627"/>
      <c r="U99" s="627"/>
      <c r="V99" s="627"/>
      <c r="W99" s="627"/>
      <c r="X99" s="627"/>
      <c r="Y99" s="627"/>
      <c r="Z99" s="627"/>
      <c r="AA99" s="627"/>
      <c r="AB99" s="627"/>
      <c r="AC99" s="627"/>
      <c r="AD99" s="627"/>
      <c r="AE99" s="627"/>
      <c r="AF99" s="627"/>
      <c r="AG99" s="627"/>
      <c r="AH99" s="627"/>
      <c r="AI99" s="627"/>
      <c r="AJ99" s="627"/>
      <c r="AK99" s="627"/>
      <c r="AL99" s="627"/>
      <c r="AM99" s="627"/>
      <c r="AN99" s="627"/>
      <c r="AO99" s="627"/>
      <c r="AP99" s="627"/>
      <c r="AQ99" s="627"/>
      <c r="AR99" s="627"/>
      <c r="AS99" s="627"/>
      <c r="AT99" s="627"/>
      <c r="AU99" s="627"/>
      <c r="AV99" s="627"/>
      <c r="AW99" s="627"/>
      <c r="AX99" s="627"/>
    </row>
    <row r="100" spans="1:50" s="731" customFormat="1">
      <c r="A100" s="627"/>
      <c r="B100" s="691"/>
      <c r="C100" s="691"/>
      <c r="D100" s="691"/>
      <c r="E100" s="691"/>
      <c r="F100" s="733"/>
      <c r="G100" s="691"/>
      <c r="H100" s="691"/>
      <c r="I100" s="691"/>
      <c r="J100" s="691"/>
      <c r="K100" s="690"/>
      <c r="L100" s="690"/>
      <c r="M100" s="627"/>
      <c r="N100" s="627"/>
      <c r="O100" s="627"/>
      <c r="P100" s="627"/>
      <c r="Q100" s="627"/>
      <c r="R100" s="627"/>
      <c r="S100" s="627"/>
      <c r="T100" s="627"/>
      <c r="U100" s="627"/>
      <c r="V100" s="627"/>
      <c r="W100" s="627"/>
      <c r="X100" s="627"/>
      <c r="Y100" s="627"/>
      <c r="Z100" s="627"/>
      <c r="AA100" s="627"/>
      <c r="AB100" s="627"/>
      <c r="AC100" s="627"/>
      <c r="AD100" s="627"/>
      <c r="AE100" s="627"/>
      <c r="AF100" s="627"/>
      <c r="AG100" s="627"/>
      <c r="AH100" s="627"/>
      <c r="AI100" s="627"/>
      <c r="AJ100" s="627"/>
      <c r="AK100" s="627"/>
      <c r="AL100" s="627"/>
      <c r="AM100" s="627"/>
      <c r="AN100" s="627"/>
      <c r="AO100" s="627"/>
      <c r="AP100" s="627"/>
      <c r="AQ100" s="627"/>
      <c r="AR100" s="627"/>
      <c r="AS100" s="627"/>
      <c r="AT100" s="627"/>
      <c r="AU100" s="627"/>
      <c r="AV100" s="627"/>
      <c r="AW100" s="627"/>
      <c r="AX100" s="627"/>
    </row>
    <row r="101" spans="1:50" s="731" customFormat="1">
      <c r="A101" s="627"/>
      <c r="B101" s="691"/>
      <c r="C101" s="691"/>
      <c r="D101" s="691"/>
      <c r="E101" s="691"/>
      <c r="F101" s="691"/>
      <c r="G101" s="734"/>
      <c r="H101" s="691"/>
      <c r="I101" s="691"/>
      <c r="J101" s="691"/>
      <c r="K101" s="691"/>
      <c r="L101" s="733"/>
      <c r="M101" s="627"/>
      <c r="N101" s="627"/>
      <c r="O101" s="627"/>
      <c r="P101" s="627"/>
      <c r="Q101" s="627"/>
      <c r="R101" s="627"/>
      <c r="S101" s="627"/>
      <c r="T101" s="627"/>
      <c r="U101" s="627"/>
      <c r="V101" s="627"/>
      <c r="W101" s="627"/>
      <c r="X101" s="627"/>
      <c r="Y101" s="627"/>
      <c r="Z101" s="627"/>
      <c r="AA101" s="627"/>
      <c r="AB101" s="627"/>
      <c r="AC101" s="627"/>
      <c r="AD101" s="627"/>
      <c r="AE101" s="627"/>
      <c r="AF101" s="627"/>
      <c r="AG101" s="627"/>
      <c r="AH101" s="627"/>
      <c r="AI101" s="627"/>
      <c r="AJ101" s="627"/>
      <c r="AK101" s="627"/>
      <c r="AL101" s="627"/>
      <c r="AM101" s="627"/>
      <c r="AN101" s="627"/>
      <c r="AO101" s="627"/>
      <c r="AP101" s="627"/>
      <c r="AQ101" s="627"/>
      <c r="AR101" s="627"/>
      <c r="AS101" s="627"/>
      <c r="AT101" s="627"/>
      <c r="AU101" s="627"/>
      <c r="AV101" s="627"/>
      <c r="AW101" s="627"/>
      <c r="AX101" s="627"/>
    </row>
    <row r="102" spans="1:50" s="731" customFormat="1">
      <c r="A102" s="627"/>
      <c r="B102" s="691"/>
      <c r="C102" s="691"/>
      <c r="D102" s="691"/>
      <c r="E102" s="735"/>
      <c r="F102" s="691"/>
      <c r="G102" s="691"/>
      <c r="H102" s="691"/>
      <c r="I102" s="691"/>
      <c r="J102" s="691"/>
      <c r="K102" s="691"/>
      <c r="L102" s="691"/>
      <c r="M102" s="627"/>
      <c r="N102" s="627"/>
      <c r="O102" s="627"/>
      <c r="P102" s="627"/>
      <c r="Q102" s="627"/>
      <c r="R102" s="627"/>
      <c r="S102" s="627"/>
      <c r="T102" s="627"/>
      <c r="U102" s="627"/>
      <c r="V102" s="627"/>
      <c r="W102" s="627"/>
      <c r="X102" s="627"/>
      <c r="Y102" s="627"/>
      <c r="Z102" s="627"/>
      <c r="AA102" s="627"/>
      <c r="AB102" s="627"/>
      <c r="AC102" s="627"/>
      <c r="AD102" s="627"/>
      <c r="AE102" s="627"/>
      <c r="AF102" s="627"/>
      <c r="AG102" s="627"/>
      <c r="AH102" s="627"/>
      <c r="AI102" s="627"/>
      <c r="AJ102" s="627"/>
      <c r="AK102" s="627"/>
      <c r="AL102" s="627"/>
      <c r="AM102" s="627"/>
      <c r="AN102" s="627"/>
      <c r="AO102" s="627"/>
      <c r="AP102" s="627"/>
      <c r="AQ102" s="627"/>
      <c r="AR102" s="627"/>
      <c r="AS102" s="627"/>
      <c r="AT102" s="627"/>
      <c r="AU102" s="627"/>
      <c r="AV102" s="627"/>
      <c r="AW102" s="627"/>
      <c r="AX102" s="627"/>
    </row>
    <row r="103" spans="1:50" s="731" customFormat="1">
      <c r="A103" s="627"/>
      <c r="B103" s="691"/>
      <c r="C103" s="691"/>
      <c r="D103" s="691"/>
      <c r="E103" s="691"/>
      <c r="F103" s="691"/>
      <c r="G103" s="691"/>
      <c r="H103" s="691"/>
      <c r="I103" s="691"/>
      <c r="J103" s="691"/>
      <c r="K103" s="691"/>
      <c r="L103" s="691"/>
      <c r="M103" s="627"/>
      <c r="N103" s="627"/>
      <c r="O103" s="627"/>
      <c r="P103" s="627"/>
      <c r="Q103" s="627"/>
      <c r="R103" s="627"/>
      <c r="S103" s="627"/>
      <c r="T103" s="627"/>
      <c r="U103" s="627"/>
      <c r="V103" s="627"/>
      <c r="W103" s="627"/>
      <c r="X103" s="627"/>
      <c r="Y103" s="627"/>
      <c r="Z103" s="627"/>
      <c r="AA103" s="627"/>
      <c r="AB103" s="627"/>
      <c r="AC103" s="627"/>
      <c r="AD103" s="627"/>
      <c r="AE103" s="627"/>
      <c r="AF103" s="627"/>
      <c r="AG103" s="627"/>
      <c r="AH103" s="627"/>
      <c r="AI103" s="627"/>
      <c r="AJ103" s="627"/>
      <c r="AK103" s="627"/>
      <c r="AL103" s="627"/>
      <c r="AM103" s="627"/>
      <c r="AN103" s="627"/>
      <c r="AO103" s="627"/>
      <c r="AP103" s="627"/>
      <c r="AQ103" s="627"/>
      <c r="AR103" s="627"/>
      <c r="AS103" s="627"/>
      <c r="AT103" s="627"/>
      <c r="AU103" s="627"/>
      <c r="AV103" s="627"/>
      <c r="AW103" s="627"/>
      <c r="AX103" s="627"/>
    </row>
    <row r="104" spans="1:50" s="731" customFormat="1">
      <c r="A104" s="627"/>
      <c r="B104" s="691"/>
      <c r="C104" s="691"/>
      <c r="D104" s="691"/>
      <c r="E104" s="691"/>
      <c r="F104" s="691"/>
      <c r="G104" s="691"/>
      <c r="H104" s="691"/>
      <c r="I104" s="691"/>
      <c r="J104" s="691"/>
      <c r="K104" s="735"/>
      <c r="L104" s="691"/>
      <c r="M104" s="627"/>
      <c r="N104" s="627"/>
      <c r="O104" s="627"/>
      <c r="P104" s="627"/>
      <c r="Q104" s="627"/>
      <c r="R104" s="627"/>
      <c r="S104" s="627"/>
      <c r="T104" s="627"/>
      <c r="U104" s="627"/>
      <c r="V104" s="627"/>
      <c r="W104" s="627"/>
      <c r="X104" s="627"/>
      <c r="Y104" s="627"/>
      <c r="Z104" s="627"/>
      <c r="AA104" s="627"/>
      <c r="AB104" s="627"/>
      <c r="AC104" s="627"/>
      <c r="AD104" s="627"/>
      <c r="AE104" s="627"/>
      <c r="AF104" s="627"/>
      <c r="AG104" s="627"/>
      <c r="AH104" s="627"/>
      <c r="AI104" s="627"/>
      <c r="AJ104" s="627"/>
      <c r="AK104" s="627"/>
      <c r="AL104" s="627"/>
      <c r="AM104" s="627"/>
      <c r="AN104" s="627"/>
      <c r="AO104" s="627"/>
      <c r="AP104" s="627"/>
      <c r="AQ104" s="627"/>
      <c r="AR104" s="627"/>
      <c r="AS104" s="627"/>
      <c r="AT104" s="627"/>
      <c r="AU104" s="627"/>
      <c r="AV104" s="627"/>
      <c r="AW104" s="627"/>
      <c r="AX104" s="627"/>
    </row>
    <row r="105" spans="1:50" s="731" customFormat="1">
      <c r="A105" s="627"/>
      <c r="B105" s="691"/>
      <c r="C105" s="691"/>
      <c r="D105" s="691"/>
      <c r="E105" s="691"/>
      <c r="F105" s="691"/>
      <c r="G105" s="691"/>
      <c r="H105" s="691"/>
      <c r="I105" s="691"/>
      <c r="J105" s="691"/>
      <c r="K105" s="691"/>
      <c r="L105" s="691"/>
      <c r="M105" s="627"/>
      <c r="N105" s="627"/>
      <c r="O105" s="627"/>
      <c r="P105" s="627"/>
      <c r="Q105" s="627"/>
      <c r="R105" s="627"/>
      <c r="S105" s="627"/>
      <c r="T105" s="627"/>
      <c r="U105" s="627"/>
      <c r="V105" s="627"/>
      <c r="W105" s="627"/>
      <c r="X105" s="627"/>
      <c r="Y105" s="627"/>
      <c r="Z105" s="627"/>
      <c r="AA105" s="627"/>
      <c r="AB105" s="627"/>
      <c r="AC105" s="627"/>
      <c r="AD105" s="627"/>
      <c r="AE105" s="627"/>
      <c r="AF105" s="627"/>
      <c r="AG105" s="627"/>
      <c r="AH105" s="627"/>
      <c r="AI105" s="627"/>
      <c r="AJ105" s="627"/>
      <c r="AK105" s="627"/>
      <c r="AL105" s="627"/>
      <c r="AM105" s="627"/>
      <c r="AN105" s="627"/>
      <c r="AO105" s="627"/>
      <c r="AP105" s="627"/>
      <c r="AQ105" s="627"/>
      <c r="AR105" s="627"/>
      <c r="AS105" s="627"/>
      <c r="AT105" s="627"/>
      <c r="AU105" s="627"/>
      <c r="AV105" s="627"/>
      <c r="AW105" s="627"/>
      <c r="AX105" s="627"/>
    </row>
    <row r="106" spans="1:50" s="731" customFormat="1">
      <c r="A106" s="627"/>
      <c r="B106" s="691"/>
      <c r="C106" s="691"/>
      <c r="D106" s="691"/>
      <c r="E106" s="691"/>
      <c r="F106" s="691"/>
      <c r="G106" s="691"/>
      <c r="H106" s="691"/>
      <c r="I106" s="691"/>
      <c r="J106" s="691"/>
      <c r="K106" s="691"/>
      <c r="L106" s="691"/>
      <c r="M106" s="627"/>
      <c r="N106" s="627"/>
      <c r="O106" s="627"/>
      <c r="P106" s="627"/>
      <c r="Q106" s="627"/>
      <c r="R106" s="627"/>
      <c r="S106" s="627"/>
      <c r="T106" s="627"/>
      <c r="U106" s="627"/>
      <c r="V106" s="627"/>
      <c r="W106" s="627"/>
      <c r="X106" s="627"/>
      <c r="Y106" s="627"/>
      <c r="Z106" s="627"/>
      <c r="AA106" s="627"/>
      <c r="AB106" s="627"/>
      <c r="AC106" s="627"/>
      <c r="AD106" s="627"/>
      <c r="AE106" s="627"/>
      <c r="AF106" s="627"/>
      <c r="AG106" s="627"/>
      <c r="AH106" s="627"/>
      <c r="AI106" s="627"/>
      <c r="AJ106" s="627"/>
      <c r="AK106" s="627"/>
      <c r="AL106" s="627"/>
      <c r="AM106" s="627"/>
      <c r="AN106" s="627"/>
      <c r="AO106" s="627"/>
      <c r="AP106" s="627"/>
      <c r="AQ106" s="627"/>
      <c r="AR106" s="627"/>
      <c r="AS106" s="627"/>
      <c r="AT106" s="627"/>
      <c r="AU106" s="627"/>
      <c r="AV106" s="627"/>
      <c r="AW106" s="627"/>
      <c r="AX106" s="627"/>
    </row>
    <row r="107" spans="1:50" s="731" customFormat="1">
      <c r="A107" s="627"/>
      <c r="B107" s="691"/>
      <c r="C107" s="691"/>
      <c r="D107" s="691"/>
      <c r="E107" s="691"/>
      <c r="F107" s="691"/>
      <c r="G107" s="691"/>
      <c r="H107" s="691"/>
      <c r="I107" s="691"/>
      <c r="J107" s="691"/>
      <c r="K107" s="691"/>
      <c r="L107" s="691"/>
      <c r="M107" s="627"/>
      <c r="N107" s="627"/>
      <c r="O107" s="627"/>
      <c r="P107" s="627"/>
      <c r="Q107" s="627"/>
      <c r="R107" s="627"/>
      <c r="S107" s="627"/>
      <c r="T107" s="627"/>
      <c r="U107" s="627"/>
      <c r="V107" s="627"/>
      <c r="W107" s="627"/>
      <c r="X107" s="627"/>
      <c r="Y107" s="627"/>
      <c r="Z107" s="627"/>
      <c r="AA107" s="627"/>
      <c r="AB107" s="627"/>
      <c r="AC107" s="627"/>
      <c r="AD107" s="627"/>
      <c r="AE107" s="627"/>
      <c r="AF107" s="627"/>
      <c r="AG107" s="627"/>
      <c r="AH107" s="627"/>
      <c r="AI107" s="627"/>
      <c r="AJ107" s="627"/>
      <c r="AK107" s="627"/>
      <c r="AL107" s="627"/>
      <c r="AM107" s="627"/>
      <c r="AN107" s="627"/>
      <c r="AO107" s="627"/>
      <c r="AP107" s="627"/>
      <c r="AQ107" s="627"/>
      <c r="AR107" s="627"/>
      <c r="AS107" s="627"/>
      <c r="AT107" s="627"/>
      <c r="AU107" s="627"/>
      <c r="AV107" s="627"/>
      <c r="AW107" s="627"/>
      <c r="AX107" s="627"/>
    </row>
    <row r="108" spans="1:50" s="731" customFormat="1">
      <c r="A108" s="627"/>
      <c r="B108" s="691"/>
      <c r="C108" s="691"/>
      <c r="D108" s="691"/>
      <c r="E108" s="691"/>
      <c r="F108" s="691"/>
      <c r="G108" s="691"/>
      <c r="H108" s="691"/>
      <c r="I108" s="691"/>
      <c r="J108" s="691"/>
      <c r="K108" s="691"/>
      <c r="L108" s="691"/>
      <c r="M108" s="627"/>
      <c r="N108" s="627"/>
      <c r="O108" s="627"/>
      <c r="P108" s="627"/>
      <c r="Q108" s="627"/>
      <c r="R108" s="627"/>
      <c r="S108" s="627"/>
      <c r="T108" s="627"/>
      <c r="U108" s="627"/>
      <c r="V108" s="627"/>
      <c r="W108" s="627"/>
      <c r="X108" s="627"/>
      <c r="Y108" s="627"/>
      <c r="Z108" s="627"/>
      <c r="AA108" s="627"/>
      <c r="AB108" s="627"/>
      <c r="AC108" s="627"/>
      <c r="AD108" s="627"/>
      <c r="AE108" s="627"/>
      <c r="AF108" s="627"/>
      <c r="AG108" s="627"/>
      <c r="AH108" s="627"/>
      <c r="AI108" s="627"/>
      <c r="AJ108" s="627"/>
      <c r="AK108" s="627"/>
      <c r="AL108" s="627"/>
      <c r="AM108" s="627"/>
      <c r="AN108" s="627"/>
      <c r="AO108" s="627"/>
      <c r="AP108" s="627"/>
      <c r="AQ108" s="627"/>
      <c r="AR108" s="627"/>
      <c r="AS108" s="627"/>
      <c r="AT108" s="627"/>
      <c r="AU108" s="627"/>
      <c r="AV108" s="627"/>
      <c r="AW108" s="627"/>
      <c r="AX108" s="627"/>
    </row>
    <row r="109" spans="1:50" s="731" customFormat="1">
      <c r="A109" s="627"/>
      <c r="B109" s="691"/>
      <c r="C109" s="691"/>
      <c r="D109" s="691"/>
      <c r="E109" s="691"/>
      <c r="F109" s="691"/>
      <c r="G109" s="691"/>
      <c r="H109" s="691"/>
      <c r="I109" s="691"/>
      <c r="J109" s="691"/>
      <c r="K109" s="691"/>
      <c r="L109" s="691"/>
      <c r="M109" s="627"/>
      <c r="N109" s="627"/>
      <c r="O109" s="627"/>
      <c r="P109" s="627"/>
      <c r="Q109" s="627"/>
      <c r="R109" s="627"/>
      <c r="S109" s="627"/>
      <c r="T109" s="627"/>
      <c r="U109" s="627"/>
      <c r="V109" s="627"/>
      <c r="W109" s="627"/>
      <c r="X109" s="627"/>
      <c r="Y109" s="627"/>
      <c r="Z109" s="627"/>
      <c r="AA109" s="627"/>
      <c r="AB109" s="627"/>
      <c r="AC109" s="627"/>
      <c r="AD109" s="627"/>
      <c r="AE109" s="627"/>
      <c r="AF109" s="627"/>
      <c r="AG109" s="627"/>
      <c r="AH109" s="627"/>
      <c r="AI109" s="627"/>
      <c r="AJ109" s="627"/>
      <c r="AK109" s="627"/>
      <c r="AL109" s="627"/>
      <c r="AM109" s="627"/>
      <c r="AN109" s="627"/>
      <c r="AO109" s="627"/>
      <c r="AP109" s="627"/>
      <c r="AQ109" s="627"/>
      <c r="AR109" s="627"/>
      <c r="AS109" s="627"/>
      <c r="AT109" s="627"/>
      <c r="AU109" s="627"/>
      <c r="AV109" s="627"/>
      <c r="AW109" s="627"/>
      <c r="AX109" s="627"/>
    </row>
    <row r="110" spans="1:50" s="731" customFormat="1">
      <c r="A110" s="627"/>
      <c r="B110" s="691"/>
      <c r="C110" s="691"/>
      <c r="D110" s="691"/>
      <c r="E110" s="691"/>
      <c r="F110" s="691"/>
      <c r="G110" s="691"/>
      <c r="H110" s="691"/>
      <c r="I110" s="691"/>
      <c r="J110" s="691"/>
      <c r="K110" s="691"/>
      <c r="L110" s="691"/>
      <c r="M110" s="627"/>
      <c r="N110" s="627"/>
      <c r="O110" s="627"/>
      <c r="P110" s="627"/>
      <c r="Q110" s="627"/>
      <c r="R110" s="627"/>
      <c r="S110" s="627"/>
      <c r="T110" s="627"/>
      <c r="U110" s="627"/>
      <c r="V110" s="627"/>
      <c r="W110" s="627"/>
      <c r="X110" s="627"/>
      <c r="Y110" s="627"/>
      <c r="Z110" s="627"/>
      <c r="AA110" s="627"/>
      <c r="AB110" s="627"/>
      <c r="AC110" s="627"/>
      <c r="AD110" s="627"/>
      <c r="AE110" s="627"/>
      <c r="AF110" s="627"/>
      <c r="AG110" s="627"/>
      <c r="AH110" s="627"/>
      <c r="AI110" s="627"/>
      <c r="AJ110" s="627"/>
      <c r="AK110" s="627"/>
      <c r="AL110" s="627"/>
      <c r="AM110" s="627"/>
      <c r="AN110" s="627"/>
      <c r="AO110" s="627"/>
      <c r="AP110" s="627"/>
      <c r="AQ110" s="627"/>
      <c r="AR110" s="627"/>
      <c r="AS110" s="627"/>
      <c r="AT110" s="627"/>
      <c r="AU110" s="627"/>
      <c r="AV110" s="627"/>
      <c r="AW110" s="627"/>
      <c r="AX110" s="627"/>
    </row>
    <row r="111" spans="1:50" s="731" customFormat="1">
      <c r="A111" s="627"/>
      <c r="B111" s="691"/>
      <c r="C111" s="691"/>
      <c r="D111" s="691"/>
      <c r="E111" s="691"/>
      <c r="F111" s="691"/>
      <c r="G111" s="691"/>
      <c r="H111" s="691"/>
      <c r="I111" s="691"/>
      <c r="J111" s="691"/>
      <c r="K111" s="691"/>
      <c r="L111" s="691"/>
      <c r="M111" s="627"/>
      <c r="N111" s="627"/>
      <c r="O111" s="627"/>
      <c r="P111" s="627"/>
      <c r="Q111" s="627"/>
      <c r="R111" s="627"/>
      <c r="S111" s="627"/>
      <c r="T111" s="627"/>
      <c r="U111" s="627"/>
      <c r="V111" s="627"/>
      <c r="W111" s="627"/>
      <c r="X111" s="627"/>
      <c r="Y111" s="627"/>
      <c r="Z111" s="627"/>
      <c r="AA111" s="627"/>
      <c r="AB111" s="627"/>
      <c r="AC111" s="627"/>
      <c r="AD111" s="627"/>
      <c r="AE111" s="627"/>
      <c r="AF111" s="627"/>
      <c r="AG111" s="627"/>
      <c r="AH111" s="627"/>
      <c r="AI111" s="627"/>
      <c r="AJ111" s="627"/>
      <c r="AK111" s="627"/>
      <c r="AL111" s="627"/>
      <c r="AM111" s="627"/>
      <c r="AN111" s="627"/>
      <c r="AO111" s="627"/>
      <c r="AP111" s="627"/>
      <c r="AQ111" s="627"/>
      <c r="AR111" s="627"/>
      <c r="AS111" s="627"/>
      <c r="AT111" s="627"/>
      <c r="AU111" s="627"/>
      <c r="AV111" s="627"/>
      <c r="AW111" s="627"/>
      <c r="AX111" s="627"/>
    </row>
    <row r="112" spans="1:50" s="731" customFormat="1">
      <c r="A112" s="627"/>
      <c r="B112" s="691"/>
      <c r="C112" s="691"/>
      <c r="D112" s="691"/>
      <c r="E112" s="691"/>
      <c r="F112" s="691"/>
      <c r="G112" s="691"/>
      <c r="H112" s="691"/>
      <c r="I112" s="691"/>
      <c r="J112" s="691"/>
      <c r="K112" s="691"/>
      <c r="L112" s="691"/>
      <c r="M112" s="627"/>
      <c r="N112" s="627"/>
      <c r="O112" s="627"/>
      <c r="P112" s="627"/>
      <c r="Q112" s="627"/>
      <c r="R112" s="627"/>
      <c r="S112" s="627"/>
      <c r="T112" s="627"/>
      <c r="U112" s="627"/>
      <c r="V112" s="627"/>
      <c r="W112" s="627"/>
      <c r="X112" s="627"/>
      <c r="Y112" s="627"/>
      <c r="Z112" s="627"/>
      <c r="AA112" s="627"/>
      <c r="AB112" s="627"/>
      <c r="AC112" s="627"/>
      <c r="AD112" s="627"/>
      <c r="AE112" s="627"/>
      <c r="AF112" s="627"/>
      <c r="AG112" s="627"/>
      <c r="AH112" s="627"/>
      <c r="AI112" s="627"/>
      <c r="AJ112" s="627"/>
      <c r="AK112" s="627"/>
      <c r="AL112" s="627"/>
      <c r="AM112" s="627"/>
      <c r="AN112" s="627"/>
      <c r="AO112" s="627"/>
      <c r="AP112" s="627"/>
      <c r="AQ112" s="627"/>
      <c r="AR112" s="627"/>
      <c r="AS112" s="627"/>
      <c r="AT112" s="627"/>
      <c r="AU112" s="627"/>
      <c r="AV112" s="627"/>
      <c r="AW112" s="627"/>
      <c r="AX112" s="627"/>
    </row>
    <row r="113" spans="1:50" s="731" customFormat="1">
      <c r="A113" s="627"/>
      <c r="B113" s="691"/>
      <c r="C113" s="691"/>
      <c r="D113" s="691"/>
      <c r="E113" s="691"/>
      <c r="F113" s="691"/>
      <c r="G113" s="691"/>
      <c r="H113" s="691"/>
      <c r="I113" s="691"/>
      <c r="J113" s="691"/>
      <c r="K113" s="691"/>
      <c r="L113" s="691"/>
      <c r="M113" s="627"/>
      <c r="N113" s="627"/>
      <c r="O113" s="627"/>
      <c r="P113" s="627"/>
      <c r="Q113" s="627"/>
      <c r="R113" s="627"/>
      <c r="S113" s="627"/>
      <c r="T113" s="627"/>
      <c r="U113" s="627"/>
      <c r="V113" s="627"/>
      <c r="W113" s="627"/>
      <c r="X113" s="627"/>
      <c r="Y113" s="627"/>
      <c r="Z113" s="627"/>
      <c r="AA113" s="627"/>
      <c r="AB113" s="627"/>
      <c r="AC113" s="627"/>
      <c r="AD113" s="627"/>
      <c r="AE113" s="627"/>
      <c r="AF113" s="627"/>
      <c r="AG113" s="627"/>
      <c r="AH113" s="627"/>
      <c r="AI113" s="627"/>
      <c r="AJ113" s="627"/>
      <c r="AK113" s="627"/>
      <c r="AL113" s="627"/>
      <c r="AM113" s="627"/>
      <c r="AN113" s="627"/>
      <c r="AO113" s="627"/>
      <c r="AP113" s="627"/>
      <c r="AQ113" s="627"/>
      <c r="AR113" s="627"/>
      <c r="AS113" s="627"/>
      <c r="AT113" s="627"/>
      <c r="AU113" s="627"/>
      <c r="AV113" s="627"/>
      <c r="AW113" s="627"/>
      <c r="AX113" s="627"/>
    </row>
    <row r="114" spans="1:50" s="731" customFormat="1">
      <c r="A114" s="627"/>
      <c r="B114" s="627"/>
      <c r="C114" s="627"/>
      <c r="D114" s="627"/>
      <c r="E114" s="627"/>
      <c r="F114" s="627"/>
      <c r="G114" s="691"/>
      <c r="H114" s="691"/>
      <c r="I114" s="691"/>
      <c r="J114" s="691"/>
      <c r="K114" s="691"/>
      <c r="L114" s="691"/>
      <c r="M114" s="627"/>
      <c r="N114" s="627"/>
      <c r="O114" s="627"/>
      <c r="P114" s="627"/>
      <c r="Q114" s="627"/>
      <c r="R114" s="627"/>
      <c r="S114" s="627"/>
      <c r="T114" s="627"/>
      <c r="U114" s="627"/>
      <c r="V114" s="627"/>
      <c r="W114" s="627"/>
      <c r="X114" s="627"/>
      <c r="Y114" s="627"/>
      <c r="Z114" s="627"/>
      <c r="AA114" s="627"/>
      <c r="AB114" s="627"/>
      <c r="AC114" s="627"/>
      <c r="AD114" s="627"/>
      <c r="AE114" s="627"/>
      <c r="AF114" s="627"/>
      <c r="AG114" s="627"/>
      <c r="AH114" s="627"/>
      <c r="AI114" s="627"/>
      <c r="AJ114" s="627"/>
      <c r="AK114" s="627"/>
      <c r="AL114" s="627"/>
      <c r="AM114" s="627"/>
      <c r="AN114" s="627"/>
      <c r="AO114" s="627"/>
      <c r="AP114" s="627"/>
      <c r="AQ114" s="627"/>
      <c r="AR114" s="627"/>
      <c r="AS114" s="627"/>
      <c r="AT114" s="627"/>
      <c r="AU114" s="627"/>
      <c r="AV114" s="627"/>
      <c r="AW114" s="627"/>
      <c r="AX114" s="627"/>
    </row>
    <row r="115" spans="1:50" s="731" customFormat="1">
      <c r="A115" s="627"/>
      <c r="B115" s="627"/>
      <c r="C115" s="627"/>
      <c r="D115" s="627"/>
      <c r="E115" s="627"/>
      <c r="F115" s="627"/>
      <c r="G115" s="691"/>
      <c r="H115" s="691"/>
      <c r="I115" s="691"/>
      <c r="J115" s="691"/>
      <c r="K115" s="691"/>
      <c r="L115" s="691"/>
      <c r="M115" s="627"/>
      <c r="N115" s="627"/>
      <c r="O115" s="627"/>
      <c r="P115" s="627"/>
      <c r="Q115" s="627"/>
      <c r="R115" s="627"/>
      <c r="S115" s="627"/>
      <c r="T115" s="627"/>
      <c r="U115" s="627"/>
      <c r="V115" s="627"/>
      <c r="W115" s="627"/>
      <c r="X115" s="627"/>
      <c r="Y115" s="627"/>
      <c r="Z115" s="627"/>
      <c r="AA115" s="627"/>
      <c r="AB115" s="627"/>
      <c r="AC115" s="627"/>
      <c r="AD115" s="627"/>
      <c r="AE115" s="627"/>
      <c r="AF115" s="627"/>
      <c r="AG115" s="627"/>
      <c r="AH115" s="627"/>
      <c r="AI115" s="627"/>
      <c r="AJ115" s="627"/>
      <c r="AK115" s="627"/>
      <c r="AL115" s="627"/>
      <c r="AM115" s="627"/>
      <c r="AN115" s="627"/>
      <c r="AO115" s="627"/>
      <c r="AP115" s="627"/>
      <c r="AQ115" s="627"/>
      <c r="AR115" s="627"/>
      <c r="AS115" s="627"/>
      <c r="AT115" s="627"/>
      <c r="AU115" s="627"/>
      <c r="AV115" s="627"/>
      <c r="AW115" s="627"/>
      <c r="AX115" s="627"/>
    </row>
    <row r="116" spans="1:50" s="731" customFormat="1">
      <c r="A116" s="627"/>
      <c r="B116" s="627"/>
      <c r="C116" s="627"/>
      <c r="D116" s="627"/>
      <c r="E116" s="627"/>
      <c r="F116" s="627"/>
      <c r="G116" s="627"/>
      <c r="H116" s="691"/>
      <c r="I116" s="691"/>
      <c r="J116" s="691"/>
      <c r="K116" s="691"/>
      <c r="L116" s="691"/>
      <c r="M116" s="627"/>
      <c r="N116" s="627"/>
      <c r="O116" s="627"/>
      <c r="P116" s="627"/>
      <c r="Q116" s="627"/>
      <c r="R116" s="627"/>
      <c r="S116" s="627"/>
      <c r="T116" s="627"/>
      <c r="U116" s="627"/>
      <c r="V116" s="627"/>
      <c r="W116" s="627"/>
      <c r="X116" s="627"/>
      <c r="Y116" s="627"/>
      <c r="Z116" s="627"/>
      <c r="AA116" s="627"/>
      <c r="AB116" s="627"/>
      <c r="AC116" s="627"/>
      <c r="AD116" s="627"/>
      <c r="AE116" s="627"/>
      <c r="AF116" s="627"/>
      <c r="AG116" s="627"/>
      <c r="AH116" s="627"/>
      <c r="AI116" s="627"/>
      <c r="AJ116" s="627"/>
      <c r="AK116" s="627"/>
      <c r="AL116" s="627"/>
      <c r="AM116" s="627"/>
      <c r="AN116" s="627"/>
      <c r="AO116" s="627"/>
      <c r="AP116" s="627"/>
      <c r="AQ116" s="627"/>
      <c r="AR116" s="627"/>
      <c r="AS116" s="627"/>
      <c r="AT116" s="627"/>
      <c r="AU116" s="627"/>
      <c r="AV116" s="627"/>
      <c r="AW116" s="627"/>
      <c r="AX116" s="627"/>
    </row>
    <row r="117" spans="1:50" s="731" customFormat="1">
      <c r="A117" s="627"/>
      <c r="B117" s="627"/>
      <c r="C117" s="627"/>
      <c r="D117" s="627"/>
      <c r="E117" s="627"/>
      <c r="F117" s="627"/>
      <c r="G117" s="627"/>
      <c r="H117" s="691"/>
      <c r="I117" s="691"/>
      <c r="J117" s="691"/>
      <c r="K117" s="691"/>
      <c r="L117" s="691"/>
      <c r="M117" s="627"/>
      <c r="N117" s="627"/>
      <c r="O117" s="627"/>
      <c r="P117" s="627"/>
      <c r="Q117" s="627"/>
      <c r="R117" s="627"/>
      <c r="S117" s="627"/>
      <c r="T117" s="627"/>
      <c r="U117" s="627"/>
      <c r="V117" s="627"/>
      <c r="W117" s="627"/>
      <c r="X117" s="627"/>
      <c r="Y117" s="627"/>
      <c r="Z117" s="627"/>
      <c r="AA117" s="627"/>
      <c r="AB117" s="627"/>
      <c r="AC117" s="627"/>
      <c r="AD117" s="627"/>
      <c r="AE117" s="627"/>
      <c r="AF117" s="627"/>
      <c r="AG117" s="627"/>
      <c r="AH117" s="627"/>
      <c r="AI117" s="627"/>
      <c r="AJ117" s="627"/>
      <c r="AK117" s="627"/>
      <c r="AL117" s="627"/>
      <c r="AM117" s="627"/>
      <c r="AN117" s="627"/>
      <c r="AO117" s="627"/>
      <c r="AP117" s="627"/>
      <c r="AQ117" s="627"/>
      <c r="AR117" s="627"/>
      <c r="AS117" s="627"/>
      <c r="AT117" s="627"/>
      <c r="AU117" s="627"/>
      <c r="AV117" s="627"/>
      <c r="AW117" s="627"/>
      <c r="AX117" s="627"/>
    </row>
    <row r="118" spans="1:50" s="731" customFormat="1">
      <c r="A118" s="627"/>
      <c r="B118" s="627"/>
      <c r="C118" s="627"/>
      <c r="D118" s="627"/>
      <c r="E118" s="627"/>
      <c r="F118" s="627"/>
      <c r="G118" s="627"/>
      <c r="H118" s="691"/>
      <c r="I118" s="691"/>
      <c r="J118" s="691"/>
      <c r="K118" s="691"/>
      <c r="L118" s="691"/>
      <c r="M118" s="627"/>
      <c r="N118" s="627"/>
      <c r="O118" s="627"/>
      <c r="P118" s="627"/>
      <c r="Q118" s="627"/>
      <c r="R118" s="627"/>
      <c r="S118" s="627"/>
      <c r="T118" s="627"/>
      <c r="U118" s="627"/>
      <c r="V118" s="627"/>
      <c r="W118" s="627"/>
      <c r="X118" s="627"/>
      <c r="Y118" s="627"/>
      <c r="Z118" s="627"/>
      <c r="AA118" s="627"/>
      <c r="AB118" s="627"/>
      <c r="AC118" s="627"/>
      <c r="AD118" s="627"/>
      <c r="AE118" s="627"/>
      <c r="AF118" s="627"/>
      <c r="AG118" s="627"/>
      <c r="AH118" s="627"/>
      <c r="AI118" s="627"/>
      <c r="AJ118" s="627"/>
      <c r="AK118" s="627"/>
      <c r="AL118" s="627"/>
      <c r="AM118" s="627"/>
      <c r="AN118" s="627"/>
      <c r="AO118" s="627"/>
      <c r="AP118" s="627"/>
      <c r="AQ118" s="627"/>
      <c r="AR118" s="627"/>
      <c r="AS118" s="627"/>
      <c r="AT118" s="627"/>
      <c r="AU118" s="627"/>
      <c r="AV118" s="627"/>
      <c r="AW118" s="627"/>
      <c r="AX118" s="627"/>
    </row>
    <row r="119" spans="1:50" s="731" customFormat="1">
      <c r="A119" s="627"/>
      <c r="B119" s="627"/>
      <c r="C119" s="627"/>
      <c r="D119" s="627"/>
      <c r="E119" s="627"/>
      <c r="F119" s="627"/>
      <c r="G119" s="627"/>
      <c r="H119" s="691"/>
      <c r="I119" s="691"/>
      <c r="J119" s="691"/>
      <c r="K119" s="691"/>
      <c r="L119" s="691"/>
      <c r="M119" s="627"/>
      <c r="N119" s="627"/>
      <c r="O119" s="627"/>
      <c r="P119" s="627"/>
      <c r="Q119" s="627"/>
      <c r="R119" s="627"/>
      <c r="S119" s="627"/>
      <c r="T119" s="627"/>
      <c r="U119" s="627"/>
      <c r="V119" s="627"/>
      <c r="W119" s="627"/>
      <c r="X119" s="627"/>
      <c r="Y119" s="627"/>
      <c r="Z119" s="627"/>
      <c r="AA119" s="627"/>
      <c r="AB119" s="627"/>
      <c r="AC119" s="627"/>
      <c r="AD119" s="627"/>
      <c r="AE119" s="627"/>
      <c r="AF119" s="627"/>
      <c r="AG119" s="627"/>
      <c r="AH119" s="627"/>
      <c r="AI119" s="627"/>
      <c r="AJ119" s="627"/>
      <c r="AK119" s="627"/>
      <c r="AL119" s="627"/>
      <c r="AM119" s="627"/>
      <c r="AN119" s="627"/>
      <c r="AO119" s="627"/>
      <c r="AP119" s="627"/>
      <c r="AQ119" s="627"/>
      <c r="AR119" s="627"/>
      <c r="AS119" s="627"/>
      <c r="AT119" s="627"/>
      <c r="AU119" s="627"/>
      <c r="AV119" s="627"/>
      <c r="AW119" s="627"/>
      <c r="AX119" s="627"/>
    </row>
    <row r="120" spans="1:50" s="731" customFormat="1">
      <c r="A120" s="627"/>
      <c r="B120" s="627"/>
      <c r="C120" s="627"/>
      <c r="D120" s="627"/>
      <c r="E120" s="627"/>
      <c r="F120" s="627"/>
      <c r="G120" s="627"/>
      <c r="H120" s="691"/>
      <c r="I120" s="691"/>
      <c r="J120" s="691"/>
      <c r="K120" s="691"/>
      <c r="L120" s="691"/>
      <c r="M120" s="627"/>
      <c r="N120" s="627"/>
      <c r="O120" s="627"/>
      <c r="P120" s="627"/>
      <c r="Q120" s="627"/>
      <c r="R120" s="627"/>
      <c r="S120" s="627"/>
      <c r="T120" s="627"/>
      <c r="U120" s="627"/>
      <c r="V120" s="627"/>
      <c r="W120" s="627"/>
      <c r="X120" s="627"/>
      <c r="Y120" s="627"/>
      <c r="Z120" s="627"/>
      <c r="AA120" s="627"/>
      <c r="AB120" s="627"/>
      <c r="AC120" s="627"/>
      <c r="AD120" s="627"/>
      <c r="AE120" s="627"/>
      <c r="AF120" s="627"/>
      <c r="AG120" s="627"/>
      <c r="AH120" s="627"/>
      <c r="AI120" s="627"/>
      <c r="AJ120" s="627"/>
      <c r="AK120" s="627"/>
      <c r="AL120" s="627"/>
      <c r="AM120" s="627"/>
      <c r="AN120" s="627"/>
      <c r="AO120" s="627"/>
      <c r="AP120" s="627"/>
      <c r="AQ120" s="627"/>
      <c r="AR120" s="627"/>
      <c r="AS120" s="627"/>
      <c r="AT120" s="627"/>
      <c r="AU120" s="627"/>
      <c r="AV120" s="627"/>
      <c r="AW120" s="627"/>
      <c r="AX120" s="627"/>
    </row>
    <row r="121" spans="1:50" s="731" customFormat="1">
      <c r="A121" s="627"/>
      <c r="B121" s="627"/>
      <c r="C121" s="627"/>
      <c r="D121" s="627"/>
      <c r="E121" s="627"/>
      <c r="F121" s="627"/>
      <c r="G121" s="627"/>
      <c r="H121" s="691"/>
      <c r="I121" s="691"/>
      <c r="J121" s="691"/>
      <c r="K121" s="691"/>
      <c r="L121" s="691"/>
      <c r="M121" s="627"/>
      <c r="N121" s="627"/>
      <c r="O121" s="627"/>
      <c r="P121" s="627"/>
      <c r="Q121" s="627"/>
      <c r="R121" s="627"/>
      <c r="S121" s="627"/>
      <c r="T121" s="627"/>
      <c r="U121" s="627"/>
      <c r="V121" s="627"/>
      <c r="W121" s="627"/>
      <c r="X121" s="627"/>
      <c r="Y121" s="627"/>
      <c r="Z121" s="627"/>
      <c r="AA121" s="627"/>
      <c r="AB121" s="627"/>
      <c r="AC121" s="627"/>
      <c r="AD121" s="627"/>
      <c r="AE121" s="627"/>
      <c r="AF121" s="627"/>
      <c r="AG121" s="627"/>
      <c r="AH121" s="627"/>
      <c r="AI121" s="627"/>
      <c r="AJ121" s="627"/>
      <c r="AK121" s="627"/>
      <c r="AL121" s="627"/>
      <c r="AM121" s="627"/>
      <c r="AN121" s="627"/>
      <c r="AO121" s="627"/>
      <c r="AP121" s="627"/>
      <c r="AQ121" s="627"/>
      <c r="AR121" s="627"/>
      <c r="AS121" s="627"/>
      <c r="AT121" s="627"/>
      <c r="AU121" s="627"/>
      <c r="AV121" s="627"/>
      <c r="AW121" s="627"/>
      <c r="AX121" s="627"/>
    </row>
    <row r="122" spans="1:50" s="731" customFormat="1">
      <c r="A122" s="627"/>
      <c r="B122" s="627"/>
      <c r="C122" s="627"/>
      <c r="D122" s="627"/>
      <c r="E122" s="627"/>
      <c r="F122" s="627"/>
      <c r="G122" s="627"/>
      <c r="H122" s="691"/>
      <c r="I122" s="691"/>
      <c r="J122" s="691"/>
      <c r="K122" s="691"/>
      <c r="L122" s="691"/>
      <c r="M122" s="627"/>
      <c r="N122" s="627"/>
      <c r="O122" s="627"/>
      <c r="P122" s="627"/>
      <c r="Q122" s="627"/>
      <c r="R122" s="627"/>
      <c r="S122" s="627"/>
      <c r="T122" s="627"/>
      <c r="U122" s="627"/>
      <c r="V122" s="627"/>
      <c r="W122" s="627"/>
      <c r="X122" s="627"/>
      <c r="Y122" s="627"/>
      <c r="Z122" s="627"/>
      <c r="AA122" s="627"/>
      <c r="AB122" s="627"/>
      <c r="AC122" s="627"/>
      <c r="AD122" s="627"/>
      <c r="AE122" s="627"/>
      <c r="AF122" s="627"/>
      <c r="AG122" s="627"/>
      <c r="AH122" s="627"/>
      <c r="AI122" s="627"/>
      <c r="AJ122" s="627"/>
      <c r="AK122" s="627"/>
      <c r="AL122" s="627"/>
      <c r="AM122" s="627"/>
      <c r="AN122" s="627"/>
      <c r="AO122" s="627"/>
      <c r="AP122" s="627"/>
      <c r="AQ122" s="627"/>
      <c r="AR122" s="627"/>
      <c r="AS122" s="627"/>
      <c r="AT122" s="627"/>
      <c r="AU122" s="627"/>
      <c r="AV122" s="627"/>
      <c r="AW122" s="627"/>
      <c r="AX122" s="627"/>
    </row>
    <row r="123" spans="1:50" s="731" customFormat="1">
      <c r="A123" s="627"/>
      <c r="B123" s="627"/>
      <c r="C123" s="627"/>
      <c r="D123" s="627"/>
      <c r="E123" s="627"/>
      <c r="F123" s="627"/>
      <c r="G123" s="627"/>
      <c r="H123" s="691"/>
      <c r="I123" s="691"/>
      <c r="J123" s="691"/>
      <c r="K123" s="691"/>
      <c r="L123" s="691"/>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627"/>
      <c r="AI123" s="627"/>
      <c r="AJ123" s="627"/>
      <c r="AK123" s="627"/>
      <c r="AL123" s="627"/>
      <c r="AM123" s="627"/>
      <c r="AN123" s="627"/>
      <c r="AO123" s="627"/>
      <c r="AP123" s="627"/>
      <c r="AQ123" s="627"/>
      <c r="AR123" s="627"/>
      <c r="AS123" s="627"/>
      <c r="AT123" s="627"/>
      <c r="AU123" s="627"/>
      <c r="AV123" s="627"/>
      <c r="AW123" s="627"/>
      <c r="AX123" s="627"/>
    </row>
    <row r="124" spans="1:50" s="731" customFormat="1">
      <c r="A124" s="627"/>
      <c r="B124" s="627"/>
      <c r="C124" s="627"/>
      <c r="D124" s="627"/>
      <c r="E124" s="627"/>
      <c r="F124" s="627"/>
      <c r="G124" s="627"/>
      <c r="H124" s="691"/>
      <c r="I124" s="691"/>
      <c r="J124" s="691"/>
      <c r="K124" s="691"/>
      <c r="L124" s="691"/>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627"/>
      <c r="AI124" s="627"/>
      <c r="AJ124" s="627"/>
      <c r="AK124" s="627"/>
      <c r="AL124" s="627"/>
      <c r="AM124" s="627"/>
      <c r="AN124" s="627"/>
      <c r="AO124" s="627"/>
      <c r="AP124" s="627"/>
      <c r="AQ124" s="627"/>
      <c r="AR124" s="627"/>
      <c r="AS124" s="627"/>
      <c r="AT124" s="627"/>
      <c r="AU124" s="627"/>
      <c r="AV124" s="627"/>
      <c r="AW124" s="627"/>
      <c r="AX124" s="627"/>
    </row>
    <row r="125" spans="1:50" s="731" customFormat="1">
      <c r="A125" s="627"/>
      <c r="B125" s="627"/>
      <c r="C125" s="627"/>
      <c r="D125" s="627"/>
      <c r="E125" s="627"/>
      <c r="F125" s="627"/>
      <c r="G125" s="627"/>
      <c r="H125" s="691"/>
      <c r="I125" s="691"/>
      <c r="J125" s="691"/>
      <c r="K125" s="691"/>
      <c r="L125" s="691"/>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627"/>
      <c r="AI125" s="627"/>
      <c r="AJ125" s="627"/>
      <c r="AK125" s="627"/>
      <c r="AL125" s="627"/>
      <c r="AM125" s="627"/>
      <c r="AN125" s="627"/>
      <c r="AO125" s="627"/>
      <c r="AP125" s="627"/>
      <c r="AQ125" s="627"/>
      <c r="AR125" s="627"/>
      <c r="AS125" s="627"/>
      <c r="AT125" s="627"/>
      <c r="AU125" s="627"/>
      <c r="AV125" s="627"/>
      <c r="AW125" s="627"/>
      <c r="AX125" s="627"/>
    </row>
    <row r="126" spans="1:50" s="731" customFormat="1">
      <c r="A126" s="627"/>
      <c r="B126" s="627"/>
      <c r="C126" s="627"/>
      <c r="D126" s="627"/>
      <c r="E126" s="627"/>
      <c r="F126" s="627"/>
      <c r="G126" s="627"/>
      <c r="H126" s="691"/>
      <c r="I126" s="691"/>
      <c r="J126" s="691"/>
      <c r="K126" s="691"/>
      <c r="L126" s="691"/>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7"/>
      <c r="AL126" s="627"/>
      <c r="AM126" s="627"/>
      <c r="AN126" s="627"/>
      <c r="AO126" s="627"/>
      <c r="AP126" s="627"/>
      <c r="AQ126" s="627"/>
      <c r="AR126" s="627"/>
      <c r="AS126" s="627"/>
      <c r="AT126" s="627"/>
      <c r="AU126" s="627"/>
      <c r="AV126" s="627"/>
      <c r="AW126" s="627"/>
      <c r="AX126" s="627"/>
    </row>
    <row r="127" spans="1:50" s="731" customFormat="1">
      <c r="A127" s="627"/>
      <c r="B127" s="627"/>
      <c r="C127" s="627"/>
      <c r="D127" s="627"/>
      <c r="E127" s="627"/>
      <c r="F127" s="627"/>
      <c r="G127" s="627"/>
      <c r="H127" s="691"/>
      <c r="I127" s="691"/>
      <c r="J127" s="691"/>
      <c r="K127" s="691"/>
      <c r="L127" s="691"/>
      <c r="M127" s="627"/>
      <c r="N127" s="627"/>
      <c r="O127" s="627"/>
      <c r="P127" s="627"/>
      <c r="Q127" s="627"/>
      <c r="R127" s="627"/>
      <c r="S127" s="627"/>
      <c r="T127" s="627"/>
      <c r="U127" s="627"/>
      <c r="V127" s="627"/>
      <c r="W127" s="627"/>
      <c r="X127" s="627"/>
      <c r="Y127" s="627"/>
      <c r="Z127" s="627"/>
      <c r="AA127" s="627"/>
      <c r="AB127" s="627"/>
      <c r="AC127" s="627"/>
      <c r="AD127" s="627"/>
      <c r="AE127" s="627"/>
      <c r="AF127" s="627"/>
      <c r="AG127" s="627"/>
      <c r="AH127" s="627"/>
      <c r="AI127" s="627"/>
      <c r="AJ127" s="627"/>
      <c r="AK127" s="627"/>
      <c r="AL127" s="627"/>
      <c r="AM127" s="627"/>
      <c r="AN127" s="627"/>
      <c r="AO127" s="627"/>
      <c r="AP127" s="627"/>
      <c r="AQ127" s="627"/>
      <c r="AR127" s="627"/>
      <c r="AS127" s="627"/>
      <c r="AT127" s="627"/>
      <c r="AU127" s="627"/>
      <c r="AV127" s="627"/>
      <c r="AW127" s="627"/>
      <c r="AX127" s="627"/>
    </row>
    <row r="128" spans="1:50" s="731" customFormat="1">
      <c r="A128" s="627"/>
      <c r="B128" s="627"/>
      <c r="C128" s="627"/>
      <c r="D128" s="627"/>
      <c r="E128" s="627"/>
      <c r="F128" s="627"/>
      <c r="G128" s="627"/>
      <c r="H128" s="691"/>
      <c r="I128" s="691"/>
      <c r="J128" s="691"/>
      <c r="K128" s="691"/>
      <c r="L128" s="691"/>
      <c r="M128" s="627"/>
      <c r="N128" s="627"/>
      <c r="O128" s="627"/>
      <c r="P128" s="627"/>
      <c r="Q128" s="627"/>
      <c r="R128" s="627"/>
      <c r="S128" s="627"/>
      <c r="T128" s="627"/>
      <c r="U128" s="627"/>
      <c r="V128" s="627"/>
      <c r="W128" s="627"/>
      <c r="X128" s="627"/>
      <c r="Y128" s="627"/>
      <c r="Z128" s="627"/>
      <c r="AA128" s="627"/>
      <c r="AB128" s="627"/>
      <c r="AC128" s="627"/>
      <c r="AD128" s="627"/>
      <c r="AE128" s="627"/>
      <c r="AF128" s="627"/>
      <c r="AG128" s="627"/>
      <c r="AH128" s="627"/>
      <c r="AI128" s="627"/>
      <c r="AJ128" s="627"/>
      <c r="AK128" s="627"/>
      <c r="AL128" s="627"/>
      <c r="AM128" s="627"/>
      <c r="AN128" s="627"/>
      <c r="AO128" s="627"/>
      <c r="AP128" s="627"/>
      <c r="AQ128" s="627"/>
      <c r="AR128" s="627"/>
      <c r="AS128" s="627"/>
      <c r="AT128" s="627"/>
      <c r="AU128" s="627"/>
      <c r="AV128" s="627"/>
      <c r="AW128" s="627"/>
      <c r="AX128" s="627"/>
    </row>
    <row r="129" spans="1:50" s="731" customFormat="1">
      <c r="A129" s="627"/>
      <c r="B129" s="627"/>
      <c r="C129" s="627"/>
      <c r="D129" s="627"/>
      <c r="E129" s="627"/>
      <c r="F129" s="627"/>
      <c r="G129" s="627"/>
      <c r="H129" s="691"/>
      <c r="I129" s="691"/>
      <c r="J129" s="691"/>
      <c r="K129" s="691"/>
      <c r="L129" s="691"/>
      <c r="M129" s="627"/>
      <c r="N129" s="627"/>
      <c r="O129" s="627"/>
      <c r="P129" s="627"/>
      <c r="Q129" s="627"/>
      <c r="R129" s="627"/>
      <c r="S129" s="627"/>
      <c r="T129" s="627"/>
      <c r="U129" s="627"/>
      <c r="V129" s="627"/>
      <c r="W129" s="627"/>
      <c r="X129" s="627"/>
      <c r="Y129" s="627"/>
      <c r="Z129" s="627"/>
      <c r="AA129" s="627"/>
      <c r="AB129" s="627"/>
      <c r="AC129" s="627"/>
      <c r="AD129" s="627"/>
      <c r="AE129" s="627"/>
      <c r="AF129" s="627"/>
      <c r="AG129" s="627"/>
      <c r="AH129" s="627"/>
      <c r="AI129" s="627"/>
      <c r="AJ129" s="627"/>
      <c r="AK129" s="627"/>
      <c r="AL129" s="627"/>
      <c r="AM129" s="627"/>
      <c r="AN129" s="627"/>
      <c r="AO129" s="627"/>
      <c r="AP129" s="627"/>
      <c r="AQ129" s="627"/>
      <c r="AR129" s="627"/>
      <c r="AS129" s="627"/>
      <c r="AT129" s="627"/>
      <c r="AU129" s="627"/>
      <c r="AV129" s="627"/>
      <c r="AW129" s="627"/>
      <c r="AX129" s="627"/>
    </row>
    <row r="130" spans="1:50" s="731" customFormat="1">
      <c r="A130" s="627"/>
      <c r="B130" s="627"/>
      <c r="C130" s="627"/>
      <c r="D130" s="627"/>
      <c r="E130" s="627"/>
      <c r="F130" s="627"/>
      <c r="G130" s="627"/>
      <c r="H130" s="691"/>
      <c r="I130" s="691"/>
      <c r="J130" s="691"/>
      <c r="K130" s="691"/>
      <c r="L130" s="691"/>
      <c r="M130" s="627"/>
      <c r="N130" s="627"/>
      <c r="O130" s="627"/>
      <c r="P130" s="627"/>
      <c r="Q130" s="627"/>
      <c r="R130" s="627"/>
      <c r="S130" s="627"/>
      <c r="T130" s="627"/>
      <c r="U130" s="627"/>
      <c r="V130" s="627"/>
      <c r="W130" s="627"/>
      <c r="X130" s="627"/>
      <c r="Y130" s="627"/>
      <c r="Z130" s="627"/>
      <c r="AA130" s="627"/>
      <c r="AB130" s="627"/>
      <c r="AC130" s="627"/>
      <c r="AD130" s="627"/>
      <c r="AE130" s="627"/>
      <c r="AF130" s="627"/>
      <c r="AG130" s="627"/>
      <c r="AH130" s="627"/>
      <c r="AI130" s="627"/>
      <c r="AJ130" s="627"/>
      <c r="AK130" s="627"/>
      <c r="AL130" s="627"/>
      <c r="AM130" s="627"/>
      <c r="AN130" s="627"/>
      <c r="AO130" s="627"/>
      <c r="AP130" s="627"/>
      <c r="AQ130" s="627"/>
      <c r="AR130" s="627"/>
      <c r="AS130" s="627"/>
      <c r="AT130" s="627"/>
      <c r="AU130" s="627"/>
      <c r="AV130" s="627"/>
      <c r="AW130" s="627"/>
      <c r="AX130" s="627"/>
    </row>
    <row r="131" spans="1:50" s="731" customFormat="1">
      <c r="A131" s="627"/>
      <c r="B131" s="627"/>
      <c r="C131" s="627"/>
      <c r="D131" s="627"/>
      <c r="E131" s="627"/>
      <c r="F131" s="627"/>
      <c r="G131" s="627"/>
      <c r="H131" s="691"/>
      <c r="I131" s="691"/>
      <c r="J131" s="691"/>
      <c r="K131" s="691"/>
      <c r="L131" s="691"/>
      <c r="M131" s="627"/>
      <c r="N131" s="627"/>
      <c r="O131" s="627"/>
      <c r="P131" s="627"/>
      <c r="Q131" s="627"/>
      <c r="R131" s="627"/>
      <c r="S131" s="627"/>
      <c r="T131" s="627"/>
      <c r="U131" s="627"/>
      <c r="V131" s="627"/>
      <c r="W131" s="627"/>
      <c r="X131" s="627"/>
      <c r="Y131" s="627"/>
      <c r="Z131" s="627"/>
      <c r="AA131" s="627"/>
      <c r="AB131" s="627"/>
      <c r="AC131" s="627"/>
      <c r="AD131" s="627"/>
      <c r="AE131" s="627"/>
      <c r="AF131" s="627"/>
      <c r="AG131" s="627"/>
      <c r="AH131" s="627"/>
      <c r="AI131" s="627"/>
      <c r="AJ131" s="627"/>
      <c r="AK131" s="627"/>
      <c r="AL131" s="627"/>
      <c r="AM131" s="627"/>
      <c r="AN131" s="627"/>
      <c r="AO131" s="627"/>
      <c r="AP131" s="627"/>
      <c r="AQ131" s="627"/>
      <c r="AR131" s="627"/>
      <c r="AS131" s="627"/>
      <c r="AT131" s="627"/>
      <c r="AU131" s="627"/>
      <c r="AV131" s="627"/>
      <c r="AW131" s="627"/>
      <c r="AX131" s="627"/>
    </row>
    <row r="132" spans="1:50" s="731" customFormat="1">
      <c r="A132" s="627"/>
      <c r="B132" s="627"/>
      <c r="C132" s="627"/>
      <c r="D132" s="627"/>
      <c r="E132" s="627"/>
      <c r="F132" s="627"/>
      <c r="G132" s="627"/>
      <c r="H132" s="691"/>
      <c r="I132" s="691"/>
      <c r="J132" s="691"/>
      <c r="K132" s="691"/>
      <c r="L132" s="691"/>
      <c r="M132" s="627"/>
      <c r="N132" s="627"/>
      <c r="O132" s="627"/>
      <c r="P132" s="627"/>
      <c r="Q132" s="627"/>
      <c r="R132" s="627"/>
      <c r="S132" s="627"/>
      <c r="T132" s="627"/>
      <c r="U132" s="627"/>
      <c r="V132" s="627"/>
      <c r="W132" s="627"/>
      <c r="X132" s="627"/>
      <c r="Y132" s="627"/>
      <c r="Z132" s="627"/>
      <c r="AA132" s="627"/>
      <c r="AB132" s="627"/>
      <c r="AC132" s="627"/>
      <c r="AD132" s="627"/>
      <c r="AE132" s="627"/>
      <c r="AF132" s="627"/>
      <c r="AG132" s="627"/>
      <c r="AH132" s="627"/>
      <c r="AI132" s="627"/>
      <c r="AJ132" s="627"/>
      <c r="AK132" s="627"/>
      <c r="AL132" s="627"/>
      <c r="AM132" s="627"/>
      <c r="AN132" s="627"/>
      <c r="AO132" s="627"/>
      <c r="AP132" s="627"/>
      <c r="AQ132" s="627"/>
      <c r="AR132" s="627"/>
      <c r="AS132" s="627"/>
      <c r="AT132" s="627"/>
      <c r="AU132" s="627"/>
      <c r="AV132" s="627"/>
      <c r="AW132" s="627"/>
      <c r="AX132" s="627"/>
    </row>
    <row r="133" spans="1:50" s="731" customFormat="1">
      <c r="A133" s="627"/>
      <c r="B133" s="627"/>
      <c r="C133" s="627"/>
      <c r="D133" s="627"/>
      <c r="E133" s="627"/>
      <c r="F133" s="627"/>
      <c r="G133" s="627"/>
      <c r="H133" s="691"/>
      <c r="I133" s="691"/>
      <c r="J133" s="691"/>
      <c r="K133" s="691"/>
      <c r="L133" s="691"/>
      <c r="M133" s="627"/>
      <c r="N133" s="627"/>
      <c r="O133" s="627"/>
      <c r="P133" s="627"/>
      <c r="Q133" s="627"/>
      <c r="R133" s="627"/>
      <c r="S133" s="627"/>
      <c r="T133" s="627"/>
      <c r="U133" s="627"/>
      <c r="V133" s="627"/>
      <c r="W133" s="627"/>
      <c r="X133" s="627"/>
      <c r="Y133" s="627"/>
      <c r="Z133" s="627"/>
      <c r="AA133" s="627"/>
      <c r="AB133" s="627"/>
      <c r="AC133" s="627"/>
      <c r="AD133" s="627"/>
      <c r="AE133" s="627"/>
      <c r="AF133" s="627"/>
      <c r="AG133" s="627"/>
      <c r="AH133" s="627"/>
      <c r="AI133" s="627"/>
      <c r="AJ133" s="627"/>
      <c r="AK133" s="627"/>
      <c r="AL133" s="627"/>
      <c r="AM133" s="627"/>
      <c r="AN133" s="627"/>
      <c r="AO133" s="627"/>
      <c r="AP133" s="627"/>
      <c r="AQ133" s="627"/>
      <c r="AR133" s="627"/>
      <c r="AS133" s="627"/>
      <c r="AT133" s="627"/>
      <c r="AU133" s="627"/>
      <c r="AV133" s="627"/>
      <c r="AW133" s="627"/>
      <c r="AX133" s="627"/>
    </row>
    <row r="134" spans="1:50" s="731" customFormat="1">
      <c r="A134" s="627"/>
      <c r="B134" s="627"/>
      <c r="C134" s="627"/>
      <c r="D134" s="627"/>
      <c r="E134" s="627"/>
      <c r="F134" s="627"/>
      <c r="G134" s="627"/>
      <c r="H134" s="691"/>
      <c r="I134" s="691"/>
      <c r="J134" s="691"/>
      <c r="K134" s="691"/>
      <c r="L134" s="691"/>
      <c r="M134" s="627"/>
      <c r="N134" s="627"/>
      <c r="O134" s="627"/>
      <c r="P134" s="627"/>
      <c r="Q134" s="627"/>
      <c r="R134" s="627"/>
      <c r="S134" s="627"/>
      <c r="T134" s="627"/>
      <c r="U134" s="627"/>
      <c r="V134" s="627"/>
      <c r="W134" s="627"/>
      <c r="X134" s="627"/>
      <c r="Y134" s="627"/>
      <c r="Z134" s="627"/>
      <c r="AA134" s="627"/>
      <c r="AB134" s="627"/>
      <c r="AC134" s="627"/>
      <c r="AD134" s="627"/>
      <c r="AE134" s="627"/>
      <c r="AF134" s="627"/>
      <c r="AG134" s="627"/>
      <c r="AH134" s="627"/>
      <c r="AI134" s="627"/>
      <c r="AJ134" s="627"/>
      <c r="AK134" s="627"/>
      <c r="AL134" s="627"/>
      <c r="AM134" s="627"/>
      <c r="AN134" s="627"/>
      <c r="AO134" s="627"/>
      <c r="AP134" s="627"/>
      <c r="AQ134" s="627"/>
      <c r="AR134" s="627"/>
      <c r="AS134" s="627"/>
      <c r="AT134" s="627"/>
      <c r="AU134" s="627"/>
      <c r="AV134" s="627"/>
      <c r="AW134" s="627"/>
      <c r="AX134" s="627"/>
    </row>
    <row r="135" spans="1:50" s="731" customFormat="1">
      <c r="A135" s="627"/>
      <c r="B135" s="627"/>
      <c r="C135" s="627"/>
      <c r="D135" s="627"/>
      <c r="E135" s="627"/>
      <c r="F135" s="627"/>
      <c r="G135" s="627"/>
      <c r="H135" s="691"/>
      <c r="I135" s="691"/>
      <c r="J135" s="691"/>
      <c r="K135" s="691"/>
      <c r="L135" s="691"/>
      <c r="M135" s="627"/>
      <c r="N135" s="627"/>
      <c r="O135" s="627"/>
      <c r="P135" s="627"/>
      <c r="Q135" s="627"/>
      <c r="R135" s="627"/>
      <c r="S135" s="627"/>
      <c r="T135" s="627"/>
      <c r="U135" s="627"/>
      <c r="V135" s="627"/>
      <c r="W135" s="627"/>
      <c r="X135" s="627"/>
      <c r="Y135" s="627"/>
      <c r="Z135" s="627"/>
      <c r="AA135" s="627"/>
      <c r="AB135" s="627"/>
      <c r="AC135" s="627"/>
      <c r="AD135" s="627"/>
      <c r="AE135" s="627"/>
      <c r="AF135" s="627"/>
      <c r="AG135" s="627"/>
      <c r="AH135" s="627"/>
      <c r="AI135" s="627"/>
      <c r="AJ135" s="627"/>
      <c r="AK135" s="627"/>
      <c r="AL135" s="627"/>
      <c r="AM135" s="627"/>
      <c r="AN135" s="627"/>
      <c r="AO135" s="627"/>
      <c r="AP135" s="627"/>
      <c r="AQ135" s="627"/>
      <c r="AR135" s="627"/>
      <c r="AS135" s="627"/>
      <c r="AT135" s="627"/>
      <c r="AU135" s="627"/>
      <c r="AV135" s="627"/>
      <c r="AW135" s="627"/>
      <c r="AX135" s="627"/>
    </row>
    <row r="136" spans="1:50" s="731" customFormat="1">
      <c r="A136" s="627"/>
      <c r="B136" s="627"/>
      <c r="C136" s="627"/>
      <c r="D136" s="627"/>
      <c r="E136" s="627"/>
      <c r="F136" s="627"/>
      <c r="G136" s="627"/>
      <c r="H136" s="691"/>
      <c r="I136" s="691"/>
      <c r="J136" s="691"/>
      <c r="K136" s="691"/>
      <c r="L136" s="691"/>
      <c r="M136" s="627"/>
      <c r="N136" s="627"/>
      <c r="O136" s="627"/>
      <c r="P136" s="627"/>
      <c r="Q136" s="627"/>
      <c r="R136" s="627"/>
      <c r="S136" s="627"/>
      <c r="T136" s="627"/>
      <c r="U136" s="627"/>
      <c r="V136" s="627"/>
      <c r="W136" s="627"/>
      <c r="X136" s="627"/>
      <c r="Y136" s="627"/>
      <c r="Z136" s="627"/>
      <c r="AA136" s="627"/>
      <c r="AB136" s="627"/>
      <c r="AC136" s="627"/>
      <c r="AD136" s="627"/>
      <c r="AE136" s="627"/>
      <c r="AF136" s="627"/>
      <c r="AG136" s="627"/>
      <c r="AH136" s="627"/>
      <c r="AI136" s="627"/>
      <c r="AJ136" s="627"/>
      <c r="AK136" s="627"/>
      <c r="AL136" s="627"/>
      <c r="AM136" s="627"/>
      <c r="AN136" s="627"/>
      <c r="AO136" s="627"/>
      <c r="AP136" s="627"/>
      <c r="AQ136" s="627"/>
      <c r="AR136" s="627"/>
      <c r="AS136" s="627"/>
      <c r="AT136" s="627"/>
      <c r="AU136" s="627"/>
      <c r="AV136" s="627"/>
      <c r="AW136" s="627"/>
      <c r="AX136" s="627"/>
    </row>
    <row r="137" spans="1:50" s="731" customFormat="1">
      <c r="A137" s="627"/>
      <c r="B137" s="627"/>
      <c r="C137" s="627"/>
      <c r="D137" s="627"/>
      <c r="E137" s="627"/>
      <c r="F137" s="627"/>
      <c r="G137" s="627"/>
      <c r="H137" s="691"/>
      <c r="I137" s="691"/>
      <c r="J137" s="691"/>
      <c r="K137" s="691"/>
      <c r="L137" s="691"/>
      <c r="M137" s="627"/>
      <c r="N137" s="627"/>
      <c r="O137" s="627"/>
      <c r="P137" s="627"/>
      <c r="Q137" s="627"/>
      <c r="R137" s="627"/>
      <c r="S137" s="627"/>
      <c r="T137" s="627"/>
      <c r="U137" s="627"/>
      <c r="V137" s="627"/>
      <c r="W137" s="627"/>
      <c r="X137" s="627"/>
      <c r="Y137" s="627"/>
      <c r="Z137" s="627"/>
      <c r="AA137" s="627"/>
      <c r="AB137" s="627"/>
      <c r="AC137" s="627"/>
      <c r="AD137" s="627"/>
      <c r="AE137" s="627"/>
      <c r="AF137" s="627"/>
      <c r="AG137" s="627"/>
      <c r="AH137" s="627"/>
      <c r="AI137" s="627"/>
      <c r="AJ137" s="627"/>
      <c r="AK137" s="627"/>
      <c r="AL137" s="627"/>
      <c r="AM137" s="627"/>
      <c r="AN137" s="627"/>
      <c r="AO137" s="627"/>
      <c r="AP137" s="627"/>
      <c r="AQ137" s="627"/>
      <c r="AR137" s="627"/>
      <c r="AS137" s="627"/>
      <c r="AT137" s="627"/>
      <c r="AU137" s="627"/>
      <c r="AV137" s="627"/>
      <c r="AW137" s="627"/>
      <c r="AX137" s="627"/>
    </row>
    <row r="138" spans="1:50" s="731" customFormat="1">
      <c r="A138" s="627"/>
      <c r="B138" s="627"/>
      <c r="C138" s="627"/>
      <c r="D138" s="627"/>
      <c r="E138" s="627"/>
      <c r="F138" s="627"/>
      <c r="G138" s="627"/>
      <c r="H138" s="691"/>
      <c r="I138" s="691"/>
      <c r="J138" s="691"/>
      <c r="K138" s="691"/>
      <c r="L138" s="691"/>
      <c r="M138" s="627"/>
      <c r="N138" s="627"/>
      <c r="O138" s="627"/>
      <c r="P138" s="627"/>
      <c r="Q138" s="627"/>
      <c r="R138" s="627"/>
      <c r="S138" s="627"/>
      <c r="T138" s="627"/>
      <c r="U138" s="627"/>
      <c r="V138" s="627"/>
      <c r="W138" s="627"/>
      <c r="X138" s="627"/>
      <c r="Y138" s="627"/>
      <c r="Z138" s="627"/>
      <c r="AA138" s="627"/>
      <c r="AB138" s="627"/>
      <c r="AC138" s="627"/>
      <c r="AD138" s="627"/>
      <c r="AE138" s="627"/>
      <c r="AF138" s="627"/>
      <c r="AG138" s="627"/>
      <c r="AH138" s="627"/>
      <c r="AI138" s="627"/>
      <c r="AJ138" s="627"/>
      <c r="AK138" s="627"/>
      <c r="AL138" s="627"/>
      <c r="AM138" s="627"/>
      <c r="AN138" s="627"/>
      <c r="AO138" s="627"/>
      <c r="AP138" s="627"/>
      <c r="AQ138" s="627"/>
      <c r="AR138" s="627"/>
      <c r="AS138" s="627"/>
      <c r="AT138" s="627"/>
      <c r="AU138" s="627"/>
      <c r="AV138" s="627"/>
      <c r="AW138" s="627"/>
      <c r="AX138" s="627"/>
    </row>
    <row r="139" spans="1:50" s="731" customFormat="1">
      <c r="A139" s="627"/>
      <c r="B139" s="627"/>
      <c r="C139" s="627"/>
      <c r="D139" s="627"/>
      <c r="E139" s="627"/>
      <c r="F139" s="627"/>
      <c r="G139" s="627"/>
      <c r="H139" s="691"/>
      <c r="I139" s="691"/>
      <c r="J139" s="691"/>
      <c r="K139" s="691"/>
      <c r="L139" s="691"/>
      <c r="M139" s="627"/>
      <c r="N139" s="627"/>
      <c r="O139" s="627"/>
      <c r="P139" s="627"/>
      <c r="Q139" s="627"/>
      <c r="R139" s="627"/>
      <c r="S139" s="627"/>
      <c r="T139" s="627"/>
      <c r="U139" s="627"/>
      <c r="V139" s="627"/>
      <c r="W139" s="627"/>
      <c r="X139" s="627"/>
      <c r="Y139" s="627"/>
      <c r="Z139" s="627"/>
      <c r="AA139" s="627"/>
      <c r="AB139" s="627"/>
      <c r="AC139" s="627"/>
      <c r="AD139" s="627"/>
      <c r="AE139" s="627"/>
      <c r="AF139" s="627"/>
      <c r="AG139" s="627"/>
      <c r="AH139" s="627"/>
      <c r="AI139" s="627"/>
      <c r="AJ139" s="627"/>
      <c r="AK139" s="627"/>
      <c r="AL139" s="627"/>
      <c r="AM139" s="627"/>
      <c r="AN139" s="627"/>
      <c r="AO139" s="627"/>
      <c r="AP139" s="627"/>
      <c r="AQ139" s="627"/>
      <c r="AR139" s="627"/>
      <c r="AS139" s="627"/>
      <c r="AT139" s="627"/>
      <c r="AU139" s="627"/>
      <c r="AV139" s="627"/>
      <c r="AW139" s="627"/>
      <c r="AX139" s="627"/>
    </row>
    <row r="140" spans="1:50" s="731" customFormat="1">
      <c r="A140" s="627"/>
      <c r="B140" s="627"/>
      <c r="C140" s="627"/>
      <c r="D140" s="627"/>
      <c r="E140" s="627"/>
      <c r="F140" s="627"/>
      <c r="G140" s="627"/>
      <c r="H140" s="691"/>
      <c r="I140" s="691"/>
      <c r="J140" s="691"/>
      <c r="K140" s="691"/>
      <c r="L140" s="691"/>
      <c r="M140" s="627"/>
      <c r="N140" s="627"/>
      <c r="O140" s="627"/>
      <c r="P140" s="627"/>
      <c r="Q140" s="627"/>
      <c r="R140" s="627"/>
      <c r="S140" s="627"/>
      <c r="T140" s="627"/>
      <c r="U140" s="627"/>
      <c r="V140" s="627"/>
      <c r="W140" s="627"/>
      <c r="X140" s="627"/>
      <c r="Y140" s="627"/>
      <c r="Z140" s="627"/>
      <c r="AA140" s="627"/>
      <c r="AB140" s="627"/>
      <c r="AC140" s="627"/>
      <c r="AD140" s="627"/>
      <c r="AE140" s="627"/>
      <c r="AF140" s="627"/>
      <c r="AG140" s="627"/>
      <c r="AH140" s="627"/>
      <c r="AI140" s="627"/>
      <c r="AJ140" s="627"/>
      <c r="AK140" s="627"/>
      <c r="AL140" s="627"/>
      <c r="AM140" s="627"/>
      <c r="AN140" s="627"/>
      <c r="AO140" s="627"/>
      <c r="AP140" s="627"/>
      <c r="AQ140" s="627"/>
      <c r="AR140" s="627"/>
      <c r="AS140" s="627"/>
      <c r="AT140" s="627"/>
      <c r="AU140" s="627"/>
      <c r="AV140" s="627"/>
      <c r="AW140" s="627"/>
      <c r="AX140" s="627"/>
    </row>
    <row r="141" spans="1:50" s="731" customFormat="1">
      <c r="A141" s="627"/>
      <c r="B141" s="627"/>
      <c r="C141" s="627"/>
      <c r="D141" s="627"/>
      <c r="E141" s="627"/>
      <c r="F141" s="627"/>
      <c r="G141" s="627"/>
      <c r="H141" s="691"/>
      <c r="I141" s="691"/>
      <c r="J141" s="691"/>
      <c r="K141" s="691"/>
      <c r="L141" s="691"/>
      <c r="M141" s="627"/>
      <c r="N141" s="627"/>
      <c r="O141" s="627"/>
      <c r="P141" s="627"/>
      <c r="Q141" s="627"/>
      <c r="R141" s="627"/>
      <c r="S141" s="627"/>
      <c r="T141" s="627"/>
      <c r="U141" s="627"/>
      <c r="V141" s="627"/>
      <c r="W141" s="627"/>
      <c r="X141" s="627"/>
      <c r="Y141" s="627"/>
      <c r="Z141" s="627"/>
      <c r="AA141" s="627"/>
      <c r="AB141" s="627"/>
      <c r="AC141" s="627"/>
      <c r="AD141" s="627"/>
      <c r="AE141" s="627"/>
      <c r="AF141" s="627"/>
      <c r="AG141" s="627"/>
      <c r="AH141" s="627"/>
      <c r="AI141" s="627"/>
      <c r="AJ141" s="627"/>
      <c r="AK141" s="627"/>
      <c r="AL141" s="627"/>
      <c r="AM141" s="627"/>
      <c r="AN141" s="627"/>
      <c r="AO141" s="627"/>
      <c r="AP141" s="627"/>
      <c r="AQ141" s="627"/>
      <c r="AR141" s="627"/>
      <c r="AS141" s="627"/>
      <c r="AT141" s="627"/>
      <c r="AU141" s="627"/>
      <c r="AV141" s="627"/>
      <c r="AW141" s="627"/>
      <c r="AX141" s="627"/>
    </row>
    <row r="142" spans="1:50" s="731" customFormat="1">
      <c r="A142" s="627"/>
      <c r="B142" s="627"/>
      <c r="C142" s="627"/>
      <c r="D142" s="627"/>
      <c r="E142" s="627"/>
      <c r="F142" s="627"/>
      <c r="G142" s="627"/>
      <c r="H142" s="691"/>
      <c r="I142" s="691"/>
      <c r="J142" s="691"/>
      <c r="K142" s="691"/>
      <c r="L142" s="691"/>
      <c r="M142" s="627"/>
      <c r="N142" s="627"/>
      <c r="O142" s="627"/>
      <c r="P142" s="627"/>
      <c r="Q142" s="627"/>
      <c r="R142" s="627"/>
      <c r="S142" s="627"/>
      <c r="T142" s="627"/>
      <c r="U142" s="627"/>
      <c r="V142" s="627"/>
      <c r="W142" s="627"/>
      <c r="X142" s="627"/>
      <c r="Y142" s="627"/>
      <c r="Z142" s="627"/>
      <c r="AA142" s="627"/>
      <c r="AB142" s="627"/>
      <c r="AC142" s="627"/>
      <c r="AD142" s="627"/>
      <c r="AE142" s="627"/>
      <c r="AF142" s="627"/>
      <c r="AG142" s="627"/>
      <c r="AH142" s="627"/>
      <c r="AI142" s="627"/>
      <c r="AJ142" s="627"/>
      <c r="AK142" s="627"/>
      <c r="AL142" s="627"/>
      <c r="AM142" s="627"/>
      <c r="AN142" s="627"/>
      <c r="AO142" s="627"/>
      <c r="AP142" s="627"/>
      <c r="AQ142" s="627"/>
      <c r="AR142" s="627"/>
      <c r="AS142" s="627"/>
      <c r="AT142" s="627"/>
      <c r="AU142" s="627"/>
      <c r="AV142" s="627"/>
      <c r="AW142" s="627"/>
      <c r="AX142" s="627"/>
    </row>
    <row r="143" spans="1:50" s="731" customFormat="1">
      <c r="A143" s="627"/>
      <c r="B143" s="627"/>
      <c r="C143" s="627"/>
      <c r="D143" s="627"/>
      <c r="E143" s="627"/>
      <c r="F143" s="627"/>
      <c r="G143" s="627"/>
      <c r="H143" s="691"/>
      <c r="I143" s="691"/>
      <c r="J143" s="691"/>
      <c r="K143" s="691"/>
      <c r="L143" s="691"/>
      <c r="M143" s="627"/>
      <c r="N143" s="627"/>
      <c r="O143" s="627"/>
      <c r="P143" s="627"/>
      <c r="Q143" s="627"/>
      <c r="R143" s="627"/>
      <c r="S143" s="627"/>
      <c r="T143" s="627"/>
      <c r="U143" s="627"/>
      <c r="V143" s="627"/>
      <c r="W143" s="627"/>
      <c r="X143" s="627"/>
      <c r="Y143" s="627"/>
      <c r="Z143" s="627"/>
      <c r="AA143" s="627"/>
      <c r="AB143" s="627"/>
      <c r="AC143" s="627"/>
      <c r="AD143" s="627"/>
      <c r="AE143" s="627"/>
      <c r="AF143" s="627"/>
      <c r="AG143" s="627"/>
      <c r="AH143" s="627"/>
      <c r="AI143" s="627"/>
      <c r="AJ143" s="627"/>
      <c r="AK143" s="627"/>
      <c r="AL143" s="627"/>
      <c r="AM143" s="627"/>
      <c r="AN143" s="627"/>
      <c r="AO143" s="627"/>
      <c r="AP143" s="627"/>
      <c r="AQ143" s="627"/>
      <c r="AR143" s="627"/>
      <c r="AS143" s="627"/>
      <c r="AT143" s="627"/>
      <c r="AU143" s="627"/>
      <c r="AV143" s="627"/>
      <c r="AW143" s="627"/>
      <c r="AX143" s="627"/>
    </row>
    <row r="144" spans="1:50" s="731" customFormat="1">
      <c r="A144" s="627"/>
      <c r="B144" s="627"/>
      <c r="C144" s="627"/>
      <c r="D144" s="627"/>
      <c r="E144" s="627"/>
      <c r="F144" s="627"/>
      <c r="G144" s="627"/>
      <c r="H144" s="691"/>
      <c r="I144" s="691"/>
      <c r="J144" s="691"/>
      <c r="K144" s="691"/>
      <c r="L144" s="691"/>
      <c r="M144" s="627"/>
      <c r="N144" s="627"/>
      <c r="O144" s="627"/>
      <c r="P144" s="627"/>
      <c r="Q144" s="627"/>
      <c r="R144" s="627"/>
      <c r="S144" s="627"/>
      <c r="T144" s="627"/>
      <c r="U144" s="627"/>
      <c r="V144" s="627"/>
      <c r="W144" s="627"/>
      <c r="X144" s="627"/>
      <c r="Y144" s="627"/>
      <c r="Z144" s="627"/>
      <c r="AA144" s="627"/>
      <c r="AB144" s="627"/>
      <c r="AC144" s="627"/>
      <c r="AD144" s="627"/>
      <c r="AE144" s="627"/>
      <c r="AF144" s="627"/>
      <c r="AG144" s="627"/>
      <c r="AH144" s="627"/>
      <c r="AI144" s="627"/>
      <c r="AJ144" s="627"/>
      <c r="AK144" s="627"/>
      <c r="AL144" s="627"/>
      <c r="AM144" s="627"/>
      <c r="AN144" s="627"/>
      <c r="AO144" s="627"/>
      <c r="AP144" s="627"/>
      <c r="AQ144" s="627"/>
      <c r="AR144" s="627"/>
      <c r="AS144" s="627"/>
      <c r="AT144" s="627"/>
      <c r="AU144" s="627"/>
      <c r="AV144" s="627"/>
      <c r="AW144" s="627"/>
      <c r="AX144" s="627"/>
    </row>
    <row r="145" spans="1:50" s="731" customFormat="1">
      <c r="A145" s="627"/>
      <c r="B145" s="627"/>
      <c r="C145" s="627"/>
      <c r="D145" s="627"/>
      <c r="E145" s="627"/>
      <c r="F145" s="627"/>
      <c r="G145" s="627"/>
      <c r="H145" s="691"/>
      <c r="I145" s="691"/>
      <c r="J145" s="691"/>
      <c r="K145" s="691"/>
      <c r="L145" s="691"/>
      <c r="M145" s="627"/>
      <c r="N145" s="627"/>
      <c r="O145" s="627"/>
      <c r="P145" s="627"/>
      <c r="Q145" s="627"/>
      <c r="R145" s="627"/>
      <c r="S145" s="627"/>
      <c r="T145" s="627"/>
      <c r="U145" s="627"/>
      <c r="V145" s="627"/>
      <c r="W145" s="627"/>
      <c r="X145" s="627"/>
      <c r="Y145" s="627"/>
      <c r="Z145" s="627"/>
      <c r="AA145" s="627"/>
      <c r="AB145" s="627"/>
      <c r="AC145" s="627"/>
      <c r="AD145" s="627"/>
      <c r="AE145" s="627"/>
      <c r="AF145" s="627"/>
      <c r="AG145" s="627"/>
      <c r="AH145" s="627"/>
      <c r="AI145" s="627"/>
      <c r="AJ145" s="627"/>
      <c r="AK145" s="627"/>
      <c r="AL145" s="627"/>
      <c r="AM145" s="627"/>
      <c r="AN145" s="627"/>
      <c r="AO145" s="627"/>
      <c r="AP145" s="627"/>
      <c r="AQ145" s="627"/>
      <c r="AR145" s="627"/>
      <c r="AS145" s="627"/>
      <c r="AT145" s="627"/>
      <c r="AU145" s="627"/>
      <c r="AV145" s="627"/>
      <c r="AW145" s="627"/>
      <c r="AX145" s="627"/>
    </row>
    <row r="146" spans="1:50" s="731" customFormat="1">
      <c r="A146" s="627"/>
      <c r="B146" s="627"/>
      <c r="C146" s="627"/>
      <c r="D146" s="627"/>
      <c r="E146" s="627"/>
      <c r="F146" s="627"/>
      <c r="G146" s="627"/>
      <c r="H146" s="691"/>
      <c r="I146" s="691"/>
      <c r="J146" s="691"/>
      <c r="K146" s="691"/>
      <c r="L146" s="691"/>
      <c r="M146" s="627"/>
      <c r="N146" s="627"/>
      <c r="O146" s="627"/>
      <c r="P146" s="627"/>
      <c r="Q146" s="627"/>
      <c r="R146" s="627"/>
      <c r="S146" s="627"/>
      <c r="T146" s="627"/>
      <c r="U146" s="627"/>
      <c r="V146" s="627"/>
      <c r="W146" s="627"/>
      <c r="X146" s="627"/>
      <c r="Y146" s="627"/>
      <c r="Z146" s="627"/>
      <c r="AA146" s="627"/>
      <c r="AB146" s="627"/>
      <c r="AC146" s="627"/>
      <c r="AD146" s="627"/>
      <c r="AE146" s="627"/>
      <c r="AF146" s="627"/>
      <c r="AG146" s="627"/>
      <c r="AH146" s="627"/>
      <c r="AI146" s="627"/>
      <c r="AJ146" s="627"/>
      <c r="AK146" s="627"/>
      <c r="AL146" s="627"/>
      <c r="AM146" s="627"/>
      <c r="AN146" s="627"/>
      <c r="AO146" s="627"/>
      <c r="AP146" s="627"/>
      <c r="AQ146" s="627"/>
      <c r="AR146" s="627"/>
      <c r="AS146" s="627"/>
      <c r="AT146" s="627"/>
      <c r="AU146" s="627"/>
      <c r="AV146" s="627"/>
      <c r="AW146" s="627"/>
      <c r="AX146" s="627"/>
    </row>
    <row r="147" spans="1:50" s="731" customFormat="1">
      <c r="A147" s="627"/>
      <c r="B147" s="627"/>
      <c r="C147" s="627"/>
      <c r="D147" s="627"/>
      <c r="E147" s="627"/>
      <c r="F147" s="627"/>
      <c r="G147" s="627"/>
      <c r="H147" s="691"/>
      <c r="I147" s="691"/>
      <c r="J147" s="691"/>
      <c r="K147" s="691"/>
      <c r="L147" s="691"/>
      <c r="M147" s="627"/>
      <c r="N147" s="627"/>
      <c r="O147" s="627"/>
      <c r="P147" s="627"/>
      <c r="Q147" s="627"/>
      <c r="R147" s="627"/>
      <c r="S147" s="627"/>
      <c r="T147" s="627"/>
      <c r="U147" s="627"/>
      <c r="V147" s="627"/>
      <c r="W147" s="627"/>
      <c r="X147" s="627"/>
      <c r="Y147" s="627"/>
      <c r="Z147" s="627"/>
      <c r="AA147" s="627"/>
      <c r="AB147" s="627"/>
      <c r="AC147" s="627"/>
      <c r="AD147" s="627"/>
      <c r="AE147" s="627"/>
      <c r="AF147" s="627"/>
      <c r="AG147" s="627"/>
      <c r="AH147" s="627"/>
      <c r="AI147" s="627"/>
      <c r="AJ147" s="627"/>
      <c r="AK147" s="627"/>
      <c r="AL147" s="627"/>
      <c r="AM147" s="627"/>
      <c r="AN147" s="627"/>
      <c r="AO147" s="627"/>
      <c r="AP147" s="627"/>
      <c r="AQ147" s="627"/>
      <c r="AR147" s="627"/>
      <c r="AS147" s="627"/>
      <c r="AT147" s="627"/>
      <c r="AU147" s="627"/>
      <c r="AV147" s="627"/>
      <c r="AW147" s="627"/>
      <c r="AX147" s="627"/>
    </row>
    <row r="148" spans="1:50" s="731" customFormat="1">
      <c r="A148" s="627"/>
      <c r="B148" s="627"/>
      <c r="C148" s="627"/>
      <c r="D148" s="627"/>
      <c r="E148" s="627"/>
      <c r="F148" s="627"/>
      <c r="G148" s="627"/>
      <c r="H148" s="691"/>
      <c r="I148" s="691"/>
      <c r="J148" s="691"/>
      <c r="K148" s="691"/>
      <c r="L148" s="691"/>
      <c r="M148" s="627"/>
      <c r="N148" s="627"/>
      <c r="O148" s="627"/>
      <c r="P148" s="627"/>
      <c r="Q148" s="627"/>
      <c r="R148" s="627"/>
      <c r="S148" s="627"/>
      <c r="T148" s="627"/>
      <c r="U148" s="627"/>
      <c r="V148" s="627"/>
      <c r="W148" s="627"/>
      <c r="X148" s="627"/>
      <c r="Y148" s="627"/>
      <c r="Z148" s="627"/>
      <c r="AA148" s="627"/>
      <c r="AB148" s="627"/>
      <c r="AC148" s="627"/>
      <c r="AD148" s="627"/>
      <c r="AE148" s="627"/>
      <c r="AF148" s="627"/>
      <c r="AG148" s="627"/>
      <c r="AH148" s="627"/>
      <c r="AI148" s="627"/>
      <c r="AJ148" s="627"/>
      <c r="AK148" s="627"/>
      <c r="AL148" s="627"/>
      <c r="AM148" s="627"/>
      <c r="AN148" s="627"/>
      <c r="AO148" s="627"/>
      <c r="AP148" s="627"/>
      <c r="AQ148" s="627"/>
      <c r="AR148" s="627"/>
      <c r="AS148" s="627"/>
      <c r="AT148" s="627"/>
      <c r="AU148" s="627"/>
      <c r="AV148" s="627"/>
      <c r="AW148" s="627"/>
      <c r="AX148" s="627"/>
    </row>
    <row r="149" spans="1:50" s="731" customFormat="1">
      <c r="A149" s="627"/>
      <c r="B149" s="627"/>
      <c r="C149" s="627"/>
      <c r="D149" s="627"/>
      <c r="E149" s="627"/>
      <c r="F149" s="627"/>
      <c r="G149" s="627"/>
      <c r="H149" s="691"/>
      <c r="I149" s="691"/>
      <c r="J149" s="691"/>
      <c r="K149" s="691"/>
      <c r="L149" s="691"/>
      <c r="M149" s="627"/>
      <c r="N149" s="627"/>
      <c r="O149" s="627"/>
      <c r="P149" s="627"/>
      <c r="Q149" s="627"/>
      <c r="R149" s="627"/>
      <c r="S149" s="627"/>
      <c r="T149" s="627"/>
      <c r="U149" s="627"/>
      <c r="V149" s="627"/>
      <c r="W149" s="627"/>
      <c r="X149" s="627"/>
      <c r="Y149" s="627"/>
      <c r="Z149" s="627"/>
      <c r="AA149" s="627"/>
      <c r="AB149" s="627"/>
      <c r="AC149" s="627"/>
      <c r="AD149" s="627"/>
      <c r="AE149" s="627"/>
      <c r="AF149" s="627"/>
      <c r="AG149" s="627"/>
      <c r="AH149" s="627"/>
      <c r="AI149" s="627"/>
      <c r="AJ149" s="627"/>
      <c r="AK149" s="627"/>
      <c r="AL149" s="627"/>
      <c r="AM149" s="627"/>
      <c r="AN149" s="627"/>
      <c r="AO149" s="627"/>
      <c r="AP149" s="627"/>
      <c r="AQ149" s="627"/>
      <c r="AR149" s="627"/>
      <c r="AS149" s="627"/>
      <c r="AT149" s="627"/>
      <c r="AU149" s="627"/>
      <c r="AV149" s="627"/>
      <c r="AW149" s="627"/>
      <c r="AX149" s="627"/>
    </row>
    <row r="150" spans="1:50" s="731" customFormat="1">
      <c r="A150" s="627"/>
      <c r="B150" s="627"/>
      <c r="C150" s="627"/>
      <c r="D150" s="627"/>
      <c r="E150" s="627"/>
      <c r="F150" s="627"/>
      <c r="G150" s="627"/>
      <c r="H150" s="691"/>
      <c r="I150" s="691"/>
      <c r="J150" s="691"/>
      <c r="K150" s="691"/>
      <c r="L150" s="691"/>
      <c r="M150" s="627"/>
      <c r="N150" s="627"/>
      <c r="O150" s="627"/>
      <c r="P150" s="627"/>
      <c r="Q150" s="627"/>
      <c r="R150" s="627"/>
      <c r="S150" s="627"/>
      <c r="T150" s="627"/>
      <c r="U150" s="627"/>
      <c r="V150" s="627"/>
      <c r="W150" s="627"/>
      <c r="X150" s="627"/>
      <c r="Y150" s="627"/>
      <c r="Z150" s="627"/>
      <c r="AA150" s="627"/>
      <c r="AB150" s="627"/>
      <c r="AC150" s="627"/>
      <c r="AD150" s="627"/>
      <c r="AE150" s="627"/>
      <c r="AF150" s="627"/>
      <c r="AG150" s="627"/>
      <c r="AH150" s="627"/>
      <c r="AI150" s="627"/>
      <c r="AJ150" s="627"/>
      <c r="AK150" s="627"/>
      <c r="AL150" s="627"/>
      <c r="AM150" s="627"/>
      <c r="AN150" s="627"/>
      <c r="AO150" s="627"/>
      <c r="AP150" s="627"/>
      <c r="AQ150" s="627"/>
      <c r="AR150" s="627"/>
      <c r="AS150" s="627"/>
      <c r="AT150" s="627"/>
      <c r="AU150" s="627"/>
      <c r="AV150" s="627"/>
      <c r="AW150" s="627"/>
      <c r="AX150" s="627"/>
    </row>
    <row r="151" spans="1:50" s="731" customFormat="1">
      <c r="A151" s="627"/>
      <c r="B151" s="627"/>
      <c r="C151" s="627"/>
      <c r="D151" s="627"/>
      <c r="E151" s="627"/>
      <c r="F151" s="627"/>
      <c r="G151" s="627"/>
      <c r="H151" s="691"/>
      <c r="I151" s="691"/>
      <c r="J151" s="691"/>
      <c r="K151" s="691"/>
      <c r="L151" s="691"/>
      <c r="M151" s="627"/>
      <c r="N151" s="627"/>
      <c r="O151" s="627"/>
      <c r="P151" s="627"/>
      <c r="Q151" s="627"/>
      <c r="R151" s="627"/>
      <c r="S151" s="627"/>
      <c r="T151" s="627"/>
      <c r="U151" s="627"/>
      <c r="V151" s="627"/>
      <c r="W151" s="627"/>
      <c r="X151" s="627"/>
      <c r="Y151" s="627"/>
      <c r="Z151" s="627"/>
      <c r="AA151" s="627"/>
      <c r="AB151" s="627"/>
      <c r="AC151" s="627"/>
      <c r="AD151" s="627"/>
      <c r="AE151" s="627"/>
      <c r="AF151" s="627"/>
      <c r="AG151" s="627"/>
      <c r="AH151" s="627"/>
      <c r="AI151" s="627"/>
      <c r="AJ151" s="627"/>
      <c r="AK151" s="627"/>
      <c r="AL151" s="627"/>
      <c r="AM151" s="627"/>
      <c r="AN151" s="627"/>
      <c r="AO151" s="627"/>
      <c r="AP151" s="627"/>
      <c r="AQ151" s="627"/>
      <c r="AR151" s="627"/>
      <c r="AS151" s="627"/>
      <c r="AT151" s="627"/>
      <c r="AU151" s="627"/>
      <c r="AV151" s="627"/>
      <c r="AW151" s="627"/>
      <c r="AX151" s="627"/>
    </row>
    <row r="152" spans="1:50" s="731" customFormat="1">
      <c r="A152" s="627"/>
      <c r="B152" s="627"/>
      <c r="C152" s="627"/>
      <c r="D152" s="627"/>
      <c r="E152" s="627"/>
      <c r="F152" s="627"/>
      <c r="G152" s="627"/>
      <c r="H152" s="691"/>
      <c r="I152" s="691"/>
      <c r="J152" s="691"/>
      <c r="K152" s="691"/>
      <c r="L152" s="691"/>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627"/>
      <c r="AI152" s="627"/>
      <c r="AJ152" s="627"/>
      <c r="AK152" s="627"/>
      <c r="AL152" s="627"/>
      <c r="AM152" s="627"/>
      <c r="AN152" s="627"/>
      <c r="AO152" s="627"/>
      <c r="AP152" s="627"/>
      <c r="AQ152" s="627"/>
      <c r="AR152" s="627"/>
      <c r="AS152" s="627"/>
      <c r="AT152" s="627"/>
      <c r="AU152" s="627"/>
      <c r="AV152" s="627"/>
      <c r="AW152" s="627"/>
      <c r="AX152" s="627"/>
    </row>
    <row r="153" spans="1:50" s="731" customFormat="1">
      <c r="A153" s="627"/>
      <c r="B153" s="627"/>
      <c r="C153" s="627"/>
      <c r="D153" s="627"/>
      <c r="E153" s="627"/>
      <c r="F153" s="627"/>
      <c r="G153" s="627"/>
      <c r="H153" s="691"/>
      <c r="I153" s="691"/>
      <c r="J153" s="691"/>
      <c r="K153" s="691"/>
      <c r="L153" s="691"/>
      <c r="M153" s="627"/>
      <c r="N153" s="627"/>
      <c r="O153" s="627"/>
      <c r="P153" s="627"/>
      <c r="Q153" s="627"/>
      <c r="R153" s="627"/>
      <c r="S153" s="627"/>
      <c r="T153" s="627"/>
      <c r="U153" s="627"/>
      <c r="V153" s="627"/>
      <c r="W153" s="627"/>
      <c r="X153" s="627"/>
      <c r="Y153" s="627"/>
      <c r="Z153" s="627"/>
      <c r="AA153" s="627"/>
      <c r="AB153" s="627"/>
      <c r="AC153" s="627"/>
      <c r="AD153" s="627"/>
      <c r="AE153" s="627"/>
      <c r="AF153" s="627"/>
      <c r="AG153" s="627"/>
      <c r="AH153" s="627"/>
      <c r="AI153" s="627"/>
      <c r="AJ153" s="627"/>
      <c r="AK153" s="627"/>
      <c r="AL153" s="627"/>
      <c r="AM153" s="627"/>
      <c r="AN153" s="627"/>
      <c r="AO153" s="627"/>
      <c r="AP153" s="627"/>
      <c r="AQ153" s="627"/>
      <c r="AR153" s="627"/>
      <c r="AS153" s="627"/>
      <c r="AT153" s="627"/>
      <c r="AU153" s="627"/>
      <c r="AV153" s="627"/>
      <c r="AW153" s="627"/>
      <c r="AX153" s="627"/>
    </row>
    <row r="154" spans="1:50" s="731" customFormat="1">
      <c r="A154" s="627"/>
      <c r="B154" s="627"/>
      <c r="C154" s="627"/>
      <c r="D154" s="627"/>
      <c r="E154" s="627"/>
      <c r="F154" s="627"/>
      <c r="G154" s="627"/>
      <c r="H154" s="691"/>
      <c r="I154" s="691"/>
      <c r="J154" s="691"/>
      <c r="K154" s="691"/>
      <c r="L154" s="691"/>
      <c r="M154" s="627"/>
      <c r="N154" s="627"/>
      <c r="O154" s="627"/>
      <c r="P154" s="627"/>
      <c r="Q154" s="627"/>
      <c r="R154" s="627"/>
      <c r="S154" s="627"/>
      <c r="T154" s="627"/>
      <c r="U154" s="627"/>
      <c r="V154" s="627"/>
      <c r="W154" s="627"/>
      <c r="X154" s="627"/>
      <c r="Y154" s="627"/>
      <c r="Z154" s="627"/>
      <c r="AA154" s="627"/>
      <c r="AB154" s="627"/>
      <c r="AC154" s="627"/>
      <c r="AD154" s="627"/>
      <c r="AE154" s="627"/>
      <c r="AF154" s="627"/>
      <c r="AG154" s="627"/>
      <c r="AH154" s="627"/>
      <c r="AI154" s="627"/>
      <c r="AJ154" s="627"/>
      <c r="AK154" s="627"/>
      <c r="AL154" s="627"/>
      <c r="AM154" s="627"/>
      <c r="AN154" s="627"/>
      <c r="AO154" s="627"/>
      <c r="AP154" s="627"/>
      <c r="AQ154" s="627"/>
      <c r="AR154" s="627"/>
      <c r="AS154" s="627"/>
      <c r="AT154" s="627"/>
      <c r="AU154" s="627"/>
      <c r="AV154" s="627"/>
      <c r="AW154" s="627"/>
      <c r="AX154" s="627"/>
    </row>
    <row r="155" spans="1:50" s="731" customFormat="1">
      <c r="A155" s="627"/>
      <c r="B155" s="627"/>
      <c r="C155" s="627"/>
      <c r="D155" s="627"/>
      <c r="E155" s="627"/>
      <c r="F155" s="627"/>
      <c r="G155" s="627"/>
      <c r="H155" s="691"/>
      <c r="I155" s="691"/>
      <c r="J155" s="691"/>
      <c r="K155" s="691"/>
      <c r="L155" s="691"/>
      <c r="M155" s="627"/>
      <c r="N155" s="627"/>
      <c r="O155" s="627"/>
      <c r="P155" s="627"/>
      <c r="Q155" s="627"/>
      <c r="R155" s="627"/>
      <c r="S155" s="627"/>
      <c r="T155" s="627"/>
      <c r="U155" s="627"/>
      <c r="V155" s="627"/>
      <c r="W155" s="627"/>
      <c r="X155" s="627"/>
      <c r="Y155" s="627"/>
      <c r="Z155" s="627"/>
      <c r="AA155" s="627"/>
      <c r="AB155" s="627"/>
      <c r="AC155" s="627"/>
      <c r="AD155" s="627"/>
      <c r="AE155" s="627"/>
      <c r="AF155" s="627"/>
      <c r="AG155" s="627"/>
      <c r="AH155" s="627"/>
      <c r="AI155" s="627"/>
      <c r="AJ155" s="627"/>
      <c r="AK155" s="627"/>
      <c r="AL155" s="627"/>
      <c r="AM155" s="627"/>
      <c r="AN155" s="627"/>
      <c r="AO155" s="627"/>
      <c r="AP155" s="627"/>
      <c r="AQ155" s="627"/>
      <c r="AR155" s="627"/>
      <c r="AS155" s="627"/>
      <c r="AT155" s="627"/>
      <c r="AU155" s="627"/>
      <c r="AV155" s="627"/>
      <c r="AW155" s="627"/>
      <c r="AX155" s="627"/>
    </row>
    <row r="156" spans="1:50" s="731" customFormat="1">
      <c r="A156" s="627"/>
      <c r="B156" s="627"/>
      <c r="C156" s="627"/>
      <c r="D156" s="627"/>
      <c r="E156" s="627"/>
      <c r="F156" s="627"/>
      <c r="G156" s="627"/>
      <c r="H156" s="691"/>
      <c r="I156" s="691"/>
      <c r="J156" s="691"/>
      <c r="K156" s="691"/>
      <c r="L156" s="691"/>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627"/>
      <c r="AI156" s="627"/>
      <c r="AJ156" s="627"/>
      <c r="AK156" s="627"/>
      <c r="AL156" s="627"/>
      <c r="AM156" s="627"/>
      <c r="AN156" s="627"/>
      <c r="AO156" s="627"/>
      <c r="AP156" s="627"/>
      <c r="AQ156" s="627"/>
      <c r="AR156" s="627"/>
      <c r="AS156" s="627"/>
      <c r="AT156" s="627"/>
      <c r="AU156" s="627"/>
      <c r="AV156" s="627"/>
      <c r="AW156" s="627"/>
      <c r="AX156" s="627"/>
    </row>
    <row r="157" spans="1:50" s="731" customFormat="1">
      <c r="A157" s="627"/>
      <c r="B157" s="627"/>
      <c r="C157" s="627"/>
      <c r="D157" s="627"/>
      <c r="E157" s="627"/>
      <c r="F157" s="627"/>
      <c r="G157" s="627"/>
      <c r="H157" s="691"/>
      <c r="I157" s="691"/>
      <c r="J157" s="691"/>
      <c r="K157" s="691"/>
      <c r="L157" s="691"/>
      <c r="M157" s="627"/>
      <c r="N157" s="627"/>
      <c r="O157" s="627"/>
      <c r="P157" s="627"/>
      <c r="Q157" s="627"/>
      <c r="R157" s="627"/>
      <c r="S157" s="627"/>
      <c r="T157" s="627"/>
      <c r="U157" s="627"/>
      <c r="V157" s="627"/>
      <c r="W157" s="627"/>
      <c r="X157" s="627"/>
      <c r="Y157" s="627"/>
      <c r="Z157" s="627"/>
      <c r="AA157" s="627"/>
      <c r="AB157" s="627"/>
      <c r="AC157" s="627"/>
      <c r="AD157" s="627"/>
      <c r="AE157" s="627"/>
      <c r="AF157" s="627"/>
      <c r="AG157" s="627"/>
      <c r="AH157" s="627"/>
      <c r="AI157" s="627"/>
      <c r="AJ157" s="627"/>
      <c r="AK157" s="627"/>
      <c r="AL157" s="627"/>
      <c r="AM157" s="627"/>
      <c r="AN157" s="627"/>
      <c r="AO157" s="627"/>
      <c r="AP157" s="627"/>
      <c r="AQ157" s="627"/>
      <c r="AR157" s="627"/>
      <c r="AS157" s="627"/>
      <c r="AT157" s="627"/>
      <c r="AU157" s="627"/>
      <c r="AV157" s="627"/>
      <c r="AW157" s="627"/>
      <c r="AX157" s="627"/>
    </row>
    <row r="158" spans="1:50" s="731" customFormat="1">
      <c r="A158" s="627"/>
      <c r="B158" s="627"/>
      <c r="C158" s="627"/>
      <c r="D158" s="627"/>
      <c r="E158" s="627"/>
      <c r="F158" s="627"/>
      <c r="G158" s="627"/>
      <c r="H158" s="691"/>
      <c r="I158" s="691"/>
      <c r="J158" s="691"/>
      <c r="K158" s="691"/>
      <c r="L158" s="691"/>
      <c r="M158" s="627"/>
      <c r="N158" s="627"/>
      <c r="O158" s="627"/>
      <c r="P158" s="627"/>
      <c r="Q158" s="627"/>
      <c r="R158" s="627"/>
      <c r="S158" s="627"/>
      <c r="T158" s="627"/>
      <c r="U158" s="627"/>
      <c r="V158" s="627"/>
      <c r="W158" s="627"/>
      <c r="X158" s="627"/>
      <c r="Y158" s="627"/>
      <c r="Z158" s="627"/>
      <c r="AA158" s="627"/>
      <c r="AB158" s="627"/>
      <c r="AC158" s="627"/>
      <c r="AD158" s="627"/>
      <c r="AE158" s="627"/>
      <c r="AF158" s="627"/>
      <c r="AG158" s="627"/>
      <c r="AH158" s="627"/>
      <c r="AI158" s="627"/>
      <c r="AJ158" s="627"/>
      <c r="AK158" s="627"/>
      <c r="AL158" s="627"/>
      <c r="AM158" s="627"/>
      <c r="AN158" s="627"/>
      <c r="AO158" s="627"/>
      <c r="AP158" s="627"/>
      <c r="AQ158" s="627"/>
      <c r="AR158" s="627"/>
      <c r="AS158" s="627"/>
      <c r="AT158" s="627"/>
      <c r="AU158" s="627"/>
      <c r="AV158" s="627"/>
      <c r="AW158" s="627"/>
      <c r="AX158" s="627"/>
    </row>
    <row r="159" spans="1:50" s="731" customFormat="1">
      <c r="A159" s="627"/>
      <c r="B159" s="627"/>
      <c r="C159" s="627"/>
      <c r="D159" s="627"/>
      <c r="E159" s="627"/>
      <c r="F159" s="627"/>
      <c r="G159" s="627"/>
      <c r="H159" s="691"/>
      <c r="I159" s="691"/>
      <c r="J159" s="691"/>
      <c r="K159" s="691"/>
      <c r="L159" s="691"/>
      <c r="M159" s="627"/>
      <c r="N159" s="627"/>
      <c r="O159" s="627"/>
      <c r="P159" s="627"/>
      <c r="Q159" s="627"/>
      <c r="R159" s="627"/>
      <c r="S159" s="627"/>
      <c r="T159" s="627"/>
      <c r="U159" s="627"/>
      <c r="V159" s="627"/>
      <c r="W159" s="627"/>
      <c r="X159" s="627"/>
      <c r="Y159" s="627"/>
      <c r="Z159" s="627"/>
      <c r="AA159" s="627"/>
      <c r="AB159" s="627"/>
      <c r="AC159" s="627"/>
      <c r="AD159" s="627"/>
      <c r="AE159" s="627"/>
      <c r="AF159" s="627"/>
      <c r="AG159" s="627"/>
      <c r="AH159" s="627"/>
      <c r="AI159" s="627"/>
      <c r="AJ159" s="627"/>
      <c r="AK159" s="627"/>
      <c r="AL159" s="627"/>
      <c r="AM159" s="627"/>
      <c r="AN159" s="627"/>
      <c r="AO159" s="627"/>
      <c r="AP159" s="627"/>
      <c r="AQ159" s="627"/>
      <c r="AR159" s="627"/>
      <c r="AS159" s="627"/>
      <c r="AT159" s="627"/>
      <c r="AU159" s="627"/>
      <c r="AV159" s="627"/>
      <c r="AW159" s="627"/>
      <c r="AX159" s="627"/>
    </row>
    <row r="160" spans="1:50" s="731" customFormat="1">
      <c r="A160" s="627"/>
      <c r="B160" s="627"/>
      <c r="C160" s="627"/>
      <c r="D160" s="627"/>
      <c r="E160" s="627"/>
      <c r="F160" s="627"/>
      <c r="G160" s="627"/>
      <c r="H160" s="691"/>
      <c r="I160" s="691"/>
      <c r="J160" s="691"/>
      <c r="K160" s="691"/>
      <c r="L160" s="691"/>
      <c r="M160" s="627"/>
      <c r="N160" s="627"/>
      <c r="O160" s="627"/>
      <c r="P160" s="627"/>
      <c r="Q160" s="627"/>
      <c r="R160" s="627"/>
      <c r="S160" s="627"/>
      <c r="T160" s="627"/>
      <c r="U160" s="627"/>
      <c r="V160" s="627"/>
      <c r="W160" s="627"/>
      <c r="X160" s="627"/>
      <c r="Y160" s="627"/>
      <c r="Z160" s="627"/>
      <c r="AA160" s="627"/>
      <c r="AB160" s="627"/>
      <c r="AC160" s="627"/>
      <c r="AD160" s="627"/>
      <c r="AE160" s="627"/>
      <c r="AF160" s="627"/>
      <c r="AG160" s="627"/>
      <c r="AH160" s="627"/>
      <c r="AI160" s="627"/>
      <c r="AJ160" s="627"/>
      <c r="AK160" s="627"/>
      <c r="AL160" s="627"/>
      <c r="AM160" s="627"/>
      <c r="AN160" s="627"/>
      <c r="AO160" s="627"/>
      <c r="AP160" s="627"/>
      <c r="AQ160" s="627"/>
      <c r="AR160" s="627"/>
      <c r="AS160" s="627"/>
      <c r="AT160" s="627"/>
      <c r="AU160" s="627"/>
      <c r="AV160" s="627"/>
      <c r="AW160" s="627"/>
      <c r="AX160" s="627"/>
    </row>
    <row r="161" spans="1:50" s="731" customFormat="1">
      <c r="A161" s="627"/>
      <c r="B161" s="627"/>
      <c r="C161" s="627"/>
      <c r="D161" s="627"/>
      <c r="E161" s="627"/>
      <c r="F161" s="627"/>
      <c r="G161" s="627"/>
      <c r="H161" s="691"/>
      <c r="I161" s="691"/>
      <c r="J161" s="691"/>
      <c r="K161" s="691"/>
      <c r="L161" s="691"/>
      <c r="M161" s="627"/>
      <c r="N161" s="627"/>
      <c r="O161" s="627"/>
      <c r="P161" s="627"/>
      <c r="Q161" s="627"/>
      <c r="R161" s="627"/>
      <c r="S161" s="627"/>
      <c r="T161" s="627"/>
      <c r="U161" s="627"/>
      <c r="V161" s="627"/>
      <c r="W161" s="627"/>
      <c r="X161" s="627"/>
      <c r="Y161" s="627"/>
      <c r="Z161" s="627"/>
      <c r="AA161" s="627"/>
      <c r="AB161" s="627"/>
      <c r="AC161" s="627"/>
      <c r="AD161" s="627"/>
      <c r="AE161" s="627"/>
      <c r="AF161" s="627"/>
      <c r="AG161" s="627"/>
      <c r="AH161" s="627"/>
      <c r="AI161" s="627"/>
      <c r="AJ161" s="627"/>
      <c r="AK161" s="627"/>
      <c r="AL161" s="627"/>
      <c r="AM161" s="627"/>
      <c r="AN161" s="627"/>
      <c r="AO161" s="627"/>
      <c r="AP161" s="627"/>
      <c r="AQ161" s="627"/>
      <c r="AR161" s="627"/>
      <c r="AS161" s="627"/>
      <c r="AT161" s="627"/>
      <c r="AU161" s="627"/>
      <c r="AV161" s="627"/>
      <c r="AW161" s="627"/>
      <c r="AX161" s="627"/>
    </row>
    <row r="162" spans="1:50" s="731" customFormat="1">
      <c r="A162" s="627"/>
      <c r="B162" s="627"/>
      <c r="C162" s="627"/>
      <c r="D162" s="627"/>
      <c r="E162" s="627"/>
      <c r="F162" s="627"/>
      <c r="G162" s="627"/>
      <c r="H162" s="691"/>
      <c r="I162" s="691"/>
      <c r="J162" s="691"/>
      <c r="K162" s="691"/>
      <c r="L162" s="691"/>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7"/>
      <c r="AK162" s="627"/>
      <c r="AL162" s="627"/>
      <c r="AM162" s="627"/>
      <c r="AN162" s="627"/>
      <c r="AO162" s="627"/>
      <c r="AP162" s="627"/>
      <c r="AQ162" s="627"/>
      <c r="AR162" s="627"/>
      <c r="AS162" s="627"/>
      <c r="AT162" s="627"/>
      <c r="AU162" s="627"/>
      <c r="AV162" s="627"/>
      <c r="AW162" s="627"/>
      <c r="AX162" s="627"/>
    </row>
    <row r="163" spans="1:50" s="731" customFormat="1">
      <c r="A163" s="627"/>
      <c r="B163" s="627"/>
      <c r="C163" s="627"/>
      <c r="D163" s="627"/>
      <c r="E163" s="627"/>
      <c r="F163" s="627"/>
      <c r="G163" s="627"/>
      <c r="H163" s="691"/>
      <c r="I163" s="691"/>
      <c r="J163" s="691"/>
      <c r="K163" s="691"/>
      <c r="L163" s="691"/>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7"/>
      <c r="AK163" s="627"/>
      <c r="AL163" s="627"/>
      <c r="AM163" s="627"/>
      <c r="AN163" s="627"/>
      <c r="AO163" s="627"/>
      <c r="AP163" s="627"/>
      <c r="AQ163" s="627"/>
      <c r="AR163" s="627"/>
      <c r="AS163" s="627"/>
      <c r="AT163" s="627"/>
      <c r="AU163" s="627"/>
      <c r="AV163" s="627"/>
      <c r="AW163" s="627"/>
      <c r="AX163" s="627"/>
    </row>
    <row r="164" spans="1:50" s="731" customFormat="1">
      <c r="A164" s="627"/>
      <c r="B164" s="627"/>
      <c r="C164" s="627"/>
      <c r="D164" s="627"/>
      <c r="E164" s="627"/>
      <c r="F164" s="627"/>
      <c r="G164" s="627"/>
      <c r="H164" s="691"/>
      <c r="I164" s="691"/>
      <c r="J164" s="691"/>
      <c r="K164" s="691"/>
      <c r="L164" s="691"/>
      <c r="M164" s="627"/>
      <c r="N164" s="627"/>
      <c r="O164" s="627"/>
      <c r="P164" s="627"/>
      <c r="Q164" s="627"/>
      <c r="R164" s="627"/>
      <c r="S164" s="627"/>
      <c r="T164" s="627"/>
      <c r="U164" s="627"/>
      <c r="V164" s="627"/>
      <c r="W164" s="627"/>
      <c r="X164" s="627"/>
      <c r="Y164" s="627"/>
      <c r="Z164" s="627"/>
      <c r="AA164" s="627"/>
      <c r="AB164" s="627"/>
      <c r="AC164" s="627"/>
      <c r="AD164" s="627"/>
      <c r="AE164" s="627"/>
      <c r="AF164" s="627"/>
      <c r="AG164" s="627"/>
      <c r="AH164" s="627"/>
      <c r="AI164" s="627"/>
      <c r="AJ164" s="627"/>
      <c r="AK164" s="627"/>
      <c r="AL164" s="627"/>
      <c r="AM164" s="627"/>
      <c r="AN164" s="627"/>
      <c r="AO164" s="627"/>
      <c r="AP164" s="627"/>
      <c r="AQ164" s="627"/>
      <c r="AR164" s="627"/>
      <c r="AS164" s="627"/>
      <c r="AT164" s="627"/>
      <c r="AU164" s="627"/>
      <c r="AV164" s="627"/>
      <c r="AW164" s="627"/>
      <c r="AX164" s="627"/>
    </row>
    <row r="165" spans="1:50" s="731" customFormat="1">
      <c r="A165" s="627"/>
      <c r="B165" s="627"/>
      <c r="C165" s="627"/>
      <c r="D165" s="627"/>
      <c r="E165" s="627"/>
      <c r="F165" s="627"/>
      <c r="G165" s="627"/>
      <c r="H165" s="691"/>
      <c r="I165" s="691"/>
      <c r="J165" s="691"/>
      <c r="K165" s="691"/>
      <c r="L165" s="691"/>
      <c r="M165" s="627"/>
      <c r="N165" s="627"/>
      <c r="O165" s="627"/>
      <c r="P165" s="627"/>
      <c r="Q165" s="627"/>
      <c r="R165" s="627"/>
      <c r="S165" s="627"/>
      <c r="T165" s="627"/>
      <c r="U165" s="627"/>
      <c r="V165" s="627"/>
      <c r="W165" s="627"/>
      <c r="X165" s="627"/>
      <c r="Y165" s="627"/>
      <c r="Z165" s="627"/>
      <c r="AA165" s="627"/>
      <c r="AB165" s="627"/>
      <c r="AC165" s="627"/>
      <c r="AD165" s="627"/>
      <c r="AE165" s="627"/>
      <c r="AF165" s="627"/>
      <c r="AG165" s="627"/>
      <c r="AH165" s="627"/>
      <c r="AI165" s="627"/>
      <c r="AJ165" s="627"/>
      <c r="AK165" s="627"/>
      <c r="AL165" s="627"/>
      <c r="AM165" s="627"/>
      <c r="AN165" s="627"/>
      <c r="AO165" s="627"/>
      <c r="AP165" s="627"/>
      <c r="AQ165" s="627"/>
      <c r="AR165" s="627"/>
      <c r="AS165" s="627"/>
      <c r="AT165" s="627"/>
      <c r="AU165" s="627"/>
      <c r="AV165" s="627"/>
      <c r="AW165" s="627"/>
      <c r="AX165" s="627"/>
    </row>
    <row r="166" spans="1:50" s="731" customFormat="1">
      <c r="A166" s="627"/>
      <c r="B166" s="627"/>
      <c r="C166" s="627"/>
      <c r="D166" s="627"/>
      <c r="E166" s="627"/>
      <c r="F166" s="627"/>
      <c r="G166" s="627"/>
      <c r="H166" s="691"/>
      <c r="I166" s="691"/>
      <c r="J166" s="691"/>
      <c r="K166" s="691"/>
      <c r="L166" s="691"/>
      <c r="M166" s="627"/>
      <c r="N166" s="627"/>
      <c r="O166" s="627"/>
      <c r="P166" s="627"/>
      <c r="Q166" s="627"/>
      <c r="R166" s="627"/>
      <c r="S166" s="627"/>
      <c r="T166" s="627"/>
      <c r="U166" s="627"/>
      <c r="V166" s="627"/>
      <c r="W166" s="627"/>
      <c r="X166" s="627"/>
      <c r="Y166" s="627"/>
      <c r="Z166" s="627"/>
      <c r="AA166" s="627"/>
      <c r="AB166" s="627"/>
      <c r="AC166" s="627"/>
      <c r="AD166" s="627"/>
      <c r="AE166" s="627"/>
      <c r="AF166" s="627"/>
      <c r="AG166" s="627"/>
      <c r="AH166" s="627"/>
      <c r="AI166" s="627"/>
      <c r="AJ166" s="627"/>
      <c r="AK166" s="627"/>
      <c r="AL166" s="627"/>
      <c r="AM166" s="627"/>
      <c r="AN166" s="627"/>
      <c r="AO166" s="627"/>
      <c r="AP166" s="627"/>
      <c r="AQ166" s="627"/>
      <c r="AR166" s="627"/>
      <c r="AS166" s="627"/>
      <c r="AT166" s="627"/>
      <c r="AU166" s="627"/>
      <c r="AV166" s="627"/>
      <c r="AW166" s="627"/>
      <c r="AX166" s="627"/>
    </row>
    <row r="167" spans="1:50" s="731" customFormat="1">
      <c r="A167" s="627"/>
      <c r="B167" s="627"/>
      <c r="C167" s="627"/>
      <c r="D167" s="627"/>
      <c r="E167" s="627"/>
      <c r="F167" s="627"/>
      <c r="G167" s="627"/>
      <c r="H167" s="691"/>
      <c r="I167" s="691"/>
      <c r="J167" s="691"/>
      <c r="K167" s="691"/>
      <c r="L167" s="691"/>
      <c r="M167" s="627"/>
      <c r="N167" s="627"/>
      <c r="O167" s="627"/>
      <c r="P167" s="627"/>
      <c r="Q167" s="627"/>
      <c r="R167" s="627"/>
      <c r="S167" s="627"/>
      <c r="T167" s="627"/>
      <c r="U167" s="627"/>
      <c r="V167" s="627"/>
      <c r="W167" s="627"/>
      <c r="X167" s="627"/>
      <c r="Y167" s="627"/>
      <c r="Z167" s="627"/>
      <c r="AA167" s="627"/>
      <c r="AB167" s="627"/>
      <c r="AC167" s="627"/>
      <c r="AD167" s="627"/>
      <c r="AE167" s="627"/>
      <c r="AF167" s="627"/>
      <c r="AG167" s="627"/>
      <c r="AH167" s="627"/>
      <c r="AI167" s="627"/>
      <c r="AJ167" s="627"/>
      <c r="AK167" s="627"/>
      <c r="AL167" s="627"/>
      <c r="AM167" s="627"/>
      <c r="AN167" s="627"/>
      <c r="AO167" s="627"/>
      <c r="AP167" s="627"/>
      <c r="AQ167" s="627"/>
      <c r="AR167" s="627"/>
      <c r="AS167" s="627"/>
      <c r="AT167" s="627"/>
      <c r="AU167" s="627"/>
      <c r="AV167" s="627"/>
      <c r="AW167" s="627"/>
      <c r="AX167" s="627"/>
    </row>
    <row r="168" spans="1:50" s="731" customFormat="1">
      <c r="A168" s="627"/>
      <c r="B168" s="627"/>
      <c r="C168" s="627"/>
      <c r="D168" s="627"/>
      <c r="E168" s="627"/>
      <c r="F168" s="627"/>
      <c r="G168" s="627"/>
      <c r="H168" s="691"/>
      <c r="I168" s="691"/>
      <c r="J168" s="691"/>
      <c r="K168" s="691"/>
      <c r="L168" s="691"/>
      <c r="M168" s="627"/>
      <c r="N168" s="627"/>
      <c r="O168" s="627"/>
      <c r="P168" s="627"/>
      <c r="Q168" s="627"/>
      <c r="R168" s="627"/>
      <c r="S168" s="627"/>
      <c r="T168" s="627"/>
      <c r="U168" s="627"/>
      <c r="V168" s="627"/>
      <c r="W168" s="627"/>
      <c r="X168" s="627"/>
      <c r="Y168" s="627"/>
      <c r="Z168" s="627"/>
      <c r="AA168" s="627"/>
      <c r="AB168" s="627"/>
      <c r="AC168" s="627"/>
      <c r="AD168" s="627"/>
      <c r="AE168" s="627"/>
      <c r="AF168" s="627"/>
      <c r="AG168" s="627"/>
      <c r="AH168" s="627"/>
      <c r="AI168" s="627"/>
      <c r="AJ168" s="627"/>
      <c r="AK168" s="627"/>
      <c r="AL168" s="627"/>
      <c r="AM168" s="627"/>
      <c r="AN168" s="627"/>
      <c r="AO168" s="627"/>
      <c r="AP168" s="627"/>
      <c r="AQ168" s="627"/>
      <c r="AR168" s="627"/>
      <c r="AS168" s="627"/>
      <c r="AT168" s="627"/>
      <c r="AU168" s="627"/>
      <c r="AV168" s="627"/>
      <c r="AW168" s="627"/>
      <c r="AX168" s="627"/>
    </row>
    <row r="169" spans="1:50" s="731" customFormat="1">
      <c r="A169" s="627"/>
      <c r="B169" s="627"/>
      <c r="C169" s="627"/>
      <c r="D169" s="627"/>
      <c r="E169" s="627"/>
      <c r="F169" s="627"/>
      <c r="G169" s="627"/>
      <c r="H169" s="691"/>
      <c r="I169" s="691"/>
      <c r="J169" s="691"/>
      <c r="K169" s="691"/>
      <c r="L169" s="691"/>
      <c r="M169" s="627"/>
      <c r="N169" s="627"/>
      <c r="O169" s="627"/>
      <c r="P169" s="627"/>
      <c r="Q169" s="627"/>
      <c r="R169" s="627"/>
      <c r="S169" s="627"/>
      <c r="T169" s="627"/>
      <c r="U169" s="627"/>
      <c r="V169" s="627"/>
      <c r="W169" s="627"/>
      <c r="X169" s="627"/>
      <c r="Y169" s="627"/>
      <c r="Z169" s="627"/>
      <c r="AA169" s="627"/>
      <c r="AB169" s="627"/>
      <c r="AC169" s="627"/>
      <c r="AD169" s="627"/>
      <c r="AE169" s="627"/>
      <c r="AF169" s="627"/>
      <c r="AG169" s="627"/>
      <c r="AH169" s="627"/>
      <c r="AI169" s="627"/>
      <c r="AJ169" s="627"/>
      <c r="AK169" s="627"/>
      <c r="AL169" s="627"/>
      <c r="AM169" s="627"/>
      <c r="AN169" s="627"/>
      <c r="AO169" s="627"/>
      <c r="AP169" s="627"/>
      <c r="AQ169" s="627"/>
      <c r="AR169" s="627"/>
      <c r="AS169" s="627"/>
      <c r="AT169" s="627"/>
      <c r="AU169" s="627"/>
      <c r="AV169" s="627"/>
      <c r="AW169" s="627"/>
      <c r="AX169" s="627"/>
    </row>
    <row r="170" spans="1:50" s="731" customFormat="1">
      <c r="A170" s="627"/>
      <c r="B170" s="627"/>
      <c r="C170" s="627"/>
      <c r="D170" s="627"/>
      <c r="E170" s="627"/>
      <c r="F170" s="627"/>
      <c r="G170" s="627"/>
      <c r="H170" s="691"/>
      <c r="I170" s="691"/>
      <c r="J170" s="691"/>
      <c r="K170" s="691"/>
      <c r="L170" s="691"/>
      <c r="M170" s="627"/>
      <c r="N170" s="627"/>
      <c r="O170" s="627"/>
      <c r="P170" s="627"/>
      <c r="Q170" s="627"/>
      <c r="R170" s="627"/>
      <c r="S170" s="627"/>
      <c r="T170" s="627"/>
      <c r="U170" s="627"/>
      <c r="V170" s="627"/>
      <c r="W170" s="627"/>
      <c r="X170" s="627"/>
      <c r="Y170" s="627"/>
      <c r="Z170" s="627"/>
      <c r="AA170" s="627"/>
      <c r="AB170" s="627"/>
      <c r="AC170" s="627"/>
      <c r="AD170" s="627"/>
      <c r="AE170" s="627"/>
      <c r="AF170" s="627"/>
      <c r="AG170" s="627"/>
      <c r="AH170" s="627"/>
      <c r="AI170" s="627"/>
      <c r="AJ170" s="627"/>
      <c r="AK170" s="627"/>
      <c r="AL170" s="627"/>
      <c r="AM170" s="627"/>
      <c r="AN170" s="627"/>
      <c r="AO170" s="627"/>
      <c r="AP170" s="627"/>
      <c r="AQ170" s="627"/>
      <c r="AR170" s="627"/>
      <c r="AS170" s="627"/>
      <c r="AT170" s="627"/>
      <c r="AU170" s="627"/>
      <c r="AV170" s="627"/>
      <c r="AW170" s="627"/>
      <c r="AX170" s="627"/>
    </row>
    <row r="171" spans="1:50" s="731" customFormat="1">
      <c r="A171" s="627"/>
      <c r="B171" s="627"/>
      <c r="C171" s="627"/>
      <c r="D171" s="627"/>
      <c r="E171" s="627"/>
      <c r="F171" s="627"/>
      <c r="G171" s="627"/>
      <c r="H171" s="691"/>
      <c r="I171" s="691"/>
      <c r="J171" s="691"/>
      <c r="K171" s="691"/>
      <c r="L171" s="691"/>
      <c r="M171" s="627"/>
      <c r="N171" s="627"/>
      <c r="O171" s="627"/>
      <c r="P171" s="627"/>
      <c r="Q171" s="627"/>
      <c r="R171" s="627"/>
      <c r="S171" s="627"/>
      <c r="T171" s="627"/>
      <c r="U171" s="627"/>
      <c r="V171" s="627"/>
      <c r="W171" s="627"/>
      <c r="X171" s="627"/>
      <c r="Y171" s="627"/>
      <c r="Z171" s="627"/>
      <c r="AA171" s="627"/>
      <c r="AB171" s="627"/>
      <c r="AC171" s="627"/>
      <c r="AD171" s="627"/>
      <c r="AE171" s="627"/>
      <c r="AF171" s="627"/>
      <c r="AG171" s="627"/>
      <c r="AH171" s="627"/>
      <c r="AI171" s="627"/>
      <c r="AJ171" s="627"/>
      <c r="AK171" s="627"/>
      <c r="AL171" s="627"/>
      <c r="AM171" s="627"/>
      <c r="AN171" s="627"/>
      <c r="AO171" s="627"/>
      <c r="AP171" s="627"/>
      <c r="AQ171" s="627"/>
      <c r="AR171" s="627"/>
      <c r="AS171" s="627"/>
      <c r="AT171" s="627"/>
      <c r="AU171" s="627"/>
      <c r="AV171" s="627"/>
      <c r="AW171" s="627"/>
      <c r="AX171" s="627"/>
    </row>
    <row r="172" spans="1:50" s="731" customFormat="1">
      <c r="A172" s="627"/>
      <c r="B172" s="627"/>
      <c r="C172" s="627"/>
      <c r="D172" s="627"/>
      <c r="E172" s="627"/>
      <c r="F172" s="627"/>
      <c r="G172" s="627"/>
      <c r="H172" s="691"/>
      <c r="I172" s="691"/>
      <c r="J172" s="691"/>
      <c r="K172" s="691"/>
      <c r="L172" s="691"/>
      <c r="M172" s="627"/>
      <c r="N172" s="627"/>
      <c r="O172" s="627"/>
      <c r="P172" s="627"/>
      <c r="Q172" s="627"/>
      <c r="R172" s="627"/>
      <c r="S172" s="627"/>
      <c r="T172" s="627"/>
      <c r="U172" s="627"/>
      <c r="V172" s="627"/>
      <c r="W172" s="627"/>
      <c r="X172" s="627"/>
      <c r="Y172" s="627"/>
      <c r="Z172" s="627"/>
      <c r="AA172" s="627"/>
      <c r="AB172" s="627"/>
      <c r="AC172" s="627"/>
      <c r="AD172" s="627"/>
      <c r="AE172" s="627"/>
      <c r="AF172" s="627"/>
      <c r="AG172" s="627"/>
      <c r="AH172" s="627"/>
      <c r="AI172" s="627"/>
      <c r="AJ172" s="627"/>
      <c r="AK172" s="627"/>
      <c r="AL172" s="627"/>
      <c r="AM172" s="627"/>
      <c r="AN172" s="627"/>
      <c r="AO172" s="627"/>
      <c r="AP172" s="627"/>
      <c r="AQ172" s="627"/>
      <c r="AR172" s="627"/>
      <c r="AS172" s="627"/>
      <c r="AT172" s="627"/>
      <c r="AU172" s="627"/>
      <c r="AV172" s="627"/>
      <c r="AW172" s="627"/>
      <c r="AX172" s="627"/>
    </row>
    <row r="173" spans="1:50" s="731" customFormat="1">
      <c r="A173" s="627"/>
      <c r="B173" s="627"/>
      <c r="C173" s="627"/>
      <c r="D173" s="627"/>
      <c r="E173" s="627"/>
      <c r="F173" s="627"/>
      <c r="G173" s="627"/>
      <c r="H173" s="691"/>
      <c r="I173" s="691"/>
      <c r="J173" s="691"/>
      <c r="K173" s="691"/>
      <c r="L173" s="691"/>
      <c r="M173" s="627"/>
      <c r="N173" s="627"/>
      <c r="O173" s="627"/>
      <c r="P173" s="627"/>
      <c r="Q173" s="627"/>
      <c r="R173" s="627"/>
      <c r="S173" s="627"/>
      <c r="T173" s="627"/>
      <c r="U173" s="627"/>
      <c r="V173" s="627"/>
      <c r="W173" s="627"/>
      <c r="X173" s="627"/>
      <c r="Y173" s="627"/>
      <c r="Z173" s="627"/>
      <c r="AA173" s="627"/>
      <c r="AB173" s="627"/>
      <c r="AC173" s="627"/>
      <c r="AD173" s="627"/>
      <c r="AE173" s="627"/>
      <c r="AF173" s="627"/>
      <c r="AG173" s="627"/>
      <c r="AH173" s="627"/>
      <c r="AI173" s="627"/>
      <c r="AJ173" s="627"/>
      <c r="AK173" s="627"/>
      <c r="AL173" s="627"/>
      <c r="AM173" s="627"/>
      <c r="AN173" s="627"/>
      <c r="AO173" s="627"/>
      <c r="AP173" s="627"/>
      <c r="AQ173" s="627"/>
      <c r="AR173" s="627"/>
      <c r="AS173" s="627"/>
      <c r="AT173" s="627"/>
      <c r="AU173" s="627"/>
      <c r="AV173" s="627"/>
      <c r="AW173" s="627"/>
      <c r="AX173" s="627"/>
    </row>
    <row r="174" spans="1:50" s="731" customFormat="1">
      <c r="A174" s="627"/>
      <c r="B174" s="627"/>
      <c r="C174" s="627"/>
      <c r="D174" s="627"/>
      <c r="E174" s="627"/>
      <c r="F174" s="627"/>
      <c r="G174" s="627"/>
      <c r="H174" s="691"/>
      <c r="I174" s="691"/>
      <c r="J174" s="691"/>
      <c r="K174" s="691"/>
      <c r="L174" s="691"/>
      <c r="M174" s="627"/>
      <c r="N174" s="627"/>
      <c r="O174" s="627"/>
      <c r="P174" s="627"/>
      <c r="Q174" s="627"/>
      <c r="R174" s="627"/>
      <c r="S174" s="627"/>
      <c r="T174" s="627"/>
      <c r="U174" s="627"/>
      <c r="V174" s="627"/>
      <c r="W174" s="627"/>
      <c r="X174" s="627"/>
      <c r="Y174" s="627"/>
      <c r="Z174" s="627"/>
      <c r="AA174" s="627"/>
      <c r="AB174" s="627"/>
      <c r="AC174" s="627"/>
      <c r="AD174" s="627"/>
      <c r="AE174" s="627"/>
      <c r="AF174" s="627"/>
      <c r="AG174" s="627"/>
      <c r="AH174" s="627"/>
      <c r="AI174" s="627"/>
      <c r="AJ174" s="627"/>
      <c r="AK174" s="627"/>
      <c r="AL174" s="627"/>
      <c r="AM174" s="627"/>
      <c r="AN174" s="627"/>
      <c r="AO174" s="627"/>
      <c r="AP174" s="627"/>
      <c r="AQ174" s="627"/>
      <c r="AR174" s="627"/>
      <c r="AS174" s="627"/>
      <c r="AT174" s="627"/>
      <c r="AU174" s="627"/>
      <c r="AV174" s="627"/>
      <c r="AW174" s="627"/>
      <c r="AX174" s="627"/>
    </row>
    <row r="175" spans="1:50" s="731" customFormat="1">
      <c r="A175" s="627"/>
      <c r="B175" s="627"/>
      <c r="C175" s="627"/>
      <c r="D175" s="627"/>
      <c r="E175" s="627"/>
      <c r="F175" s="627"/>
      <c r="G175" s="627"/>
      <c r="H175" s="691"/>
      <c r="I175" s="691"/>
      <c r="J175" s="691"/>
      <c r="K175" s="691"/>
      <c r="L175" s="691"/>
      <c r="M175" s="627"/>
      <c r="N175" s="627"/>
      <c r="O175" s="627"/>
      <c r="P175" s="627"/>
      <c r="Q175" s="627"/>
      <c r="R175" s="627"/>
      <c r="S175" s="627"/>
      <c r="T175" s="627"/>
      <c r="U175" s="627"/>
      <c r="V175" s="627"/>
      <c r="W175" s="627"/>
      <c r="X175" s="627"/>
      <c r="Y175" s="627"/>
      <c r="Z175" s="627"/>
      <c r="AA175" s="627"/>
      <c r="AB175" s="627"/>
      <c r="AC175" s="627"/>
      <c r="AD175" s="627"/>
      <c r="AE175" s="627"/>
      <c r="AF175" s="627"/>
      <c r="AG175" s="627"/>
      <c r="AH175" s="627"/>
      <c r="AI175" s="627"/>
      <c r="AJ175" s="627"/>
      <c r="AK175" s="627"/>
      <c r="AL175" s="627"/>
      <c r="AM175" s="627"/>
      <c r="AN175" s="627"/>
      <c r="AO175" s="627"/>
      <c r="AP175" s="627"/>
      <c r="AQ175" s="627"/>
      <c r="AR175" s="627"/>
      <c r="AS175" s="627"/>
      <c r="AT175" s="627"/>
      <c r="AU175" s="627"/>
      <c r="AV175" s="627"/>
      <c r="AW175" s="627"/>
      <c r="AX175" s="627"/>
    </row>
    <row r="176" spans="1:50" s="731" customFormat="1">
      <c r="A176" s="627"/>
      <c r="B176" s="627"/>
      <c r="C176" s="627"/>
      <c r="D176" s="627"/>
      <c r="E176" s="627"/>
      <c r="F176" s="627"/>
      <c r="G176" s="627"/>
      <c r="H176" s="691"/>
      <c r="I176" s="691"/>
      <c r="J176" s="691"/>
      <c r="K176" s="691"/>
      <c r="L176" s="691"/>
      <c r="M176" s="627"/>
      <c r="N176" s="627"/>
      <c r="O176" s="627"/>
      <c r="P176" s="627"/>
      <c r="Q176" s="627"/>
      <c r="R176" s="627"/>
      <c r="S176" s="627"/>
      <c r="T176" s="627"/>
      <c r="U176" s="627"/>
      <c r="V176" s="627"/>
      <c r="W176" s="627"/>
      <c r="X176" s="627"/>
      <c r="Y176" s="627"/>
      <c r="Z176" s="627"/>
      <c r="AA176" s="627"/>
      <c r="AB176" s="627"/>
      <c r="AC176" s="627"/>
      <c r="AD176" s="627"/>
      <c r="AE176" s="627"/>
      <c r="AF176" s="627"/>
      <c r="AG176" s="627"/>
      <c r="AH176" s="627"/>
      <c r="AI176" s="627"/>
      <c r="AJ176" s="627"/>
      <c r="AK176" s="627"/>
      <c r="AL176" s="627"/>
      <c r="AM176" s="627"/>
      <c r="AN176" s="627"/>
      <c r="AO176" s="627"/>
      <c r="AP176" s="627"/>
      <c r="AQ176" s="627"/>
      <c r="AR176" s="627"/>
      <c r="AS176" s="627"/>
      <c r="AT176" s="627"/>
      <c r="AU176" s="627"/>
      <c r="AV176" s="627"/>
      <c r="AW176" s="627"/>
      <c r="AX176" s="627"/>
    </row>
    <row r="177" spans="1:50" s="731" customFormat="1">
      <c r="A177" s="627"/>
      <c r="B177" s="627"/>
      <c r="C177" s="627"/>
      <c r="D177" s="627"/>
      <c r="E177" s="627"/>
      <c r="F177" s="627"/>
      <c r="G177" s="627"/>
      <c r="H177" s="691"/>
      <c r="I177" s="691"/>
      <c r="J177" s="691"/>
      <c r="K177" s="691"/>
      <c r="L177" s="691"/>
      <c r="M177" s="627"/>
      <c r="N177" s="627"/>
      <c r="O177" s="627"/>
      <c r="P177" s="627"/>
      <c r="Q177" s="627"/>
      <c r="R177" s="627"/>
      <c r="S177" s="627"/>
      <c r="T177" s="627"/>
      <c r="U177" s="627"/>
      <c r="V177" s="627"/>
      <c r="W177" s="627"/>
      <c r="X177" s="627"/>
      <c r="Y177" s="627"/>
      <c r="Z177" s="627"/>
      <c r="AA177" s="627"/>
      <c r="AB177" s="627"/>
      <c r="AC177" s="627"/>
      <c r="AD177" s="627"/>
      <c r="AE177" s="627"/>
      <c r="AF177" s="627"/>
      <c r="AG177" s="627"/>
      <c r="AH177" s="627"/>
      <c r="AI177" s="627"/>
      <c r="AJ177" s="627"/>
      <c r="AK177" s="627"/>
      <c r="AL177" s="627"/>
      <c r="AM177" s="627"/>
      <c r="AN177" s="627"/>
      <c r="AO177" s="627"/>
      <c r="AP177" s="627"/>
      <c r="AQ177" s="627"/>
      <c r="AR177" s="627"/>
      <c r="AS177" s="627"/>
      <c r="AT177" s="627"/>
      <c r="AU177" s="627"/>
      <c r="AV177" s="627"/>
      <c r="AW177" s="627"/>
      <c r="AX177" s="627"/>
    </row>
    <row r="178" spans="1:50" s="731" customFormat="1">
      <c r="A178" s="627"/>
      <c r="B178" s="627"/>
      <c r="C178" s="627"/>
      <c r="D178" s="627"/>
      <c r="E178" s="627"/>
      <c r="F178" s="627"/>
      <c r="G178" s="627"/>
      <c r="H178" s="691"/>
      <c r="I178" s="691"/>
      <c r="J178" s="691"/>
      <c r="K178" s="691"/>
      <c r="L178" s="691"/>
      <c r="M178" s="627"/>
      <c r="N178" s="627"/>
      <c r="O178" s="627"/>
      <c r="P178" s="627"/>
      <c r="Q178" s="627"/>
      <c r="R178" s="627"/>
      <c r="S178" s="627"/>
      <c r="T178" s="627"/>
      <c r="U178" s="627"/>
      <c r="V178" s="627"/>
      <c r="W178" s="627"/>
      <c r="X178" s="627"/>
      <c r="Y178" s="627"/>
      <c r="Z178" s="627"/>
      <c r="AA178" s="627"/>
      <c r="AB178" s="627"/>
      <c r="AC178" s="627"/>
      <c r="AD178" s="627"/>
      <c r="AE178" s="627"/>
      <c r="AF178" s="627"/>
      <c r="AG178" s="627"/>
      <c r="AH178" s="627"/>
      <c r="AI178" s="627"/>
      <c r="AJ178" s="627"/>
      <c r="AK178" s="627"/>
      <c r="AL178" s="627"/>
      <c r="AM178" s="627"/>
      <c r="AN178" s="627"/>
      <c r="AO178" s="627"/>
      <c r="AP178" s="627"/>
      <c r="AQ178" s="627"/>
      <c r="AR178" s="627"/>
      <c r="AS178" s="627"/>
      <c r="AT178" s="627"/>
      <c r="AU178" s="627"/>
      <c r="AV178" s="627"/>
      <c r="AW178" s="627"/>
      <c r="AX178" s="627"/>
    </row>
    <row r="179" spans="1:50" s="731" customFormat="1">
      <c r="A179" s="627"/>
      <c r="B179" s="627"/>
      <c r="C179" s="627"/>
      <c r="D179" s="627"/>
      <c r="E179" s="627"/>
      <c r="F179" s="627"/>
      <c r="G179" s="627"/>
      <c r="H179" s="691"/>
      <c r="I179" s="691"/>
      <c r="J179" s="691"/>
      <c r="K179" s="691"/>
      <c r="L179" s="691"/>
      <c r="M179" s="627"/>
      <c r="N179" s="627"/>
      <c r="O179" s="627"/>
      <c r="P179" s="627"/>
      <c r="Q179" s="627"/>
      <c r="R179" s="627"/>
      <c r="S179" s="627"/>
      <c r="T179" s="627"/>
      <c r="U179" s="627"/>
      <c r="V179" s="627"/>
      <c r="W179" s="627"/>
      <c r="X179" s="627"/>
      <c r="Y179" s="627"/>
      <c r="Z179" s="627"/>
      <c r="AA179" s="627"/>
      <c r="AB179" s="627"/>
      <c r="AC179" s="627"/>
      <c r="AD179" s="627"/>
      <c r="AE179" s="627"/>
      <c r="AF179" s="627"/>
      <c r="AG179" s="627"/>
      <c r="AH179" s="627"/>
      <c r="AI179" s="627"/>
      <c r="AJ179" s="627"/>
      <c r="AK179" s="627"/>
      <c r="AL179" s="627"/>
      <c r="AM179" s="627"/>
      <c r="AN179" s="627"/>
      <c r="AO179" s="627"/>
      <c r="AP179" s="627"/>
      <c r="AQ179" s="627"/>
      <c r="AR179" s="627"/>
      <c r="AS179" s="627"/>
      <c r="AT179" s="627"/>
      <c r="AU179" s="627"/>
      <c r="AV179" s="627"/>
      <c r="AW179" s="627"/>
      <c r="AX179" s="627"/>
    </row>
    <row r="180" spans="1:50" s="731" customFormat="1">
      <c r="A180" s="627"/>
      <c r="B180" s="627"/>
      <c r="C180" s="627"/>
      <c r="D180" s="627"/>
      <c r="E180" s="627"/>
      <c r="F180" s="627"/>
      <c r="G180" s="627"/>
      <c r="H180" s="691"/>
      <c r="I180" s="691"/>
      <c r="J180" s="691"/>
      <c r="K180" s="691"/>
      <c r="L180" s="691"/>
      <c r="M180" s="627"/>
      <c r="N180" s="627"/>
      <c r="O180" s="627"/>
      <c r="P180" s="627"/>
      <c r="Q180" s="627"/>
      <c r="R180" s="627"/>
      <c r="S180" s="627"/>
      <c r="T180" s="627"/>
      <c r="U180" s="627"/>
      <c r="V180" s="627"/>
      <c r="W180" s="627"/>
      <c r="X180" s="627"/>
      <c r="Y180" s="627"/>
      <c r="Z180" s="627"/>
      <c r="AA180" s="627"/>
      <c r="AB180" s="627"/>
      <c r="AC180" s="627"/>
      <c r="AD180" s="627"/>
      <c r="AE180" s="627"/>
      <c r="AF180" s="627"/>
      <c r="AG180" s="627"/>
      <c r="AH180" s="627"/>
      <c r="AI180" s="627"/>
      <c r="AJ180" s="627"/>
      <c r="AK180" s="627"/>
      <c r="AL180" s="627"/>
      <c r="AM180" s="627"/>
      <c r="AN180" s="627"/>
      <c r="AO180" s="627"/>
      <c r="AP180" s="627"/>
      <c r="AQ180" s="627"/>
      <c r="AR180" s="627"/>
      <c r="AS180" s="627"/>
      <c r="AT180" s="627"/>
      <c r="AU180" s="627"/>
      <c r="AV180" s="627"/>
      <c r="AW180" s="627"/>
      <c r="AX180" s="627"/>
    </row>
    <row r="181" spans="1:50" s="731" customFormat="1">
      <c r="A181" s="627"/>
      <c r="B181" s="627"/>
      <c r="C181" s="627"/>
      <c r="D181" s="627"/>
      <c r="E181" s="627"/>
      <c r="F181" s="627"/>
      <c r="G181" s="627"/>
      <c r="H181" s="691"/>
      <c r="I181" s="691"/>
      <c r="J181" s="691"/>
      <c r="K181" s="691"/>
      <c r="L181" s="691"/>
      <c r="M181" s="627"/>
      <c r="N181" s="627"/>
      <c r="O181" s="627"/>
      <c r="P181" s="627"/>
      <c r="Q181" s="627"/>
      <c r="R181" s="627"/>
      <c r="S181" s="627"/>
      <c r="T181" s="627"/>
      <c r="U181" s="627"/>
      <c r="V181" s="627"/>
      <c r="W181" s="627"/>
      <c r="X181" s="627"/>
      <c r="Y181" s="627"/>
      <c r="Z181" s="627"/>
      <c r="AA181" s="627"/>
      <c r="AB181" s="627"/>
      <c r="AC181" s="627"/>
      <c r="AD181" s="627"/>
      <c r="AE181" s="627"/>
      <c r="AF181" s="627"/>
      <c r="AG181" s="627"/>
      <c r="AH181" s="627"/>
      <c r="AI181" s="627"/>
      <c r="AJ181" s="627"/>
      <c r="AK181" s="627"/>
      <c r="AL181" s="627"/>
      <c r="AM181" s="627"/>
      <c r="AN181" s="627"/>
      <c r="AO181" s="627"/>
      <c r="AP181" s="627"/>
      <c r="AQ181" s="627"/>
      <c r="AR181" s="627"/>
      <c r="AS181" s="627"/>
      <c r="AT181" s="627"/>
      <c r="AU181" s="627"/>
      <c r="AV181" s="627"/>
      <c r="AW181" s="627"/>
      <c r="AX181" s="627"/>
    </row>
    <row r="182" spans="1:50" s="731" customFormat="1">
      <c r="A182" s="627"/>
      <c r="B182" s="627"/>
      <c r="C182" s="627"/>
      <c r="D182" s="627"/>
      <c r="E182" s="627"/>
      <c r="F182" s="627"/>
      <c r="G182" s="627"/>
      <c r="H182" s="691"/>
      <c r="I182" s="691"/>
      <c r="J182" s="691"/>
      <c r="K182" s="691"/>
      <c r="L182" s="691"/>
      <c r="M182" s="627"/>
      <c r="N182" s="627"/>
      <c r="O182" s="627"/>
      <c r="P182" s="627"/>
      <c r="Q182" s="627"/>
      <c r="R182" s="627"/>
      <c r="S182" s="627"/>
      <c r="T182" s="627"/>
      <c r="U182" s="627"/>
      <c r="V182" s="627"/>
      <c r="W182" s="627"/>
      <c r="X182" s="627"/>
      <c r="Y182" s="627"/>
      <c r="Z182" s="627"/>
      <c r="AA182" s="627"/>
      <c r="AB182" s="627"/>
      <c r="AC182" s="627"/>
      <c r="AD182" s="627"/>
      <c r="AE182" s="627"/>
      <c r="AF182" s="627"/>
      <c r="AG182" s="627"/>
      <c r="AH182" s="627"/>
      <c r="AI182" s="627"/>
      <c r="AJ182" s="627"/>
      <c r="AK182" s="627"/>
      <c r="AL182" s="627"/>
      <c r="AM182" s="627"/>
      <c r="AN182" s="627"/>
      <c r="AO182" s="627"/>
      <c r="AP182" s="627"/>
      <c r="AQ182" s="627"/>
      <c r="AR182" s="627"/>
      <c r="AS182" s="627"/>
      <c r="AT182" s="627"/>
      <c r="AU182" s="627"/>
      <c r="AV182" s="627"/>
      <c r="AW182" s="627"/>
      <c r="AX182" s="627"/>
    </row>
    <row r="183" spans="1:50" s="731" customFormat="1">
      <c r="A183" s="627"/>
      <c r="B183" s="627"/>
      <c r="C183" s="627"/>
      <c r="D183" s="627"/>
      <c r="E183" s="627"/>
      <c r="F183" s="627"/>
      <c r="G183" s="627"/>
      <c r="H183" s="691"/>
      <c r="I183" s="691"/>
      <c r="J183" s="691"/>
      <c r="K183" s="691"/>
      <c r="L183" s="691"/>
      <c r="M183" s="627"/>
      <c r="N183" s="627"/>
      <c r="O183" s="627"/>
      <c r="P183" s="627"/>
      <c r="Q183" s="627"/>
      <c r="R183" s="627"/>
      <c r="S183" s="627"/>
      <c r="T183" s="627"/>
      <c r="U183" s="627"/>
      <c r="V183" s="627"/>
      <c r="W183" s="627"/>
      <c r="X183" s="627"/>
      <c r="Y183" s="627"/>
      <c r="Z183" s="627"/>
      <c r="AA183" s="627"/>
      <c r="AB183" s="627"/>
      <c r="AC183" s="627"/>
      <c r="AD183" s="627"/>
      <c r="AE183" s="627"/>
      <c r="AF183" s="627"/>
      <c r="AG183" s="627"/>
      <c r="AH183" s="627"/>
      <c r="AI183" s="627"/>
      <c r="AJ183" s="627"/>
      <c r="AK183" s="627"/>
      <c r="AL183" s="627"/>
      <c r="AM183" s="627"/>
      <c r="AN183" s="627"/>
      <c r="AO183" s="627"/>
      <c r="AP183" s="627"/>
      <c r="AQ183" s="627"/>
      <c r="AR183" s="627"/>
      <c r="AS183" s="627"/>
      <c r="AT183" s="627"/>
      <c r="AU183" s="627"/>
      <c r="AV183" s="627"/>
      <c r="AW183" s="627"/>
      <c r="AX183" s="627"/>
    </row>
    <row r="184" spans="1:50" s="731" customFormat="1">
      <c r="A184" s="627"/>
      <c r="B184" s="627"/>
      <c r="C184" s="627"/>
      <c r="D184" s="627"/>
      <c r="E184" s="627"/>
      <c r="F184" s="627"/>
      <c r="G184" s="627"/>
      <c r="H184" s="691"/>
      <c r="I184" s="691"/>
      <c r="J184" s="691"/>
      <c r="K184" s="691"/>
      <c r="L184" s="691"/>
      <c r="M184" s="627"/>
      <c r="N184" s="627"/>
      <c r="O184" s="627"/>
      <c r="P184" s="627"/>
      <c r="Q184" s="627"/>
      <c r="R184" s="627"/>
      <c r="S184" s="627"/>
      <c r="T184" s="627"/>
      <c r="U184" s="627"/>
      <c r="V184" s="627"/>
      <c r="W184" s="627"/>
      <c r="X184" s="627"/>
      <c r="Y184" s="627"/>
      <c r="Z184" s="627"/>
      <c r="AA184" s="627"/>
      <c r="AB184" s="627"/>
      <c r="AC184" s="627"/>
      <c r="AD184" s="627"/>
      <c r="AE184" s="627"/>
      <c r="AF184" s="627"/>
      <c r="AG184" s="627"/>
      <c r="AH184" s="627"/>
      <c r="AI184" s="627"/>
      <c r="AJ184" s="627"/>
      <c r="AK184" s="627"/>
      <c r="AL184" s="627"/>
      <c r="AM184" s="627"/>
      <c r="AN184" s="627"/>
      <c r="AO184" s="627"/>
      <c r="AP184" s="627"/>
      <c r="AQ184" s="627"/>
      <c r="AR184" s="627"/>
      <c r="AS184" s="627"/>
      <c r="AT184" s="627"/>
      <c r="AU184" s="627"/>
      <c r="AV184" s="627"/>
      <c r="AW184" s="627"/>
      <c r="AX184" s="627"/>
    </row>
    <row r="185" spans="1:50" s="731" customFormat="1">
      <c r="A185" s="627"/>
      <c r="B185" s="627"/>
      <c r="C185" s="627"/>
      <c r="D185" s="627"/>
      <c r="E185" s="627"/>
      <c r="F185" s="627"/>
      <c r="G185" s="627"/>
      <c r="H185" s="691"/>
      <c r="I185" s="691"/>
      <c r="J185" s="691"/>
      <c r="K185" s="691"/>
      <c r="L185" s="691"/>
      <c r="M185" s="627"/>
      <c r="N185" s="627"/>
      <c r="O185" s="627"/>
      <c r="P185" s="627"/>
      <c r="Q185" s="627"/>
      <c r="R185" s="627"/>
      <c r="S185" s="627"/>
      <c r="T185" s="627"/>
      <c r="U185" s="627"/>
      <c r="V185" s="627"/>
      <c r="W185" s="627"/>
      <c r="X185" s="627"/>
      <c r="Y185" s="627"/>
      <c r="Z185" s="627"/>
      <c r="AA185" s="627"/>
      <c r="AB185" s="627"/>
      <c r="AC185" s="627"/>
      <c r="AD185" s="627"/>
      <c r="AE185" s="627"/>
      <c r="AF185" s="627"/>
      <c r="AG185" s="627"/>
      <c r="AH185" s="627"/>
      <c r="AI185" s="627"/>
      <c r="AJ185" s="627"/>
      <c r="AK185" s="627"/>
      <c r="AL185" s="627"/>
      <c r="AM185" s="627"/>
      <c r="AN185" s="627"/>
      <c r="AO185" s="627"/>
      <c r="AP185" s="627"/>
      <c r="AQ185" s="627"/>
      <c r="AR185" s="627"/>
      <c r="AS185" s="627"/>
      <c r="AT185" s="627"/>
      <c r="AU185" s="627"/>
      <c r="AV185" s="627"/>
      <c r="AW185" s="627"/>
      <c r="AX185" s="627"/>
    </row>
    <row r="186" spans="1:50" s="731" customFormat="1">
      <c r="A186" s="627"/>
      <c r="B186" s="627"/>
      <c r="C186" s="627"/>
      <c r="D186" s="627"/>
      <c r="E186" s="627"/>
      <c r="F186" s="627"/>
      <c r="G186" s="627"/>
      <c r="H186" s="691"/>
      <c r="I186" s="691"/>
      <c r="J186" s="691"/>
      <c r="K186" s="691"/>
      <c r="L186" s="691"/>
      <c r="M186" s="627"/>
      <c r="N186" s="627"/>
      <c r="O186" s="627"/>
      <c r="P186" s="627"/>
      <c r="Q186" s="627"/>
      <c r="R186" s="627"/>
      <c r="S186" s="627"/>
      <c r="T186" s="627"/>
      <c r="U186" s="627"/>
      <c r="V186" s="627"/>
      <c r="W186" s="627"/>
      <c r="X186" s="627"/>
      <c r="Y186" s="627"/>
      <c r="Z186" s="627"/>
      <c r="AA186" s="627"/>
      <c r="AB186" s="627"/>
      <c r="AC186" s="627"/>
      <c r="AD186" s="627"/>
      <c r="AE186" s="627"/>
      <c r="AF186" s="627"/>
      <c r="AG186" s="627"/>
      <c r="AH186" s="627"/>
      <c r="AI186" s="627"/>
      <c r="AJ186" s="627"/>
      <c r="AK186" s="627"/>
      <c r="AL186" s="627"/>
      <c r="AM186" s="627"/>
      <c r="AN186" s="627"/>
      <c r="AO186" s="627"/>
      <c r="AP186" s="627"/>
      <c r="AQ186" s="627"/>
      <c r="AR186" s="627"/>
      <c r="AS186" s="627"/>
      <c r="AT186" s="627"/>
      <c r="AU186" s="627"/>
      <c r="AV186" s="627"/>
      <c r="AW186" s="627"/>
      <c r="AX186" s="627"/>
    </row>
    <row r="187" spans="1:50" s="731" customFormat="1">
      <c r="A187" s="627"/>
      <c r="B187" s="627"/>
      <c r="C187" s="627"/>
      <c r="D187" s="627"/>
      <c r="E187" s="627"/>
      <c r="F187" s="627"/>
      <c r="G187" s="627"/>
      <c r="H187" s="691"/>
      <c r="I187" s="691"/>
      <c r="J187" s="691"/>
      <c r="K187" s="691"/>
      <c r="L187" s="691"/>
      <c r="M187" s="627"/>
      <c r="N187" s="627"/>
      <c r="O187" s="627"/>
      <c r="P187" s="627"/>
      <c r="Q187" s="627"/>
      <c r="R187" s="627"/>
      <c r="S187" s="627"/>
      <c r="T187" s="627"/>
      <c r="U187" s="627"/>
      <c r="V187" s="627"/>
      <c r="W187" s="627"/>
      <c r="X187" s="627"/>
      <c r="Y187" s="627"/>
      <c r="Z187" s="627"/>
      <c r="AA187" s="627"/>
      <c r="AB187" s="627"/>
      <c r="AC187" s="627"/>
      <c r="AD187" s="627"/>
      <c r="AE187" s="627"/>
      <c r="AF187" s="627"/>
      <c r="AG187" s="627"/>
      <c r="AH187" s="627"/>
      <c r="AI187" s="627"/>
      <c r="AJ187" s="627"/>
      <c r="AK187" s="627"/>
      <c r="AL187" s="627"/>
      <c r="AM187" s="627"/>
      <c r="AN187" s="627"/>
      <c r="AO187" s="627"/>
      <c r="AP187" s="627"/>
      <c r="AQ187" s="627"/>
      <c r="AR187" s="627"/>
      <c r="AS187" s="627"/>
      <c r="AT187" s="627"/>
      <c r="AU187" s="627"/>
      <c r="AV187" s="627"/>
      <c r="AW187" s="627"/>
      <c r="AX187" s="627"/>
    </row>
    <row r="188" spans="1:50" s="731" customFormat="1">
      <c r="A188" s="627"/>
      <c r="B188" s="627"/>
      <c r="C188" s="627"/>
      <c r="D188" s="627"/>
      <c r="E188" s="627"/>
      <c r="F188" s="627"/>
      <c r="G188" s="627"/>
      <c r="H188" s="691"/>
      <c r="I188" s="691"/>
      <c r="J188" s="691"/>
      <c r="K188" s="691"/>
      <c r="L188" s="691"/>
      <c r="M188" s="627"/>
      <c r="N188" s="627"/>
      <c r="O188" s="627"/>
      <c r="P188" s="627"/>
      <c r="Q188" s="627"/>
      <c r="R188" s="627"/>
      <c r="S188" s="627"/>
      <c r="T188" s="627"/>
      <c r="U188" s="627"/>
      <c r="V188" s="627"/>
      <c r="W188" s="627"/>
      <c r="X188" s="627"/>
      <c r="Y188" s="627"/>
      <c r="Z188" s="627"/>
      <c r="AA188" s="627"/>
      <c r="AB188" s="627"/>
      <c r="AC188" s="627"/>
      <c r="AD188" s="627"/>
      <c r="AE188" s="627"/>
      <c r="AF188" s="627"/>
      <c r="AG188" s="627"/>
      <c r="AH188" s="627"/>
      <c r="AI188" s="627"/>
      <c r="AJ188" s="627"/>
      <c r="AK188" s="627"/>
      <c r="AL188" s="627"/>
      <c r="AM188" s="627"/>
      <c r="AN188" s="627"/>
      <c r="AO188" s="627"/>
      <c r="AP188" s="627"/>
      <c r="AQ188" s="627"/>
      <c r="AR188" s="627"/>
      <c r="AS188" s="627"/>
      <c r="AT188" s="627"/>
      <c r="AU188" s="627"/>
      <c r="AV188" s="627"/>
      <c r="AW188" s="627"/>
      <c r="AX188" s="627"/>
    </row>
    <row r="189" spans="1:50" s="731" customFormat="1">
      <c r="A189" s="627"/>
      <c r="B189" s="627"/>
      <c r="C189" s="627"/>
      <c r="D189" s="627"/>
      <c r="E189" s="627"/>
      <c r="F189" s="627"/>
      <c r="G189" s="627"/>
      <c r="H189" s="691"/>
      <c r="I189" s="691"/>
      <c r="J189" s="691"/>
      <c r="K189" s="691"/>
      <c r="L189" s="691"/>
      <c r="M189" s="627"/>
      <c r="N189" s="627"/>
      <c r="O189" s="627"/>
      <c r="P189" s="627"/>
      <c r="Q189" s="627"/>
      <c r="R189" s="627"/>
      <c r="S189" s="627"/>
      <c r="T189" s="627"/>
      <c r="U189" s="627"/>
      <c r="V189" s="627"/>
      <c r="W189" s="627"/>
      <c r="X189" s="627"/>
      <c r="Y189" s="627"/>
      <c r="Z189" s="627"/>
      <c r="AA189" s="627"/>
      <c r="AB189" s="627"/>
      <c r="AC189" s="627"/>
      <c r="AD189" s="627"/>
      <c r="AE189" s="627"/>
      <c r="AF189" s="627"/>
      <c r="AG189" s="627"/>
      <c r="AH189" s="627"/>
      <c r="AI189" s="627"/>
      <c r="AJ189" s="627"/>
      <c r="AK189" s="627"/>
      <c r="AL189" s="627"/>
      <c r="AM189" s="627"/>
      <c r="AN189" s="627"/>
      <c r="AO189" s="627"/>
      <c r="AP189" s="627"/>
      <c r="AQ189" s="627"/>
      <c r="AR189" s="627"/>
      <c r="AS189" s="627"/>
      <c r="AT189" s="627"/>
      <c r="AU189" s="627"/>
      <c r="AV189" s="627"/>
      <c r="AW189" s="627"/>
      <c r="AX189" s="627"/>
    </row>
    <row r="190" spans="1:50" s="731" customFormat="1">
      <c r="A190" s="627"/>
      <c r="B190" s="627"/>
      <c r="C190" s="627"/>
      <c r="D190" s="627"/>
      <c r="E190" s="627"/>
      <c r="F190" s="627"/>
      <c r="G190" s="627"/>
      <c r="H190" s="691"/>
      <c r="I190" s="691"/>
      <c r="J190" s="691"/>
      <c r="K190" s="691"/>
      <c r="L190" s="691"/>
      <c r="M190" s="627"/>
      <c r="N190" s="627"/>
      <c r="O190" s="627"/>
      <c r="P190" s="627"/>
      <c r="Q190" s="627"/>
      <c r="R190" s="627"/>
      <c r="S190" s="627"/>
      <c r="T190" s="627"/>
      <c r="U190" s="627"/>
      <c r="V190" s="627"/>
      <c r="W190" s="627"/>
      <c r="X190" s="627"/>
      <c r="Y190" s="627"/>
      <c r="Z190" s="627"/>
      <c r="AA190" s="627"/>
      <c r="AB190" s="627"/>
      <c r="AC190" s="627"/>
      <c r="AD190" s="627"/>
      <c r="AE190" s="627"/>
      <c r="AF190" s="627"/>
      <c r="AG190" s="627"/>
      <c r="AH190" s="627"/>
      <c r="AI190" s="627"/>
      <c r="AJ190" s="627"/>
      <c r="AK190" s="627"/>
      <c r="AL190" s="627"/>
      <c r="AM190" s="627"/>
      <c r="AN190" s="627"/>
      <c r="AO190" s="627"/>
      <c r="AP190" s="627"/>
      <c r="AQ190" s="627"/>
      <c r="AR190" s="627"/>
      <c r="AS190" s="627"/>
      <c r="AT190" s="627"/>
      <c r="AU190" s="627"/>
      <c r="AV190" s="627"/>
      <c r="AW190" s="627"/>
      <c r="AX190" s="627"/>
    </row>
    <row r="191" spans="1:50" s="731" customFormat="1">
      <c r="A191" s="627"/>
      <c r="B191" s="627"/>
      <c r="C191" s="627"/>
      <c r="D191" s="627"/>
      <c r="E191" s="627"/>
      <c r="F191" s="627"/>
      <c r="G191" s="627"/>
      <c r="H191" s="691"/>
      <c r="I191" s="691"/>
      <c r="J191" s="691"/>
      <c r="K191" s="691"/>
      <c r="L191" s="691"/>
      <c r="M191" s="627"/>
      <c r="N191" s="627"/>
      <c r="O191" s="627"/>
      <c r="P191" s="627"/>
      <c r="Q191" s="627"/>
      <c r="R191" s="627"/>
      <c r="S191" s="627"/>
      <c r="T191" s="627"/>
      <c r="U191" s="627"/>
      <c r="V191" s="627"/>
      <c r="W191" s="627"/>
      <c r="X191" s="627"/>
      <c r="Y191" s="627"/>
      <c r="Z191" s="627"/>
      <c r="AA191" s="627"/>
      <c r="AB191" s="627"/>
      <c r="AC191" s="627"/>
      <c r="AD191" s="627"/>
      <c r="AE191" s="627"/>
      <c r="AF191" s="627"/>
      <c r="AG191" s="627"/>
      <c r="AH191" s="627"/>
      <c r="AI191" s="627"/>
      <c r="AJ191" s="627"/>
      <c r="AK191" s="627"/>
      <c r="AL191" s="627"/>
      <c r="AM191" s="627"/>
      <c r="AN191" s="627"/>
      <c r="AO191" s="627"/>
      <c r="AP191" s="627"/>
      <c r="AQ191" s="627"/>
      <c r="AR191" s="627"/>
      <c r="AS191" s="627"/>
      <c r="AT191" s="627"/>
      <c r="AU191" s="627"/>
      <c r="AV191" s="627"/>
      <c r="AW191" s="627"/>
      <c r="AX191" s="627"/>
    </row>
    <row r="192" spans="1:50" s="731" customFormat="1">
      <c r="A192" s="627"/>
      <c r="B192" s="627"/>
      <c r="C192" s="627"/>
      <c r="D192" s="627"/>
      <c r="E192" s="627"/>
      <c r="F192" s="627"/>
      <c r="G192" s="627"/>
      <c r="H192" s="691"/>
      <c r="I192" s="691"/>
      <c r="J192" s="691"/>
      <c r="K192" s="691"/>
      <c r="L192" s="691"/>
      <c r="M192" s="627"/>
      <c r="N192" s="627"/>
      <c r="O192" s="627"/>
      <c r="P192" s="627"/>
      <c r="Q192" s="627"/>
      <c r="R192" s="627"/>
      <c r="S192" s="627"/>
      <c r="T192" s="627"/>
      <c r="U192" s="627"/>
      <c r="V192" s="627"/>
      <c r="W192" s="627"/>
      <c r="X192" s="627"/>
      <c r="Y192" s="627"/>
      <c r="Z192" s="627"/>
      <c r="AA192" s="627"/>
      <c r="AB192" s="627"/>
      <c r="AC192" s="627"/>
      <c r="AD192" s="627"/>
      <c r="AE192" s="627"/>
      <c r="AF192" s="627"/>
      <c r="AG192" s="627"/>
      <c r="AH192" s="627"/>
      <c r="AI192" s="627"/>
      <c r="AJ192" s="627"/>
      <c r="AK192" s="627"/>
      <c r="AL192" s="627"/>
      <c r="AM192" s="627"/>
      <c r="AN192" s="627"/>
      <c r="AO192" s="627"/>
      <c r="AP192" s="627"/>
      <c r="AQ192" s="627"/>
      <c r="AR192" s="627"/>
      <c r="AS192" s="627"/>
      <c r="AT192" s="627"/>
      <c r="AU192" s="627"/>
      <c r="AV192" s="627"/>
      <c r="AW192" s="627"/>
      <c r="AX192" s="627"/>
    </row>
    <row r="193" spans="1:50" s="731" customFormat="1">
      <c r="A193" s="627"/>
      <c r="B193" s="627"/>
      <c r="C193" s="627"/>
      <c r="D193" s="627"/>
      <c r="E193" s="627"/>
      <c r="F193" s="627"/>
      <c r="G193" s="627"/>
      <c r="H193" s="691"/>
      <c r="I193" s="691"/>
      <c r="J193" s="691"/>
      <c r="K193" s="691"/>
      <c r="L193" s="691"/>
      <c r="M193" s="627"/>
      <c r="N193" s="627"/>
      <c r="O193" s="627"/>
      <c r="P193" s="627"/>
      <c r="Q193" s="627"/>
      <c r="R193" s="627"/>
      <c r="S193" s="627"/>
      <c r="T193" s="627"/>
      <c r="U193" s="627"/>
      <c r="V193" s="627"/>
      <c r="W193" s="627"/>
      <c r="X193" s="627"/>
      <c r="Y193" s="627"/>
      <c r="Z193" s="627"/>
      <c r="AA193" s="627"/>
      <c r="AB193" s="627"/>
      <c r="AC193" s="627"/>
      <c r="AD193" s="627"/>
      <c r="AE193" s="627"/>
      <c r="AF193" s="627"/>
      <c r="AG193" s="627"/>
      <c r="AH193" s="627"/>
      <c r="AI193" s="627"/>
      <c r="AJ193" s="627"/>
      <c r="AK193" s="627"/>
      <c r="AL193" s="627"/>
      <c r="AM193" s="627"/>
      <c r="AN193" s="627"/>
      <c r="AO193" s="627"/>
      <c r="AP193" s="627"/>
      <c r="AQ193" s="627"/>
      <c r="AR193" s="627"/>
      <c r="AS193" s="627"/>
      <c r="AT193" s="627"/>
      <c r="AU193" s="627"/>
      <c r="AV193" s="627"/>
      <c r="AW193" s="627"/>
      <c r="AX193" s="627"/>
    </row>
    <row r="194" spans="1:50" s="731" customFormat="1">
      <c r="A194" s="627"/>
      <c r="B194" s="627"/>
      <c r="C194" s="627"/>
      <c r="D194" s="627"/>
      <c r="E194" s="627"/>
      <c r="F194" s="627"/>
      <c r="G194" s="627"/>
      <c r="H194" s="627"/>
      <c r="I194" s="627"/>
      <c r="J194" s="627"/>
      <c r="K194" s="627"/>
      <c r="L194" s="627"/>
      <c r="M194" s="627"/>
      <c r="N194" s="627"/>
      <c r="O194" s="627"/>
      <c r="P194" s="627"/>
      <c r="Q194" s="627"/>
      <c r="R194" s="627"/>
      <c r="S194" s="627"/>
      <c r="T194" s="627"/>
      <c r="U194" s="627"/>
      <c r="V194" s="627"/>
      <c r="W194" s="627"/>
      <c r="X194" s="627"/>
      <c r="Y194" s="627"/>
      <c r="Z194" s="627"/>
      <c r="AA194" s="627"/>
      <c r="AB194" s="627"/>
      <c r="AC194" s="627"/>
      <c r="AD194" s="627"/>
      <c r="AE194" s="627"/>
      <c r="AF194" s="627"/>
      <c r="AG194" s="627"/>
      <c r="AH194" s="627"/>
      <c r="AI194" s="627"/>
      <c r="AJ194" s="627"/>
      <c r="AK194" s="627"/>
      <c r="AL194" s="627"/>
      <c r="AM194" s="627"/>
      <c r="AN194" s="627"/>
      <c r="AO194" s="627"/>
      <c r="AP194" s="627"/>
      <c r="AQ194" s="627"/>
      <c r="AR194" s="627"/>
      <c r="AS194" s="627"/>
      <c r="AT194" s="627"/>
      <c r="AU194" s="627"/>
      <c r="AV194" s="627"/>
      <c r="AW194" s="627"/>
      <c r="AX194" s="627"/>
    </row>
    <row r="195" spans="1:50" s="731" customFormat="1">
      <c r="A195" s="627"/>
      <c r="B195" s="627"/>
      <c r="C195" s="627"/>
      <c r="D195" s="627"/>
      <c r="E195" s="627"/>
      <c r="F195" s="627"/>
      <c r="G195" s="627"/>
      <c r="H195" s="627"/>
      <c r="I195" s="627"/>
      <c r="J195" s="627"/>
      <c r="K195" s="627"/>
      <c r="L195" s="627"/>
      <c r="M195" s="627"/>
      <c r="N195" s="627"/>
      <c r="O195" s="627"/>
      <c r="P195" s="627"/>
      <c r="Q195" s="627"/>
      <c r="R195" s="627"/>
      <c r="S195" s="627"/>
      <c r="T195" s="627"/>
      <c r="U195" s="627"/>
      <c r="V195" s="627"/>
      <c r="W195" s="627"/>
      <c r="X195" s="627"/>
      <c r="Y195" s="627"/>
      <c r="Z195" s="627"/>
      <c r="AA195" s="627"/>
      <c r="AB195" s="627"/>
      <c r="AC195" s="627"/>
      <c r="AD195" s="627"/>
      <c r="AE195" s="627"/>
      <c r="AF195" s="627"/>
      <c r="AG195" s="627"/>
      <c r="AH195" s="627"/>
      <c r="AI195" s="627"/>
      <c r="AJ195" s="627"/>
      <c r="AK195" s="627"/>
      <c r="AL195" s="627"/>
      <c r="AM195" s="627"/>
      <c r="AN195" s="627"/>
      <c r="AO195" s="627"/>
      <c r="AP195" s="627"/>
      <c r="AQ195" s="627"/>
      <c r="AR195" s="627"/>
      <c r="AS195" s="627"/>
      <c r="AT195" s="627"/>
      <c r="AU195" s="627"/>
      <c r="AV195" s="627"/>
      <c r="AW195" s="627"/>
      <c r="AX195" s="627"/>
    </row>
    <row r="196" spans="1:50" s="731" customFormat="1">
      <c r="A196" s="627"/>
      <c r="B196" s="627"/>
      <c r="C196" s="627"/>
      <c r="D196" s="627"/>
      <c r="E196" s="627"/>
      <c r="F196" s="627"/>
      <c r="G196" s="627"/>
      <c r="H196" s="627"/>
      <c r="I196" s="627"/>
      <c r="J196" s="627"/>
      <c r="K196" s="627"/>
      <c r="L196" s="627"/>
      <c r="M196" s="627"/>
      <c r="N196" s="627"/>
      <c r="O196" s="627"/>
      <c r="P196" s="627"/>
      <c r="Q196" s="627"/>
      <c r="R196" s="627"/>
      <c r="S196" s="627"/>
      <c r="T196" s="627"/>
      <c r="U196" s="627"/>
      <c r="V196" s="627"/>
      <c r="W196" s="627"/>
      <c r="X196" s="627"/>
      <c r="Y196" s="627"/>
      <c r="Z196" s="627"/>
      <c r="AA196" s="627"/>
      <c r="AB196" s="627"/>
      <c r="AC196" s="627"/>
      <c r="AD196" s="627"/>
      <c r="AE196" s="627"/>
      <c r="AF196" s="627"/>
      <c r="AG196" s="627"/>
      <c r="AH196" s="627"/>
      <c r="AI196" s="627"/>
      <c r="AJ196" s="627"/>
      <c r="AK196" s="627"/>
      <c r="AL196" s="627"/>
      <c r="AM196" s="627"/>
      <c r="AN196" s="627"/>
      <c r="AO196" s="627"/>
      <c r="AP196" s="627"/>
      <c r="AQ196" s="627"/>
      <c r="AR196" s="627"/>
      <c r="AS196" s="627"/>
      <c r="AT196" s="627"/>
      <c r="AU196" s="627"/>
      <c r="AV196" s="627"/>
      <c r="AW196" s="627"/>
      <c r="AX196" s="627"/>
    </row>
    <row r="197" spans="1:50" s="731" customFormat="1">
      <c r="A197" s="627"/>
      <c r="B197" s="627"/>
      <c r="C197" s="627"/>
      <c r="D197" s="627"/>
      <c r="E197" s="627"/>
      <c r="F197" s="627"/>
      <c r="G197" s="627"/>
      <c r="H197" s="627"/>
      <c r="I197" s="627"/>
      <c r="J197" s="627"/>
      <c r="K197" s="627"/>
      <c r="L197" s="627"/>
      <c r="M197" s="627"/>
      <c r="N197" s="627"/>
      <c r="O197" s="627"/>
      <c r="P197" s="627"/>
      <c r="Q197" s="627"/>
      <c r="R197" s="627"/>
      <c r="S197" s="627"/>
      <c r="T197" s="627"/>
      <c r="U197" s="627"/>
      <c r="V197" s="627"/>
      <c r="W197" s="627"/>
      <c r="X197" s="627"/>
      <c r="Y197" s="627"/>
      <c r="Z197" s="627"/>
      <c r="AA197" s="627"/>
      <c r="AB197" s="627"/>
      <c r="AC197" s="627"/>
      <c r="AD197" s="627"/>
      <c r="AE197" s="627"/>
      <c r="AF197" s="627"/>
      <c r="AG197" s="627"/>
      <c r="AH197" s="627"/>
      <c r="AI197" s="627"/>
      <c r="AJ197" s="627"/>
      <c r="AK197" s="627"/>
      <c r="AL197" s="627"/>
      <c r="AM197" s="627"/>
      <c r="AN197" s="627"/>
      <c r="AO197" s="627"/>
      <c r="AP197" s="627"/>
      <c r="AQ197" s="627"/>
      <c r="AR197" s="627"/>
      <c r="AS197" s="627"/>
      <c r="AT197" s="627"/>
      <c r="AU197" s="627"/>
      <c r="AV197" s="627"/>
      <c r="AW197" s="627"/>
      <c r="AX197" s="627"/>
    </row>
    <row r="198" spans="1:50" s="731" customFormat="1">
      <c r="A198" s="627"/>
      <c r="B198" s="627"/>
      <c r="C198" s="627"/>
      <c r="D198" s="627"/>
      <c r="E198" s="627"/>
      <c r="F198" s="627"/>
      <c r="G198" s="627"/>
      <c r="H198" s="627"/>
      <c r="I198" s="627"/>
      <c r="J198" s="627"/>
      <c r="K198" s="627"/>
      <c r="L198" s="627"/>
      <c r="M198" s="627"/>
      <c r="N198" s="627"/>
      <c r="O198" s="627"/>
      <c r="P198" s="627"/>
      <c r="Q198" s="627"/>
      <c r="R198" s="627"/>
      <c r="S198" s="627"/>
      <c r="T198" s="627"/>
      <c r="U198" s="627"/>
      <c r="V198" s="627"/>
      <c r="W198" s="627"/>
      <c r="X198" s="627"/>
      <c r="Y198" s="627"/>
      <c r="Z198" s="627"/>
      <c r="AA198" s="627"/>
      <c r="AB198" s="627"/>
      <c r="AC198" s="627"/>
      <c r="AD198" s="627"/>
      <c r="AE198" s="627"/>
      <c r="AF198" s="627"/>
      <c r="AG198" s="627"/>
      <c r="AH198" s="627"/>
      <c r="AI198" s="627"/>
      <c r="AJ198" s="627"/>
      <c r="AK198" s="627"/>
      <c r="AL198" s="627"/>
      <c r="AM198" s="627"/>
      <c r="AN198" s="627"/>
      <c r="AO198" s="627"/>
      <c r="AP198" s="627"/>
      <c r="AQ198" s="627"/>
      <c r="AR198" s="627"/>
      <c r="AS198" s="627"/>
      <c r="AT198" s="627"/>
      <c r="AU198" s="627"/>
      <c r="AV198" s="627"/>
      <c r="AW198" s="627"/>
      <c r="AX198" s="627"/>
    </row>
    <row r="199" spans="1:50" s="731" customFormat="1">
      <c r="A199" s="627"/>
      <c r="B199" s="627"/>
      <c r="C199" s="627"/>
      <c r="D199" s="627"/>
      <c r="E199" s="627"/>
      <c r="F199" s="627"/>
      <c r="G199" s="627"/>
      <c r="H199" s="627"/>
      <c r="I199" s="627"/>
      <c r="J199" s="627"/>
      <c r="K199" s="627"/>
      <c r="L199" s="627"/>
      <c r="M199" s="627"/>
      <c r="N199" s="627"/>
      <c r="O199" s="627"/>
      <c r="P199" s="627"/>
      <c r="Q199" s="627"/>
      <c r="R199" s="627"/>
      <c r="S199" s="627"/>
      <c r="T199" s="627"/>
      <c r="U199" s="627"/>
      <c r="V199" s="627"/>
      <c r="W199" s="627"/>
      <c r="X199" s="627"/>
      <c r="Y199" s="627"/>
      <c r="Z199" s="627"/>
      <c r="AA199" s="627"/>
      <c r="AB199" s="627"/>
      <c r="AC199" s="627"/>
      <c r="AD199" s="627"/>
      <c r="AE199" s="627"/>
      <c r="AF199" s="627"/>
      <c r="AG199" s="627"/>
      <c r="AH199" s="627"/>
      <c r="AI199" s="627"/>
      <c r="AJ199" s="627"/>
      <c r="AK199" s="627"/>
      <c r="AL199" s="627"/>
      <c r="AM199" s="627"/>
      <c r="AN199" s="627"/>
      <c r="AO199" s="627"/>
      <c r="AP199" s="627"/>
      <c r="AQ199" s="627"/>
      <c r="AR199" s="627"/>
      <c r="AS199" s="627"/>
      <c r="AT199" s="627"/>
      <c r="AU199" s="627"/>
      <c r="AV199" s="627"/>
      <c r="AW199" s="627"/>
      <c r="AX199" s="627"/>
    </row>
    <row r="200" spans="1:50" s="731" customFormat="1">
      <c r="A200" s="627"/>
      <c r="B200" s="627"/>
      <c r="C200" s="627"/>
      <c r="D200" s="627"/>
      <c r="E200" s="627"/>
      <c r="F200" s="627"/>
      <c r="G200" s="627"/>
      <c r="H200" s="627"/>
      <c r="I200" s="627"/>
      <c r="J200" s="627"/>
      <c r="K200" s="627"/>
      <c r="L200" s="627"/>
      <c r="M200" s="627"/>
      <c r="N200" s="627"/>
      <c r="O200" s="627"/>
      <c r="P200" s="627"/>
      <c r="Q200" s="627"/>
      <c r="R200" s="627"/>
      <c r="S200" s="627"/>
      <c r="T200" s="627"/>
      <c r="U200" s="627"/>
      <c r="V200" s="627"/>
      <c r="W200" s="627"/>
      <c r="X200" s="627"/>
      <c r="Y200" s="627"/>
      <c r="Z200" s="627"/>
      <c r="AA200" s="627"/>
      <c r="AB200" s="627"/>
      <c r="AC200" s="627"/>
      <c r="AD200" s="627"/>
      <c r="AE200" s="627"/>
      <c r="AF200" s="627"/>
      <c r="AG200" s="627"/>
      <c r="AH200" s="627"/>
      <c r="AI200" s="627"/>
      <c r="AJ200" s="627"/>
      <c r="AK200" s="627"/>
      <c r="AL200" s="627"/>
      <c r="AM200" s="627"/>
      <c r="AN200" s="627"/>
      <c r="AO200" s="627"/>
      <c r="AP200" s="627"/>
      <c r="AQ200" s="627"/>
      <c r="AR200" s="627"/>
      <c r="AS200" s="627"/>
      <c r="AT200" s="627"/>
      <c r="AU200" s="627"/>
      <c r="AV200" s="627"/>
      <c r="AW200" s="627"/>
      <c r="AX200" s="627"/>
    </row>
    <row r="201" spans="1:50" s="731" customFormat="1">
      <c r="A201" s="627"/>
      <c r="B201" s="627"/>
      <c r="C201" s="627"/>
      <c r="D201" s="627"/>
      <c r="E201" s="627"/>
      <c r="F201" s="627"/>
      <c r="G201" s="627"/>
      <c r="H201" s="627"/>
      <c r="I201" s="627"/>
      <c r="J201" s="627"/>
      <c r="K201" s="627"/>
      <c r="L201" s="627"/>
      <c r="M201" s="627"/>
      <c r="N201" s="627"/>
      <c r="O201" s="627"/>
      <c r="P201" s="627"/>
      <c r="Q201" s="627"/>
      <c r="R201" s="627"/>
      <c r="S201" s="627"/>
      <c r="T201" s="627"/>
      <c r="U201" s="627"/>
      <c r="V201" s="627"/>
      <c r="W201" s="627"/>
      <c r="X201" s="627"/>
      <c r="Y201" s="627"/>
      <c r="Z201" s="627"/>
      <c r="AA201" s="627"/>
      <c r="AB201" s="627"/>
      <c r="AC201" s="627"/>
      <c r="AD201" s="627"/>
      <c r="AE201" s="627"/>
      <c r="AF201" s="627"/>
      <c r="AG201" s="627"/>
      <c r="AH201" s="627"/>
      <c r="AI201" s="627"/>
      <c r="AJ201" s="627"/>
      <c r="AK201" s="627"/>
      <c r="AL201" s="627"/>
      <c r="AM201" s="627"/>
      <c r="AN201" s="627"/>
      <c r="AO201" s="627"/>
      <c r="AP201" s="627"/>
      <c r="AQ201" s="627"/>
      <c r="AR201" s="627"/>
      <c r="AS201" s="627"/>
      <c r="AT201" s="627"/>
      <c r="AU201" s="627"/>
      <c r="AV201" s="627"/>
      <c r="AW201" s="627"/>
      <c r="AX201" s="627"/>
    </row>
    <row r="202" spans="1:50" s="731" customFormat="1">
      <c r="A202" s="627"/>
      <c r="B202" s="627"/>
      <c r="C202" s="627"/>
      <c r="D202" s="627"/>
      <c r="E202" s="627"/>
      <c r="F202" s="627"/>
      <c r="G202" s="627"/>
      <c r="H202" s="627"/>
      <c r="I202" s="627"/>
      <c r="J202" s="627"/>
      <c r="K202" s="627"/>
      <c r="L202" s="627"/>
      <c r="M202" s="627"/>
      <c r="N202" s="627"/>
      <c r="O202" s="627"/>
      <c r="P202" s="627"/>
      <c r="Q202" s="627"/>
      <c r="R202" s="627"/>
      <c r="S202" s="627"/>
      <c r="T202" s="627"/>
      <c r="U202" s="627"/>
      <c r="V202" s="627"/>
      <c r="W202" s="627"/>
      <c r="X202" s="627"/>
      <c r="Y202" s="627"/>
      <c r="Z202" s="627"/>
      <c r="AA202" s="627"/>
      <c r="AB202" s="627"/>
      <c r="AC202" s="627"/>
      <c r="AD202" s="627"/>
      <c r="AE202" s="627"/>
      <c r="AF202" s="627"/>
      <c r="AG202" s="627"/>
      <c r="AH202" s="627"/>
      <c r="AI202" s="627"/>
      <c r="AJ202" s="627"/>
      <c r="AK202" s="627"/>
      <c r="AL202" s="627"/>
      <c r="AM202" s="627"/>
      <c r="AN202" s="627"/>
      <c r="AO202" s="627"/>
      <c r="AP202" s="627"/>
      <c r="AQ202" s="627"/>
      <c r="AR202" s="627"/>
      <c r="AS202" s="627"/>
      <c r="AT202" s="627"/>
      <c r="AU202" s="627"/>
      <c r="AV202" s="627"/>
      <c r="AW202" s="627"/>
      <c r="AX202" s="627"/>
    </row>
    <row r="203" spans="1:50" s="731" customFormat="1">
      <c r="A203" s="627"/>
      <c r="B203" s="627"/>
      <c r="C203" s="627"/>
      <c r="D203" s="627"/>
      <c r="E203" s="627"/>
      <c r="F203" s="627"/>
      <c r="G203" s="627"/>
      <c r="H203" s="627"/>
      <c r="I203" s="627"/>
      <c r="J203" s="627"/>
      <c r="K203" s="627"/>
      <c r="L203" s="627"/>
      <c r="M203" s="627"/>
      <c r="N203" s="627"/>
      <c r="O203" s="627"/>
      <c r="P203" s="627"/>
      <c r="Q203" s="627"/>
      <c r="R203" s="627"/>
      <c r="S203" s="627"/>
      <c r="T203" s="627"/>
      <c r="U203" s="627"/>
      <c r="V203" s="627"/>
      <c r="W203" s="627"/>
      <c r="X203" s="627"/>
      <c r="Y203" s="627"/>
      <c r="Z203" s="627"/>
      <c r="AA203" s="627"/>
      <c r="AB203" s="627"/>
      <c r="AC203" s="627"/>
      <c r="AD203" s="627"/>
      <c r="AE203" s="627"/>
      <c r="AF203" s="627"/>
      <c r="AG203" s="627"/>
      <c r="AH203" s="627"/>
      <c r="AI203" s="627"/>
      <c r="AJ203" s="627"/>
      <c r="AK203" s="627"/>
      <c r="AL203" s="627"/>
      <c r="AM203" s="627"/>
      <c r="AN203" s="627"/>
      <c r="AO203" s="627"/>
      <c r="AP203" s="627"/>
      <c r="AQ203" s="627"/>
      <c r="AR203" s="627"/>
      <c r="AS203" s="627"/>
      <c r="AT203" s="627"/>
      <c r="AU203" s="627"/>
      <c r="AV203" s="627"/>
      <c r="AW203" s="627"/>
      <c r="AX203" s="627"/>
    </row>
    <row r="204" spans="1:50" s="731" customFormat="1">
      <c r="A204" s="627"/>
      <c r="B204" s="627"/>
      <c r="C204" s="627"/>
      <c r="D204" s="627"/>
      <c r="E204" s="627"/>
      <c r="F204" s="627"/>
      <c r="G204" s="627"/>
      <c r="H204" s="627"/>
      <c r="I204" s="627"/>
      <c r="J204" s="627"/>
      <c r="K204" s="627"/>
      <c r="L204" s="627"/>
      <c r="M204" s="627"/>
      <c r="N204" s="627"/>
      <c r="O204" s="627"/>
      <c r="P204" s="627"/>
      <c r="Q204" s="627"/>
      <c r="R204" s="627"/>
      <c r="S204" s="627"/>
      <c r="T204" s="627"/>
      <c r="U204" s="627"/>
      <c r="V204" s="627"/>
      <c r="W204" s="627"/>
      <c r="X204" s="627"/>
      <c r="Y204" s="627"/>
      <c r="Z204" s="627"/>
      <c r="AA204" s="627"/>
      <c r="AB204" s="627"/>
      <c r="AC204" s="627"/>
      <c r="AD204" s="627"/>
      <c r="AE204" s="627"/>
      <c r="AF204" s="627"/>
      <c r="AG204" s="627"/>
      <c r="AH204" s="627"/>
      <c r="AI204" s="627"/>
      <c r="AJ204" s="627"/>
      <c r="AK204" s="627"/>
      <c r="AL204" s="627"/>
      <c r="AM204" s="627"/>
      <c r="AN204" s="627"/>
      <c r="AO204" s="627"/>
      <c r="AP204" s="627"/>
      <c r="AQ204" s="627"/>
      <c r="AR204" s="627"/>
      <c r="AS204" s="627"/>
      <c r="AT204" s="627"/>
      <c r="AU204" s="627"/>
      <c r="AV204" s="627"/>
      <c r="AW204" s="627"/>
      <c r="AX204" s="627"/>
    </row>
    <row r="205" spans="1:50" s="731" customFormat="1">
      <c r="A205" s="627"/>
      <c r="B205" s="627"/>
      <c r="C205" s="627"/>
      <c r="D205" s="627"/>
      <c r="E205" s="627"/>
      <c r="F205" s="627"/>
      <c r="G205" s="627"/>
      <c r="H205" s="627"/>
      <c r="I205" s="627"/>
      <c r="J205" s="627"/>
      <c r="K205" s="627"/>
      <c r="L205" s="627"/>
      <c r="M205" s="627"/>
      <c r="N205" s="627"/>
      <c r="O205" s="627"/>
      <c r="P205" s="627"/>
      <c r="Q205" s="627"/>
      <c r="R205" s="627"/>
      <c r="S205" s="627"/>
      <c r="T205" s="627"/>
      <c r="U205" s="627"/>
      <c r="V205" s="627"/>
      <c r="W205" s="627"/>
      <c r="X205" s="627"/>
      <c r="Y205" s="627"/>
      <c r="Z205" s="627"/>
      <c r="AA205" s="627"/>
      <c r="AB205" s="627"/>
      <c r="AC205" s="627"/>
      <c r="AD205" s="627"/>
      <c r="AE205" s="627"/>
      <c r="AF205" s="627"/>
      <c r="AG205" s="627"/>
      <c r="AH205" s="627"/>
      <c r="AI205" s="627"/>
      <c r="AJ205" s="627"/>
      <c r="AK205" s="627"/>
      <c r="AL205" s="627"/>
      <c r="AM205" s="627"/>
      <c r="AN205" s="627"/>
      <c r="AO205" s="627"/>
      <c r="AP205" s="627"/>
      <c r="AQ205" s="627"/>
      <c r="AR205" s="627"/>
      <c r="AS205" s="627"/>
      <c r="AT205" s="627"/>
      <c r="AU205" s="627"/>
      <c r="AV205" s="627"/>
      <c r="AW205" s="627"/>
      <c r="AX205" s="627"/>
    </row>
    <row r="206" spans="1:50" s="731" customFormat="1">
      <c r="A206" s="627"/>
      <c r="B206" s="627"/>
      <c r="C206" s="627"/>
      <c r="D206" s="627"/>
      <c r="E206" s="627"/>
      <c r="F206" s="627"/>
      <c r="G206" s="627"/>
      <c r="H206" s="627"/>
      <c r="I206" s="627"/>
      <c r="J206" s="627"/>
      <c r="K206" s="627"/>
      <c r="L206" s="627"/>
      <c r="M206" s="627"/>
      <c r="N206" s="627"/>
      <c r="O206" s="627"/>
      <c r="P206" s="627"/>
      <c r="Q206" s="627"/>
      <c r="R206" s="627"/>
      <c r="S206" s="627"/>
      <c r="T206" s="627"/>
      <c r="U206" s="627"/>
      <c r="V206" s="627"/>
      <c r="W206" s="627"/>
      <c r="X206" s="627"/>
      <c r="Y206" s="627"/>
      <c r="Z206" s="627"/>
      <c r="AA206" s="627"/>
      <c r="AB206" s="627"/>
      <c r="AC206" s="627"/>
      <c r="AD206" s="627"/>
      <c r="AE206" s="627"/>
      <c r="AF206" s="627"/>
      <c r="AG206" s="627"/>
      <c r="AH206" s="627"/>
      <c r="AI206" s="627"/>
      <c r="AJ206" s="627"/>
      <c r="AK206" s="627"/>
      <c r="AL206" s="627"/>
      <c r="AM206" s="627"/>
      <c r="AN206" s="627"/>
      <c r="AO206" s="627"/>
      <c r="AP206" s="627"/>
      <c r="AQ206" s="627"/>
      <c r="AR206" s="627"/>
      <c r="AS206" s="627"/>
      <c r="AT206" s="627"/>
      <c r="AU206" s="627"/>
      <c r="AV206" s="627"/>
      <c r="AW206" s="627"/>
      <c r="AX206" s="627"/>
    </row>
    <row r="207" spans="1:50" s="731" customFormat="1">
      <c r="A207" s="627"/>
      <c r="B207" s="627"/>
      <c r="C207" s="627"/>
      <c r="D207" s="627"/>
      <c r="E207" s="627"/>
      <c r="F207" s="627"/>
      <c r="G207" s="627"/>
      <c r="H207" s="627"/>
      <c r="I207" s="627"/>
      <c r="J207" s="627"/>
      <c r="K207" s="627"/>
      <c r="L207" s="627"/>
      <c r="M207" s="627"/>
      <c r="N207" s="627"/>
      <c r="O207" s="627"/>
      <c r="P207" s="627"/>
      <c r="Q207" s="627"/>
      <c r="R207" s="627"/>
      <c r="S207" s="627"/>
      <c r="T207" s="627"/>
      <c r="U207" s="627"/>
      <c r="V207" s="627"/>
      <c r="W207" s="627"/>
      <c r="X207" s="627"/>
      <c r="Y207" s="627"/>
      <c r="Z207" s="627"/>
      <c r="AA207" s="627"/>
      <c r="AB207" s="627"/>
      <c r="AC207" s="627"/>
      <c r="AD207" s="627"/>
      <c r="AE207" s="627"/>
      <c r="AF207" s="627"/>
      <c r="AG207" s="627"/>
      <c r="AH207" s="627"/>
      <c r="AI207" s="627"/>
      <c r="AJ207" s="627"/>
      <c r="AK207" s="627"/>
      <c r="AL207" s="627"/>
      <c r="AM207" s="627"/>
      <c r="AN207" s="627"/>
      <c r="AO207" s="627"/>
      <c r="AP207" s="627"/>
      <c r="AQ207" s="627"/>
      <c r="AR207" s="627"/>
      <c r="AS207" s="627"/>
      <c r="AT207" s="627"/>
      <c r="AU207" s="627"/>
      <c r="AV207" s="627"/>
      <c r="AW207" s="627"/>
      <c r="AX207" s="627"/>
    </row>
    <row r="208" spans="1:50" s="731" customFormat="1">
      <c r="A208" s="627"/>
      <c r="B208" s="627"/>
      <c r="C208" s="627"/>
      <c r="D208" s="627"/>
      <c r="E208" s="627"/>
      <c r="F208" s="627"/>
      <c r="G208" s="627"/>
      <c r="H208" s="627"/>
      <c r="I208" s="627"/>
      <c r="J208" s="627"/>
      <c r="K208" s="627"/>
      <c r="L208" s="627"/>
      <c r="M208" s="627"/>
      <c r="N208" s="627"/>
      <c r="O208" s="627"/>
      <c r="P208" s="627"/>
      <c r="Q208" s="627"/>
      <c r="R208" s="627"/>
      <c r="S208" s="627"/>
      <c r="T208" s="627"/>
      <c r="U208" s="627"/>
      <c r="V208" s="627"/>
      <c r="W208" s="627"/>
      <c r="X208" s="627"/>
      <c r="Y208" s="627"/>
      <c r="Z208" s="627"/>
      <c r="AA208" s="627"/>
      <c r="AB208" s="627"/>
      <c r="AC208" s="627"/>
      <c r="AD208" s="627"/>
      <c r="AE208" s="627"/>
      <c r="AF208" s="627"/>
      <c r="AG208" s="627"/>
      <c r="AH208" s="627"/>
      <c r="AI208" s="627"/>
      <c r="AJ208" s="627"/>
      <c r="AK208" s="627"/>
      <c r="AL208" s="627"/>
      <c r="AM208" s="627"/>
      <c r="AN208" s="627"/>
      <c r="AO208" s="627"/>
      <c r="AP208" s="627"/>
      <c r="AQ208" s="627"/>
      <c r="AR208" s="627"/>
      <c r="AS208" s="627"/>
      <c r="AT208" s="627"/>
      <c r="AU208" s="627"/>
      <c r="AV208" s="627"/>
      <c r="AW208" s="627"/>
      <c r="AX208" s="627"/>
    </row>
    <row r="209" spans="1:50" s="731" customFormat="1">
      <c r="A209" s="627"/>
      <c r="B209" s="627"/>
      <c r="C209" s="627"/>
      <c r="D209" s="627"/>
      <c r="E209" s="627"/>
      <c r="F209" s="627"/>
      <c r="G209" s="627"/>
      <c r="H209" s="627"/>
      <c r="I209" s="627"/>
      <c r="J209" s="627"/>
      <c r="K209" s="627"/>
      <c r="L209" s="627"/>
      <c r="M209" s="627"/>
      <c r="N209" s="627"/>
      <c r="O209" s="627"/>
      <c r="P209" s="627"/>
      <c r="Q209" s="627"/>
      <c r="R209" s="627"/>
      <c r="S209" s="627"/>
      <c r="T209" s="627"/>
      <c r="U209" s="627"/>
      <c r="V209" s="627"/>
      <c r="W209" s="627"/>
      <c r="X209" s="627"/>
      <c r="Y209" s="627"/>
      <c r="Z209" s="627"/>
      <c r="AA209" s="627"/>
      <c r="AB209" s="627"/>
      <c r="AC209" s="627"/>
      <c r="AD209" s="627"/>
      <c r="AE209" s="627"/>
      <c r="AF209" s="627"/>
      <c r="AG209" s="627"/>
      <c r="AH209" s="627"/>
      <c r="AI209" s="627"/>
      <c r="AJ209" s="627"/>
      <c r="AK209" s="627"/>
      <c r="AL209" s="627"/>
      <c r="AM209" s="627"/>
      <c r="AN209" s="627"/>
      <c r="AO209" s="627"/>
      <c r="AP209" s="627"/>
      <c r="AQ209" s="627"/>
      <c r="AR209" s="627"/>
      <c r="AS209" s="627"/>
      <c r="AT209" s="627"/>
      <c r="AU209" s="627"/>
      <c r="AV209" s="627"/>
      <c r="AW209" s="627"/>
      <c r="AX209" s="627"/>
    </row>
    <row r="210" spans="1:50" s="731" customFormat="1">
      <c r="A210" s="627"/>
      <c r="B210" s="627"/>
      <c r="C210" s="627"/>
      <c r="D210" s="627"/>
      <c r="E210" s="627"/>
      <c r="F210" s="627"/>
      <c r="G210" s="627"/>
      <c r="H210" s="627"/>
      <c r="I210" s="627"/>
      <c r="J210" s="627"/>
      <c r="K210" s="627"/>
      <c r="L210" s="627"/>
      <c r="M210" s="627"/>
      <c r="N210" s="627"/>
      <c r="O210" s="627"/>
      <c r="P210" s="627"/>
      <c r="Q210" s="627"/>
      <c r="R210" s="627"/>
      <c r="S210" s="627"/>
      <c r="T210" s="627"/>
      <c r="U210" s="627"/>
      <c r="V210" s="627"/>
      <c r="W210" s="627"/>
      <c r="X210" s="627"/>
      <c r="Y210" s="627"/>
      <c r="Z210" s="627"/>
      <c r="AA210" s="627"/>
      <c r="AB210" s="627"/>
      <c r="AC210" s="627"/>
      <c r="AD210" s="627"/>
      <c r="AE210" s="627"/>
      <c r="AF210" s="627"/>
      <c r="AG210" s="627"/>
      <c r="AH210" s="627"/>
      <c r="AI210" s="627"/>
      <c r="AJ210" s="627"/>
      <c r="AK210" s="627"/>
      <c r="AL210" s="627"/>
      <c r="AM210" s="627"/>
      <c r="AN210" s="627"/>
      <c r="AO210" s="627"/>
      <c r="AP210" s="627"/>
      <c r="AQ210" s="627"/>
      <c r="AR210" s="627"/>
      <c r="AS210" s="627"/>
      <c r="AT210" s="627"/>
      <c r="AU210" s="627"/>
      <c r="AV210" s="627"/>
      <c r="AW210" s="627"/>
      <c r="AX210" s="627"/>
    </row>
    <row r="211" spans="1:50" s="731" customFormat="1">
      <c r="A211" s="627"/>
      <c r="B211" s="627"/>
      <c r="C211" s="627"/>
      <c r="D211" s="627"/>
      <c r="E211" s="627"/>
      <c r="F211" s="627"/>
      <c r="G211" s="627"/>
      <c r="H211" s="627"/>
      <c r="I211" s="627"/>
      <c r="J211" s="627"/>
      <c r="K211" s="627"/>
      <c r="L211" s="627"/>
      <c r="M211" s="627"/>
      <c r="N211" s="627"/>
      <c r="O211" s="627"/>
      <c r="P211" s="627"/>
      <c r="Q211" s="627"/>
      <c r="R211" s="627"/>
      <c r="S211" s="627"/>
      <c r="T211" s="627"/>
      <c r="U211" s="627"/>
      <c r="V211" s="627"/>
      <c r="W211" s="627"/>
      <c r="X211" s="627"/>
      <c r="Y211" s="627"/>
      <c r="Z211" s="627"/>
      <c r="AA211" s="627"/>
      <c r="AB211" s="627"/>
      <c r="AC211" s="627"/>
      <c r="AD211" s="627"/>
      <c r="AE211" s="627"/>
      <c r="AF211" s="627"/>
      <c r="AG211" s="627"/>
      <c r="AH211" s="627"/>
      <c r="AI211" s="627"/>
      <c r="AJ211" s="627"/>
      <c r="AK211" s="627"/>
      <c r="AL211" s="627"/>
      <c r="AM211" s="627"/>
      <c r="AN211" s="627"/>
      <c r="AO211" s="627"/>
      <c r="AP211" s="627"/>
      <c r="AQ211" s="627"/>
      <c r="AR211" s="627"/>
      <c r="AS211" s="627"/>
      <c r="AT211" s="627"/>
      <c r="AU211" s="627"/>
      <c r="AV211" s="627"/>
      <c r="AW211" s="627"/>
      <c r="AX211" s="627"/>
    </row>
    <row r="212" spans="1:50" s="629" customFormat="1">
      <c r="A212" s="627"/>
      <c r="B212" s="627"/>
      <c r="C212" s="627"/>
      <c r="D212" s="627"/>
      <c r="E212" s="627"/>
      <c r="F212" s="627"/>
      <c r="G212" s="627"/>
      <c r="H212" s="627"/>
      <c r="I212" s="627"/>
      <c r="J212" s="627"/>
      <c r="K212" s="627"/>
      <c r="L212" s="627"/>
      <c r="M212" s="627"/>
      <c r="N212" s="627"/>
      <c r="O212" s="627"/>
      <c r="P212" s="627"/>
      <c r="Q212" s="627"/>
      <c r="R212" s="627"/>
      <c r="S212" s="627"/>
      <c r="T212" s="627"/>
      <c r="U212" s="627"/>
      <c r="V212" s="627"/>
      <c r="W212" s="627"/>
      <c r="X212" s="627"/>
      <c r="Y212" s="627"/>
      <c r="Z212" s="627"/>
      <c r="AA212" s="627"/>
      <c r="AB212" s="627"/>
      <c r="AC212" s="627"/>
      <c r="AD212" s="627"/>
      <c r="AE212" s="627"/>
      <c r="AF212" s="627"/>
      <c r="AG212" s="627"/>
      <c r="AH212" s="627"/>
      <c r="AI212" s="627"/>
      <c r="AJ212" s="627"/>
      <c r="AK212" s="627"/>
      <c r="AL212" s="627"/>
      <c r="AM212" s="627"/>
      <c r="AN212" s="627"/>
      <c r="AO212" s="627"/>
      <c r="AP212" s="627"/>
      <c r="AQ212" s="627"/>
      <c r="AR212" s="627"/>
      <c r="AS212" s="627"/>
      <c r="AT212" s="627"/>
      <c r="AU212" s="627"/>
      <c r="AV212" s="627"/>
      <c r="AW212" s="627"/>
      <c r="AX212" s="627"/>
    </row>
    <row r="213" spans="1:50" s="629" customFormat="1">
      <c r="A213" s="627"/>
      <c r="B213" s="627"/>
      <c r="C213" s="627"/>
      <c r="D213" s="627"/>
      <c r="E213" s="627"/>
      <c r="F213" s="627"/>
      <c r="G213" s="627"/>
      <c r="H213" s="627"/>
      <c r="I213" s="627"/>
      <c r="J213" s="627"/>
      <c r="K213" s="627"/>
      <c r="L213" s="627"/>
      <c r="M213" s="627"/>
      <c r="N213" s="627"/>
      <c r="O213" s="627"/>
      <c r="P213" s="627"/>
      <c r="Q213" s="627"/>
      <c r="R213" s="627"/>
      <c r="S213" s="627"/>
      <c r="T213" s="627"/>
      <c r="U213" s="627"/>
      <c r="V213" s="627"/>
      <c r="W213" s="627"/>
      <c r="X213" s="627"/>
      <c r="Y213" s="627"/>
      <c r="Z213" s="627"/>
      <c r="AA213" s="627"/>
      <c r="AB213" s="627"/>
      <c r="AC213" s="627"/>
      <c r="AD213" s="627"/>
      <c r="AE213" s="627"/>
      <c r="AF213" s="627"/>
      <c r="AG213" s="627"/>
      <c r="AH213" s="627"/>
      <c r="AI213" s="627"/>
      <c r="AJ213" s="627"/>
      <c r="AK213" s="627"/>
      <c r="AL213" s="627"/>
      <c r="AM213" s="627"/>
      <c r="AN213" s="627"/>
      <c r="AO213" s="627"/>
      <c r="AP213" s="627"/>
      <c r="AQ213" s="627"/>
      <c r="AR213" s="627"/>
      <c r="AS213" s="627"/>
      <c r="AT213" s="627"/>
      <c r="AU213" s="627"/>
      <c r="AV213" s="627"/>
      <c r="AW213" s="627"/>
      <c r="AX213" s="627"/>
    </row>
    <row r="214" spans="1:50" s="629" customFormat="1">
      <c r="A214" s="627"/>
      <c r="B214" s="627"/>
      <c r="C214" s="627"/>
      <c r="D214" s="627"/>
      <c r="E214" s="627"/>
      <c r="F214" s="627"/>
      <c r="G214" s="627"/>
      <c r="H214" s="627"/>
      <c r="I214" s="627"/>
      <c r="J214" s="627"/>
      <c r="K214" s="627"/>
      <c r="L214" s="627"/>
      <c r="M214" s="627"/>
      <c r="N214" s="627"/>
      <c r="O214" s="627"/>
      <c r="P214" s="627"/>
      <c r="Q214" s="627"/>
      <c r="R214" s="627"/>
      <c r="S214" s="627"/>
      <c r="T214" s="627"/>
      <c r="U214" s="627"/>
      <c r="V214" s="627"/>
      <c r="W214" s="627"/>
      <c r="X214" s="627"/>
      <c r="Y214" s="627"/>
      <c r="Z214" s="627"/>
      <c r="AA214" s="627"/>
      <c r="AB214" s="627"/>
      <c r="AC214" s="627"/>
      <c r="AD214" s="627"/>
      <c r="AE214" s="627"/>
      <c r="AF214" s="627"/>
      <c r="AG214" s="627"/>
      <c r="AH214" s="627"/>
      <c r="AI214" s="627"/>
      <c r="AJ214" s="627"/>
      <c r="AK214" s="627"/>
      <c r="AL214" s="627"/>
      <c r="AM214" s="627"/>
      <c r="AN214" s="627"/>
      <c r="AO214" s="627"/>
      <c r="AP214" s="627"/>
      <c r="AQ214" s="627"/>
      <c r="AR214" s="627"/>
      <c r="AS214" s="627"/>
      <c r="AT214" s="627"/>
      <c r="AU214" s="627"/>
      <c r="AV214" s="627"/>
      <c r="AW214" s="627"/>
      <c r="AX214" s="627"/>
    </row>
    <row r="215" spans="1:50" s="629" customFormat="1">
      <c r="A215" s="627"/>
      <c r="B215" s="627"/>
      <c r="C215" s="627"/>
      <c r="D215" s="627"/>
      <c r="E215" s="627"/>
      <c r="F215" s="627"/>
      <c r="G215" s="627"/>
      <c r="H215" s="627"/>
      <c r="I215" s="627"/>
      <c r="J215" s="627"/>
      <c r="K215" s="627"/>
      <c r="L215" s="627"/>
      <c r="M215" s="627"/>
      <c r="N215" s="627"/>
      <c r="O215" s="627"/>
      <c r="P215" s="627"/>
      <c r="Q215" s="627"/>
      <c r="R215" s="627"/>
      <c r="S215" s="627"/>
      <c r="T215" s="627"/>
      <c r="U215" s="627"/>
      <c r="V215" s="627"/>
      <c r="W215" s="627"/>
      <c r="X215" s="627"/>
      <c r="Y215" s="627"/>
      <c r="Z215" s="627"/>
      <c r="AA215" s="627"/>
      <c r="AB215" s="627"/>
      <c r="AC215" s="627"/>
      <c r="AD215" s="627"/>
      <c r="AE215" s="627"/>
      <c r="AF215" s="627"/>
      <c r="AG215" s="627"/>
      <c r="AH215" s="627"/>
      <c r="AI215" s="627"/>
      <c r="AJ215" s="627"/>
      <c r="AK215" s="627"/>
      <c r="AL215" s="627"/>
      <c r="AM215" s="627"/>
      <c r="AN215" s="627"/>
      <c r="AO215" s="627"/>
      <c r="AP215" s="627"/>
      <c r="AQ215" s="627"/>
      <c r="AR215" s="627"/>
      <c r="AS215" s="627"/>
      <c r="AT215" s="627"/>
      <c r="AU215" s="627"/>
      <c r="AV215" s="627"/>
      <c r="AW215" s="627"/>
      <c r="AX215" s="627"/>
    </row>
    <row r="216" spans="1:50" s="629" customFormat="1">
      <c r="A216" s="627"/>
      <c r="B216" s="627"/>
      <c r="C216" s="627"/>
      <c r="D216" s="627"/>
      <c r="E216" s="627"/>
      <c r="F216" s="627"/>
      <c r="G216" s="627"/>
      <c r="H216" s="627"/>
      <c r="I216" s="627"/>
      <c r="J216" s="627"/>
      <c r="K216" s="627"/>
      <c r="L216" s="627"/>
      <c r="M216" s="627"/>
      <c r="N216" s="627"/>
      <c r="O216" s="627"/>
      <c r="P216" s="627"/>
      <c r="Q216" s="627"/>
      <c r="R216" s="627"/>
      <c r="S216" s="627"/>
      <c r="T216" s="627"/>
      <c r="U216" s="627"/>
      <c r="V216" s="627"/>
      <c r="W216" s="627"/>
      <c r="X216" s="627"/>
      <c r="Y216" s="627"/>
      <c r="Z216" s="627"/>
      <c r="AA216" s="627"/>
      <c r="AB216" s="627"/>
      <c r="AC216" s="627"/>
      <c r="AD216" s="627"/>
      <c r="AE216" s="627"/>
      <c r="AF216" s="627"/>
      <c r="AG216" s="627"/>
      <c r="AH216" s="627"/>
      <c r="AI216" s="627"/>
      <c r="AJ216" s="627"/>
      <c r="AK216" s="627"/>
      <c r="AL216" s="627"/>
      <c r="AM216" s="627"/>
      <c r="AN216" s="627"/>
      <c r="AO216" s="627"/>
      <c r="AP216" s="627"/>
      <c r="AQ216" s="627"/>
      <c r="AR216" s="627"/>
      <c r="AS216" s="627"/>
      <c r="AT216" s="627"/>
      <c r="AU216" s="627"/>
      <c r="AV216" s="627"/>
      <c r="AW216" s="627"/>
      <c r="AX216" s="627"/>
    </row>
    <row r="217" spans="1:50" s="629" customFormat="1">
      <c r="A217" s="627"/>
      <c r="B217" s="627"/>
      <c r="C217" s="627"/>
      <c r="D217" s="627"/>
      <c r="E217" s="627"/>
      <c r="F217" s="627"/>
      <c r="G217" s="627"/>
      <c r="H217" s="627"/>
      <c r="I217" s="627"/>
      <c r="J217" s="627"/>
      <c r="K217" s="627"/>
      <c r="L217" s="627"/>
      <c r="M217" s="627"/>
      <c r="N217" s="627"/>
      <c r="O217" s="627"/>
      <c r="P217" s="627"/>
      <c r="Q217" s="627"/>
      <c r="R217" s="627"/>
      <c r="S217" s="627"/>
      <c r="T217" s="627"/>
      <c r="U217" s="627"/>
      <c r="V217" s="627"/>
      <c r="W217" s="627"/>
      <c r="X217" s="627"/>
      <c r="Y217" s="627"/>
      <c r="Z217" s="627"/>
      <c r="AA217" s="627"/>
      <c r="AB217" s="627"/>
      <c r="AC217" s="627"/>
      <c r="AD217" s="627"/>
      <c r="AE217" s="627"/>
      <c r="AF217" s="627"/>
      <c r="AG217" s="627"/>
      <c r="AH217" s="627"/>
      <c r="AI217" s="627"/>
      <c r="AJ217" s="627"/>
      <c r="AK217" s="627"/>
      <c r="AL217" s="627"/>
      <c r="AM217" s="627"/>
      <c r="AN217" s="627"/>
      <c r="AO217" s="627"/>
      <c r="AP217" s="627"/>
      <c r="AQ217" s="627"/>
      <c r="AR217" s="627"/>
      <c r="AS217" s="627"/>
      <c r="AT217" s="627"/>
      <c r="AU217" s="627"/>
      <c r="AV217" s="627"/>
      <c r="AW217" s="627"/>
      <c r="AX217" s="627"/>
    </row>
    <row r="218" spans="1:50" s="629" customFormat="1">
      <c r="A218" s="627"/>
      <c r="B218" s="627"/>
      <c r="C218" s="627"/>
      <c r="D218" s="627"/>
      <c r="E218" s="627"/>
      <c r="F218" s="627"/>
      <c r="G218" s="627"/>
      <c r="H218" s="627"/>
      <c r="I218" s="627"/>
      <c r="J218" s="627"/>
      <c r="K218" s="627"/>
      <c r="L218" s="627"/>
      <c r="M218" s="627"/>
      <c r="N218" s="627"/>
      <c r="O218" s="627"/>
      <c r="P218" s="627"/>
      <c r="Q218" s="627"/>
      <c r="R218" s="627"/>
      <c r="S218" s="627"/>
      <c r="T218" s="627"/>
      <c r="U218" s="627"/>
      <c r="V218" s="627"/>
      <c r="W218" s="627"/>
      <c r="X218" s="627"/>
      <c r="Y218" s="627"/>
      <c r="Z218" s="627"/>
      <c r="AA218" s="627"/>
      <c r="AB218" s="627"/>
      <c r="AC218" s="627"/>
      <c r="AD218" s="627"/>
      <c r="AE218" s="627"/>
      <c r="AF218" s="627"/>
      <c r="AG218" s="627"/>
      <c r="AH218" s="627"/>
      <c r="AI218" s="627"/>
      <c r="AJ218" s="627"/>
      <c r="AK218" s="627"/>
      <c r="AL218" s="627"/>
      <c r="AM218" s="627"/>
      <c r="AN218" s="627"/>
      <c r="AO218" s="627"/>
      <c r="AP218" s="627"/>
      <c r="AQ218" s="627"/>
      <c r="AR218" s="627"/>
      <c r="AS218" s="627"/>
      <c r="AT218" s="627"/>
      <c r="AU218" s="627"/>
      <c r="AV218" s="627"/>
      <c r="AW218" s="627"/>
      <c r="AX218" s="627"/>
    </row>
    <row r="219" spans="1:50" s="629" customFormat="1">
      <c r="A219" s="627"/>
      <c r="B219" s="627"/>
      <c r="C219" s="627"/>
      <c r="D219" s="627"/>
      <c r="E219" s="627"/>
      <c r="F219" s="627"/>
      <c r="G219" s="627"/>
      <c r="H219" s="627"/>
      <c r="I219" s="627"/>
      <c r="J219" s="627"/>
      <c r="K219" s="627"/>
      <c r="L219" s="627"/>
      <c r="M219" s="627"/>
      <c r="N219" s="627"/>
      <c r="O219" s="627"/>
      <c r="P219" s="627"/>
      <c r="Q219" s="627"/>
      <c r="R219" s="627"/>
      <c r="S219" s="627"/>
      <c r="T219" s="627"/>
      <c r="U219" s="627"/>
      <c r="V219" s="627"/>
      <c r="W219" s="627"/>
      <c r="X219" s="627"/>
      <c r="Y219" s="627"/>
      <c r="Z219" s="627"/>
      <c r="AA219" s="627"/>
      <c r="AB219" s="627"/>
      <c r="AC219" s="627"/>
      <c r="AD219" s="627"/>
      <c r="AE219" s="627"/>
      <c r="AF219" s="627"/>
      <c r="AG219" s="627"/>
      <c r="AH219" s="627"/>
      <c r="AI219" s="627"/>
      <c r="AJ219" s="627"/>
      <c r="AK219" s="627"/>
      <c r="AL219" s="627"/>
      <c r="AM219" s="627"/>
      <c r="AN219" s="627"/>
      <c r="AO219" s="627"/>
      <c r="AP219" s="627"/>
      <c r="AQ219" s="627"/>
      <c r="AR219" s="627"/>
      <c r="AS219" s="627"/>
      <c r="AT219" s="627"/>
      <c r="AU219" s="627"/>
      <c r="AV219" s="627"/>
      <c r="AW219" s="627"/>
      <c r="AX219" s="627"/>
    </row>
    <row r="220" spans="1:50" s="629" customFormat="1">
      <c r="A220" s="627"/>
      <c r="B220" s="627"/>
      <c r="C220" s="627"/>
      <c r="D220" s="627"/>
      <c r="E220" s="627"/>
      <c r="F220" s="627"/>
      <c r="G220" s="627"/>
      <c r="H220" s="627"/>
      <c r="I220" s="627"/>
      <c r="J220" s="627"/>
      <c r="K220" s="627"/>
      <c r="L220" s="627"/>
      <c r="M220" s="627"/>
      <c r="N220" s="627"/>
      <c r="O220" s="627"/>
      <c r="P220" s="627"/>
      <c r="Q220" s="627"/>
      <c r="R220" s="627"/>
      <c r="S220" s="627"/>
      <c r="T220" s="627"/>
      <c r="U220" s="627"/>
      <c r="V220" s="627"/>
      <c r="W220" s="627"/>
      <c r="X220" s="627"/>
      <c r="Y220" s="627"/>
      <c r="Z220" s="627"/>
      <c r="AA220" s="627"/>
      <c r="AB220" s="627"/>
      <c r="AC220" s="627"/>
      <c r="AD220" s="627"/>
      <c r="AE220" s="627"/>
      <c r="AF220" s="627"/>
      <c r="AG220" s="627"/>
      <c r="AH220" s="627"/>
      <c r="AI220" s="627"/>
      <c r="AJ220" s="627"/>
      <c r="AK220" s="627"/>
      <c r="AL220" s="627"/>
      <c r="AM220" s="627"/>
      <c r="AN220" s="627"/>
      <c r="AO220" s="627"/>
      <c r="AP220" s="627"/>
      <c r="AQ220" s="627"/>
      <c r="AR220" s="627"/>
      <c r="AS220" s="627"/>
      <c r="AT220" s="627"/>
      <c r="AU220" s="627"/>
      <c r="AV220" s="627"/>
      <c r="AW220" s="627"/>
      <c r="AX220" s="627"/>
    </row>
    <row r="221" spans="1:50" s="629" customFormat="1">
      <c r="A221" s="627"/>
      <c r="B221" s="627"/>
      <c r="C221" s="627"/>
      <c r="D221" s="627"/>
      <c r="E221" s="627"/>
      <c r="F221" s="627"/>
      <c r="G221" s="627"/>
      <c r="H221" s="627"/>
      <c r="I221" s="627"/>
      <c r="J221" s="627"/>
      <c r="K221" s="627"/>
      <c r="L221" s="627"/>
      <c r="M221" s="627"/>
      <c r="N221" s="627"/>
      <c r="O221" s="627"/>
      <c r="P221" s="627"/>
      <c r="Q221" s="627"/>
      <c r="R221" s="627"/>
      <c r="S221" s="627"/>
      <c r="T221" s="627"/>
      <c r="U221" s="627"/>
      <c r="V221" s="627"/>
      <c r="W221" s="627"/>
      <c r="X221" s="627"/>
      <c r="Y221" s="627"/>
      <c r="Z221" s="627"/>
      <c r="AA221" s="627"/>
      <c r="AB221" s="627"/>
      <c r="AC221" s="627"/>
      <c r="AD221" s="627"/>
      <c r="AE221" s="627"/>
      <c r="AF221" s="627"/>
      <c r="AG221" s="627"/>
      <c r="AH221" s="627"/>
      <c r="AI221" s="627"/>
      <c r="AJ221" s="627"/>
      <c r="AK221" s="627"/>
      <c r="AL221" s="627"/>
      <c r="AM221" s="627"/>
      <c r="AN221" s="627"/>
      <c r="AO221" s="627"/>
      <c r="AP221" s="627"/>
      <c r="AQ221" s="627"/>
      <c r="AR221" s="627"/>
      <c r="AS221" s="627"/>
      <c r="AT221" s="627"/>
      <c r="AU221" s="627"/>
      <c r="AV221" s="627"/>
      <c r="AW221" s="627"/>
      <c r="AX221" s="627"/>
    </row>
    <row r="222" spans="1:50" s="629" customFormat="1">
      <c r="A222" s="627"/>
      <c r="B222" s="627"/>
      <c r="C222" s="627"/>
      <c r="D222" s="627"/>
      <c r="E222" s="627"/>
      <c r="F222" s="627"/>
      <c r="G222" s="627"/>
      <c r="H222" s="627"/>
      <c r="I222" s="627"/>
      <c r="J222" s="627"/>
      <c r="K222" s="627"/>
      <c r="L222" s="627"/>
      <c r="M222" s="627"/>
      <c r="N222" s="627"/>
      <c r="O222" s="627"/>
      <c r="P222" s="627"/>
      <c r="Q222" s="627"/>
      <c r="R222" s="627"/>
      <c r="S222" s="627"/>
      <c r="T222" s="627"/>
      <c r="U222" s="627"/>
      <c r="V222" s="627"/>
      <c r="W222" s="627"/>
      <c r="X222" s="627"/>
      <c r="Y222" s="627"/>
      <c r="Z222" s="627"/>
      <c r="AA222" s="627"/>
      <c r="AB222" s="627"/>
      <c r="AC222" s="627"/>
      <c r="AD222" s="627"/>
      <c r="AE222" s="627"/>
      <c r="AF222" s="627"/>
      <c r="AG222" s="627"/>
      <c r="AH222" s="627"/>
      <c r="AI222" s="627"/>
      <c r="AJ222" s="627"/>
      <c r="AK222" s="627"/>
      <c r="AL222" s="627"/>
      <c r="AM222" s="627"/>
      <c r="AN222" s="627"/>
      <c r="AO222" s="627"/>
      <c r="AP222" s="627"/>
      <c r="AQ222" s="627"/>
      <c r="AR222" s="627"/>
      <c r="AS222" s="627"/>
      <c r="AT222" s="627"/>
      <c r="AU222" s="627"/>
      <c r="AV222" s="627"/>
      <c r="AW222" s="627"/>
      <c r="AX222" s="627"/>
    </row>
    <row r="223" spans="1:50" s="629" customFormat="1">
      <c r="A223" s="627"/>
      <c r="B223" s="627"/>
      <c r="C223" s="627"/>
      <c r="D223" s="627"/>
      <c r="E223" s="627"/>
      <c r="F223" s="627"/>
      <c r="G223" s="627"/>
      <c r="H223" s="627"/>
      <c r="I223" s="627"/>
      <c r="J223" s="627"/>
      <c r="K223" s="627"/>
      <c r="L223" s="627"/>
      <c r="M223" s="627"/>
      <c r="N223" s="627"/>
      <c r="O223" s="627"/>
      <c r="P223" s="627"/>
      <c r="Q223" s="627"/>
      <c r="R223" s="627"/>
      <c r="S223" s="627"/>
      <c r="T223" s="627"/>
      <c r="U223" s="627"/>
      <c r="V223" s="627"/>
      <c r="W223" s="627"/>
      <c r="X223" s="627"/>
      <c r="Y223" s="627"/>
      <c r="Z223" s="627"/>
      <c r="AA223" s="627"/>
      <c r="AB223" s="627"/>
      <c r="AC223" s="627"/>
      <c r="AD223" s="627"/>
      <c r="AE223" s="627"/>
      <c r="AF223" s="627"/>
      <c r="AG223" s="627"/>
      <c r="AH223" s="627"/>
      <c r="AI223" s="627"/>
      <c r="AJ223" s="627"/>
      <c r="AK223" s="627"/>
      <c r="AL223" s="627"/>
      <c r="AM223" s="627"/>
      <c r="AN223" s="627"/>
      <c r="AO223" s="627"/>
      <c r="AP223" s="627"/>
      <c r="AQ223" s="627"/>
      <c r="AR223" s="627"/>
      <c r="AS223" s="627"/>
      <c r="AT223" s="627"/>
      <c r="AU223" s="627"/>
      <c r="AV223" s="627"/>
      <c r="AW223" s="627"/>
      <c r="AX223" s="627"/>
    </row>
    <row r="224" spans="1:50" s="629" customFormat="1">
      <c r="A224" s="627"/>
      <c r="B224" s="627"/>
      <c r="C224" s="627"/>
      <c r="D224" s="627"/>
      <c r="E224" s="627"/>
      <c r="F224" s="627"/>
      <c r="G224" s="627"/>
      <c r="H224" s="627"/>
      <c r="I224" s="627"/>
      <c r="J224" s="627"/>
      <c r="K224" s="627"/>
      <c r="L224" s="627"/>
      <c r="M224" s="627"/>
      <c r="N224" s="627"/>
      <c r="O224" s="627"/>
      <c r="P224" s="627"/>
      <c r="Q224" s="627"/>
      <c r="R224" s="627"/>
      <c r="S224" s="627"/>
      <c r="T224" s="627"/>
      <c r="U224" s="627"/>
      <c r="V224" s="627"/>
      <c r="W224" s="627"/>
      <c r="X224" s="627"/>
      <c r="Y224" s="627"/>
      <c r="Z224" s="627"/>
      <c r="AA224" s="627"/>
      <c r="AB224" s="627"/>
      <c r="AC224" s="627"/>
      <c r="AD224" s="627"/>
      <c r="AE224" s="627"/>
      <c r="AF224" s="627"/>
      <c r="AG224" s="627"/>
      <c r="AH224" s="627"/>
      <c r="AI224" s="627"/>
      <c r="AJ224" s="627"/>
      <c r="AK224" s="627"/>
      <c r="AL224" s="627"/>
      <c r="AM224" s="627"/>
      <c r="AN224" s="627"/>
      <c r="AO224" s="627"/>
      <c r="AP224" s="627"/>
      <c r="AQ224" s="627"/>
      <c r="AR224" s="627"/>
      <c r="AS224" s="627"/>
      <c r="AT224" s="627"/>
      <c r="AU224" s="627"/>
      <c r="AV224" s="627"/>
      <c r="AW224" s="627"/>
      <c r="AX224" s="627"/>
    </row>
    <row r="225" spans="1:50" s="629" customFormat="1">
      <c r="A225" s="627"/>
      <c r="B225" s="627"/>
      <c r="C225" s="627"/>
      <c r="D225" s="627"/>
      <c r="E225" s="627"/>
      <c r="F225" s="627"/>
      <c r="G225" s="627"/>
      <c r="H225" s="627"/>
      <c r="I225" s="627"/>
      <c r="J225" s="627"/>
      <c r="K225" s="627"/>
      <c r="L225" s="627"/>
      <c r="M225" s="627"/>
      <c r="N225" s="627"/>
      <c r="O225" s="627"/>
      <c r="P225" s="627"/>
      <c r="Q225" s="627"/>
      <c r="R225" s="627"/>
      <c r="S225" s="627"/>
      <c r="T225" s="627"/>
      <c r="U225" s="627"/>
      <c r="V225" s="627"/>
      <c r="W225" s="627"/>
      <c r="X225" s="627"/>
      <c r="Y225" s="627"/>
      <c r="Z225" s="627"/>
      <c r="AA225" s="627"/>
      <c r="AB225" s="627"/>
      <c r="AC225" s="627"/>
      <c r="AD225" s="627"/>
      <c r="AE225" s="627"/>
      <c r="AF225" s="627"/>
      <c r="AG225" s="627"/>
      <c r="AH225" s="627"/>
      <c r="AI225" s="627"/>
      <c r="AJ225" s="627"/>
      <c r="AK225" s="627"/>
      <c r="AL225" s="627"/>
      <c r="AM225" s="627"/>
      <c r="AN225" s="627"/>
      <c r="AO225" s="627"/>
      <c r="AP225" s="627"/>
      <c r="AQ225" s="627"/>
      <c r="AR225" s="627"/>
      <c r="AS225" s="627"/>
      <c r="AT225" s="627"/>
      <c r="AU225" s="627"/>
      <c r="AV225" s="627"/>
      <c r="AW225" s="627"/>
      <c r="AX225" s="627"/>
    </row>
    <row r="226" spans="1:50" s="629" customFormat="1">
      <c r="A226" s="627"/>
      <c r="B226" s="627"/>
      <c r="C226" s="627"/>
      <c r="D226" s="627"/>
      <c r="E226" s="627"/>
      <c r="F226" s="627"/>
      <c r="G226" s="627"/>
      <c r="H226" s="627"/>
      <c r="I226" s="627"/>
      <c r="J226" s="627"/>
      <c r="K226" s="627"/>
      <c r="L226" s="627"/>
      <c r="M226" s="627"/>
      <c r="N226" s="627"/>
      <c r="O226" s="627"/>
      <c r="P226" s="627"/>
      <c r="Q226" s="627"/>
      <c r="R226" s="627"/>
      <c r="S226" s="627"/>
      <c r="T226" s="627"/>
      <c r="U226" s="627"/>
      <c r="V226" s="627"/>
      <c r="W226" s="627"/>
      <c r="X226" s="627"/>
      <c r="Y226" s="627"/>
      <c r="Z226" s="627"/>
      <c r="AA226" s="627"/>
      <c r="AB226" s="627"/>
      <c r="AC226" s="627"/>
      <c r="AD226" s="627"/>
      <c r="AE226" s="627"/>
      <c r="AF226" s="627"/>
      <c r="AG226" s="627"/>
      <c r="AH226" s="627"/>
      <c r="AI226" s="627"/>
      <c r="AJ226" s="627"/>
      <c r="AK226" s="627"/>
      <c r="AL226" s="627"/>
      <c r="AM226" s="627"/>
      <c r="AN226" s="627"/>
      <c r="AO226" s="627"/>
      <c r="AP226" s="627"/>
      <c r="AQ226" s="627"/>
      <c r="AR226" s="627"/>
      <c r="AS226" s="627"/>
      <c r="AT226" s="627"/>
      <c r="AU226" s="627"/>
      <c r="AV226" s="627"/>
      <c r="AW226" s="627"/>
      <c r="AX226" s="627"/>
    </row>
    <row r="227" spans="1:50" s="629" customFormat="1">
      <c r="A227" s="627"/>
      <c r="B227" s="627"/>
      <c r="C227" s="627"/>
      <c r="D227" s="627"/>
      <c r="E227" s="627"/>
      <c r="F227" s="627"/>
      <c r="G227" s="627"/>
      <c r="H227" s="627"/>
      <c r="I227" s="627"/>
      <c r="J227" s="627"/>
      <c r="K227" s="627"/>
      <c r="L227" s="627"/>
      <c r="M227" s="627"/>
      <c r="N227" s="627"/>
      <c r="O227" s="627"/>
      <c r="P227" s="627"/>
      <c r="Q227" s="627"/>
      <c r="R227" s="627"/>
      <c r="S227" s="627"/>
      <c r="T227" s="627"/>
      <c r="U227" s="627"/>
      <c r="V227" s="627"/>
      <c r="W227" s="627"/>
      <c r="X227" s="627"/>
      <c r="Y227" s="627"/>
      <c r="Z227" s="627"/>
      <c r="AA227" s="627"/>
      <c r="AB227" s="627"/>
      <c r="AC227" s="627"/>
      <c r="AD227" s="627"/>
      <c r="AE227" s="627"/>
      <c r="AF227" s="627"/>
      <c r="AG227" s="627"/>
      <c r="AH227" s="627"/>
      <c r="AI227" s="627"/>
      <c r="AJ227" s="627"/>
      <c r="AK227" s="627"/>
      <c r="AL227" s="627"/>
      <c r="AM227" s="627"/>
      <c r="AN227" s="627"/>
      <c r="AO227" s="627"/>
      <c r="AP227" s="627"/>
      <c r="AQ227" s="627"/>
      <c r="AR227" s="627"/>
      <c r="AS227" s="627"/>
      <c r="AT227" s="627"/>
      <c r="AU227" s="627"/>
      <c r="AV227" s="627"/>
      <c r="AW227" s="627"/>
      <c r="AX227" s="627"/>
    </row>
    <row r="228" spans="1:50" s="629" customFormat="1">
      <c r="A228" s="627"/>
      <c r="B228" s="627"/>
      <c r="C228" s="627"/>
      <c r="D228" s="627"/>
      <c r="E228" s="627"/>
      <c r="F228" s="627"/>
      <c r="G228" s="627"/>
      <c r="H228" s="627"/>
      <c r="I228" s="627"/>
      <c r="J228" s="627"/>
      <c r="K228" s="627"/>
      <c r="L228" s="627"/>
      <c r="M228" s="627"/>
      <c r="N228" s="627"/>
      <c r="O228" s="627"/>
      <c r="P228" s="627"/>
      <c r="Q228" s="627"/>
      <c r="R228" s="627"/>
      <c r="S228" s="627"/>
      <c r="T228" s="627"/>
      <c r="U228" s="627"/>
      <c r="V228" s="627"/>
      <c r="W228" s="627"/>
      <c r="X228" s="627"/>
      <c r="Y228" s="627"/>
      <c r="Z228" s="627"/>
      <c r="AA228" s="627"/>
      <c r="AB228" s="627"/>
      <c r="AC228" s="627"/>
      <c r="AD228" s="627"/>
      <c r="AE228" s="627"/>
      <c r="AF228" s="627"/>
      <c r="AG228" s="627"/>
      <c r="AH228" s="627"/>
      <c r="AI228" s="627"/>
      <c r="AJ228" s="627"/>
      <c r="AK228" s="627"/>
      <c r="AL228" s="627"/>
      <c r="AM228" s="627"/>
      <c r="AN228" s="627"/>
      <c r="AO228" s="627"/>
      <c r="AP228" s="627"/>
      <c r="AQ228" s="627"/>
      <c r="AR228" s="627"/>
      <c r="AS228" s="627"/>
      <c r="AT228" s="627"/>
      <c r="AU228" s="627"/>
      <c r="AV228" s="627"/>
      <c r="AW228" s="627"/>
      <c r="AX228" s="627"/>
    </row>
    <row r="229" spans="1:50" s="629" customFormat="1">
      <c r="A229" s="627"/>
      <c r="B229" s="627"/>
      <c r="C229" s="627"/>
      <c r="D229" s="627"/>
      <c r="E229" s="627"/>
      <c r="F229" s="627"/>
      <c r="G229" s="627"/>
      <c r="H229" s="627"/>
      <c r="I229" s="627"/>
      <c r="J229" s="627"/>
      <c r="K229" s="627"/>
      <c r="L229" s="627"/>
      <c r="M229" s="627"/>
      <c r="N229" s="627"/>
      <c r="O229" s="627"/>
      <c r="P229" s="627"/>
      <c r="Q229" s="627"/>
      <c r="R229" s="627"/>
      <c r="S229" s="627"/>
      <c r="T229" s="627"/>
      <c r="U229" s="627"/>
      <c r="V229" s="627"/>
      <c r="W229" s="627"/>
      <c r="X229" s="627"/>
      <c r="Y229" s="627"/>
      <c r="Z229" s="627"/>
      <c r="AA229" s="627"/>
      <c r="AB229" s="627"/>
      <c r="AC229" s="627"/>
      <c r="AD229" s="627"/>
      <c r="AE229" s="627"/>
      <c r="AF229" s="627"/>
      <c r="AG229" s="627"/>
      <c r="AH229" s="627"/>
      <c r="AI229" s="627"/>
      <c r="AJ229" s="627"/>
      <c r="AK229" s="627"/>
      <c r="AL229" s="627"/>
      <c r="AM229" s="627"/>
      <c r="AN229" s="627"/>
      <c r="AO229" s="627"/>
      <c r="AP229" s="627"/>
      <c r="AQ229" s="627"/>
      <c r="AR229" s="627"/>
      <c r="AS229" s="627"/>
      <c r="AT229" s="627"/>
      <c r="AU229" s="627"/>
      <c r="AV229" s="627"/>
      <c r="AW229" s="627"/>
      <c r="AX229" s="627"/>
    </row>
    <row r="230" spans="1:50" s="629" customFormat="1">
      <c r="A230" s="627"/>
      <c r="B230" s="627"/>
      <c r="C230" s="627"/>
      <c r="D230" s="627"/>
      <c r="E230" s="627"/>
      <c r="F230" s="627"/>
      <c r="G230" s="627"/>
      <c r="H230" s="627"/>
      <c r="I230" s="627"/>
      <c r="J230" s="627"/>
      <c r="K230" s="627"/>
      <c r="L230" s="627"/>
      <c r="M230" s="627"/>
      <c r="N230" s="627"/>
      <c r="O230" s="627"/>
      <c r="P230" s="627"/>
      <c r="Q230" s="627"/>
      <c r="R230" s="627"/>
      <c r="S230" s="627"/>
      <c r="T230" s="627"/>
      <c r="U230" s="627"/>
      <c r="V230" s="627"/>
      <c r="W230" s="627"/>
      <c r="X230" s="627"/>
      <c r="Y230" s="627"/>
      <c r="Z230" s="627"/>
      <c r="AA230" s="627"/>
      <c r="AB230" s="627"/>
      <c r="AC230" s="627"/>
      <c r="AD230" s="627"/>
      <c r="AE230" s="627"/>
      <c r="AF230" s="627"/>
      <c r="AG230" s="627"/>
      <c r="AH230" s="627"/>
      <c r="AI230" s="627"/>
      <c r="AJ230" s="627"/>
      <c r="AK230" s="627"/>
      <c r="AL230" s="627"/>
      <c r="AM230" s="627"/>
      <c r="AN230" s="627"/>
      <c r="AO230" s="627"/>
      <c r="AP230" s="627"/>
      <c r="AQ230" s="627"/>
      <c r="AR230" s="627"/>
      <c r="AS230" s="627"/>
      <c r="AT230" s="627"/>
      <c r="AU230" s="627"/>
      <c r="AV230" s="627"/>
      <c r="AW230" s="627"/>
      <c r="AX230" s="627"/>
    </row>
    <row r="231" spans="1:50" s="629" customFormat="1">
      <c r="A231" s="627"/>
      <c r="B231" s="627"/>
      <c r="C231" s="627"/>
      <c r="D231" s="627"/>
      <c r="E231" s="627"/>
      <c r="F231" s="627"/>
      <c r="G231" s="627"/>
      <c r="H231" s="627"/>
      <c r="I231" s="627"/>
      <c r="J231" s="627"/>
      <c r="K231" s="627"/>
      <c r="L231" s="627"/>
      <c r="M231" s="627"/>
      <c r="N231" s="627"/>
      <c r="O231" s="627"/>
      <c r="P231" s="627"/>
      <c r="Q231" s="627"/>
      <c r="R231" s="627"/>
      <c r="S231" s="627"/>
      <c r="T231" s="627"/>
      <c r="U231" s="627"/>
      <c r="V231" s="627"/>
      <c r="W231" s="627"/>
      <c r="X231" s="627"/>
      <c r="Y231" s="627"/>
      <c r="Z231" s="627"/>
      <c r="AA231" s="627"/>
      <c r="AB231" s="627"/>
      <c r="AC231" s="627"/>
      <c r="AD231" s="627"/>
      <c r="AE231" s="627"/>
      <c r="AF231" s="627"/>
      <c r="AG231" s="627"/>
      <c r="AH231" s="627"/>
      <c r="AI231" s="627"/>
      <c r="AJ231" s="627"/>
      <c r="AK231" s="627"/>
      <c r="AL231" s="627"/>
      <c r="AM231" s="627"/>
      <c r="AN231" s="627"/>
      <c r="AO231" s="627"/>
      <c r="AP231" s="627"/>
      <c r="AQ231" s="627"/>
      <c r="AR231" s="627"/>
      <c r="AS231" s="627"/>
      <c r="AT231" s="627"/>
      <c r="AU231" s="627"/>
      <c r="AV231" s="627"/>
      <c r="AW231" s="627"/>
      <c r="AX231" s="627"/>
    </row>
    <row r="232" spans="1:50" s="629" customFormat="1">
      <c r="A232" s="627"/>
      <c r="B232" s="627"/>
      <c r="C232" s="627"/>
      <c r="D232" s="627"/>
      <c r="E232" s="627"/>
      <c r="F232" s="627"/>
      <c r="G232" s="627"/>
      <c r="H232" s="627"/>
      <c r="I232" s="627"/>
      <c r="J232" s="627"/>
      <c r="K232" s="627"/>
      <c r="L232" s="627"/>
      <c r="M232" s="627"/>
      <c r="N232" s="627"/>
      <c r="O232" s="627"/>
      <c r="P232" s="627"/>
      <c r="Q232" s="627"/>
      <c r="R232" s="627"/>
      <c r="S232" s="627"/>
      <c r="T232" s="627"/>
      <c r="U232" s="627"/>
      <c r="V232" s="627"/>
      <c r="W232" s="627"/>
      <c r="X232" s="627"/>
      <c r="Y232" s="627"/>
      <c r="Z232" s="627"/>
      <c r="AA232" s="627"/>
      <c r="AB232" s="627"/>
      <c r="AC232" s="627"/>
      <c r="AD232" s="627"/>
      <c r="AE232" s="627"/>
      <c r="AF232" s="627"/>
      <c r="AG232" s="627"/>
      <c r="AH232" s="627"/>
      <c r="AI232" s="627"/>
      <c r="AJ232" s="627"/>
      <c r="AK232" s="627"/>
      <c r="AL232" s="627"/>
      <c r="AM232" s="627"/>
      <c r="AN232" s="627"/>
      <c r="AO232" s="627"/>
      <c r="AP232" s="627"/>
      <c r="AQ232" s="627"/>
      <c r="AR232" s="627"/>
      <c r="AS232" s="627"/>
      <c r="AT232" s="627"/>
      <c r="AU232" s="627"/>
      <c r="AV232" s="627"/>
      <c r="AW232" s="627"/>
      <c r="AX232" s="627"/>
    </row>
    <row r="233" spans="1:50" s="629" customFormat="1">
      <c r="A233" s="627"/>
      <c r="B233" s="627"/>
      <c r="C233" s="627"/>
      <c r="D233" s="627"/>
      <c r="E233" s="627"/>
      <c r="F233" s="627"/>
      <c r="G233" s="627"/>
      <c r="H233" s="627"/>
      <c r="I233" s="627"/>
      <c r="J233" s="627"/>
      <c r="K233" s="627"/>
      <c r="L233" s="627"/>
      <c r="M233" s="627"/>
      <c r="N233" s="627"/>
      <c r="O233" s="627"/>
      <c r="P233" s="627"/>
      <c r="Q233" s="627"/>
      <c r="R233" s="627"/>
      <c r="S233" s="627"/>
      <c r="T233" s="627"/>
      <c r="U233" s="627"/>
      <c r="V233" s="627"/>
      <c r="W233" s="627"/>
      <c r="X233" s="627"/>
      <c r="Y233" s="627"/>
      <c r="Z233" s="627"/>
      <c r="AA233" s="627"/>
      <c r="AB233" s="627"/>
      <c r="AC233" s="627"/>
      <c r="AD233" s="627"/>
      <c r="AE233" s="627"/>
      <c r="AF233" s="627"/>
      <c r="AG233" s="627"/>
      <c r="AH233" s="627"/>
      <c r="AI233" s="627"/>
      <c r="AJ233" s="627"/>
      <c r="AK233" s="627"/>
      <c r="AL233" s="627"/>
      <c r="AM233" s="627"/>
      <c r="AN233" s="627"/>
      <c r="AO233" s="627"/>
      <c r="AP233" s="627"/>
      <c r="AQ233" s="627"/>
      <c r="AR233" s="627"/>
      <c r="AS233" s="627"/>
      <c r="AT233" s="627"/>
      <c r="AU233" s="627"/>
      <c r="AV233" s="627"/>
      <c r="AW233" s="627"/>
      <c r="AX233" s="627"/>
    </row>
    <row r="234" spans="1:50" s="629" customFormat="1">
      <c r="A234" s="627"/>
      <c r="B234" s="627"/>
      <c r="C234" s="627"/>
      <c r="D234" s="627"/>
      <c r="E234" s="627"/>
      <c r="F234" s="627"/>
      <c r="G234" s="627"/>
      <c r="H234" s="627"/>
      <c r="I234" s="627"/>
      <c r="J234" s="627"/>
      <c r="K234" s="627"/>
      <c r="L234" s="627"/>
      <c r="M234" s="627"/>
      <c r="N234" s="627"/>
      <c r="O234" s="627"/>
      <c r="P234" s="627"/>
      <c r="Q234" s="627"/>
      <c r="R234" s="627"/>
      <c r="S234" s="627"/>
      <c r="T234" s="627"/>
      <c r="U234" s="627"/>
      <c r="V234" s="627"/>
      <c r="W234" s="627"/>
      <c r="X234" s="627"/>
      <c r="Y234" s="627"/>
      <c r="Z234" s="627"/>
      <c r="AA234" s="627"/>
      <c r="AB234" s="627"/>
      <c r="AC234" s="627"/>
      <c r="AD234" s="627"/>
      <c r="AE234" s="627"/>
      <c r="AF234" s="627"/>
      <c r="AG234" s="627"/>
      <c r="AH234" s="627"/>
      <c r="AI234" s="627"/>
      <c r="AJ234" s="627"/>
      <c r="AK234" s="627"/>
      <c r="AL234" s="627"/>
      <c r="AM234" s="627"/>
      <c r="AN234" s="627"/>
      <c r="AO234" s="627"/>
      <c r="AP234" s="627"/>
      <c r="AQ234" s="627"/>
      <c r="AR234" s="627"/>
      <c r="AS234" s="627"/>
      <c r="AT234" s="627"/>
      <c r="AU234" s="627"/>
      <c r="AV234" s="627"/>
      <c r="AW234" s="627"/>
      <c r="AX234" s="627"/>
    </row>
    <row r="235" spans="1:50" s="629" customFormat="1">
      <c r="A235" s="627"/>
      <c r="B235" s="627"/>
      <c r="C235" s="627"/>
      <c r="D235" s="627"/>
      <c r="E235" s="627"/>
      <c r="F235" s="627"/>
      <c r="G235" s="627"/>
      <c r="H235" s="627"/>
      <c r="I235" s="627"/>
      <c r="J235" s="627"/>
      <c r="K235" s="627"/>
      <c r="L235" s="627"/>
      <c r="M235" s="627"/>
      <c r="N235" s="627"/>
      <c r="O235" s="627"/>
      <c r="P235" s="627"/>
      <c r="Q235" s="627"/>
      <c r="R235" s="627"/>
      <c r="S235" s="627"/>
      <c r="T235" s="627"/>
      <c r="U235" s="627"/>
      <c r="V235" s="627"/>
      <c r="W235" s="627"/>
      <c r="X235" s="627"/>
      <c r="Y235" s="627"/>
      <c r="Z235" s="627"/>
      <c r="AA235" s="627"/>
      <c r="AB235" s="627"/>
      <c r="AC235" s="627"/>
      <c r="AD235" s="627"/>
      <c r="AE235" s="627"/>
      <c r="AF235" s="627"/>
      <c r="AG235" s="627"/>
      <c r="AH235" s="627"/>
      <c r="AI235" s="627"/>
      <c r="AJ235" s="627"/>
      <c r="AK235" s="627"/>
      <c r="AL235" s="627"/>
      <c r="AM235" s="627"/>
      <c r="AN235" s="627"/>
      <c r="AO235" s="627"/>
      <c r="AP235" s="627"/>
      <c r="AQ235" s="627"/>
      <c r="AR235" s="627"/>
      <c r="AS235" s="627"/>
      <c r="AT235" s="627"/>
      <c r="AU235" s="627"/>
      <c r="AV235" s="627"/>
      <c r="AW235" s="627"/>
      <c r="AX235" s="627"/>
    </row>
    <row r="236" spans="1:50" s="629" customFormat="1">
      <c r="A236" s="627"/>
      <c r="B236" s="627"/>
      <c r="C236" s="627"/>
      <c r="D236" s="627"/>
      <c r="E236" s="627"/>
      <c r="F236" s="627"/>
      <c r="G236" s="627"/>
      <c r="H236" s="627"/>
      <c r="I236" s="627"/>
      <c r="J236" s="627"/>
      <c r="K236" s="627"/>
      <c r="L236" s="627"/>
      <c r="M236" s="627"/>
      <c r="N236" s="627"/>
      <c r="O236" s="627"/>
      <c r="P236" s="627"/>
      <c r="Q236" s="627"/>
      <c r="R236" s="627"/>
      <c r="S236" s="627"/>
      <c r="T236" s="627"/>
      <c r="U236" s="627"/>
      <c r="V236" s="627"/>
      <c r="W236" s="627"/>
      <c r="X236" s="627"/>
      <c r="Y236" s="627"/>
      <c r="Z236" s="627"/>
      <c r="AA236" s="627"/>
      <c r="AB236" s="627"/>
      <c r="AC236" s="627"/>
      <c r="AD236" s="627"/>
      <c r="AE236" s="627"/>
      <c r="AF236" s="627"/>
      <c r="AG236" s="627"/>
      <c r="AH236" s="627"/>
      <c r="AI236" s="627"/>
      <c r="AJ236" s="627"/>
      <c r="AK236" s="627"/>
      <c r="AL236" s="627"/>
      <c r="AM236" s="627"/>
      <c r="AN236" s="627"/>
      <c r="AO236" s="627"/>
      <c r="AP236" s="627"/>
      <c r="AQ236" s="627"/>
      <c r="AR236" s="627"/>
      <c r="AS236" s="627"/>
      <c r="AT236" s="627"/>
      <c r="AU236" s="627"/>
      <c r="AV236" s="627"/>
      <c r="AW236" s="627"/>
      <c r="AX236" s="627"/>
    </row>
    <row r="237" spans="1:50" s="629" customFormat="1">
      <c r="A237" s="627"/>
      <c r="B237" s="627"/>
      <c r="C237" s="627"/>
      <c r="D237" s="627"/>
      <c r="E237" s="627"/>
      <c r="F237" s="627"/>
      <c r="G237" s="627"/>
      <c r="H237" s="627"/>
      <c r="I237" s="627"/>
      <c r="J237" s="627"/>
      <c r="K237" s="627"/>
      <c r="L237" s="627"/>
      <c r="M237" s="627"/>
      <c r="N237" s="627"/>
      <c r="O237" s="627"/>
      <c r="P237" s="627"/>
      <c r="Q237" s="627"/>
      <c r="R237" s="627"/>
      <c r="S237" s="627"/>
      <c r="T237" s="627"/>
      <c r="U237" s="627"/>
      <c r="V237" s="627"/>
      <c r="W237" s="627"/>
      <c r="X237" s="627"/>
      <c r="Y237" s="627"/>
      <c r="Z237" s="627"/>
      <c r="AA237" s="627"/>
      <c r="AB237" s="627"/>
      <c r="AC237" s="627"/>
      <c r="AD237" s="627"/>
      <c r="AE237" s="627"/>
      <c r="AF237" s="627"/>
      <c r="AG237" s="627"/>
      <c r="AH237" s="627"/>
      <c r="AI237" s="627"/>
      <c r="AJ237" s="627"/>
      <c r="AK237" s="627"/>
      <c r="AL237" s="627"/>
      <c r="AM237" s="627"/>
      <c r="AN237" s="627"/>
      <c r="AO237" s="627"/>
      <c r="AP237" s="627"/>
      <c r="AQ237" s="627"/>
      <c r="AR237" s="627"/>
      <c r="AS237" s="627"/>
      <c r="AT237" s="627"/>
      <c r="AU237" s="627"/>
      <c r="AV237" s="627"/>
      <c r="AW237" s="627"/>
      <c r="AX237" s="627"/>
    </row>
    <row r="238" spans="1:50" s="629" customFormat="1">
      <c r="A238" s="627"/>
      <c r="B238" s="627"/>
      <c r="C238" s="627"/>
      <c r="D238" s="627"/>
      <c r="E238" s="627"/>
      <c r="F238" s="627"/>
      <c r="G238" s="627"/>
      <c r="H238" s="627"/>
      <c r="I238" s="627"/>
      <c r="J238" s="627"/>
      <c r="K238" s="627"/>
      <c r="L238" s="627"/>
      <c r="M238" s="627"/>
      <c r="N238" s="627"/>
      <c r="O238" s="627"/>
      <c r="P238" s="627"/>
      <c r="Q238" s="627"/>
      <c r="R238" s="627"/>
      <c r="S238" s="627"/>
      <c r="T238" s="627"/>
      <c r="U238" s="627"/>
      <c r="V238" s="627"/>
      <c r="W238" s="627"/>
      <c r="X238" s="627"/>
      <c r="Y238" s="627"/>
      <c r="Z238" s="627"/>
      <c r="AA238" s="627"/>
      <c r="AB238" s="627"/>
      <c r="AC238" s="627"/>
      <c r="AD238" s="627"/>
      <c r="AE238" s="627"/>
      <c r="AF238" s="627"/>
      <c r="AG238" s="627"/>
      <c r="AH238" s="627"/>
      <c r="AI238" s="627"/>
      <c r="AJ238" s="627"/>
      <c r="AK238" s="627"/>
      <c r="AL238" s="627"/>
      <c r="AM238" s="627"/>
      <c r="AN238" s="627"/>
      <c r="AO238" s="627"/>
      <c r="AP238" s="627"/>
      <c r="AQ238" s="627"/>
      <c r="AR238" s="627"/>
      <c r="AS238" s="627"/>
      <c r="AT238" s="627"/>
      <c r="AU238" s="627"/>
      <c r="AV238" s="627"/>
      <c r="AW238" s="627"/>
      <c r="AX238" s="627"/>
    </row>
    <row r="239" spans="1:50" s="629" customFormat="1">
      <c r="A239" s="627"/>
      <c r="B239" s="627"/>
      <c r="C239" s="627"/>
      <c r="D239" s="627"/>
      <c r="E239" s="627"/>
      <c r="F239" s="627"/>
      <c r="G239" s="627"/>
      <c r="H239" s="627"/>
      <c r="I239" s="627"/>
      <c r="J239" s="627"/>
      <c r="K239" s="627"/>
      <c r="L239" s="627"/>
      <c r="M239" s="627"/>
      <c r="N239" s="627"/>
      <c r="O239" s="627"/>
      <c r="P239" s="627"/>
      <c r="Q239" s="627"/>
      <c r="R239" s="627"/>
      <c r="S239" s="627"/>
      <c r="T239" s="627"/>
      <c r="U239" s="627"/>
      <c r="V239" s="627"/>
      <c r="W239" s="627"/>
      <c r="X239" s="627"/>
      <c r="Y239" s="627"/>
      <c r="Z239" s="627"/>
      <c r="AA239" s="627"/>
      <c r="AB239" s="627"/>
      <c r="AC239" s="627"/>
      <c r="AD239" s="627"/>
      <c r="AE239" s="627"/>
      <c r="AF239" s="627"/>
      <c r="AG239" s="627"/>
      <c r="AH239" s="627"/>
      <c r="AI239" s="627"/>
      <c r="AJ239" s="627"/>
      <c r="AK239" s="627"/>
      <c r="AL239" s="627"/>
      <c r="AM239" s="627"/>
      <c r="AN239" s="627"/>
      <c r="AO239" s="627"/>
      <c r="AP239" s="627"/>
      <c r="AQ239" s="627"/>
      <c r="AR239" s="627"/>
      <c r="AS239" s="627"/>
      <c r="AT239" s="627"/>
      <c r="AU239" s="627"/>
      <c r="AV239" s="627"/>
      <c r="AW239" s="627"/>
      <c r="AX239" s="627"/>
    </row>
    <row r="240" spans="1:50" s="629" customFormat="1">
      <c r="A240" s="627"/>
      <c r="B240" s="627"/>
      <c r="C240" s="627"/>
      <c r="D240" s="627"/>
      <c r="E240" s="627"/>
      <c r="F240" s="627"/>
      <c r="G240" s="627"/>
      <c r="H240" s="627"/>
      <c r="I240" s="627"/>
      <c r="J240" s="627"/>
      <c r="K240" s="627"/>
      <c r="L240" s="627"/>
      <c r="M240" s="627"/>
      <c r="N240" s="627"/>
      <c r="O240" s="627"/>
      <c r="P240" s="627"/>
      <c r="Q240" s="627"/>
      <c r="R240" s="627"/>
      <c r="S240" s="627"/>
      <c r="T240" s="627"/>
      <c r="U240" s="627"/>
      <c r="V240" s="627"/>
      <c r="W240" s="627"/>
      <c r="X240" s="627"/>
      <c r="Y240" s="627"/>
      <c r="Z240" s="627"/>
      <c r="AA240" s="627"/>
      <c r="AB240" s="627"/>
      <c r="AC240" s="627"/>
      <c r="AD240" s="627"/>
      <c r="AE240" s="627"/>
      <c r="AF240" s="627"/>
      <c r="AG240" s="627"/>
      <c r="AH240" s="627"/>
      <c r="AI240" s="627"/>
      <c r="AJ240" s="627"/>
      <c r="AK240" s="627"/>
      <c r="AL240" s="627"/>
      <c r="AM240" s="627"/>
      <c r="AN240" s="627"/>
      <c r="AO240" s="627"/>
      <c r="AP240" s="627"/>
      <c r="AQ240" s="627"/>
      <c r="AR240" s="627"/>
      <c r="AS240" s="627"/>
      <c r="AT240" s="627"/>
      <c r="AU240" s="627"/>
      <c r="AV240" s="627"/>
      <c r="AW240" s="627"/>
      <c r="AX240" s="627"/>
    </row>
    <row r="241" spans="1:50" s="629" customFormat="1">
      <c r="A241" s="627"/>
      <c r="B241" s="627"/>
      <c r="C241" s="627"/>
      <c r="D241" s="627"/>
      <c r="E241" s="627"/>
      <c r="F241" s="627"/>
      <c r="G241" s="627"/>
      <c r="H241" s="627"/>
      <c r="I241" s="627"/>
      <c r="J241" s="627"/>
      <c r="K241" s="627"/>
      <c r="L241" s="627"/>
      <c r="M241" s="627"/>
      <c r="N241" s="627"/>
      <c r="O241" s="627"/>
      <c r="P241" s="627"/>
      <c r="Q241" s="627"/>
      <c r="R241" s="627"/>
      <c r="S241" s="627"/>
      <c r="T241" s="627"/>
      <c r="U241" s="627"/>
      <c r="V241" s="627"/>
      <c r="W241" s="627"/>
      <c r="X241" s="627"/>
      <c r="Y241" s="627"/>
      <c r="Z241" s="627"/>
      <c r="AA241" s="627"/>
      <c r="AB241" s="627"/>
      <c r="AC241" s="627"/>
      <c r="AD241" s="627"/>
      <c r="AE241" s="627"/>
      <c r="AF241" s="627"/>
      <c r="AG241" s="627"/>
      <c r="AH241" s="627"/>
      <c r="AI241" s="627"/>
      <c r="AJ241" s="627"/>
      <c r="AK241" s="627"/>
      <c r="AL241" s="627"/>
      <c r="AM241" s="627"/>
      <c r="AN241" s="627"/>
      <c r="AO241" s="627"/>
      <c r="AP241" s="627"/>
      <c r="AQ241" s="627"/>
      <c r="AR241" s="627"/>
      <c r="AS241" s="627"/>
      <c r="AT241" s="627"/>
      <c r="AU241" s="627"/>
      <c r="AV241" s="627"/>
      <c r="AW241" s="627"/>
      <c r="AX241" s="627"/>
    </row>
    <row r="242" spans="1:50" s="629" customFormat="1">
      <c r="A242" s="627"/>
      <c r="B242" s="627"/>
      <c r="C242" s="627"/>
      <c r="D242" s="627"/>
      <c r="E242" s="627"/>
      <c r="F242" s="627"/>
      <c r="G242" s="627"/>
      <c r="H242" s="627"/>
      <c r="I242" s="627"/>
      <c r="J242" s="627"/>
      <c r="K242" s="627"/>
      <c r="L242" s="627"/>
      <c r="M242" s="627"/>
      <c r="N242" s="627"/>
      <c r="O242" s="627"/>
      <c r="P242" s="627"/>
      <c r="Q242" s="627"/>
      <c r="R242" s="627"/>
      <c r="S242" s="627"/>
      <c r="T242" s="627"/>
      <c r="U242" s="627"/>
      <c r="V242" s="627"/>
      <c r="W242" s="627"/>
      <c r="X242" s="627"/>
      <c r="Y242" s="627"/>
      <c r="Z242" s="627"/>
      <c r="AA242" s="627"/>
      <c r="AB242" s="627"/>
      <c r="AC242" s="627"/>
      <c r="AD242" s="627"/>
      <c r="AE242" s="627"/>
      <c r="AF242" s="627"/>
      <c r="AG242" s="627"/>
      <c r="AH242" s="627"/>
      <c r="AI242" s="627"/>
      <c r="AJ242" s="627"/>
      <c r="AK242" s="627"/>
      <c r="AL242" s="627"/>
      <c r="AM242" s="627"/>
      <c r="AN242" s="627"/>
      <c r="AO242" s="627"/>
      <c r="AP242" s="627"/>
      <c r="AQ242" s="627"/>
      <c r="AR242" s="627"/>
      <c r="AS242" s="627"/>
      <c r="AT242" s="627"/>
      <c r="AU242" s="627"/>
      <c r="AV242" s="627"/>
      <c r="AW242" s="627"/>
      <c r="AX242" s="627"/>
    </row>
    <row r="243" spans="1:50" s="629" customFormat="1">
      <c r="A243" s="627"/>
      <c r="B243" s="627"/>
      <c r="C243" s="627"/>
      <c r="D243" s="627"/>
      <c r="E243" s="627"/>
      <c r="F243" s="627"/>
      <c r="G243" s="627"/>
      <c r="H243" s="627"/>
      <c r="I243" s="627"/>
      <c r="J243" s="627"/>
      <c r="K243" s="627"/>
      <c r="L243" s="627"/>
      <c r="M243" s="627"/>
      <c r="N243" s="627"/>
      <c r="O243" s="627"/>
      <c r="P243" s="627"/>
      <c r="Q243" s="627"/>
      <c r="R243" s="627"/>
      <c r="S243" s="627"/>
      <c r="T243" s="627"/>
      <c r="U243" s="627"/>
      <c r="V243" s="627"/>
      <c r="W243" s="627"/>
      <c r="X243" s="627"/>
      <c r="Y243" s="627"/>
      <c r="Z243" s="627"/>
      <c r="AA243" s="627"/>
      <c r="AB243" s="627"/>
      <c r="AC243" s="627"/>
      <c r="AD243" s="627"/>
      <c r="AE243" s="627"/>
      <c r="AF243" s="627"/>
      <c r="AG243" s="627"/>
      <c r="AH243" s="627"/>
      <c r="AI243" s="627"/>
      <c r="AJ243" s="627"/>
      <c r="AK243" s="627"/>
      <c r="AL243" s="627"/>
      <c r="AM243" s="627"/>
      <c r="AN243" s="627"/>
      <c r="AO243" s="627"/>
      <c r="AP243" s="627"/>
      <c r="AQ243" s="627"/>
      <c r="AR243" s="627"/>
      <c r="AS243" s="627"/>
      <c r="AT243" s="627"/>
      <c r="AU243" s="627"/>
      <c r="AV243" s="627"/>
      <c r="AW243" s="627"/>
      <c r="AX243" s="627"/>
    </row>
    <row r="244" spans="1:50" s="629" customFormat="1">
      <c r="A244" s="627"/>
      <c r="B244" s="627"/>
      <c r="C244" s="627"/>
      <c r="D244" s="627"/>
      <c r="E244" s="627"/>
      <c r="F244" s="627"/>
      <c r="G244" s="627"/>
      <c r="H244" s="627"/>
      <c r="I244" s="627"/>
      <c r="J244" s="627"/>
      <c r="K244" s="627"/>
      <c r="L244" s="627"/>
      <c r="M244" s="627"/>
      <c r="N244" s="627"/>
      <c r="O244" s="627"/>
      <c r="P244" s="627"/>
      <c r="Q244" s="627"/>
      <c r="R244" s="627"/>
      <c r="S244" s="627"/>
      <c r="T244" s="627"/>
      <c r="U244" s="627"/>
      <c r="V244" s="627"/>
      <c r="W244" s="627"/>
      <c r="X244" s="627"/>
      <c r="Y244" s="627"/>
      <c r="Z244" s="627"/>
      <c r="AA244" s="627"/>
      <c r="AB244" s="627"/>
      <c r="AC244" s="627"/>
      <c r="AD244" s="627"/>
      <c r="AE244" s="627"/>
      <c r="AF244" s="627"/>
      <c r="AG244" s="627"/>
      <c r="AH244" s="627"/>
      <c r="AI244" s="627"/>
      <c r="AJ244" s="627"/>
      <c r="AK244" s="627"/>
      <c r="AL244" s="627"/>
      <c r="AM244" s="627"/>
      <c r="AN244" s="627"/>
      <c r="AO244" s="627"/>
      <c r="AP244" s="627"/>
      <c r="AQ244" s="627"/>
      <c r="AR244" s="627"/>
      <c r="AS244" s="627"/>
      <c r="AT244" s="627"/>
      <c r="AU244" s="627"/>
      <c r="AV244" s="627"/>
      <c r="AW244" s="627"/>
      <c r="AX244" s="627"/>
    </row>
    <row r="245" spans="1:50" s="629" customFormat="1">
      <c r="A245" s="627"/>
      <c r="B245" s="627"/>
      <c r="C245" s="627"/>
      <c r="D245" s="627"/>
      <c r="E245" s="627"/>
      <c r="F245" s="627"/>
      <c r="G245" s="627"/>
      <c r="H245" s="627"/>
      <c r="I245" s="627"/>
      <c r="J245" s="627"/>
      <c r="K245" s="627"/>
      <c r="L245" s="627"/>
      <c r="M245" s="627"/>
      <c r="N245" s="627"/>
      <c r="O245" s="627"/>
      <c r="P245" s="627"/>
      <c r="Q245" s="627"/>
      <c r="R245" s="627"/>
      <c r="S245" s="627"/>
      <c r="T245" s="627"/>
      <c r="U245" s="627"/>
      <c r="V245" s="627"/>
      <c r="W245" s="627"/>
      <c r="X245" s="627"/>
      <c r="Y245" s="627"/>
      <c r="Z245" s="627"/>
      <c r="AA245" s="627"/>
      <c r="AB245" s="627"/>
      <c r="AC245" s="627"/>
      <c r="AD245" s="627"/>
      <c r="AE245" s="627"/>
      <c r="AF245" s="627"/>
      <c r="AG245" s="627"/>
      <c r="AH245" s="627"/>
      <c r="AI245" s="627"/>
      <c r="AJ245" s="627"/>
      <c r="AK245" s="627"/>
      <c r="AL245" s="627"/>
      <c r="AM245" s="627"/>
      <c r="AN245" s="627"/>
      <c r="AO245" s="627"/>
      <c r="AP245" s="627"/>
      <c r="AQ245" s="627"/>
      <c r="AR245" s="627"/>
      <c r="AS245" s="627"/>
      <c r="AT245" s="627"/>
      <c r="AU245" s="627"/>
      <c r="AV245" s="627"/>
      <c r="AW245" s="627"/>
      <c r="AX245" s="627"/>
    </row>
    <row r="246" spans="1:50" s="629" customFormat="1">
      <c r="A246" s="627"/>
      <c r="B246" s="627"/>
      <c r="C246" s="627"/>
      <c r="D246" s="627"/>
      <c r="E246" s="627"/>
      <c r="F246" s="627"/>
      <c r="G246" s="627"/>
      <c r="H246" s="627"/>
      <c r="I246" s="627"/>
      <c r="J246" s="627"/>
      <c r="K246" s="627"/>
      <c r="L246" s="627"/>
      <c r="M246" s="627"/>
      <c r="N246" s="627"/>
      <c r="O246" s="627"/>
      <c r="P246" s="627"/>
      <c r="Q246" s="627"/>
      <c r="R246" s="627"/>
      <c r="S246" s="627"/>
      <c r="T246" s="627"/>
      <c r="U246" s="627"/>
      <c r="V246" s="627"/>
      <c r="W246" s="627"/>
      <c r="X246" s="627"/>
      <c r="Y246" s="627"/>
      <c r="Z246" s="627"/>
      <c r="AA246" s="627"/>
      <c r="AB246" s="627"/>
      <c r="AC246" s="627"/>
      <c r="AD246" s="627"/>
      <c r="AE246" s="627"/>
      <c r="AF246" s="627"/>
      <c r="AG246" s="627"/>
      <c r="AH246" s="627"/>
      <c r="AI246" s="627"/>
      <c r="AJ246" s="627"/>
      <c r="AK246" s="627"/>
      <c r="AL246" s="627"/>
      <c r="AM246" s="627"/>
      <c r="AN246" s="627"/>
      <c r="AO246" s="627"/>
      <c r="AP246" s="627"/>
      <c r="AQ246" s="627"/>
      <c r="AR246" s="627"/>
      <c r="AS246" s="627"/>
      <c r="AT246" s="627"/>
      <c r="AU246" s="627"/>
      <c r="AV246" s="627"/>
      <c r="AW246" s="627"/>
      <c r="AX246" s="627"/>
    </row>
    <row r="247" spans="1:50" s="629" customFormat="1">
      <c r="A247" s="627"/>
      <c r="B247" s="627"/>
      <c r="C247" s="627"/>
      <c r="D247" s="627"/>
      <c r="E247" s="627"/>
      <c r="F247" s="627"/>
      <c r="G247" s="627"/>
      <c r="H247" s="627"/>
      <c r="I247" s="627"/>
      <c r="J247" s="627"/>
      <c r="K247" s="627"/>
      <c r="L247" s="627"/>
      <c r="M247" s="627"/>
      <c r="N247" s="627"/>
      <c r="O247" s="627"/>
      <c r="P247" s="627"/>
      <c r="Q247" s="627"/>
      <c r="R247" s="627"/>
      <c r="S247" s="627"/>
      <c r="T247" s="627"/>
      <c r="U247" s="627"/>
      <c r="V247" s="627"/>
      <c r="W247" s="627"/>
      <c r="X247" s="627"/>
      <c r="Y247" s="627"/>
      <c r="Z247" s="627"/>
      <c r="AA247" s="627"/>
      <c r="AB247" s="627"/>
      <c r="AC247" s="627"/>
      <c r="AD247" s="627"/>
      <c r="AE247" s="627"/>
      <c r="AF247" s="627"/>
      <c r="AG247" s="627"/>
      <c r="AH247" s="627"/>
      <c r="AI247" s="627"/>
      <c r="AJ247" s="627"/>
      <c r="AK247" s="627"/>
      <c r="AL247" s="627"/>
      <c r="AM247" s="627"/>
      <c r="AN247" s="627"/>
      <c r="AO247" s="627"/>
      <c r="AP247" s="627"/>
      <c r="AQ247" s="627"/>
      <c r="AR247" s="627"/>
      <c r="AS247" s="627"/>
      <c r="AT247" s="627"/>
      <c r="AU247" s="627"/>
      <c r="AV247" s="627"/>
      <c r="AW247" s="627"/>
      <c r="AX247" s="627"/>
    </row>
    <row r="248" spans="1:50" s="629" customFormat="1">
      <c r="A248" s="627"/>
      <c r="B248" s="627"/>
      <c r="C248" s="627"/>
      <c r="D248" s="627"/>
      <c r="E248" s="627"/>
      <c r="F248" s="627"/>
      <c r="G248" s="627"/>
      <c r="H248" s="627"/>
      <c r="I248" s="627"/>
      <c r="J248" s="627"/>
      <c r="K248" s="627"/>
      <c r="L248" s="627"/>
      <c r="M248" s="627"/>
      <c r="N248" s="627"/>
      <c r="O248" s="627"/>
      <c r="P248" s="627"/>
      <c r="Q248" s="627"/>
      <c r="R248" s="627"/>
      <c r="S248" s="627"/>
      <c r="T248" s="627"/>
      <c r="U248" s="627"/>
      <c r="V248" s="627"/>
      <c r="W248" s="627"/>
      <c r="X248" s="627"/>
      <c r="Y248" s="627"/>
      <c r="Z248" s="627"/>
      <c r="AA248" s="627"/>
      <c r="AB248" s="627"/>
      <c r="AC248" s="627"/>
      <c r="AD248" s="627"/>
      <c r="AE248" s="627"/>
      <c r="AF248" s="627"/>
      <c r="AG248" s="627"/>
      <c r="AH248" s="627"/>
      <c r="AI248" s="627"/>
      <c r="AJ248" s="627"/>
      <c r="AK248" s="627"/>
      <c r="AL248" s="627"/>
      <c r="AM248" s="627"/>
      <c r="AN248" s="627"/>
      <c r="AO248" s="627"/>
      <c r="AP248" s="627"/>
      <c r="AQ248" s="627"/>
      <c r="AR248" s="627"/>
      <c r="AS248" s="627"/>
      <c r="AT248" s="627"/>
      <c r="AU248" s="627"/>
      <c r="AV248" s="627"/>
      <c r="AW248" s="627"/>
      <c r="AX248" s="627"/>
    </row>
    <row r="249" spans="1:50" s="629" customFormat="1">
      <c r="A249" s="627"/>
      <c r="B249" s="627"/>
      <c r="C249" s="627"/>
      <c r="D249" s="627"/>
      <c r="E249" s="627"/>
      <c r="F249" s="627"/>
      <c r="G249" s="627"/>
      <c r="H249" s="627"/>
      <c r="I249" s="627"/>
      <c r="J249" s="627"/>
      <c r="K249" s="627"/>
      <c r="L249" s="627"/>
      <c r="M249" s="627"/>
      <c r="N249" s="627"/>
      <c r="O249" s="627"/>
      <c r="P249" s="627"/>
      <c r="Q249" s="627"/>
      <c r="R249" s="627"/>
      <c r="S249" s="627"/>
      <c r="T249" s="627"/>
      <c r="U249" s="627"/>
      <c r="V249" s="627"/>
      <c r="W249" s="627"/>
      <c r="X249" s="627"/>
      <c r="Y249" s="627"/>
      <c r="Z249" s="627"/>
      <c r="AA249" s="627"/>
      <c r="AB249" s="627"/>
      <c r="AC249" s="627"/>
      <c r="AD249" s="627"/>
      <c r="AE249" s="627"/>
      <c r="AF249" s="627"/>
      <c r="AG249" s="627"/>
      <c r="AH249" s="627"/>
      <c r="AI249" s="627"/>
      <c r="AJ249" s="627"/>
      <c r="AK249" s="627"/>
      <c r="AL249" s="627"/>
      <c r="AM249" s="627"/>
      <c r="AN249" s="627"/>
      <c r="AO249" s="627"/>
      <c r="AP249" s="627"/>
      <c r="AQ249" s="627"/>
      <c r="AR249" s="627"/>
      <c r="AS249" s="627"/>
      <c r="AT249" s="627"/>
      <c r="AU249" s="627"/>
      <c r="AV249" s="627"/>
      <c r="AW249" s="627"/>
      <c r="AX249" s="627"/>
    </row>
    <row r="250" spans="1:50" s="629" customFormat="1">
      <c r="A250" s="627"/>
      <c r="B250" s="627"/>
      <c r="C250" s="627"/>
      <c r="D250" s="627"/>
      <c r="E250" s="627"/>
      <c r="F250" s="627"/>
      <c r="G250" s="627"/>
      <c r="H250" s="627"/>
      <c r="I250" s="627"/>
      <c r="J250" s="627"/>
      <c r="K250" s="627"/>
      <c r="L250" s="627"/>
      <c r="M250" s="627"/>
      <c r="N250" s="627"/>
      <c r="O250" s="627"/>
      <c r="P250" s="627"/>
      <c r="Q250" s="627"/>
      <c r="R250" s="627"/>
      <c r="S250" s="627"/>
      <c r="T250" s="627"/>
      <c r="U250" s="627"/>
      <c r="V250" s="627"/>
      <c r="W250" s="627"/>
      <c r="X250" s="627"/>
      <c r="Y250" s="627"/>
      <c r="Z250" s="627"/>
      <c r="AA250" s="627"/>
      <c r="AB250" s="627"/>
      <c r="AC250" s="627"/>
      <c r="AD250" s="627"/>
      <c r="AE250" s="627"/>
      <c r="AF250" s="627"/>
      <c r="AG250" s="627"/>
      <c r="AH250" s="627"/>
      <c r="AI250" s="627"/>
      <c r="AJ250" s="627"/>
      <c r="AK250" s="627"/>
      <c r="AL250" s="627"/>
      <c r="AM250" s="627"/>
      <c r="AN250" s="627"/>
      <c r="AO250" s="627"/>
      <c r="AP250" s="627"/>
      <c r="AQ250" s="627"/>
      <c r="AR250" s="627"/>
      <c r="AS250" s="627"/>
      <c r="AT250" s="627"/>
      <c r="AU250" s="627"/>
      <c r="AV250" s="627"/>
      <c r="AW250" s="627"/>
      <c r="AX250" s="627"/>
    </row>
    <row r="251" spans="1:50" s="629" customFormat="1">
      <c r="A251" s="627"/>
      <c r="B251" s="627"/>
      <c r="C251" s="627"/>
      <c r="D251" s="627"/>
      <c r="E251" s="627"/>
      <c r="F251" s="627"/>
      <c r="G251" s="627"/>
      <c r="H251" s="627"/>
      <c r="I251" s="627"/>
      <c r="J251" s="627"/>
      <c r="K251" s="627"/>
      <c r="L251" s="627"/>
      <c r="M251" s="627"/>
      <c r="N251" s="627"/>
      <c r="O251" s="627"/>
      <c r="P251" s="627"/>
      <c r="Q251" s="627"/>
      <c r="R251" s="627"/>
      <c r="S251" s="627"/>
      <c r="T251" s="627"/>
      <c r="U251" s="627"/>
      <c r="V251" s="627"/>
      <c r="W251" s="627"/>
      <c r="X251" s="627"/>
      <c r="Y251" s="627"/>
      <c r="Z251" s="627"/>
      <c r="AA251" s="627"/>
      <c r="AB251" s="627"/>
      <c r="AC251" s="627"/>
      <c r="AD251" s="627"/>
      <c r="AE251" s="627"/>
      <c r="AF251" s="627"/>
      <c r="AG251" s="627"/>
      <c r="AH251" s="627"/>
      <c r="AI251" s="627"/>
      <c r="AJ251" s="627"/>
      <c r="AK251" s="627"/>
      <c r="AL251" s="627"/>
      <c r="AM251" s="627"/>
      <c r="AN251" s="627"/>
      <c r="AO251" s="627"/>
      <c r="AP251" s="627"/>
      <c r="AQ251" s="627"/>
      <c r="AR251" s="627"/>
      <c r="AS251" s="627"/>
      <c r="AT251" s="627"/>
      <c r="AU251" s="627"/>
      <c r="AV251" s="627"/>
      <c r="AW251" s="627"/>
      <c r="AX251" s="627"/>
    </row>
    <row r="252" spans="1:50" s="629" customFormat="1">
      <c r="A252" s="627"/>
      <c r="B252" s="627"/>
      <c r="C252" s="627"/>
      <c r="D252" s="627"/>
      <c r="E252" s="627"/>
      <c r="F252" s="627"/>
      <c r="G252" s="627"/>
      <c r="H252" s="627"/>
      <c r="I252" s="627"/>
      <c r="J252" s="627"/>
      <c r="K252" s="627"/>
      <c r="L252" s="627"/>
      <c r="M252" s="627"/>
      <c r="N252" s="627"/>
      <c r="O252" s="627"/>
      <c r="P252" s="627"/>
      <c r="Q252" s="627"/>
      <c r="R252" s="627"/>
      <c r="S252" s="627"/>
      <c r="T252" s="627"/>
      <c r="U252" s="627"/>
      <c r="V252" s="627"/>
      <c r="W252" s="627"/>
      <c r="X252" s="627"/>
      <c r="Y252" s="627"/>
      <c r="Z252" s="627"/>
      <c r="AA252" s="627"/>
      <c r="AB252" s="627"/>
      <c r="AC252" s="627"/>
      <c r="AD252" s="627"/>
      <c r="AE252" s="627"/>
      <c r="AF252" s="627"/>
      <c r="AG252" s="627"/>
      <c r="AH252" s="627"/>
      <c r="AI252" s="627"/>
      <c r="AJ252" s="627"/>
      <c r="AK252" s="627"/>
      <c r="AL252" s="627"/>
      <c r="AM252" s="627"/>
      <c r="AN252" s="627"/>
      <c r="AO252" s="627"/>
      <c r="AP252" s="627"/>
      <c r="AQ252" s="627"/>
      <c r="AR252" s="627"/>
      <c r="AS252" s="627"/>
      <c r="AT252" s="627"/>
      <c r="AU252" s="627"/>
      <c r="AV252" s="627"/>
      <c r="AW252" s="627"/>
      <c r="AX252" s="627"/>
    </row>
    <row r="253" spans="1:50" s="629" customFormat="1">
      <c r="A253" s="627"/>
      <c r="B253" s="627"/>
      <c r="C253" s="627"/>
      <c r="D253" s="627"/>
      <c r="E253" s="627"/>
      <c r="F253" s="627"/>
      <c r="G253" s="627"/>
      <c r="H253" s="627"/>
      <c r="I253" s="627"/>
      <c r="J253" s="627"/>
      <c r="K253" s="627"/>
      <c r="L253" s="627"/>
      <c r="M253" s="627"/>
      <c r="N253" s="627"/>
      <c r="O253" s="627"/>
      <c r="P253" s="627"/>
      <c r="Q253" s="627"/>
      <c r="R253" s="627"/>
      <c r="S253" s="627"/>
      <c r="T253" s="627"/>
      <c r="U253" s="627"/>
      <c r="V253" s="627"/>
      <c r="W253" s="627"/>
      <c r="X253" s="627"/>
      <c r="Y253" s="627"/>
      <c r="Z253" s="627"/>
      <c r="AA253" s="627"/>
      <c r="AB253" s="627"/>
      <c r="AC253" s="627"/>
      <c r="AD253" s="627"/>
      <c r="AE253" s="627"/>
      <c r="AF253" s="627"/>
      <c r="AG253" s="627"/>
      <c r="AH253" s="627"/>
      <c r="AI253" s="627"/>
      <c r="AJ253" s="627"/>
      <c r="AK253" s="627"/>
      <c r="AL253" s="627"/>
      <c r="AM253" s="627"/>
      <c r="AN253" s="627"/>
      <c r="AO253" s="627"/>
      <c r="AP253" s="627"/>
      <c r="AQ253" s="627"/>
      <c r="AR253" s="627"/>
      <c r="AS253" s="627"/>
      <c r="AT253" s="627"/>
      <c r="AU253" s="627"/>
      <c r="AV253" s="627"/>
      <c r="AW253" s="627"/>
      <c r="AX253" s="627"/>
    </row>
    <row r="254" spans="1:50" s="629" customFormat="1">
      <c r="A254" s="627"/>
      <c r="B254" s="627"/>
      <c r="C254" s="627"/>
      <c r="D254" s="627"/>
      <c r="E254" s="627"/>
      <c r="F254" s="627"/>
      <c r="G254" s="627"/>
      <c r="H254" s="627"/>
      <c r="I254" s="627"/>
      <c r="J254" s="627"/>
      <c r="K254" s="627"/>
      <c r="L254" s="627"/>
      <c r="M254" s="627"/>
      <c r="N254" s="627"/>
      <c r="O254" s="627"/>
      <c r="P254" s="627"/>
      <c r="Q254" s="627"/>
      <c r="R254" s="627"/>
      <c r="S254" s="627"/>
      <c r="T254" s="627"/>
      <c r="U254" s="627"/>
      <c r="V254" s="627"/>
      <c r="W254" s="627"/>
      <c r="X254" s="627"/>
      <c r="Y254" s="627"/>
      <c r="Z254" s="627"/>
      <c r="AA254" s="627"/>
      <c r="AB254" s="627"/>
      <c r="AC254" s="627"/>
      <c r="AD254" s="627"/>
      <c r="AE254" s="627"/>
      <c r="AF254" s="627"/>
      <c r="AG254" s="627"/>
      <c r="AH254" s="627"/>
      <c r="AI254" s="627"/>
      <c r="AJ254" s="627"/>
      <c r="AK254" s="627"/>
      <c r="AL254" s="627"/>
      <c r="AM254" s="627"/>
      <c r="AN254" s="627"/>
      <c r="AO254" s="627"/>
      <c r="AP254" s="627"/>
      <c r="AQ254" s="627"/>
      <c r="AR254" s="627"/>
      <c r="AS254" s="627"/>
      <c r="AT254" s="627"/>
      <c r="AU254" s="627"/>
      <c r="AV254" s="627"/>
      <c r="AW254" s="627"/>
      <c r="AX254" s="627"/>
    </row>
    <row r="255" spans="1:50" s="629" customFormat="1">
      <c r="A255" s="627"/>
      <c r="B255" s="627"/>
      <c r="C255" s="627"/>
      <c r="D255" s="627"/>
      <c r="E255" s="627"/>
      <c r="F255" s="627"/>
      <c r="G255" s="627"/>
      <c r="H255" s="627"/>
      <c r="I255" s="627"/>
      <c r="J255" s="627"/>
      <c r="K255" s="627"/>
      <c r="L255" s="627"/>
      <c r="M255" s="627"/>
      <c r="N255" s="627"/>
      <c r="O255" s="627"/>
      <c r="P255" s="627"/>
      <c r="Q255" s="627"/>
      <c r="R255" s="627"/>
      <c r="S255" s="627"/>
      <c r="T255" s="627"/>
      <c r="U255" s="627"/>
      <c r="V255" s="627"/>
      <c r="W255" s="627"/>
      <c r="X255" s="627"/>
      <c r="Y255" s="627"/>
      <c r="Z255" s="627"/>
      <c r="AA255" s="627"/>
      <c r="AB255" s="627"/>
      <c r="AC255" s="627"/>
      <c r="AD255" s="627"/>
      <c r="AE255" s="627"/>
      <c r="AF255" s="627"/>
      <c r="AG255" s="627"/>
      <c r="AH255" s="627"/>
      <c r="AI255" s="627"/>
      <c r="AJ255" s="627"/>
      <c r="AK255" s="627"/>
      <c r="AL255" s="627"/>
      <c r="AM255" s="627"/>
      <c r="AN255" s="627"/>
      <c r="AO255" s="627"/>
      <c r="AP255" s="627"/>
      <c r="AQ255" s="627"/>
      <c r="AR255" s="627"/>
      <c r="AS255" s="627"/>
      <c r="AT255" s="627"/>
      <c r="AU255" s="627"/>
      <c r="AV255" s="627"/>
      <c r="AW255" s="627"/>
      <c r="AX255" s="627"/>
    </row>
    <row r="256" spans="1:50" s="629" customFormat="1">
      <c r="A256" s="627"/>
      <c r="B256" s="627"/>
      <c r="C256" s="627"/>
      <c r="D256" s="627"/>
      <c r="E256" s="627"/>
      <c r="F256" s="627"/>
      <c r="G256" s="627"/>
      <c r="H256" s="627"/>
      <c r="I256" s="627"/>
      <c r="J256" s="627"/>
      <c r="K256" s="627"/>
      <c r="L256" s="627"/>
      <c r="M256" s="627"/>
      <c r="N256" s="627"/>
      <c r="O256" s="627"/>
      <c r="P256" s="627"/>
      <c r="Q256" s="627"/>
      <c r="R256" s="627"/>
      <c r="S256" s="627"/>
      <c r="T256" s="627"/>
      <c r="U256" s="627"/>
      <c r="V256" s="627"/>
      <c r="W256" s="627"/>
      <c r="X256" s="627"/>
      <c r="Y256" s="627"/>
      <c r="Z256" s="627"/>
      <c r="AA256" s="627"/>
      <c r="AB256" s="627"/>
      <c r="AC256" s="627"/>
      <c r="AD256" s="627"/>
      <c r="AE256" s="627"/>
      <c r="AF256" s="627"/>
      <c r="AG256" s="627"/>
      <c r="AH256" s="627"/>
      <c r="AI256" s="627"/>
      <c r="AJ256" s="627"/>
      <c r="AK256" s="627"/>
      <c r="AL256" s="627"/>
      <c r="AM256" s="627"/>
      <c r="AN256" s="627"/>
      <c r="AO256" s="627"/>
      <c r="AP256" s="627"/>
      <c r="AQ256" s="627"/>
      <c r="AR256" s="627"/>
      <c r="AS256" s="627"/>
      <c r="AT256" s="627"/>
      <c r="AU256" s="627"/>
      <c r="AV256" s="627"/>
      <c r="AW256" s="627"/>
      <c r="AX256" s="627"/>
    </row>
    <row r="257" spans="1:50" s="629" customFormat="1">
      <c r="A257" s="627"/>
      <c r="B257" s="627"/>
      <c r="C257" s="627"/>
      <c r="D257" s="627"/>
      <c r="E257" s="627"/>
      <c r="F257" s="627"/>
      <c r="G257" s="627"/>
      <c r="H257" s="627"/>
      <c r="I257" s="627"/>
      <c r="J257" s="627"/>
      <c r="K257" s="627"/>
      <c r="L257" s="627"/>
      <c r="M257" s="627"/>
      <c r="N257" s="627"/>
      <c r="O257" s="627"/>
      <c r="P257" s="627"/>
      <c r="Q257" s="627"/>
      <c r="R257" s="627"/>
      <c r="S257" s="627"/>
      <c r="T257" s="627"/>
      <c r="U257" s="627"/>
      <c r="V257" s="627"/>
      <c r="W257" s="627"/>
      <c r="X257" s="627"/>
      <c r="Y257" s="627"/>
      <c r="Z257" s="627"/>
      <c r="AA257" s="627"/>
      <c r="AB257" s="627"/>
      <c r="AC257" s="627"/>
      <c r="AD257" s="627"/>
      <c r="AE257" s="627"/>
      <c r="AF257" s="627"/>
      <c r="AG257" s="627"/>
      <c r="AH257" s="627"/>
      <c r="AI257" s="627"/>
      <c r="AJ257" s="627"/>
      <c r="AK257" s="627"/>
      <c r="AL257" s="627"/>
      <c r="AM257" s="627"/>
      <c r="AN257" s="627"/>
      <c r="AO257" s="627"/>
      <c r="AP257" s="627"/>
      <c r="AQ257" s="627"/>
      <c r="AR257" s="627"/>
      <c r="AS257" s="627"/>
      <c r="AT257" s="627"/>
      <c r="AU257" s="627"/>
      <c r="AV257" s="627"/>
      <c r="AW257" s="627"/>
      <c r="AX257" s="627"/>
    </row>
    <row r="258" spans="1:50" s="629" customFormat="1">
      <c r="A258" s="627"/>
      <c r="B258" s="627"/>
      <c r="C258" s="627"/>
      <c r="D258" s="627"/>
      <c r="E258" s="627"/>
      <c r="F258" s="627"/>
      <c r="G258" s="627"/>
      <c r="H258" s="627"/>
      <c r="I258" s="627"/>
      <c r="J258" s="627"/>
      <c r="K258" s="627"/>
      <c r="L258" s="627"/>
      <c r="M258" s="627"/>
      <c r="N258" s="627"/>
      <c r="O258" s="627"/>
      <c r="P258" s="627"/>
      <c r="Q258" s="627"/>
      <c r="R258" s="627"/>
      <c r="S258" s="627"/>
      <c r="T258" s="627"/>
      <c r="U258" s="627"/>
      <c r="V258" s="627"/>
      <c r="W258" s="627"/>
      <c r="X258" s="627"/>
      <c r="Y258" s="627"/>
      <c r="Z258" s="627"/>
      <c r="AA258" s="627"/>
      <c r="AB258" s="627"/>
      <c r="AC258" s="627"/>
      <c r="AD258" s="627"/>
      <c r="AE258" s="627"/>
      <c r="AF258" s="627"/>
      <c r="AG258" s="627"/>
      <c r="AH258" s="627"/>
      <c r="AI258" s="627"/>
      <c r="AJ258" s="627"/>
      <c r="AK258" s="627"/>
      <c r="AL258" s="627"/>
      <c r="AM258" s="627"/>
      <c r="AN258" s="627"/>
      <c r="AO258" s="627"/>
      <c r="AP258" s="627"/>
      <c r="AQ258" s="627"/>
      <c r="AR258" s="627"/>
      <c r="AS258" s="627"/>
      <c r="AT258" s="627"/>
      <c r="AU258" s="627"/>
      <c r="AV258" s="627"/>
      <c r="AW258" s="627"/>
      <c r="AX258" s="627"/>
    </row>
    <row r="259" spans="1:50" s="629" customFormat="1">
      <c r="A259" s="627"/>
      <c r="B259" s="627"/>
      <c r="C259" s="627"/>
      <c r="D259" s="627"/>
      <c r="E259" s="627"/>
      <c r="F259" s="627"/>
      <c r="G259" s="627"/>
      <c r="H259" s="627"/>
      <c r="I259" s="627"/>
      <c r="J259" s="627"/>
      <c r="K259" s="627"/>
      <c r="L259" s="627"/>
      <c r="M259" s="627"/>
      <c r="N259" s="627"/>
      <c r="O259" s="627"/>
      <c r="P259" s="627"/>
      <c r="Q259" s="627"/>
      <c r="R259" s="627"/>
      <c r="S259" s="627"/>
      <c r="T259" s="627"/>
      <c r="U259" s="627"/>
      <c r="V259" s="627"/>
      <c r="W259" s="627"/>
      <c r="X259" s="627"/>
      <c r="Y259" s="627"/>
      <c r="Z259" s="627"/>
      <c r="AA259" s="627"/>
      <c r="AB259" s="627"/>
      <c r="AC259" s="627"/>
      <c r="AD259" s="627"/>
      <c r="AE259" s="627"/>
      <c r="AF259" s="627"/>
      <c r="AG259" s="627"/>
      <c r="AH259" s="627"/>
      <c r="AI259" s="627"/>
      <c r="AJ259" s="627"/>
      <c r="AK259" s="627"/>
      <c r="AL259" s="627"/>
      <c r="AM259" s="627"/>
      <c r="AN259" s="627"/>
      <c r="AO259" s="627"/>
      <c r="AP259" s="627"/>
      <c r="AQ259" s="627"/>
      <c r="AR259" s="627"/>
      <c r="AS259" s="627"/>
      <c r="AT259" s="627"/>
      <c r="AU259" s="627"/>
      <c r="AV259" s="627"/>
      <c r="AW259" s="627"/>
      <c r="AX259" s="627"/>
    </row>
    <row r="260" spans="1:50" s="629" customFormat="1">
      <c r="A260" s="627"/>
      <c r="B260" s="627"/>
      <c r="C260" s="627"/>
      <c r="D260" s="627"/>
      <c r="E260" s="627"/>
      <c r="F260" s="627"/>
      <c r="G260" s="627"/>
      <c r="H260" s="627"/>
      <c r="I260" s="627"/>
      <c r="J260" s="627"/>
      <c r="K260" s="627"/>
      <c r="L260" s="627"/>
      <c r="M260" s="627"/>
      <c r="N260" s="627"/>
      <c r="O260" s="627"/>
      <c r="P260" s="627"/>
      <c r="Q260" s="627"/>
      <c r="R260" s="627"/>
      <c r="S260" s="627"/>
      <c r="T260" s="627"/>
      <c r="U260" s="627"/>
      <c r="V260" s="627"/>
      <c r="W260" s="627"/>
      <c r="X260" s="627"/>
      <c r="Y260" s="627"/>
      <c r="Z260" s="627"/>
      <c r="AA260" s="627"/>
      <c r="AB260" s="627"/>
      <c r="AC260" s="627"/>
      <c r="AD260" s="627"/>
      <c r="AE260" s="627"/>
      <c r="AF260" s="627"/>
      <c r="AG260" s="627"/>
      <c r="AH260" s="627"/>
      <c r="AI260" s="627"/>
      <c r="AJ260" s="627"/>
      <c r="AK260" s="627"/>
      <c r="AL260" s="627"/>
      <c r="AM260" s="627"/>
      <c r="AN260" s="627"/>
      <c r="AO260" s="627"/>
      <c r="AP260" s="627"/>
      <c r="AQ260" s="627"/>
      <c r="AR260" s="627"/>
      <c r="AS260" s="627"/>
      <c r="AT260" s="627"/>
      <c r="AU260" s="627"/>
      <c r="AV260" s="627"/>
      <c r="AW260" s="627"/>
      <c r="AX260" s="627"/>
    </row>
    <row r="261" spans="1:50" s="629" customFormat="1">
      <c r="A261" s="627"/>
      <c r="B261" s="627"/>
      <c r="C261" s="627"/>
      <c r="D261" s="627"/>
      <c r="E261" s="627"/>
      <c r="F261" s="627"/>
      <c r="G261" s="627"/>
      <c r="H261" s="627"/>
      <c r="I261" s="627"/>
      <c r="J261" s="627"/>
      <c r="K261" s="627"/>
      <c r="L261" s="627"/>
      <c r="M261" s="627"/>
      <c r="N261" s="627"/>
      <c r="O261" s="627"/>
      <c r="P261" s="627"/>
      <c r="Q261" s="627"/>
      <c r="R261" s="627"/>
      <c r="S261" s="627"/>
      <c r="T261" s="627"/>
      <c r="U261" s="627"/>
      <c r="V261" s="627"/>
      <c r="W261" s="627"/>
      <c r="X261" s="627"/>
      <c r="Y261" s="627"/>
      <c r="Z261" s="627"/>
      <c r="AA261" s="627"/>
      <c r="AB261" s="627"/>
      <c r="AC261" s="627"/>
      <c r="AD261" s="627"/>
      <c r="AE261" s="627"/>
      <c r="AF261" s="627"/>
      <c r="AG261" s="627"/>
      <c r="AH261" s="627"/>
      <c r="AI261" s="627"/>
      <c r="AJ261" s="627"/>
      <c r="AK261" s="627"/>
      <c r="AL261" s="627"/>
      <c r="AM261" s="627"/>
      <c r="AN261" s="627"/>
      <c r="AO261" s="627"/>
      <c r="AP261" s="627"/>
      <c r="AQ261" s="627"/>
      <c r="AR261" s="627"/>
      <c r="AS261" s="627"/>
      <c r="AT261" s="627"/>
      <c r="AU261" s="627"/>
      <c r="AV261" s="627"/>
      <c r="AW261" s="627"/>
      <c r="AX261" s="627"/>
    </row>
    <row r="262" spans="1:50" s="629" customFormat="1">
      <c r="A262" s="627"/>
      <c r="B262" s="627"/>
      <c r="C262" s="627"/>
      <c r="D262" s="627"/>
      <c r="E262" s="627"/>
      <c r="F262" s="627"/>
      <c r="G262" s="627"/>
      <c r="H262" s="627"/>
      <c r="I262" s="627"/>
      <c r="J262" s="627"/>
      <c r="K262" s="627"/>
      <c r="L262" s="627"/>
      <c r="M262" s="627"/>
      <c r="N262" s="627"/>
      <c r="O262" s="627"/>
      <c r="P262" s="627"/>
      <c r="Q262" s="627"/>
      <c r="R262" s="627"/>
      <c r="S262" s="627"/>
      <c r="T262" s="627"/>
      <c r="U262" s="627"/>
      <c r="V262" s="627"/>
      <c r="W262" s="627"/>
      <c r="X262" s="627"/>
      <c r="Y262" s="627"/>
      <c r="Z262" s="627"/>
      <c r="AA262" s="627"/>
      <c r="AB262" s="627"/>
      <c r="AC262" s="627"/>
      <c r="AD262" s="627"/>
      <c r="AE262" s="627"/>
      <c r="AF262" s="627"/>
      <c r="AG262" s="627"/>
      <c r="AH262" s="627"/>
      <c r="AI262" s="627"/>
      <c r="AJ262" s="627"/>
      <c r="AK262" s="627"/>
      <c r="AL262" s="627"/>
      <c r="AM262" s="627"/>
      <c r="AN262" s="627"/>
      <c r="AO262" s="627"/>
      <c r="AP262" s="627"/>
      <c r="AQ262" s="627"/>
      <c r="AR262" s="627"/>
      <c r="AS262" s="627"/>
      <c r="AT262" s="627"/>
      <c r="AU262" s="627"/>
      <c r="AV262" s="627"/>
      <c r="AW262" s="627"/>
      <c r="AX262" s="627"/>
    </row>
    <row r="263" spans="1:50" s="629" customFormat="1">
      <c r="A263" s="627"/>
      <c r="B263" s="627"/>
      <c r="C263" s="627"/>
      <c r="D263" s="627"/>
      <c r="E263" s="627"/>
      <c r="F263" s="627"/>
      <c r="G263" s="627"/>
      <c r="H263" s="627"/>
      <c r="I263" s="627"/>
      <c r="J263" s="627"/>
      <c r="K263" s="627"/>
      <c r="L263" s="627"/>
      <c r="M263" s="627"/>
      <c r="N263" s="627"/>
      <c r="O263" s="627"/>
      <c r="P263" s="627"/>
      <c r="Q263" s="627"/>
      <c r="R263" s="627"/>
      <c r="S263" s="627"/>
      <c r="T263" s="627"/>
      <c r="U263" s="627"/>
      <c r="V263" s="627"/>
      <c r="W263" s="627"/>
      <c r="X263" s="627"/>
      <c r="Y263" s="627"/>
      <c r="Z263" s="627"/>
      <c r="AA263" s="627"/>
      <c r="AB263" s="627"/>
      <c r="AC263" s="627"/>
      <c r="AD263" s="627"/>
      <c r="AE263" s="627"/>
      <c r="AF263" s="627"/>
      <c r="AG263" s="627"/>
      <c r="AH263" s="627"/>
      <c r="AI263" s="627"/>
      <c r="AJ263" s="627"/>
      <c r="AK263" s="627"/>
      <c r="AL263" s="627"/>
      <c r="AM263" s="627"/>
      <c r="AN263" s="627"/>
      <c r="AO263" s="627"/>
      <c r="AP263" s="627"/>
      <c r="AQ263" s="627"/>
      <c r="AR263" s="627"/>
      <c r="AS263" s="627"/>
      <c r="AT263" s="627"/>
      <c r="AU263" s="627"/>
      <c r="AV263" s="627"/>
      <c r="AW263" s="627"/>
      <c r="AX263" s="627"/>
    </row>
    <row r="264" spans="1:50" s="629" customFormat="1">
      <c r="A264" s="627"/>
      <c r="B264" s="627"/>
      <c r="C264" s="627"/>
      <c r="D264" s="627"/>
      <c r="E264" s="627"/>
      <c r="F264" s="627"/>
      <c r="G264" s="627"/>
      <c r="H264" s="627"/>
      <c r="I264" s="627"/>
      <c r="J264" s="627"/>
      <c r="K264" s="627"/>
      <c r="L264" s="627"/>
      <c r="M264" s="627"/>
      <c r="N264" s="627"/>
      <c r="O264" s="627"/>
      <c r="P264" s="627"/>
      <c r="Q264" s="627"/>
      <c r="R264" s="627"/>
      <c r="S264" s="627"/>
      <c r="T264" s="627"/>
      <c r="U264" s="627"/>
      <c r="V264" s="627"/>
      <c r="W264" s="627"/>
      <c r="X264" s="627"/>
      <c r="Y264" s="627"/>
      <c r="Z264" s="627"/>
      <c r="AA264" s="627"/>
      <c r="AB264" s="627"/>
      <c r="AC264" s="627"/>
      <c r="AD264" s="627"/>
      <c r="AE264" s="627"/>
      <c r="AF264" s="627"/>
      <c r="AG264" s="627"/>
      <c r="AH264" s="627"/>
      <c r="AI264" s="627"/>
      <c r="AJ264" s="627"/>
      <c r="AK264" s="627"/>
      <c r="AL264" s="627"/>
      <c r="AM264" s="627"/>
      <c r="AN264" s="627"/>
      <c r="AO264" s="627"/>
      <c r="AP264" s="627"/>
      <c r="AQ264" s="627"/>
      <c r="AR264" s="627"/>
      <c r="AS264" s="627"/>
      <c r="AT264" s="627"/>
      <c r="AU264" s="627"/>
      <c r="AV264" s="627"/>
      <c r="AW264" s="627"/>
      <c r="AX264" s="627"/>
    </row>
    <row r="265" spans="1:50" s="629" customFormat="1">
      <c r="A265" s="627"/>
      <c r="B265" s="627"/>
      <c r="C265" s="627"/>
      <c r="D265" s="627"/>
      <c r="E265" s="627"/>
      <c r="F265" s="627"/>
      <c r="G265" s="627"/>
      <c r="H265" s="627"/>
      <c r="I265" s="627"/>
      <c r="J265" s="627"/>
      <c r="K265" s="627"/>
      <c r="L265" s="627"/>
      <c r="M265" s="627"/>
      <c r="N265" s="627"/>
      <c r="O265" s="627"/>
      <c r="P265" s="627"/>
      <c r="Q265" s="627"/>
      <c r="R265" s="627"/>
      <c r="S265" s="627"/>
      <c r="T265" s="627"/>
      <c r="U265" s="627"/>
      <c r="V265" s="627"/>
      <c r="W265" s="627"/>
      <c r="X265" s="627"/>
      <c r="Y265" s="627"/>
      <c r="Z265" s="627"/>
      <c r="AA265" s="627"/>
      <c r="AB265" s="627"/>
      <c r="AC265" s="627"/>
      <c r="AD265" s="627"/>
      <c r="AE265" s="627"/>
      <c r="AF265" s="627"/>
      <c r="AG265" s="627"/>
      <c r="AH265" s="627"/>
      <c r="AI265" s="627"/>
      <c r="AJ265" s="627"/>
      <c r="AK265" s="627"/>
      <c r="AL265" s="627"/>
      <c r="AM265" s="627"/>
      <c r="AN265" s="627"/>
      <c r="AO265" s="627"/>
      <c r="AP265" s="627"/>
      <c r="AQ265" s="627"/>
      <c r="AR265" s="627"/>
      <c r="AS265" s="627"/>
      <c r="AT265" s="627"/>
      <c r="AU265" s="627"/>
      <c r="AV265" s="627"/>
      <c r="AW265" s="627"/>
      <c r="AX265" s="627"/>
    </row>
    <row r="266" spans="1:50" s="629" customFormat="1">
      <c r="A266" s="627"/>
      <c r="B266" s="627"/>
      <c r="C266" s="627"/>
      <c r="D266" s="627"/>
      <c r="E266" s="627"/>
      <c r="F266" s="627"/>
      <c r="G266" s="627"/>
      <c r="H266" s="627"/>
      <c r="I266" s="627"/>
      <c r="J266" s="627"/>
      <c r="K266" s="627"/>
      <c r="L266" s="627"/>
      <c r="M266" s="627"/>
      <c r="N266" s="627"/>
      <c r="O266" s="627"/>
      <c r="P266" s="627"/>
      <c r="Q266" s="627"/>
      <c r="R266" s="627"/>
      <c r="S266" s="627"/>
      <c r="T266" s="627"/>
      <c r="U266" s="627"/>
      <c r="V266" s="627"/>
      <c r="W266" s="627"/>
      <c r="X266" s="627"/>
      <c r="Y266" s="627"/>
      <c r="Z266" s="627"/>
      <c r="AA266" s="627"/>
      <c r="AB266" s="627"/>
      <c r="AC266" s="627"/>
      <c r="AD266" s="627"/>
      <c r="AE266" s="627"/>
      <c r="AF266" s="627"/>
      <c r="AG266" s="627"/>
      <c r="AH266" s="627"/>
      <c r="AI266" s="627"/>
      <c r="AJ266" s="627"/>
      <c r="AK266" s="627"/>
      <c r="AL266" s="627"/>
      <c r="AM266" s="627"/>
      <c r="AN266" s="627"/>
      <c r="AO266" s="627"/>
      <c r="AP266" s="627"/>
      <c r="AQ266" s="627"/>
      <c r="AR266" s="627"/>
      <c r="AS266" s="627"/>
      <c r="AT266" s="627"/>
      <c r="AU266" s="627"/>
      <c r="AV266" s="627"/>
      <c r="AW266" s="627"/>
      <c r="AX266" s="627"/>
    </row>
    <row r="267" spans="1:50" s="629" customFormat="1">
      <c r="A267" s="627"/>
      <c r="B267" s="627"/>
      <c r="C267" s="627"/>
      <c r="D267" s="627"/>
      <c r="E267" s="627"/>
      <c r="F267" s="627"/>
      <c r="G267" s="627"/>
      <c r="H267" s="627"/>
      <c r="I267" s="627"/>
      <c r="J267" s="627"/>
      <c r="K267" s="627"/>
      <c r="L267" s="627"/>
      <c r="M267" s="627"/>
      <c r="N267" s="627"/>
      <c r="O267" s="627"/>
      <c r="P267" s="627"/>
      <c r="Q267" s="627"/>
      <c r="R267" s="627"/>
      <c r="S267" s="627"/>
      <c r="T267" s="627"/>
      <c r="U267" s="627"/>
      <c r="V267" s="627"/>
      <c r="W267" s="627"/>
      <c r="X267" s="627"/>
      <c r="Y267" s="627"/>
      <c r="Z267" s="627"/>
      <c r="AA267" s="627"/>
      <c r="AB267" s="627"/>
      <c r="AC267" s="627"/>
      <c r="AD267" s="627"/>
      <c r="AE267" s="627"/>
      <c r="AF267" s="627"/>
      <c r="AG267" s="627"/>
      <c r="AH267" s="627"/>
      <c r="AI267" s="627"/>
      <c r="AJ267" s="627"/>
      <c r="AK267" s="627"/>
      <c r="AL267" s="627"/>
      <c r="AM267" s="627"/>
      <c r="AN267" s="627"/>
      <c r="AO267" s="627"/>
      <c r="AP267" s="627"/>
      <c r="AQ267" s="627"/>
      <c r="AR267" s="627"/>
      <c r="AS267" s="627"/>
      <c r="AT267" s="627"/>
      <c r="AU267" s="627"/>
      <c r="AV267" s="627"/>
      <c r="AW267" s="627"/>
      <c r="AX267" s="627"/>
    </row>
    <row r="268" spans="1:50" s="629" customFormat="1">
      <c r="A268" s="627"/>
      <c r="B268" s="627"/>
      <c r="C268" s="627"/>
      <c r="D268" s="627"/>
      <c r="E268" s="627"/>
      <c r="F268" s="627"/>
      <c r="G268" s="627"/>
      <c r="H268" s="627"/>
      <c r="I268" s="627"/>
      <c r="J268" s="627"/>
      <c r="K268" s="627"/>
      <c r="L268" s="627"/>
      <c r="M268" s="627"/>
      <c r="N268" s="627"/>
      <c r="O268" s="627"/>
      <c r="P268" s="627"/>
      <c r="Q268" s="627"/>
      <c r="R268" s="627"/>
      <c r="S268" s="627"/>
      <c r="T268" s="627"/>
      <c r="U268" s="627"/>
      <c r="V268" s="627"/>
      <c r="W268" s="627"/>
      <c r="X268" s="627"/>
      <c r="Y268" s="627"/>
      <c r="Z268" s="627"/>
      <c r="AA268" s="627"/>
      <c r="AB268" s="627"/>
      <c r="AC268" s="627"/>
      <c r="AD268" s="627"/>
      <c r="AE268" s="627"/>
      <c r="AF268" s="627"/>
      <c r="AG268" s="627"/>
      <c r="AH268" s="627"/>
      <c r="AI268" s="627"/>
      <c r="AJ268" s="627"/>
      <c r="AK268" s="627"/>
      <c r="AL268" s="627"/>
      <c r="AM268" s="627"/>
      <c r="AN268" s="627"/>
      <c r="AO268" s="627"/>
      <c r="AP268" s="627"/>
      <c r="AQ268" s="627"/>
      <c r="AR268" s="627"/>
      <c r="AS268" s="627"/>
      <c r="AT268" s="627"/>
      <c r="AU268" s="627"/>
      <c r="AV268" s="627"/>
      <c r="AW268" s="627"/>
      <c r="AX268" s="627"/>
    </row>
    <row r="269" spans="1:50" s="629" customFormat="1">
      <c r="A269" s="627"/>
      <c r="B269" s="627"/>
      <c r="C269" s="627"/>
      <c r="D269" s="627"/>
      <c r="E269" s="627"/>
      <c r="F269" s="627"/>
      <c r="G269" s="627"/>
      <c r="H269" s="627"/>
      <c r="I269" s="627"/>
      <c r="J269" s="627"/>
      <c r="K269" s="627"/>
      <c r="L269" s="627"/>
      <c r="M269" s="627"/>
      <c r="N269" s="627"/>
      <c r="O269" s="627"/>
      <c r="P269" s="627"/>
      <c r="Q269" s="627"/>
      <c r="R269" s="627"/>
      <c r="S269" s="627"/>
      <c r="T269" s="627"/>
      <c r="U269" s="627"/>
      <c r="V269" s="627"/>
      <c r="W269" s="627"/>
      <c r="X269" s="627"/>
      <c r="Y269" s="627"/>
      <c r="Z269" s="627"/>
      <c r="AA269" s="627"/>
      <c r="AB269" s="627"/>
      <c r="AC269" s="627"/>
      <c r="AD269" s="627"/>
      <c r="AE269" s="627"/>
      <c r="AF269" s="627"/>
      <c r="AG269" s="627"/>
      <c r="AH269" s="627"/>
      <c r="AI269" s="627"/>
      <c r="AJ269" s="627"/>
      <c r="AK269" s="627"/>
      <c r="AL269" s="627"/>
      <c r="AM269" s="627"/>
      <c r="AN269" s="627"/>
      <c r="AO269" s="627"/>
      <c r="AP269" s="627"/>
      <c r="AQ269" s="627"/>
      <c r="AR269" s="627"/>
      <c r="AS269" s="627"/>
      <c r="AT269" s="627"/>
      <c r="AU269" s="627"/>
      <c r="AV269" s="627"/>
      <c r="AW269" s="627"/>
      <c r="AX269" s="627"/>
    </row>
    <row r="270" spans="1:50" s="629" customFormat="1">
      <c r="A270" s="627"/>
      <c r="B270" s="627"/>
      <c r="C270" s="627"/>
      <c r="D270" s="627"/>
      <c r="E270" s="627"/>
      <c r="F270" s="627"/>
      <c r="G270" s="627"/>
      <c r="H270" s="627"/>
      <c r="I270" s="627"/>
      <c r="J270" s="627"/>
      <c r="K270" s="627"/>
      <c r="L270" s="627"/>
      <c r="M270" s="627"/>
      <c r="N270" s="627"/>
      <c r="O270" s="627"/>
      <c r="P270" s="627"/>
      <c r="Q270" s="627"/>
      <c r="R270" s="627"/>
      <c r="S270" s="627"/>
      <c r="T270" s="627"/>
      <c r="U270" s="627"/>
      <c r="V270" s="627"/>
      <c r="W270" s="627"/>
      <c r="X270" s="627"/>
      <c r="Y270" s="627"/>
      <c r="Z270" s="627"/>
      <c r="AA270" s="627"/>
      <c r="AB270" s="627"/>
      <c r="AC270" s="627"/>
      <c r="AD270" s="627"/>
      <c r="AE270" s="627"/>
      <c r="AF270" s="627"/>
      <c r="AG270" s="627"/>
      <c r="AH270" s="627"/>
      <c r="AI270" s="627"/>
      <c r="AJ270" s="627"/>
      <c r="AK270" s="627"/>
      <c r="AL270" s="627"/>
      <c r="AM270" s="627"/>
      <c r="AN270" s="627"/>
      <c r="AO270" s="627"/>
      <c r="AP270" s="627"/>
      <c r="AQ270" s="627"/>
      <c r="AR270" s="627"/>
      <c r="AS270" s="627"/>
      <c r="AT270" s="627"/>
      <c r="AU270" s="627"/>
      <c r="AV270" s="627"/>
      <c r="AW270" s="627"/>
      <c r="AX270" s="627"/>
    </row>
    <row r="271" spans="1:50" s="629" customFormat="1">
      <c r="A271" s="627"/>
      <c r="B271" s="627"/>
      <c r="C271" s="627"/>
      <c r="D271" s="627"/>
      <c r="E271" s="627"/>
      <c r="F271" s="627"/>
      <c r="G271" s="627"/>
      <c r="H271" s="627"/>
      <c r="I271" s="627"/>
      <c r="J271" s="627"/>
      <c r="K271" s="627"/>
      <c r="L271" s="627"/>
      <c r="M271" s="627"/>
      <c r="N271" s="627"/>
      <c r="O271" s="627"/>
      <c r="P271" s="627"/>
      <c r="Q271" s="627"/>
      <c r="R271" s="627"/>
      <c r="S271" s="627"/>
      <c r="T271" s="627"/>
      <c r="U271" s="627"/>
      <c r="V271" s="627"/>
      <c r="W271" s="627"/>
      <c r="X271" s="627"/>
      <c r="Y271" s="627"/>
      <c r="Z271" s="627"/>
      <c r="AA271" s="627"/>
      <c r="AB271" s="627"/>
      <c r="AC271" s="627"/>
      <c r="AD271" s="627"/>
      <c r="AE271" s="627"/>
      <c r="AF271" s="627"/>
      <c r="AG271" s="627"/>
      <c r="AH271" s="627"/>
      <c r="AI271" s="627"/>
      <c r="AJ271" s="627"/>
      <c r="AK271" s="627"/>
      <c r="AL271" s="627"/>
      <c r="AM271" s="627"/>
      <c r="AN271" s="627"/>
      <c r="AO271" s="627"/>
      <c r="AP271" s="627"/>
      <c r="AQ271" s="627"/>
      <c r="AR271" s="627"/>
      <c r="AS271" s="627"/>
      <c r="AT271" s="627"/>
      <c r="AU271" s="627"/>
      <c r="AV271" s="627"/>
      <c r="AW271" s="627"/>
      <c r="AX271" s="627"/>
    </row>
    <row r="272" spans="1:50" s="629" customFormat="1">
      <c r="A272" s="627"/>
      <c r="B272" s="627"/>
      <c r="C272" s="627"/>
      <c r="D272" s="627"/>
      <c r="E272" s="627"/>
      <c r="F272" s="627"/>
      <c r="G272" s="627"/>
      <c r="H272" s="627"/>
      <c r="I272" s="627"/>
      <c r="J272" s="627"/>
      <c r="K272" s="627"/>
      <c r="L272" s="627"/>
      <c r="M272" s="627"/>
      <c r="N272" s="627"/>
      <c r="O272" s="627"/>
      <c r="P272" s="627"/>
      <c r="Q272" s="627"/>
      <c r="R272" s="627"/>
      <c r="S272" s="627"/>
      <c r="T272" s="627"/>
      <c r="U272" s="627"/>
      <c r="V272" s="627"/>
      <c r="W272" s="627"/>
      <c r="X272" s="627"/>
      <c r="Y272" s="627"/>
      <c r="Z272" s="627"/>
      <c r="AA272" s="627"/>
      <c r="AB272" s="627"/>
      <c r="AC272" s="627"/>
      <c r="AD272" s="627"/>
      <c r="AE272" s="627"/>
      <c r="AF272" s="627"/>
      <c r="AG272" s="627"/>
      <c r="AH272" s="627"/>
      <c r="AI272" s="627"/>
      <c r="AJ272" s="627"/>
      <c r="AK272" s="627"/>
      <c r="AL272" s="627"/>
      <c r="AM272" s="627"/>
      <c r="AN272" s="627"/>
      <c r="AO272" s="627"/>
      <c r="AP272" s="627"/>
      <c r="AQ272" s="627"/>
      <c r="AR272" s="627"/>
      <c r="AS272" s="627"/>
      <c r="AT272" s="627"/>
      <c r="AU272" s="627"/>
      <c r="AV272" s="627"/>
      <c r="AW272" s="627"/>
      <c r="AX272" s="627"/>
    </row>
    <row r="273" spans="1:50" s="629" customFormat="1">
      <c r="A273" s="627"/>
      <c r="B273" s="627"/>
      <c r="C273" s="627"/>
      <c r="D273" s="627"/>
      <c r="E273" s="627"/>
      <c r="F273" s="627"/>
      <c r="G273" s="627"/>
      <c r="H273" s="627"/>
      <c r="I273" s="627"/>
      <c r="J273" s="627"/>
      <c r="K273" s="627"/>
      <c r="L273" s="627"/>
      <c r="M273" s="627"/>
      <c r="N273" s="627"/>
      <c r="O273" s="627"/>
      <c r="P273" s="627"/>
      <c r="Q273" s="627"/>
      <c r="R273" s="627"/>
      <c r="S273" s="627"/>
      <c r="T273" s="627"/>
      <c r="U273" s="627"/>
      <c r="V273" s="627"/>
      <c r="W273" s="627"/>
      <c r="X273" s="627"/>
      <c r="Y273" s="627"/>
      <c r="Z273" s="627"/>
      <c r="AA273" s="627"/>
      <c r="AB273" s="627"/>
      <c r="AC273" s="627"/>
      <c r="AD273" s="627"/>
      <c r="AE273" s="627"/>
      <c r="AF273" s="627"/>
      <c r="AG273" s="627"/>
      <c r="AH273" s="627"/>
      <c r="AI273" s="627"/>
      <c r="AJ273" s="627"/>
      <c r="AK273" s="627"/>
      <c r="AL273" s="627"/>
      <c r="AM273" s="627"/>
      <c r="AN273" s="627"/>
      <c r="AO273" s="627"/>
      <c r="AP273" s="627"/>
      <c r="AQ273" s="627"/>
      <c r="AR273" s="627"/>
      <c r="AS273" s="627"/>
      <c r="AT273" s="627"/>
      <c r="AU273" s="627"/>
      <c r="AV273" s="627"/>
      <c r="AW273" s="627"/>
      <c r="AX273" s="627"/>
    </row>
    <row r="274" spans="1:50" s="629" customFormat="1">
      <c r="A274" s="627"/>
      <c r="B274" s="627"/>
      <c r="C274" s="627"/>
      <c r="D274" s="627"/>
      <c r="E274" s="627"/>
      <c r="F274" s="627"/>
      <c r="G274" s="627"/>
      <c r="H274" s="627"/>
      <c r="I274" s="627"/>
      <c r="J274" s="627"/>
      <c r="K274" s="627"/>
      <c r="L274" s="627"/>
      <c r="M274" s="627"/>
      <c r="N274" s="627"/>
      <c r="O274" s="627"/>
      <c r="P274" s="627"/>
      <c r="Q274" s="627"/>
      <c r="R274" s="627"/>
      <c r="S274" s="627"/>
      <c r="T274" s="627"/>
      <c r="U274" s="627"/>
      <c r="V274" s="627"/>
      <c r="W274" s="627"/>
      <c r="X274" s="627"/>
      <c r="Y274" s="627"/>
      <c r="Z274" s="627"/>
      <c r="AA274" s="627"/>
      <c r="AB274" s="627"/>
      <c r="AC274" s="627"/>
      <c r="AD274" s="627"/>
      <c r="AE274" s="627"/>
      <c r="AF274" s="627"/>
      <c r="AG274" s="627"/>
      <c r="AH274" s="627"/>
      <c r="AI274" s="627"/>
      <c r="AJ274" s="627"/>
      <c r="AK274" s="627"/>
      <c r="AL274" s="627"/>
      <c r="AM274" s="627"/>
      <c r="AN274" s="627"/>
      <c r="AO274" s="627"/>
      <c r="AP274" s="627"/>
      <c r="AQ274" s="627"/>
      <c r="AR274" s="627"/>
      <c r="AS274" s="627"/>
      <c r="AT274" s="627"/>
      <c r="AU274" s="627"/>
      <c r="AV274" s="627"/>
      <c r="AW274" s="627"/>
      <c r="AX274" s="627"/>
    </row>
    <row r="275" spans="1:50" s="629" customFormat="1">
      <c r="A275" s="627"/>
      <c r="B275" s="627"/>
      <c r="C275" s="627"/>
      <c r="D275" s="627"/>
      <c r="E275" s="627"/>
      <c r="F275" s="627"/>
      <c r="G275" s="627"/>
      <c r="H275" s="627"/>
      <c r="I275" s="627"/>
      <c r="J275" s="627"/>
      <c r="K275" s="627"/>
      <c r="L275" s="627"/>
      <c r="M275" s="627"/>
      <c r="N275" s="627"/>
      <c r="O275" s="627"/>
      <c r="P275" s="627"/>
      <c r="Q275" s="627"/>
      <c r="R275" s="627"/>
      <c r="S275" s="627"/>
      <c r="T275" s="627"/>
      <c r="U275" s="627"/>
      <c r="V275" s="627"/>
      <c r="W275" s="627"/>
      <c r="X275" s="627"/>
      <c r="Y275" s="627"/>
      <c r="Z275" s="627"/>
      <c r="AA275" s="627"/>
      <c r="AB275" s="627"/>
      <c r="AC275" s="627"/>
      <c r="AD275" s="627"/>
      <c r="AE275" s="627"/>
      <c r="AF275" s="627"/>
      <c r="AG275" s="627"/>
      <c r="AH275" s="627"/>
      <c r="AI275" s="627"/>
      <c r="AJ275" s="627"/>
      <c r="AK275" s="627"/>
      <c r="AL275" s="627"/>
      <c r="AM275" s="627"/>
      <c r="AN275" s="627"/>
      <c r="AO275" s="627"/>
      <c r="AP275" s="627"/>
      <c r="AQ275" s="627"/>
      <c r="AR275" s="627"/>
      <c r="AS275" s="627"/>
      <c r="AT275" s="627"/>
      <c r="AU275" s="627"/>
      <c r="AV275" s="627"/>
      <c r="AW275" s="627"/>
      <c r="AX275" s="627"/>
    </row>
    <row r="276" spans="1:50" s="629" customFormat="1">
      <c r="A276" s="627"/>
      <c r="B276" s="627"/>
      <c r="C276" s="627"/>
      <c r="D276" s="627"/>
      <c r="E276" s="627"/>
      <c r="F276" s="627"/>
      <c r="G276" s="627"/>
      <c r="H276" s="627"/>
      <c r="I276" s="627"/>
      <c r="J276" s="627"/>
      <c r="K276" s="627"/>
      <c r="L276" s="627"/>
      <c r="M276" s="627"/>
      <c r="N276" s="627"/>
      <c r="O276" s="627"/>
      <c r="P276" s="627"/>
      <c r="Q276" s="627"/>
      <c r="R276" s="627"/>
      <c r="S276" s="627"/>
      <c r="T276" s="627"/>
      <c r="U276" s="627"/>
      <c r="V276" s="627"/>
      <c r="W276" s="627"/>
      <c r="X276" s="627"/>
      <c r="Y276" s="627"/>
      <c r="Z276" s="627"/>
      <c r="AA276" s="627"/>
      <c r="AB276" s="627"/>
      <c r="AC276" s="627"/>
      <c r="AD276" s="627"/>
      <c r="AE276" s="627"/>
      <c r="AF276" s="627"/>
      <c r="AG276" s="627"/>
      <c r="AH276" s="627"/>
      <c r="AI276" s="627"/>
      <c r="AJ276" s="627"/>
      <c r="AK276" s="627"/>
      <c r="AL276" s="627"/>
      <c r="AM276" s="627"/>
      <c r="AN276" s="627"/>
      <c r="AO276" s="627"/>
      <c r="AP276" s="627"/>
      <c r="AQ276" s="627"/>
      <c r="AR276" s="627"/>
      <c r="AS276" s="627"/>
      <c r="AT276" s="627"/>
      <c r="AU276" s="627"/>
      <c r="AV276" s="627"/>
      <c r="AW276" s="627"/>
      <c r="AX276" s="627"/>
    </row>
    <row r="277" spans="1:50" s="629" customFormat="1">
      <c r="A277" s="627"/>
      <c r="B277" s="627"/>
      <c r="C277" s="627"/>
      <c r="D277" s="627"/>
      <c r="E277" s="627"/>
      <c r="F277" s="627"/>
      <c r="G277" s="627"/>
      <c r="H277" s="627"/>
      <c r="I277" s="627"/>
      <c r="J277" s="627"/>
      <c r="K277" s="627"/>
      <c r="L277" s="627"/>
      <c r="M277" s="627"/>
      <c r="N277" s="627"/>
      <c r="O277" s="627"/>
      <c r="P277" s="627"/>
      <c r="Q277" s="627"/>
      <c r="R277" s="627"/>
      <c r="S277" s="627"/>
      <c r="T277" s="627"/>
      <c r="U277" s="627"/>
      <c r="V277" s="627"/>
      <c r="W277" s="627"/>
      <c r="X277" s="627"/>
      <c r="Y277" s="627"/>
      <c r="Z277" s="627"/>
      <c r="AA277" s="627"/>
      <c r="AB277" s="627"/>
      <c r="AC277" s="627"/>
      <c r="AD277" s="627"/>
      <c r="AE277" s="627"/>
      <c r="AF277" s="627"/>
      <c r="AG277" s="627"/>
      <c r="AH277" s="627"/>
      <c r="AI277" s="627"/>
      <c r="AJ277" s="627"/>
      <c r="AK277" s="627"/>
      <c r="AL277" s="627"/>
      <c r="AM277" s="627"/>
      <c r="AN277" s="627"/>
      <c r="AO277" s="627"/>
      <c r="AP277" s="627"/>
      <c r="AQ277" s="627"/>
      <c r="AR277" s="627"/>
      <c r="AS277" s="627"/>
      <c r="AT277" s="627"/>
      <c r="AU277" s="627"/>
      <c r="AV277" s="627"/>
      <c r="AW277" s="627"/>
      <c r="AX277" s="627"/>
    </row>
    <row r="278" spans="1:50" s="629" customFormat="1">
      <c r="A278" s="627"/>
      <c r="B278" s="627"/>
      <c r="C278" s="627"/>
      <c r="D278" s="627"/>
      <c r="E278" s="627"/>
      <c r="F278" s="627"/>
      <c r="G278" s="627"/>
      <c r="H278" s="627"/>
      <c r="I278" s="627"/>
      <c r="J278" s="627"/>
      <c r="K278" s="627"/>
      <c r="L278" s="627"/>
      <c r="M278" s="627"/>
      <c r="N278" s="627"/>
      <c r="O278" s="627"/>
      <c r="P278" s="627"/>
      <c r="Q278" s="627"/>
      <c r="R278" s="627"/>
      <c r="S278" s="627"/>
      <c r="T278" s="627"/>
      <c r="U278" s="627"/>
      <c r="V278" s="627"/>
      <c r="W278" s="627"/>
      <c r="X278" s="627"/>
      <c r="Y278" s="627"/>
      <c r="Z278" s="627"/>
      <c r="AA278" s="627"/>
      <c r="AB278" s="627"/>
      <c r="AC278" s="627"/>
      <c r="AD278" s="627"/>
      <c r="AE278" s="627"/>
      <c r="AF278" s="627"/>
      <c r="AG278" s="627"/>
      <c r="AH278" s="627"/>
      <c r="AI278" s="627"/>
      <c r="AJ278" s="627"/>
      <c r="AK278" s="627"/>
      <c r="AL278" s="627"/>
      <c r="AM278" s="627"/>
      <c r="AN278" s="627"/>
      <c r="AO278" s="627"/>
      <c r="AP278" s="627"/>
      <c r="AQ278" s="627"/>
      <c r="AR278" s="627"/>
      <c r="AS278" s="627"/>
      <c r="AT278" s="627"/>
      <c r="AU278" s="627"/>
      <c r="AV278" s="627"/>
      <c r="AW278" s="627"/>
      <c r="AX278" s="627"/>
    </row>
    <row r="279" spans="1:50" s="629" customFormat="1">
      <c r="A279" s="627"/>
      <c r="B279" s="627"/>
      <c r="C279" s="627"/>
      <c r="D279" s="627"/>
      <c r="E279" s="627"/>
      <c r="F279" s="627"/>
      <c r="G279" s="627"/>
      <c r="H279" s="627"/>
      <c r="I279" s="627"/>
      <c r="J279" s="627"/>
      <c r="K279" s="627"/>
      <c r="L279" s="627"/>
      <c r="M279" s="627"/>
      <c r="N279" s="627"/>
      <c r="O279" s="627"/>
      <c r="P279" s="627"/>
      <c r="Q279" s="627"/>
      <c r="R279" s="627"/>
      <c r="S279" s="627"/>
      <c r="T279" s="627"/>
      <c r="U279" s="627"/>
      <c r="V279" s="627"/>
      <c r="W279" s="627"/>
      <c r="X279" s="627"/>
      <c r="Y279" s="627"/>
      <c r="Z279" s="627"/>
      <c r="AA279" s="627"/>
      <c r="AB279" s="627"/>
      <c r="AC279" s="627"/>
      <c r="AD279" s="627"/>
      <c r="AE279" s="627"/>
      <c r="AF279" s="627"/>
      <c r="AG279" s="627"/>
      <c r="AH279" s="627"/>
      <c r="AI279" s="627"/>
      <c r="AJ279" s="627"/>
      <c r="AK279" s="627"/>
      <c r="AL279" s="627"/>
      <c r="AM279" s="627"/>
      <c r="AN279" s="627"/>
      <c r="AO279" s="627"/>
      <c r="AP279" s="627"/>
      <c r="AQ279" s="627"/>
      <c r="AR279" s="627"/>
      <c r="AS279" s="627"/>
      <c r="AT279" s="627"/>
      <c r="AU279" s="627"/>
      <c r="AV279" s="627"/>
      <c r="AW279" s="627"/>
      <c r="AX279" s="627"/>
    </row>
    <row r="280" spans="1:50" s="629" customFormat="1">
      <c r="B280" s="627"/>
      <c r="C280" s="627"/>
      <c r="D280" s="627"/>
      <c r="E280" s="627"/>
      <c r="F280" s="627"/>
      <c r="G280" s="627"/>
      <c r="H280" s="627"/>
      <c r="I280" s="627"/>
      <c r="J280" s="627"/>
      <c r="K280" s="627"/>
      <c r="L280" s="627"/>
    </row>
    <row r="281" spans="1:50" s="629" customFormat="1">
      <c r="B281" s="627"/>
      <c r="C281" s="627"/>
      <c r="D281" s="627"/>
      <c r="E281" s="627"/>
      <c r="F281" s="627"/>
      <c r="G281" s="627"/>
      <c r="H281" s="627"/>
      <c r="I281" s="627"/>
      <c r="J281" s="627"/>
      <c r="K281" s="627"/>
      <c r="L281" s="627"/>
    </row>
    <row r="282" spans="1:50" s="629" customFormat="1">
      <c r="B282" s="627"/>
      <c r="C282" s="627"/>
      <c r="D282" s="627"/>
      <c r="E282" s="627"/>
      <c r="F282" s="627"/>
      <c r="G282" s="627"/>
      <c r="H282" s="627"/>
      <c r="I282" s="627"/>
      <c r="J282" s="627"/>
      <c r="K282" s="627"/>
      <c r="L282" s="627"/>
    </row>
    <row r="283" spans="1:50" s="629" customFormat="1">
      <c r="B283" s="627"/>
      <c r="C283" s="627"/>
      <c r="D283" s="627"/>
      <c r="E283" s="627"/>
      <c r="F283" s="627"/>
      <c r="G283" s="627"/>
      <c r="H283" s="627"/>
      <c r="I283" s="627"/>
      <c r="J283" s="627"/>
      <c r="K283" s="627"/>
      <c r="L283" s="627"/>
    </row>
    <row r="284" spans="1:50" s="629" customFormat="1">
      <c r="G284" s="627"/>
      <c r="H284" s="627"/>
      <c r="I284" s="627"/>
      <c r="J284" s="627"/>
      <c r="K284" s="627"/>
      <c r="L284" s="627"/>
    </row>
    <row r="285" spans="1:50" s="629" customFormat="1"/>
    <row r="286" spans="1:50" s="629" customFormat="1"/>
    <row r="287" spans="1:50" s="629" customFormat="1"/>
    <row r="288" spans="1:50" s="629" customFormat="1"/>
    <row r="289" s="629" customFormat="1"/>
    <row r="290" s="629" customFormat="1"/>
    <row r="291" s="629" customFormat="1"/>
    <row r="292" s="629" customFormat="1"/>
    <row r="293" s="629" customFormat="1"/>
    <row r="294" s="629" customFormat="1"/>
    <row r="295" s="629" customFormat="1"/>
    <row r="296" s="629" customFormat="1"/>
    <row r="297" s="629" customFormat="1"/>
    <row r="298" s="629" customFormat="1"/>
    <row r="299" s="629" customFormat="1"/>
    <row r="300" s="629" customFormat="1"/>
    <row r="301" s="629" customFormat="1"/>
    <row r="302" s="629" customFormat="1"/>
    <row r="303" s="629" customFormat="1"/>
    <row r="304" s="629" customFormat="1"/>
    <row r="305" s="629" customFormat="1"/>
    <row r="306" s="629" customFormat="1"/>
    <row r="307" s="629" customFormat="1"/>
    <row r="308" s="629" customFormat="1"/>
    <row r="309" s="629" customFormat="1"/>
    <row r="310" s="629" customFormat="1"/>
    <row r="311" s="629" customFormat="1"/>
    <row r="312" s="629" customFormat="1"/>
    <row r="313" s="629" customFormat="1"/>
    <row r="314" s="629" customFormat="1"/>
    <row r="315" s="629" customFormat="1"/>
    <row r="316" s="629" customFormat="1"/>
    <row r="317" s="629" customFormat="1"/>
    <row r="318" s="629" customFormat="1"/>
    <row r="319" s="629" customFormat="1"/>
    <row r="320" s="629" customFormat="1"/>
    <row r="321" s="629" customFormat="1"/>
    <row r="322" s="629" customFormat="1"/>
    <row r="323" s="629" customFormat="1"/>
    <row r="324" s="629" customFormat="1"/>
    <row r="325" s="629" customFormat="1"/>
    <row r="326" s="629" customFormat="1"/>
    <row r="327" s="629" customFormat="1"/>
    <row r="328" s="629" customFormat="1"/>
    <row r="329" s="629" customFormat="1"/>
    <row r="330" s="629" customFormat="1"/>
    <row r="331" s="629" customFormat="1"/>
    <row r="332" s="629" customFormat="1"/>
    <row r="333" s="629" customFormat="1"/>
    <row r="334" s="629" customFormat="1"/>
    <row r="335" s="629" customFormat="1"/>
    <row r="336" s="629" customFormat="1"/>
    <row r="337" s="629" customFormat="1"/>
    <row r="338" s="629" customFormat="1"/>
    <row r="339" s="629" customFormat="1"/>
    <row r="340" s="629" customFormat="1"/>
    <row r="341" s="629" customFormat="1"/>
    <row r="342" s="629" customFormat="1"/>
    <row r="343" s="629" customFormat="1"/>
    <row r="344" s="629" customFormat="1"/>
    <row r="345" s="629" customFormat="1"/>
    <row r="346" s="629" customFormat="1"/>
    <row r="347" s="629" customFormat="1"/>
    <row r="348" s="629" customFormat="1"/>
    <row r="349" s="629" customFormat="1"/>
    <row r="350" s="629" customFormat="1"/>
    <row r="351" s="629" customFormat="1"/>
    <row r="352" s="629" customFormat="1"/>
    <row r="353" s="629" customFormat="1"/>
    <row r="354" s="629" customFormat="1"/>
    <row r="355" s="629" customFormat="1"/>
    <row r="356" s="629" customFormat="1"/>
    <row r="357" s="629" customFormat="1"/>
    <row r="358" s="629" customFormat="1"/>
    <row r="359" s="629" customFormat="1"/>
    <row r="360" s="629" customFormat="1"/>
    <row r="361" s="629" customFormat="1"/>
    <row r="362" s="629" customFormat="1"/>
    <row r="363" s="629" customFormat="1"/>
    <row r="364" s="629" customFormat="1"/>
    <row r="365" s="629" customFormat="1"/>
    <row r="366" s="629" customFormat="1"/>
    <row r="367" s="629" customFormat="1"/>
    <row r="368" s="629" customFormat="1"/>
    <row r="369" s="629" customFormat="1"/>
    <row r="370" s="629" customFormat="1"/>
    <row r="371" s="629" customFormat="1"/>
    <row r="372" s="629" customFormat="1"/>
    <row r="373" s="629" customFormat="1"/>
    <row r="374" s="629" customFormat="1"/>
    <row r="375" s="629" customFormat="1"/>
    <row r="376" s="629" customFormat="1"/>
    <row r="377" s="629" customFormat="1"/>
    <row r="378" s="629" customFormat="1"/>
    <row r="379" s="629" customFormat="1"/>
    <row r="380" s="629" customFormat="1"/>
    <row r="381" s="629" customFormat="1"/>
    <row r="382" s="629" customFormat="1"/>
    <row r="383" s="629" customFormat="1"/>
    <row r="384" s="629" customFormat="1"/>
    <row r="385" s="629" customFormat="1"/>
    <row r="386" s="629" customFormat="1"/>
    <row r="387" s="629" customFormat="1"/>
    <row r="388" s="629" customFormat="1"/>
    <row r="389" s="629" customFormat="1"/>
    <row r="390" s="629" customFormat="1"/>
    <row r="391" s="629" customFormat="1"/>
    <row r="392" s="629" customFormat="1"/>
    <row r="393" s="629" customFormat="1"/>
    <row r="394" s="629" customFormat="1"/>
    <row r="395" s="629" customFormat="1"/>
    <row r="396" s="629" customFormat="1"/>
    <row r="397" s="629" customFormat="1"/>
    <row r="398" s="629" customFormat="1"/>
    <row r="399" s="629" customFormat="1"/>
    <row r="400" s="629" customFormat="1"/>
    <row r="401" s="629" customFormat="1"/>
    <row r="402" s="629" customFormat="1"/>
    <row r="403" s="629" customFormat="1"/>
    <row r="404" s="629" customFormat="1"/>
    <row r="405" s="629" customFormat="1"/>
    <row r="406" s="629" customFormat="1"/>
    <row r="407" s="629" customFormat="1"/>
    <row r="408" s="629" customFormat="1"/>
    <row r="409" s="629" customFormat="1"/>
    <row r="410" s="629" customFormat="1"/>
    <row r="411" s="629" customFormat="1"/>
    <row r="412" s="629" customFormat="1"/>
    <row r="413" s="629" customFormat="1"/>
    <row r="414" s="629" customFormat="1"/>
    <row r="415" s="629" customFormat="1"/>
    <row r="416" s="629" customFormat="1"/>
    <row r="417" s="629" customFormat="1"/>
    <row r="418" s="629" customFormat="1"/>
    <row r="419" s="629" customFormat="1"/>
    <row r="420" s="629" customFormat="1"/>
    <row r="421" s="629" customFormat="1"/>
    <row r="422" s="629" customFormat="1"/>
    <row r="423" s="629" customFormat="1"/>
    <row r="424" s="629" customFormat="1"/>
    <row r="425" s="629" customFormat="1"/>
    <row r="426" s="629" customFormat="1"/>
    <row r="427" s="629" customFormat="1"/>
    <row r="428" s="629" customFormat="1"/>
    <row r="429" s="629" customFormat="1"/>
    <row r="430" s="629" customFormat="1"/>
    <row r="431" s="629" customFormat="1"/>
    <row r="432" s="629" customFormat="1"/>
    <row r="433" s="629" customFormat="1"/>
    <row r="434" s="629" customFormat="1"/>
    <row r="435" s="629" customFormat="1"/>
    <row r="436" s="629" customFormat="1"/>
    <row r="437" s="629" customFormat="1"/>
    <row r="438" s="629" customFormat="1"/>
    <row r="439" s="629" customFormat="1"/>
    <row r="440" s="629" customFormat="1"/>
    <row r="441" s="629" customFormat="1"/>
    <row r="442" s="629" customFormat="1"/>
    <row r="443" s="629" customFormat="1"/>
    <row r="444" s="629" customFormat="1"/>
    <row r="445" s="629" customFormat="1"/>
    <row r="446" s="629" customFormat="1"/>
    <row r="447" s="629" customFormat="1"/>
    <row r="448" s="629" customFormat="1"/>
    <row r="449" s="629" customFormat="1"/>
    <row r="450" s="629" customFormat="1"/>
    <row r="451" s="629" customFormat="1"/>
    <row r="452" s="629" customFormat="1"/>
    <row r="453" s="629" customFormat="1"/>
    <row r="454" s="629" customFormat="1"/>
    <row r="455" s="629" customFormat="1"/>
    <row r="456" s="629" customFormat="1"/>
    <row r="457" s="629" customFormat="1"/>
    <row r="458" s="629" customFormat="1"/>
    <row r="459" s="629" customFormat="1"/>
    <row r="460" s="629" customFormat="1"/>
    <row r="461" s="629" customFormat="1"/>
    <row r="462" s="629" customFormat="1"/>
    <row r="463" s="629" customFormat="1"/>
    <row r="464" s="629" customFormat="1"/>
    <row r="465" spans="2:13" s="629" customFormat="1"/>
    <row r="466" spans="2:13" s="629" customFormat="1"/>
    <row r="467" spans="2:13" s="629" customFormat="1"/>
    <row r="468" spans="2:13" s="629" customFormat="1"/>
    <row r="469" spans="2:13" s="629" customFormat="1"/>
    <row r="470" spans="2:13" s="629" customFormat="1"/>
    <row r="471" spans="2:13" s="629" customFormat="1"/>
    <row r="472" spans="2:13" s="629" customFormat="1"/>
    <row r="473" spans="2:13" s="629" customFormat="1"/>
    <row r="474" spans="2:13" s="629" customFormat="1"/>
    <row r="475" spans="2:13" s="629" customFormat="1"/>
    <row r="476" spans="2:13" s="629" customFormat="1"/>
    <row r="477" spans="2:13">
      <c r="B477" s="629"/>
      <c r="C477" s="629"/>
      <c r="D477" s="629"/>
      <c r="E477" s="629"/>
      <c r="F477" s="629"/>
      <c r="G477" s="629"/>
      <c r="H477" s="629"/>
      <c r="I477" s="629"/>
      <c r="J477" s="629"/>
      <c r="K477" s="629"/>
      <c r="L477" s="629"/>
      <c r="M477" s="629"/>
    </row>
    <row r="478" spans="2:13">
      <c r="B478" s="629"/>
      <c r="C478" s="629"/>
      <c r="D478" s="629"/>
      <c r="E478" s="629"/>
      <c r="F478" s="629"/>
      <c r="G478" s="629"/>
      <c r="H478" s="629"/>
      <c r="I478" s="629"/>
      <c r="J478" s="629"/>
      <c r="K478" s="629"/>
      <c r="L478" s="629"/>
      <c r="M478" s="629"/>
    </row>
    <row r="479" spans="2:13">
      <c r="B479" s="629"/>
      <c r="C479" s="629"/>
      <c r="D479" s="629"/>
      <c r="E479" s="629"/>
      <c r="F479" s="629"/>
      <c r="G479" s="629"/>
      <c r="H479" s="629"/>
      <c r="I479" s="629"/>
      <c r="J479" s="629"/>
      <c r="K479" s="629"/>
      <c r="L479" s="629"/>
      <c r="M479" s="629"/>
    </row>
    <row r="480" spans="2:13">
      <c r="B480" s="629"/>
      <c r="C480" s="629"/>
      <c r="D480" s="629"/>
      <c r="E480" s="629"/>
      <c r="F480" s="629"/>
      <c r="G480" s="629"/>
      <c r="H480" s="629"/>
      <c r="I480" s="629"/>
      <c r="J480" s="629"/>
      <c r="K480" s="629"/>
      <c r="L480" s="629"/>
    </row>
    <row r="481" spans="2:12">
      <c r="B481" s="629"/>
      <c r="C481" s="629"/>
      <c r="D481" s="629"/>
      <c r="E481" s="629"/>
      <c r="F481" s="629"/>
      <c r="G481" s="629"/>
      <c r="H481" s="629"/>
      <c r="I481" s="629"/>
      <c r="J481" s="629"/>
      <c r="K481" s="629"/>
      <c r="L481" s="629"/>
    </row>
    <row r="482" spans="2:12">
      <c r="B482" s="629"/>
      <c r="C482" s="629"/>
      <c r="D482" s="629"/>
      <c r="E482" s="629"/>
      <c r="F482" s="629"/>
      <c r="H482" s="629"/>
      <c r="I482" s="629"/>
      <c r="J482" s="629"/>
      <c r="K482" s="629"/>
      <c r="L482" s="629"/>
    </row>
    <row r="483" spans="2:12">
      <c r="B483" s="629"/>
      <c r="C483" s="629"/>
      <c r="D483" s="629"/>
      <c r="E483" s="629"/>
      <c r="F483" s="629"/>
      <c r="I483" s="629"/>
      <c r="J483" s="629"/>
      <c r="K483" s="629"/>
      <c r="L483" s="629"/>
    </row>
    <row r="484" spans="2:12">
      <c r="I484" s="629"/>
      <c r="J484" s="629"/>
      <c r="K484" s="629"/>
      <c r="L484" s="629"/>
    </row>
  </sheetData>
  <mergeCells count="6">
    <mergeCell ref="H58:L58"/>
    <mergeCell ref="B1:F1"/>
    <mergeCell ref="H1:L1"/>
    <mergeCell ref="H9:L9"/>
    <mergeCell ref="B55:F56"/>
    <mergeCell ref="B57:F57"/>
  </mergeCells>
  <pageMargins left="0.25" right="0.25" top="0.25" bottom="0.25" header="0.3" footer="0.3"/>
  <pageSetup scale="53" fitToHeight="0" orientation="landscape" r:id="rId1"/>
  <headerFooter>
    <oddFooter>&amp;R&amp;P of &amp;N</oddFooter>
  </headerFooter>
  <rowBreaks count="1" manualBreakCount="1">
    <brk id="5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E430"/>
  <sheetViews>
    <sheetView topLeftCell="B4" zoomScale="80" zoomScaleNormal="80" workbookViewId="0">
      <selection activeCell="G26" sqref="G26"/>
    </sheetView>
  </sheetViews>
  <sheetFormatPr defaultColWidth="9.109375" defaultRowHeight="13.2"/>
  <cols>
    <col min="1" max="1" width="9.109375" style="263" customWidth="1"/>
    <col min="2" max="2" width="25.6640625" style="263" customWidth="1"/>
    <col min="3" max="4" width="12.33203125" style="263" customWidth="1"/>
    <col min="5" max="5" width="9.6640625" style="263" customWidth="1"/>
    <col min="6" max="6" width="3.33203125" style="263" customWidth="1"/>
    <col min="7" max="7" width="55.6640625" style="263" bestFit="1" customWidth="1"/>
    <col min="8" max="8" width="3.88671875" style="263" customWidth="1"/>
    <col min="9" max="9" width="22.6640625" style="263" customWidth="1"/>
    <col min="10" max="10" width="12" style="263" customWidth="1"/>
    <col min="11" max="11" width="13.5546875" style="263" customWidth="1"/>
    <col min="12" max="12" width="14.88671875" style="263" customWidth="1"/>
    <col min="13" max="13" width="16.109375" style="263" customWidth="1"/>
    <col min="14" max="14" width="17.6640625" style="263" customWidth="1"/>
    <col min="15" max="17" width="9.109375" style="5"/>
    <col min="18" max="187" width="9.109375" style="80"/>
    <col min="188" max="16384" width="9.109375" style="263"/>
  </cols>
  <sheetData>
    <row r="1" spans="1:14" ht="13.8" thickBot="1">
      <c r="A1" s="1"/>
      <c r="B1" s="904" t="s">
        <v>0</v>
      </c>
      <c r="C1" s="904"/>
      <c r="D1" s="904"/>
      <c r="E1" s="904"/>
      <c r="F1" s="904"/>
      <c r="G1" s="904"/>
      <c r="H1" s="1"/>
      <c r="I1" s="935" t="s">
        <v>220</v>
      </c>
      <c r="J1" s="935"/>
      <c r="K1" s="935"/>
      <c r="L1" s="935"/>
      <c r="M1" s="935"/>
      <c r="N1" s="1"/>
    </row>
    <row r="2" spans="1:14" ht="13.8" thickBot="1">
      <c r="A2" s="1"/>
      <c r="B2" s="1"/>
      <c r="C2" s="1"/>
      <c r="D2" s="1"/>
      <c r="E2" s="1"/>
      <c r="F2" s="1"/>
      <c r="G2" s="1"/>
      <c r="H2" s="1"/>
      <c r="I2" s="605"/>
      <c r="J2" s="1"/>
      <c r="K2" s="1"/>
      <c r="L2" s="1"/>
      <c r="M2" s="1"/>
      <c r="N2" s="1"/>
    </row>
    <row r="3" spans="1:14">
      <c r="A3" s="1"/>
      <c r="B3" s="9" t="s">
        <v>2</v>
      </c>
      <c r="C3" s="11" t="s">
        <v>3</v>
      </c>
      <c r="D3" s="12" t="s">
        <v>4</v>
      </c>
      <c r="E3" s="1"/>
      <c r="F3" s="1"/>
      <c r="G3" s="1"/>
      <c r="H3" s="1"/>
      <c r="I3" s="605"/>
      <c r="J3" s="1"/>
      <c r="K3" s="1"/>
      <c r="L3" s="1"/>
      <c r="M3" s="1"/>
      <c r="N3" s="1"/>
    </row>
    <row r="4" spans="1:14">
      <c r="A4" s="1"/>
      <c r="B4" s="20" t="s">
        <v>6</v>
      </c>
      <c r="C4" s="22">
        <v>15</v>
      </c>
      <c r="D4" s="23">
        <f>C4*8</f>
        <v>120</v>
      </c>
      <c r="E4" s="1"/>
      <c r="F4" s="1"/>
      <c r="G4" s="16"/>
      <c r="H4" s="1"/>
      <c r="I4" s="1"/>
      <c r="J4" s="1"/>
      <c r="K4" s="1"/>
      <c r="L4" s="1"/>
      <c r="M4" s="1"/>
      <c r="N4" s="1"/>
    </row>
    <row r="5" spans="1:14">
      <c r="A5" s="1"/>
      <c r="B5" s="20" t="s">
        <v>113</v>
      </c>
      <c r="C5" s="22">
        <v>8</v>
      </c>
      <c r="D5" s="23">
        <f>C5*8</f>
        <v>64</v>
      </c>
      <c r="E5" s="1"/>
      <c r="F5" s="1"/>
      <c r="G5" s="25"/>
      <c r="H5" s="1"/>
      <c r="I5" s="1"/>
      <c r="J5" s="1"/>
      <c r="K5" s="1"/>
      <c r="L5" s="1"/>
      <c r="M5" s="1"/>
      <c r="N5" s="1"/>
    </row>
    <row r="6" spans="1:14">
      <c r="A6" s="1"/>
      <c r="B6" s="20" t="s">
        <v>10</v>
      </c>
      <c r="C6" s="22">
        <v>10</v>
      </c>
      <c r="D6" s="23">
        <f>C6*8</f>
        <v>80</v>
      </c>
      <c r="E6" s="1"/>
      <c r="F6" s="1"/>
      <c r="G6" s="25"/>
      <c r="H6" s="1"/>
      <c r="I6" s="1"/>
      <c r="J6" s="1"/>
      <c r="K6" s="1"/>
      <c r="L6" s="1"/>
      <c r="M6" s="1"/>
      <c r="N6" s="1"/>
    </row>
    <row r="7" spans="1:14">
      <c r="A7" s="1"/>
      <c r="B7" s="39" t="s">
        <v>14</v>
      </c>
      <c r="C7" s="22">
        <v>5</v>
      </c>
      <c r="D7" s="41">
        <f>C7*8</f>
        <v>40</v>
      </c>
      <c r="E7" s="1"/>
      <c r="F7" s="1"/>
      <c r="G7" s="25"/>
      <c r="H7" s="1"/>
      <c r="I7" s="1"/>
      <c r="J7" s="1"/>
      <c r="K7" s="1"/>
      <c r="L7" s="1"/>
      <c r="M7" s="1"/>
      <c r="N7" s="1"/>
    </row>
    <row r="8" spans="1:14" ht="13.8" thickBot="1">
      <c r="A8" s="1"/>
      <c r="B8" s="20"/>
      <c r="C8" s="45" t="s">
        <v>16</v>
      </c>
      <c r="D8" s="23">
        <f>SUM(D4:D7)</f>
        <v>304</v>
      </c>
      <c r="E8" s="1"/>
      <c r="F8" s="1"/>
      <c r="G8" s="25"/>
      <c r="H8" s="1"/>
      <c r="I8" s="1"/>
      <c r="J8" s="1"/>
      <c r="K8" s="1"/>
      <c r="L8" s="1"/>
      <c r="M8" s="1"/>
      <c r="N8" s="1"/>
    </row>
    <row r="9" spans="1:14" ht="15.75" customHeight="1" thickBot="1">
      <c r="A9" s="1"/>
      <c r="B9" s="51"/>
      <c r="C9" s="53" t="s">
        <v>18</v>
      </c>
      <c r="D9" s="54">
        <f>D8/(52*40)</f>
        <v>0.14615384615384616</v>
      </c>
      <c r="E9" s="1"/>
      <c r="F9" s="1"/>
      <c r="G9" s="25"/>
      <c r="H9" s="1"/>
      <c r="I9" s="951" t="s">
        <v>221</v>
      </c>
      <c r="J9" s="952"/>
      <c r="K9" s="952"/>
      <c r="L9" s="952"/>
      <c r="M9" s="953"/>
      <c r="N9" s="1"/>
    </row>
    <row r="10" spans="1:14" ht="13.8" thickBot="1">
      <c r="A10" s="1"/>
      <c r="B10" s="1"/>
      <c r="C10" s="1"/>
      <c r="D10" s="1"/>
      <c r="E10" s="1"/>
      <c r="F10" s="1"/>
      <c r="G10" s="56"/>
      <c r="H10" s="1"/>
      <c r="I10" s="26" t="s">
        <v>7</v>
      </c>
      <c r="J10" s="266">
        <v>5</v>
      </c>
      <c r="K10" s="28"/>
      <c r="L10" s="29" t="s">
        <v>9</v>
      </c>
      <c r="M10" s="30">
        <f>J10*365</f>
        <v>1825</v>
      </c>
      <c r="N10" s="1"/>
    </row>
    <row r="11" spans="1:14" ht="26.4">
      <c r="A11" s="1"/>
      <c r="B11" s="197"/>
      <c r="C11" s="61"/>
      <c r="D11" s="61" t="s">
        <v>23</v>
      </c>
      <c r="E11" s="736"/>
      <c r="F11" s="198"/>
      <c r="G11" s="379" t="s">
        <v>24</v>
      </c>
      <c r="H11" s="1"/>
      <c r="I11" s="35"/>
      <c r="J11" s="36"/>
      <c r="K11" s="37" t="s">
        <v>11</v>
      </c>
      <c r="L11" s="37" t="s">
        <v>12</v>
      </c>
      <c r="M11" s="38" t="s">
        <v>13</v>
      </c>
      <c r="N11" s="1"/>
    </row>
    <row r="12" spans="1:14">
      <c r="A12" s="1"/>
      <c r="B12" s="78" t="s">
        <v>15</v>
      </c>
      <c r="C12" s="306"/>
      <c r="D12" s="106"/>
      <c r="E12" s="737"/>
      <c r="F12" s="306"/>
      <c r="G12" s="738"/>
      <c r="H12" s="5"/>
      <c r="I12" s="98" t="str">
        <f t="shared" ref="I12:I18" si="0">B12</f>
        <v>Management</v>
      </c>
      <c r="J12" s="608"/>
      <c r="K12" s="162"/>
      <c r="L12" s="162"/>
      <c r="M12" s="699"/>
      <c r="N12" s="1"/>
    </row>
    <row r="13" spans="1:14">
      <c r="A13" s="1"/>
      <c r="B13" s="71" t="s">
        <v>120</v>
      </c>
      <c r="C13" s="72"/>
      <c r="D13" s="48">
        <f>'[8]Integrated Team (FY21)'!E15</f>
        <v>92496.84919424048</v>
      </c>
      <c r="E13" s="737"/>
      <c r="F13" s="306"/>
      <c r="G13" s="278" t="str">
        <f>[8]Int_Fire_Safety!G13</f>
        <v>FY16 UFR, Weighted Average, Program Function Manager</v>
      </c>
      <c r="H13" s="5"/>
      <c r="I13" s="103" t="str">
        <f t="shared" si="0"/>
        <v xml:space="preserve">  Management Supervision</v>
      </c>
      <c r="J13" s="47"/>
      <c r="K13" s="48">
        <f>D13</f>
        <v>92496.84919424048</v>
      </c>
      <c r="L13" s="49">
        <f>C41</f>
        <v>0.1</v>
      </c>
      <c r="M13" s="50">
        <f>K13*L13</f>
        <v>9249.6849194240476</v>
      </c>
      <c r="N13" s="1"/>
    </row>
    <row r="14" spans="1:14">
      <c r="A14" s="1"/>
      <c r="B14" s="71" t="s">
        <v>173</v>
      </c>
      <c r="C14" s="72"/>
      <c r="D14" s="57">
        <f>'[8]Integrated Team (FY21)'!E14</f>
        <v>60923</v>
      </c>
      <c r="E14" s="656"/>
      <c r="F14" s="306"/>
      <c r="G14" s="540" t="s">
        <v>194</v>
      </c>
      <c r="H14" s="5"/>
      <c r="I14" s="103" t="str">
        <f>B14</f>
        <v xml:space="preserve">  Specialty Site Manager</v>
      </c>
      <c r="J14" s="47"/>
      <c r="K14" s="57">
        <f>D14</f>
        <v>60923</v>
      </c>
      <c r="L14" s="49">
        <f>C42</f>
        <v>1</v>
      </c>
      <c r="M14" s="50">
        <f>K14*L14</f>
        <v>60923</v>
      </c>
      <c r="N14" s="1"/>
    </row>
    <row r="15" spans="1:14">
      <c r="A15" s="1"/>
      <c r="B15" s="78" t="s">
        <v>25</v>
      </c>
      <c r="C15" s="72"/>
      <c r="D15" s="106"/>
      <c r="E15" s="306"/>
      <c r="F15" s="306"/>
      <c r="G15" s="278"/>
      <c r="H15" s="5"/>
      <c r="I15" s="98" t="str">
        <f t="shared" si="0"/>
        <v>Medical and Clinical</v>
      </c>
      <c r="J15" s="47"/>
      <c r="K15" s="739"/>
      <c r="L15" s="49"/>
      <c r="M15" s="50"/>
      <c r="N15" s="1"/>
    </row>
    <row r="16" spans="1:14">
      <c r="A16" s="1"/>
      <c r="B16" s="81" t="s">
        <v>180</v>
      </c>
      <c r="C16" s="82"/>
      <c r="D16" s="543">
        <f>'Int_Beh (FY21)'!D17</f>
        <v>60923.199999999997</v>
      </c>
      <c r="E16" s="306"/>
      <c r="F16" s="737"/>
      <c r="G16" s="740" t="str">
        <f>[8]Int_Fire_Safety!G17</f>
        <v>BLS /OES Massachusetts Median 2018</v>
      </c>
      <c r="H16" s="741"/>
      <c r="I16" s="74" t="str">
        <f t="shared" si="0"/>
        <v xml:space="preserve">  LPHA</v>
      </c>
      <c r="J16" s="75"/>
      <c r="K16" s="86">
        <f>D16</f>
        <v>60923.199999999997</v>
      </c>
      <c r="L16" s="87">
        <f>C44</f>
        <v>1</v>
      </c>
      <c r="M16" s="88">
        <f>K16*L16</f>
        <v>60923.199999999997</v>
      </c>
      <c r="N16" s="1"/>
    </row>
    <row r="17" spans="1:14">
      <c r="A17" s="1"/>
      <c r="B17" s="71" t="s">
        <v>196</v>
      </c>
      <c r="C17" s="72"/>
      <c r="D17" s="106">
        <f>'Int_Beh (FY21)'!D18</f>
        <v>57449.599999999999</v>
      </c>
      <c r="E17" s="306"/>
      <c r="F17" s="306"/>
      <c r="G17" s="740" t="s">
        <v>35</v>
      </c>
      <c r="H17" s="5"/>
      <c r="I17" s="103" t="str">
        <f t="shared" si="0"/>
        <v xml:space="preserve">  LPN</v>
      </c>
      <c r="J17" s="47"/>
      <c r="K17" s="48">
        <f>D17</f>
        <v>57449.599999999999</v>
      </c>
      <c r="L17" s="49">
        <f>C45</f>
        <v>0.25</v>
      </c>
      <c r="M17" s="50">
        <f>K17*L17</f>
        <v>14362.4</v>
      </c>
      <c r="N17" s="1"/>
    </row>
    <row r="18" spans="1:14">
      <c r="A18" s="1"/>
      <c r="B18" s="78" t="s">
        <v>32</v>
      </c>
      <c r="C18" s="72"/>
      <c r="D18" s="306"/>
      <c r="E18" s="306"/>
      <c r="F18" s="306"/>
      <c r="G18" s="740"/>
      <c r="H18" s="5"/>
      <c r="I18" s="98" t="str">
        <f t="shared" si="0"/>
        <v>Direct Care</v>
      </c>
      <c r="J18" s="47"/>
      <c r="K18" s="48"/>
      <c r="L18" s="49"/>
      <c r="M18" s="50"/>
      <c r="N18" s="1"/>
    </row>
    <row r="19" spans="1:14">
      <c r="A19" s="1"/>
      <c r="B19" s="71" t="s">
        <v>177</v>
      </c>
      <c r="C19" s="72"/>
      <c r="D19" s="106">
        <f>'Int_Beh (FY21)'!D21</f>
        <v>41516.800000000003</v>
      </c>
      <c r="E19" s="306"/>
      <c r="F19" s="106"/>
      <c r="G19" s="740" t="s">
        <v>35</v>
      </c>
      <c r="H19" s="5"/>
      <c r="I19" s="103" t="str">
        <f>B19</f>
        <v xml:space="preserve">  Direct Care III</v>
      </c>
      <c r="J19" s="47"/>
      <c r="K19" s="48">
        <f>D19</f>
        <v>41516.800000000003</v>
      </c>
      <c r="L19" s="49">
        <f>C48</f>
        <v>2.5</v>
      </c>
      <c r="M19" s="50">
        <f>K19*L19</f>
        <v>103792</v>
      </c>
      <c r="N19" s="1"/>
    </row>
    <row r="20" spans="1:14">
      <c r="A20" s="1"/>
      <c r="B20" s="71" t="s">
        <v>160</v>
      </c>
      <c r="C20" s="72"/>
      <c r="D20" s="106">
        <f>'Int_Beh (FY21)'!D22</f>
        <v>32198.400000000001</v>
      </c>
      <c r="E20" s="306"/>
      <c r="F20" s="106"/>
      <c r="G20" s="740" t="s">
        <v>35</v>
      </c>
      <c r="H20" s="5"/>
      <c r="I20" s="103" t="str">
        <f>B20</f>
        <v xml:space="preserve">  Direct Care I &amp; II</v>
      </c>
      <c r="J20" s="47"/>
      <c r="K20" s="48">
        <f>D20</f>
        <v>32198.400000000001</v>
      </c>
      <c r="L20" s="49">
        <f>C47</f>
        <v>5.7</v>
      </c>
      <c r="M20" s="50">
        <f>K20*L20</f>
        <v>183530.88</v>
      </c>
      <c r="N20" s="1"/>
    </row>
    <row r="21" spans="1:14">
      <c r="A21" s="1"/>
      <c r="B21" s="71" t="s">
        <v>222</v>
      </c>
      <c r="C21" s="72"/>
      <c r="D21" s="106">
        <f>'[8]Integrated Team (FY21)'!E26</f>
        <v>32198.400000000001</v>
      </c>
      <c r="E21" s="306"/>
      <c r="F21" s="281"/>
      <c r="G21" s="740" t="s">
        <v>35</v>
      </c>
      <c r="H21" s="5"/>
      <c r="I21" s="103" t="str">
        <f>B21</f>
        <v xml:space="preserve">  Peer &amp; Family Specialist</v>
      </c>
      <c r="J21" s="47"/>
      <c r="K21" s="48">
        <f>D21</f>
        <v>32198.400000000001</v>
      </c>
      <c r="L21" s="49">
        <f>C49</f>
        <v>0.2</v>
      </c>
      <c r="M21" s="50">
        <f>K21*L21</f>
        <v>6439.68</v>
      </c>
      <c r="N21" s="1"/>
    </row>
    <row r="22" spans="1:14">
      <c r="A22" s="1"/>
      <c r="B22" s="71" t="s">
        <v>125</v>
      </c>
      <c r="C22" s="72"/>
      <c r="D22" s="106">
        <f>'Int_Beh (FY21)'!D23</f>
        <v>32198.400000000001</v>
      </c>
      <c r="E22" s="306"/>
      <c r="F22" s="306"/>
      <c r="G22" s="740" t="s">
        <v>35</v>
      </c>
      <c r="H22" s="5"/>
      <c r="I22" s="103" t="str">
        <f>B22</f>
        <v xml:space="preserve">  Relief</v>
      </c>
      <c r="J22" s="47"/>
      <c r="K22" s="48">
        <f>D22</f>
        <v>32198.400000000001</v>
      </c>
      <c r="L22" s="49">
        <f>C50</f>
        <v>1.2276923076923076</v>
      </c>
      <c r="M22" s="50">
        <f>K22*L22</f>
        <v>39529.728000000003</v>
      </c>
      <c r="N22" s="1"/>
    </row>
    <row r="23" spans="1:14">
      <c r="A23" s="1"/>
      <c r="B23" s="71"/>
      <c r="C23" s="306"/>
      <c r="D23" s="106"/>
      <c r="E23" s="306"/>
      <c r="F23" s="306"/>
      <c r="G23" s="738"/>
      <c r="H23" s="5"/>
      <c r="I23" s="92" t="s">
        <v>43</v>
      </c>
      <c r="J23" s="93"/>
      <c r="K23" s="93"/>
      <c r="L23" s="95">
        <f>SUM(L13:L22)</f>
        <v>11.977692307692308</v>
      </c>
      <c r="M23" s="96">
        <f>SUM(M13:M22)</f>
        <v>478750.57291942404</v>
      </c>
      <c r="N23" s="1"/>
    </row>
    <row r="24" spans="1:14">
      <c r="A24" s="1"/>
      <c r="B24" s="5"/>
      <c r="C24" s="306"/>
      <c r="D24" s="280"/>
      <c r="E24" s="306"/>
      <c r="F24" s="306"/>
      <c r="G24" s="738"/>
      <c r="H24" s="5"/>
      <c r="I24" s="103"/>
      <c r="J24" s="99"/>
      <c r="K24" s="99"/>
      <c r="L24" s="99"/>
      <c r="M24" s="101"/>
      <c r="N24" s="1"/>
    </row>
    <row r="25" spans="1:14">
      <c r="A25" s="1"/>
      <c r="B25" s="172"/>
      <c r="C25" s="306"/>
      <c r="D25" s="280" t="s">
        <v>52</v>
      </c>
      <c r="E25" s="306"/>
      <c r="F25" s="306"/>
      <c r="G25" s="742"/>
      <c r="H25" s="5"/>
      <c r="I25" s="98" t="s">
        <v>127</v>
      </c>
      <c r="J25" s="99"/>
      <c r="K25" s="99"/>
      <c r="L25" s="100" t="s">
        <v>45</v>
      </c>
      <c r="M25" s="101"/>
      <c r="N25" s="1"/>
    </row>
    <row r="26" spans="1:14" ht="13.8">
      <c r="A26" s="1"/>
      <c r="B26" s="172" t="s">
        <v>54</v>
      </c>
      <c r="C26" s="306"/>
      <c r="D26" s="308">
        <f>'Int_Beh (FY21)'!D27</f>
        <v>0.22309999999999999</v>
      </c>
      <c r="E26" s="5"/>
      <c r="F26" s="306"/>
      <c r="G26" s="127" t="s">
        <v>55</v>
      </c>
      <c r="H26" s="5"/>
      <c r="I26" s="103" t="str">
        <f>B26</f>
        <v xml:space="preserve">  Tax and Fringe</v>
      </c>
      <c r="J26" s="99"/>
      <c r="K26" s="104">
        <f>D26</f>
        <v>0.22309999999999999</v>
      </c>
      <c r="L26" s="99"/>
      <c r="M26" s="105">
        <f>K26*M23</f>
        <v>106809.2528183235</v>
      </c>
      <c r="N26" s="1"/>
    </row>
    <row r="27" spans="1:14">
      <c r="A27" s="1"/>
      <c r="B27" s="172"/>
      <c r="C27" s="306"/>
      <c r="D27" s="306"/>
      <c r="E27" s="306"/>
      <c r="F27" s="306"/>
      <c r="G27" s="742"/>
      <c r="H27" s="5"/>
      <c r="I27" s="92" t="s">
        <v>47</v>
      </c>
      <c r="J27" s="93"/>
      <c r="K27" s="93"/>
      <c r="L27" s="107"/>
      <c r="M27" s="108">
        <f>M23+M26</f>
        <v>585559.8257377476</v>
      </c>
      <c r="N27" s="1"/>
    </row>
    <row r="28" spans="1:14">
      <c r="A28" s="1"/>
      <c r="B28" s="103"/>
      <c r="C28" s="99"/>
      <c r="D28" s="743" t="s">
        <v>57</v>
      </c>
      <c r="E28" s="99"/>
      <c r="F28" s="99"/>
      <c r="G28" s="101"/>
      <c r="H28" s="5"/>
      <c r="I28" s="103" t="s">
        <v>139</v>
      </c>
      <c r="J28" s="99"/>
      <c r="K28" s="99"/>
      <c r="L28" s="158">
        <v>3.7000000000000002E-3</v>
      </c>
      <c r="M28" s="505">
        <f>M23*L28</f>
        <v>1771.377119801869</v>
      </c>
      <c r="N28" s="1"/>
    </row>
    <row r="29" spans="1:14">
      <c r="A29" s="1"/>
      <c r="B29" s="172" t="str">
        <f>'Clin_Int (FY21)'!B29</f>
        <v xml:space="preserve">  Staff Training</v>
      </c>
      <c r="C29" s="306"/>
      <c r="D29" s="320">
        <f>'Clin_Int (FY21)'!D29</f>
        <v>277.77888022304023</v>
      </c>
      <c r="E29" s="306"/>
      <c r="F29" s="306"/>
      <c r="G29" s="742" t="str">
        <f>'Clin_Int (FY21)'!F29</f>
        <v>Avg of the FY15 CBFS data per FTE.</v>
      </c>
      <c r="H29" s="5"/>
      <c r="I29" s="103" t="str">
        <f>B29</f>
        <v xml:space="preserve">  Staff Training</v>
      </c>
      <c r="J29" s="99"/>
      <c r="K29" s="99"/>
      <c r="L29" s="397">
        <f>D29</f>
        <v>277.77888022304023</v>
      </c>
      <c r="M29" s="461">
        <f>L29*L23</f>
        <v>3327.1499568868921</v>
      </c>
      <c r="N29" s="1"/>
    </row>
    <row r="30" spans="1:14">
      <c r="A30" s="1"/>
      <c r="B30" s="172" t="s">
        <v>182</v>
      </c>
      <c r="C30" s="306"/>
      <c r="D30" s="617">
        <f>[8]GLE!C34</f>
        <v>6191.6539525126345</v>
      </c>
      <c r="E30" s="99"/>
      <c r="F30" s="281"/>
      <c r="G30" s="742" t="str">
        <f>[8]Med_Int_Spec!G33</f>
        <v>Benchmark: 101 CMR 420: allocation for van, 1 van / 2 GLEs</v>
      </c>
      <c r="H30" s="5"/>
      <c r="I30" s="172" t="str">
        <f>B30</f>
        <v xml:space="preserve">  Transportation</v>
      </c>
      <c r="J30" s="99"/>
      <c r="K30" s="99"/>
      <c r="L30" s="143"/>
      <c r="M30" s="299">
        <v>6192</v>
      </c>
      <c r="N30" s="1"/>
    </row>
    <row r="31" spans="1:14">
      <c r="A31" s="1"/>
      <c r="B31" s="172" t="s">
        <v>68</v>
      </c>
      <c r="C31" s="306"/>
      <c r="D31" s="320">
        <f>'[8]Integrated Team (FY21)'!E44</f>
        <v>642.72053101483573</v>
      </c>
      <c r="E31" s="306"/>
      <c r="F31" s="306"/>
      <c r="G31" s="742" t="str">
        <f>[8]Int_Fire_Safety!G33</f>
        <v>Program Supplies &amp; Materials (33E) per FTE.</v>
      </c>
      <c r="H31" s="5"/>
      <c r="I31" s="103" t="str">
        <f>B32</f>
        <v xml:space="preserve">  Meals / Food***</v>
      </c>
      <c r="J31" s="99"/>
      <c r="K31" s="99"/>
      <c r="L31" s="143">
        <f>D32</f>
        <v>8.16</v>
      </c>
      <c r="M31" s="299">
        <f>L31*M10</f>
        <v>14892</v>
      </c>
      <c r="N31" s="1"/>
    </row>
    <row r="32" spans="1:14">
      <c r="A32" s="1"/>
      <c r="B32" s="172" t="s">
        <v>183</v>
      </c>
      <c r="C32" s="306"/>
      <c r="D32" s="145">
        <v>8.16</v>
      </c>
      <c r="E32" s="306"/>
      <c r="F32" s="306"/>
      <c r="G32" s="214" t="s">
        <v>135</v>
      </c>
      <c r="H32" s="5"/>
      <c r="I32" s="172" t="str">
        <f>B31</f>
        <v xml:space="preserve">  Program Supplies &amp; Materials</v>
      </c>
      <c r="J32" s="99"/>
      <c r="K32" s="99"/>
      <c r="L32" s="493">
        <f>D31</f>
        <v>642.72053101483573</v>
      </c>
      <c r="M32" s="299">
        <f>L32*$L23</f>
        <v>7698.3087603323138</v>
      </c>
      <c r="N32" s="1"/>
    </row>
    <row r="33" spans="1:16">
      <c r="A33" s="1"/>
      <c r="B33" s="172"/>
      <c r="C33" s="306"/>
      <c r="D33" s="306"/>
      <c r="E33" s="306"/>
      <c r="F33" s="306"/>
      <c r="G33" s="738"/>
      <c r="H33" s="5"/>
      <c r="I33" s="98"/>
      <c r="J33" s="99"/>
      <c r="K33" s="99"/>
      <c r="L33" s="676"/>
      <c r="M33" s="557">
        <f>SUM(M28:M32)</f>
        <v>33880.835837021077</v>
      </c>
      <c r="N33" s="1"/>
    </row>
    <row r="34" spans="1:16">
      <c r="A34" s="1"/>
      <c r="B34" s="172" t="s">
        <v>82</v>
      </c>
      <c r="C34" s="306"/>
      <c r="D34" s="308">
        <f>'[8]Integrated Team (FY21)'!E46</f>
        <v>0.12</v>
      </c>
      <c r="E34" s="306"/>
      <c r="F34" s="306"/>
      <c r="G34" s="448" t="s">
        <v>83</v>
      </c>
      <c r="H34" s="5"/>
      <c r="I34" s="103"/>
      <c r="J34" s="99"/>
      <c r="K34" s="99"/>
      <c r="L34" s="297"/>
      <c r="M34" s="744"/>
      <c r="N34" s="1"/>
    </row>
    <row r="35" spans="1:16">
      <c r="A35" s="1"/>
      <c r="B35" s="103" t="s">
        <v>139</v>
      </c>
      <c r="C35" s="99"/>
      <c r="D35" s="158">
        <f>'[8]Integrated Team (FY21)'!E45</f>
        <v>3.7000000000000002E-3</v>
      </c>
      <c r="E35" s="306"/>
      <c r="F35" s="306"/>
      <c r="G35" s="448" t="s">
        <v>80</v>
      </c>
      <c r="H35" s="5"/>
      <c r="I35" s="92" t="s">
        <v>133</v>
      </c>
      <c r="J35" s="93"/>
      <c r="K35" s="93"/>
      <c r="L35" s="93"/>
      <c r="M35" s="249">
        <f>SUM(M27,M33)</f>
        <v>619440.66157476872</v>
      </c>
      <c r="N35" s="1"/>
    </row>
    <row r="36" spans="1:16">
      <c r="A36" s="1"/>
      <c r="B36" s="178" t="s">
        <v>85</v>
      </c>
      <c r="C36" s="476"/>
      <c r="D36" s="352">
        <f>'[8]Integrated Team (FY21)'!E47</f>
        <v>7.6809383045675458E-2</v>
      </c>
      <c r="E36" s="352"/>
      <c r="F36" s="352"/>
      <c r="G36" s="745" t="str">
        <f>'[8]Integrated Team (FY21)'!H47</f>
        <v>CY2015Q2; Prospective period FY19 &amp; FY20</v>
      </c>
      <c r="H36" s="5"/>
      <c r="I36" s="103"/>
      <c r="J36" s="99"/>
      <c r="K36" s="99"/>
      <c r="L36" s="163"/>
      <c r="M36" s="250"/>
      <c r="N36" s="1"/>
    </row>
    <row r="37" spans="1:16">
      <c r="A37" s="1"/>
      <c r="B37" s="172" t="s">
        <v>85</v>
      </c>
      <c r="C37" s="306"/>
      <c r="D37" s="308">
        <f>'[8]Integrated Team (FY21)'!E48</f>
        <v>1.7780248869661817E-2</v>
      </c>
      <c r="E37" s="308"/>
      <c r="F37" s="308"/>
      <c r="G37" s="746" t="str">
        <f>'[8]Integrated Team (FY21)'!H48</f>
        <v>CY2020Q2; Prospective period FY21 &amp; FY22</v>
      </c>
      <c r="H37" s="5"/>
      <c r="I37" s="103" t="str">
        <f>B34</f>
        <v xml:space="preserve">  Admin. Allocation</v>
      </c>
      <c r="J37" s="99"/>
      <c r="K37" s="307">
        <f>D34</f>
        <v>0.12</v>
      </c>
      <c r="L37" s="99"/>
      <c r="M37" s="105">
        <f>K37*M35</f>
        <v>74332.879388972244</v>
      </c>
      <c r="N37" s="1"/>
    </row>
    <row r="38" spans="1:16">
      <c r="A38" s="1"/>
      <c r="B38" s="103"/>
      <c r="C38" s="99"/>
      <c r="D38" s="99"/>
      <c r="E38" s="99"/>
      <c r="F38" s="99"/>
      <c r="G38" s="101"/>
      <c r="H38" s="5"/>
      <c r="I38" s="103"/>
      <c r="J38" s="99"/>
      <c r="K38" s="158"/>
      <c r="L38" s="99"/>
      <c r="M38" s="505"/>
      <c r="N38" s="1"/>
    </row>
    <row r="39" spans="1:16" ht="13.8" thickBot="1">
      <c r="A39" s="1"/>
      <c r="B39" s="747" t="s">
        <v>126</v>
      </c>
      <c r="C39" s="748" t="s">
        <v>185</v>
      </c>
      <c r="D39" s="749" t="s">
        <v>186</v>
      </c>
      <c r="E39" s="750"/>
      <c r="F39" s="99"/>
      <c r="G39" s="101"/>
      <c r="H39" s="5"/>
      <c r="I39" s="316" t="s">
        <v>81</v>
      </c>
      <c r="J39" s="317"/>
      <c r="K39" s="317"/>
      <c r="L39" s="317"/>
      <c r="M39" s="318">
        <f>SUM(M35:M37)</f>
        <v>693773.54096374102</v>
      </c>
      <c r="N39" s="1"/>
    </row>
    <row r="40" spans="1:16" ht="13.8" thickTop="1">
      <c r="A40" s="1"/>
      <c r="B40" s="98" t="str">
        <f t="shared" ref="B40:B46" si="1">B12</f>
        <v>Management</v>
      </c>
      <c r="C40" s="99"/>
      <c r="D40" s="99"/>
      <c r="E40" s="99"/>
      <c r="F40" s="99"/>
      <c r="G40" s="101"/>
      <c r="H40" s="5"/>
      <c r="I40" s="103"/>
      <c r="J40" s="99"/>
      <c r="K40" s="99"/>
      <c r="L40" s="99"/>
      <c r="M40" s="101"/>
      <c r="N40" s="1"/>
    </row>
    <row r="41" spans="1:16">
      <c r="A41" s="1"/>
      <c r="B41" s="103" t="str">
        <f t="shared" si="1"/>
        <v xml:space="preserve">  Management Supervision</v>
      </c>
      <c r="C41" s="72">
        <v>0.1</v>
      </c>
      <c r="D41" s="72">
        <v>0.1</v>
      </c>
      <c r="E41" s="72"/>
      <c r="F41" s="99"/>
      <c r="G41" s="101"/>
      <c r="H41" s="5"/>
      <c r="I41" s="103" t="str">
        <f>B36</f>
        <v xml:space="preserve">  CAF</v>
      </c>
      <c r="J41" s="99"/>
      <c r="K41" s="324">
        <f>D37</f>
        <v>1.7780248869661817E-2</v>
      </c>
      <c r="L41" s="99"/>
      <c r="M41" s="326">
        <f>M39+(M39*K41)-(M23*K41)</f>
        <v>697596.70284826227</v>
      </c>
      <c r="N41" s="1"/>
    </row>
    <row r="42" spans="1:16" ht="13.8" thickBot="1">
      <c r="A42" s="1"/>
      <c r="B42" s="103" t="str">
        <f t="shared" si="1"/>
        <v xml:space="preserve">  Specialty Site Manager</v>
      </c>
      <c r="C42" s="72">
        <v>1</v>
      </c>
      <c r="D42" s="72">
        <v>1</v>
      </c>
      <c r="E42" s="72"/>
      <c r="F42" s="99"/>
      <c r="G42" s="101"/>
      <c r="H42" s="5"/>
      <c r="I42" s="103"/>
      <c r="J42" s="99"/>
      <c r="K42" s="99"/>
      <c r="L42" s="99"/>
      <c r="M42" s="562"/>
      <c r="N42" s="1"/>
    </row>
    <row r="43" spans="1:16" ht="13.8" thickTop="1">
      <c r="A43" s="64"/>
      <c r="B43" s="98" t="str">
        <f t="shared" si="1"/>
        <v>Medical and Clinical</v>
      </c>
      <c r="C43" s="72"/>
      <c r="D43" s="72"/>
      <c r="E43" s="72"/>
      <c r="F43" s="99"/>
      <c r="G43" s="101"/>
      <c r="H43" s="5"/>
      <c r="I43" s="103"/>
      <c r="J43" s="99"/>
      <c r="K43" s="324"/>
      <c r="L43" s="99"/>
      <c r="M43" s="255">
        <f>M41+M42</f>
        <v>697596.70284826227</v>
      </c>
      <c r="N43" s="1"/>
    </row>
    <row r="44" spans="1:16" ht="13.8" thickBot="1">
      <c r="A44" s="64"/>
      <c r="B44" s="103" t="str">
        <f t="shared" si="1"/>
        <v xml:space="preserve">  LPHA</v>
      </c>
      <c r="C44" s="82">
        <v>1</v>
      </c>
      <c r="D44" s="82">
        <v>1.5</v>
      </c>
      <c r="E44" s="82"/>
      <c r="F44" s="306"/>
      <c r="G44" s="738"/>
      <c r="H44" s="5"/>
      <c r="I44" s="103"/>
      <c r="J44" s="99"/>
      <c r="K44" s="99"/>
      <c r="L44" s="99"/>
      <c r="M44" s="685"/>
      <c r="N44" s="1"/>
    </row>
    <row r="45" spans="1:16" ht="13.8" thickBot="1">
      <c r="A45" s="64"/>
      <c r="B45" s="120" t="str">
        <f t="shared" si="1"/>
        <v xml:space="preserve">  LPN</v>
      </c>
      <c r="C45" s="132">
        <v>0.25</v>
      </c>
      <c r="D45" s="132">
        <v>0.25</v>
      </c>
      <c r="E45" s="132"/>
      <c r="F45" s="64"/>
      <c r="G45" s="654"/>
      <c r="H45" s="1"/>
      <c r="I45" s="498" t="s">
        <v>184</v>
      </c>
      <c r="J45" s="348"/>
      <c r="K45" s="349"/>
      <c r="L45" s="350"/>
      <c r="M45" s="732">
        <f>M43/M10+3.56</f>
        <v>385.80476868397932</v>
      </c>
      <c r="N45" s="1"/>
    </row>
    <row r="46" spans="1:16" ht="13.8" thickBot="1">
      <c r="A46" s="1"/>
      <c r="B46" s="31" t="str">
        <f t="shared" si="1"/>
        <v>Direct Care</v>
      </c>
      <c r="C46" s="132"/>
      <c r="D46" s="132"/>
      <c r="E46" s="132"/>
      <c r="F46" s="33"/>
      <c r="G46" s="34"/>
      <c r="H46" s="1"/>
      <c r="I46" s="1"/>
      <c r="J46" s="1"/>
      <c r="K46" s="1"/>
      <c r="L46" s="1"/>
      <c r="M46" s="1"/>
      <c r="N46" s="1"/>
    </row>
    <row r="47" spans="1:16" ht="13.8" thickBot="1">
      <c r="A47" s="1"/>
      <c r="B47" s="120" t="str">
        <f>B20</f>
        <v xml:space="preserve">  Direct Care I &amp; II</v>
      </c>
      <c r="C47" s="132">
        <v>5.7</v>
      </c>
      <c r="D47" s="132">
        <v>7.75</v>
      </c>
      <c r="E47" s="132"/>
      <c r="F47" s="33"/>
      <c r="G47" s="34"/>
      <c r="H47" s="1"/>
      <c r="I47" s="951" t="s">
        <v>223</v>
      </c>
      <c r="J47" s="952"/>
      <c r="K47" s="952"/>
      <c r="L47" s="952"/>
      <c r="M47" s="953"/>
      <c r="N47" s="410"/>
      <c r="P47" s="538"/>
    </row>
    <row r="48" spans="1:16">
      <c r="A48" s="1"/>
      <c r="B48" s="120" t="s">
        <v>177</v>
      </c>
      <c r="C48" s="132">
        <v>2.5</v>
      </c>
      <c r="D48" s="132">
        <v>2.75</v>
      </c>
      <c r="E48" s="132"/>
      <c r="F48" s="33"/>
      <c r="G48" s="34"/>
      <c r="H48" s="1"/>
      <c r="I48" s="26" t="s">
        <v>7</v>
      </c>
      <c r="J48" s="266">
        <v>8</v>
      </c>
      <c r="K48" s="28"/>
      <c r="L48" s="29" t="s">
        <v>9</v>
      </c>
      <c r="M48" s="30">
        <f>J48*365</f>
        <v>2920</v>
      </c>
      <c r="N48" s="1"/>
      <c r="P48" s="77"/>
    </row>
    <row r="49" spans="1:14">
      <c r="A49" s="1"/>
      <c r="B49" s="120" t="str">
        <f t="shared" ref="B49:B50" si="2">B21</f>
        <v xml:space="preserve">  Peer &amp; Family Specialist</v>
      </c>
      <c r="C49" s="132">
        <v>0.2</v>
      </c>
      <c r="D49" s="132">
        <v>0.2</v>
      </c>
      <c r="E49" s="132"/>
      <c r="F49" s="33"/>
      <c r="G49" s="34"/>
      <c r="H49" s="1"/>
      <c r="I49" s="35"/>
      <c r="J49" s="36"/>
      <c r="K49" s="37" t="s">
        <v>11</v>
      </c>
      <c r="L49" s="37" t="s">
        <v>12</v>
      </c>
      <c r="M49" s="38" t="s">
        <v>13</v>
      </c>
      <c r="N49" s="1"/>
    </row>
    <row r="50" spans="1:14" ht="13.8" thickBot="1">
      <c r="A50" s="1"/>
      <c r="B50" s="341" t="str">
        <f t="shared" si="2"/>
        <v xml:space="preserve">  Relief</v>
      </c>
      <c r="C50" s="490">
        <f>(C47+C48+C49)*D9</f>
        <v>1.2276923076923076</v>
      </c>
      <c r="D50" s="490">
        <f>(D47+D48+D49)*$D$9</f>
        <v>1.5638461538461539</v>
      </c>
      <c r="E50" s="490"/>
      <c r="F50" s="243"/>
      <c r="G50" s="491"/>
      <c r="H50" s="751"/>
      <c r="I50" s="31" t="str">
        <f t="shared" ref="I50:I56" si="3">B12</f>
        <v>Management</v>
      </c>
      <c r="J50" s="42"/>
      <c r="K50" s="43"/>
      <c r="L50" s="43"/>
      <c r="M50" s="44"/>
      <c r="N50" s="1"/>
    </row>
    <row r="51" spans="1:14">
      <c r="A51" s="1"/>
      <c r="B51" s="939"/>
      <c r="C51" s="939"/>
      <c r="D51" s="939"/>
      <c r="E51" s="939"/>
      <c r="F51" s="939"/>
      <c r="G51" s="939"/>
      <c r="H51" s="1"/>
      <c r="I51" s="103" t="str">
        <f t="shared" si="3"/>
        <v xml:space="preserve">  Management Supervision</v>
      </c>
      <c r="J51" s="47"/>
      <c r="K51" s="48">
        <f>D13</f>
        <v>92496.84919424048</v>
      </c>
      <c r="L51" s="49">
        <f>D41</f>
        <v>0.1</v>
      </c>
      <c r="M51" s="50">
        <f>K51*L51</f>
        <v>9249.6849194240476</v>
      </c>
      <c r="N51" s="1"/>
    </row>
    <row r="52" spans="1:14">
      <c r="A52" s="1"/>
      <c r="B52" s="940"/>
      <c r="C52" s="940"/>
      <c r="D52" s="940"/>
      <c r="E52" s="940"/>
      <c r="F52" s="940"/>
      <c r="G52" s="940"/>
      <c r="H52" s="1"/>
      <c r="I52" s="103" t="str">
        <f t="shared" si="3"/>
        <v xml:space="preserve">  Specialty Site Manager</v>
      </c>
      <c r="J52" s="47"/>
      <c r="K52" s="57">
        <f>D14</f>
        <v>60923</v>
      </c>
      <c r="L52" s="49">
        <f>D42</f>
        <v>1</v>
      </c>
      <c r="M52" s="50">
        <f>K52*L52</f>
        <v>60923</v>
      </c>
      <c r="N52" s="1"/>
    </row>
    <row r="53" spans="1:14">
      <c r="A53" s="1"/>
      <c r="B53" s="1"/>
      <c r="C53" s="1"/>
      <c r="D53" s="1"/>
      <c r="E53" s="1"/>
      <c r="F53" s="1"/>
      <c r="G53" s="1"/>
      <c r="H53" s="1"/>
      <c r="I53" s="98" t="str">
        <f t="shared" si="3"/>
        <v>Medical and Clinical</v>
      </c>
      <c r="J53" s="47"/>
      <c r="K53" s="48"/>
      <c r="L53" s="49"/>
      <c r="M53" s="50"/>
      <c r="N53" s="1"/>
    </row>
    <row r="54" spans="1:14">
      <c r="A54" s="1"/>
      <c r="B54" s="1"/>
      <c r="C54" s="1"/>
      <c r="D54" s="1"/>
      <c r="E54" s="1"/>
      <c r="F54" s="1"/>
      <c r="G54" s="1"/>
      <c r="H54" s="1"/>
      <c r="I54" s="103" t="str">
        <f t="shared" si="3"/>
        <v xml:space="preserve">  LPHA</v>
      </c>
      <c r="J54" s="47"/>
      <c r="K54" s="48">
        <f>D16</f>
        <v>60923.199999999997</v>
      </c>
      <c r="L54" s="87">
        <f>D44</f>
        <v>1.5</v>
      </c>
      <c r="M54" s="88">
        <f>K54*L54</f>
        <v>91384.799999999988</v>
      </c>
      <c r="N54" s="1"/>
    </row>
    <row r="55" spans="1:14">
      <c r="A55" s="1"/>
      <c r="B55" s="1"/>
      <c r="C55" s="1"/>
      <c r="D55" s="1"/>
      <c r="E55" s="1"/>
      <c r="F55" s="1"/>
      <c r="G55" s="1"/>
      <c r="H55" s="1"/>
      <c r="I55" s="103" t="str">
        <f t="shared" si="3"/>
        <v xml:space="preserve">  LPN</v>
      </c>
      <c r="J55" s="47"/>
      <c r="K55" s="48">
        <f>D17</f>
        <v>57449.599999999999</v>
      </c>
      <c r="L55" s="49">
        <f>D45</f>
        <v>0.25</v>
      </c>
      <c r="M55" s="50">
        <f>K55*L55</f>
        <v>14362.4</v>
      </c>
      <c r="N55" s="1"/>
    </row>
    <row r="56" spans="1:14">
      <c r="A56" s="1"/>
      <c r="B56" s="1"/>
      <c r="C56" s="1"/>
      <c r="D56" s="1"/>
      <c r="E56" s="1"/>
      <c r="F56" s="1"/>
      <c r="G56" s="1"/>
      <c r="H56" s="1"/>
      <c r="I56" s="98" t="str">
        <f t="shared" si="3"/>
        <v>Direct Care</v>
      </c>
      <c r="J56" s="47"/>
      <c r="K56" s="48"/>
      <c r="L56" s="49"/>
      <c r="M56" s="50"/>
      <c r="N56" s="1"/>
    </row>
    <row r="57" spans="1:14">
      <c r="A57" s="1"/>
      <c r="B57" s="1"/>
      <c r="C57" s="1"/>
      <c r="D57" s="1"/>
      <c r="E57" s="1"/>
      <c r="F57" s="1"/>
      <c r="G57" s="1"/>
      <c r="H57" s="1"/>
      <c r="I57" s="103" t="str">
        <f>B19</f>
        <v xml:space="preserve">  Direct Care III</v>
      </c>
      <c r="J57" s="47"/>
      <c r="K57" s="48">
        <f>D19</f>
        <v>41516.800000000003</v>
      </c>
      <c r="L57" s="49">
        <f>D48</f>
        <v>2.75</v>
      </c>
      <c r="M57" s="50">
        <f>K57*L57</f>
        <v>114171.20000000001</v>
      </c>
      <c r="N57" s="1"/>
    </row>
    <row r="58" spans="1:14">
      <c r="A58" s="1"/>
      <c r="B58" s="1"/>
      <c r="C58" s="1"/>
      <c r="D58" s="1"/>
      <c r="E58" s="1"/>
      <c r="F58" s="1"/>
      <c r="G58" s="1"/>
      <c r="H58" s="1"/>
      <c r="I58" s="103" t="str">
        <f>B20</f>
        <v xml:space="preserve">  Direct Care I &amp; II</v>
      </c>
      <c r="J58" s="47"/>
      <c r="K58" s="48">
        <f>D20</f>
        <v>32198.400000000001</v>
      </c>
      <c r="L58" s="49">
        <f>D47</f>
        <v>7.75</v>
      </c>
      <c r="M58" s="50">
        <f>K58*L58</f>
        <v>249537.6</v>
      </c>
      <c r="N58" s="1"/>
    </row>
    <row r="59" spans="1:14">
      <c r="A59" s="1"/>
      <c r="B59" s="1"/>
      <c r="C59" s="1"/>
      <c r="D59" s="1"/>
      <c r="E59" s="1"/>
      <c r="F59" s="1"/>
      <c r="G59" s="1"/>
      <c r="H59" s="1"/>
      <c r="I59" s="103" t="str">
        <f t="shared" ref="I59:I60" si="4">B21</f>
        <v xml:space="preserve">  Peer &amp; Family Specialist</v>
      </c>
      <c r="J59" s="47"/>
      <c r="K59" s="48">
        <f>D21</f>
        <v>32198.400000000001</v>
      </c>
      <c r="L59" s="49">
        <f>D49</f>
        <v>0.2</v>
      </c>
      <c r="M59" s="50">
        <f>K59*L59</f>
        <v>6439.68</v>
      </c>
      <c r="N59" s="1"/>
    </row>
    <row r="60" spans="1:14">
      <c r="A60" s="1"/>
      <c r="B60" s="1"/>
      <c r="C60" s="1"/>
      <c r="D60" s="1"/>
      <c r="E60" s="1"/>
      <c r="F60" s="1"/>
      <c r="G60" s="1"/>
      <c r="H60" s="1"/>
      <c r="I60" s="103" t="str">
        <f t="shared" si="4"/>
        <v xml:space="preserve">  Relief</v>
      </c>
      <c r="J60" s="47"/>
      <c r="K60" s="48">
        <f>D22</f>
        <v>32198.400000000001</v>
      </c>
      <c r="L60" s="49">
        <f>D50</f>
        <v>1.5638461538461539</v>
      </c>
      <c r="M60" s="50">
        <f>K60*L60</f>
        <v>50353.344000000005</v>
      </c>
      <c r="N60" s="1"/>
    </row>
    <row r="61" spans="1:14">
      <c r="A61" s="1"/>
      <c r="B61" s="1"/>
      <c r="C61" s="1"/>
      <c r="D61" s="1"/>
      <c r="E61" s="1"/>
      <c r="F61" s="1"/>
      <c r="G61" s="1"/>
      <c r="H61" s="1"/>
      <c r="I61" s="92" t="s">
        <v>43</v>
      </c>
      <c r="J61" s="93"/>
      <c r="K61" s="93"/>
      <c r="L61" s="95">
        <f>SUM(L51:L60)</f>
        <v>15.113846153846152</v>
      </c>
      <c r="M61" s="96">
        <f>SUM(M51:M60)</f>
        <v>596421.7089194241</v>
      </c>
      <c r="N61" s="1"/>
    </row>
    <row r="62" spans="1:14">
      <c r="A62" s="1"/>
      <c r="B62" s="1"/>
      <c r="C62" s="1"/>
      <c r="D62" s="1"/>
      <c r="E62" s="1"/>
      <c r="F62" s="1"/>
      <c r="G62" s="1"/>
      <c r="H62" s="1"/>
      <c r="I62" s="103"/>
      <c r="J62" s="99"/>
      <c r="K62" s="99"/>
      <c r="L62" s="99"/>
      <c r="M62" s="101"/>
      <c r="N62" s="1"/>
    </row>
    <row r="63" spans="1:14">
      <c r="A63" s="1"/>
      <c r="B63" s="1"/>
      <c r="C63" s="1"/>
      <c r="D63" s="1"/>
      <c r="E63" s="1"/>
      <c r="F63" s="1"/>
      <c r="G63" s="1"/>
      <c r="H63" s="1"/>
      <c r="I63" s="98" t="s">
        <v>127</v>
      </c>
      <c r="J63" s="99"/>
      <c r="K63" s="99"/>
      <c r="L63" s="100" t="s">
        <v>45</v>
      </c>
      <c r="M63" s="101"/>
      <c r="N63" s="1"/>
    </row>
    <row r="64" spans="1:14">
      <c r="A64" s="1"/>
      <c r="B64" s="1"/>
      <c r="C64" s="1"/>
      <c r="D64" s="1"/>
      <c r="E64" s="1"/>
      <c r="F64" s="1"/>
      <c r="G64" s="1"/>
      <c r="H64" s="1"/>
      <c r="I64" s="103" t="str">
        <f>B26</f>
        <v xml:space="preserve">  Tax and Fringe</v>
      </c>
      <c r="J64" s="99"/>
      <c r="K64" s="104">
        <f>D26</f>
        <v>0.22309999999999999</v>
      </c>
      <c r="L64" s="99"/>
      <c r="M64" s="105">
        <f>K64*M61</f>
        <v>133061.68325992351</v>
      </c>
      <c r="N64" s="1"/>
    </row>
    <row r="65" spans="1:17">
      <c r="A65" s="1"/>
      <c r="B65" s="1"/>
      <c r="C65" s="1"/>
      <c r="D65" s="1"/>
      <c r="E65" s="1"/>
      <c r="F65" s="1"/>
      <c r="G65" s="1"/>
      <c r="H65" s="1"/>
      <c r="I65" s="92" t="s">
        <v>47</v>
      </c>
      <c r="J65" s="93"/>
      <c r="K65" s="93"/>
      <c r="L65" s="107"/>
      <c r="M65" s="108">
        <f>M61+M64</f>
        <v>729483.39217934757</v>
      </c>
      <c r="N65" s="1"/>
    </row>
    <row r="66" spans="1:17">
      <c r="A66" s="1"/>
      <c r="B66" s="1"/>
      <c r="C66" s="1"/>
      <c r="D66" s="1"/>
      <c r="E66" s="1"/>
      <c r="F66" s="1"/>
      <c r="G66" s="1"/>
      <c r="H66" s="1"/>
      <c r="I66" s="103" t="str">
        <f>B35</f>
        <v>PFLMA Trust Contribution</v>
      </c>
      <c r="J66" s="100"/>
      <c r="K66" s="100"/>
      <c r="L66" s="158">
        <f>D35</f>
        <v>3.7000000000000002E-3</v>
      </c>
      <c r="M66" s="505">
        <f>L66*M61</f>
        <v>2206.7603230018694</v>
      </c>
      <c r="N66" s="1"/>
    </row>
    <row r="67" spans="1:17">
      <c r="A67" s="1"/>
      <c r="B67" s="1"/>
      <c r="C67" s="1"/>
      <c r="D67" s="1"/>
      <c r="E67" s="1"/>
      <c r="F67" s="1"/>
      <c r="G67" s="1"/>
      <c r="H67" s="1"/>
      <c r="I67" s="103" t="str">
        <f>B29</f>
        <v xml:space="preserve">  Staff Training</v>
      </c>
      <c r="J67" s="99"/>
      <c r="K67" s="99"/>
      <c r="L67" s="397">
        <f>D29</f>
        <v>277.77888022304023</v>
      </c>
      <c r="M67" s="461">
        <f>L67*L61</f>
        <v>4198.3072604786876</v>
      </c>
      <c r="N67" s="1"/>
    </row>
    <row r="68" spans="1:17">
      <c r="A68" s="1"/>
      <c r="B68" s="1"/>
      <c r="C68" s="1"/>
      <c r="D68" s="1"/>
      <c r="E68" s="1"/>
      <c r="F68" s="1"/>
      <c r="G68" s="1"/>
      <c r="H68" s="1"/>
      <c r="I68" s="172" t="str">
        <f>B30</f>
        <v xml:space="preserve">  Transportation</v>
      </c>
      <c r="J68" s="99"/>
      <c r="K68" s="99"/>
      <c r="L68" s="143"/>
      <c r="M68" s="299">
        <f>D30</f>
        <v>6191.6539525126345</v>
      </c>
      <c r="N68" s="1"/>
    </row>
    <row r="69" spans="1:17">
      <c r="A69" s="1"/>
      <c r="B69" s="1"/>
      <c r="C69" s="1"/>
      <c r="D69" s="1"/>
      <c r="E69" s="1"/>
      <c r="F69" s="1"/>
      <c r="G69" s="1"/>
      <c r="H69" s="1"/>
      <c r="I69" s="103" t="str">
        <f>B32</f>
        <v xml:space="preserve">  Meals / Food***</v>
      </c>
      <c r="J69" s="99"/>
      <c r="K69" s="99"/>
      <c r="L69" s="143">
        <f>D32</f>
        <v>8.16</v>
      </c>
      <c r="M69" s="299">
        <f>L69*M48</f>
        <v>23827.200000000001</v>
      </c>
      <c r="N69" s="1"/>
    </row>
    <row r="70" spans="1:17">
      <c r="A70" s="1"/>
      <c r="B70" s="1"/>
      <c r="C70" s="1"/>
      <c r="D70" s="1"/>
      <c r="E70" s="1"/>
      <c r="F70" s="1"/>
      <c r="G70" s="1"/>
      <c r="H70" s="1"/>
      <c r="I70" s="172" t="str">
        <f>B31</f>
        <v xml:space="preserve">  Program Supplies &amp; Materials</v>
      </c>
      <c r="J70" s="99"/>
      <c r="K70" s="99"/>
      <c r="L70" s="143">
        <f>D31</f>
        <v>642.72053101483573</v>
      </c>
      <c r="M70" s="299">
        <f>L70*$L$61</f>
        <v>9713.9792256765322</v>
      </c>
      <c r="N70" s="1"/>
    </row>
    <row r="71" spans="1:17">
      <c r="A71" s="1"/>
      <c r="B71" s="1"/>
      <c r="C71" s="1"/>
      <c r="D71" s="1"/>
      <c r="E71" s="1"/>
      <c r="F71" s="1"/>
      <c r="G71" s="1"/>
      <c r="H71" s="1"/>
      <c r="I71" s="98"/>
      <c r="J71" s="99"/>
      <c r="K71" s="99"/>
      <c r="L71" s="718">
        <f>SUM(L68:L70)</f>
        <v>650.8805310148357</v>
      </c>
      <c r="M71" s="557">
        <f>SUM(M66:M70)</f>
        <v>46137.90076166972</v>
      </c>
      <c r="N71" s="1"/>
    </row>
    <row r="72" spans="1:17">
      <c r="A72" s="1"/>
      <c r="B72" s="1"/>
      <c r="C72" s="1"/>
      <c r="D72" s="1"/>
      <c r="E72" s="1"/>
      <c r="F72" s="1"/>
      <c r="G72" s="1"/>
      <c r="H72" s="1"/>
      <c r="I72" s="103"/>
      <c r="J72" s="99"/>
      <c r="K72" s="99"/>
      <c r="L72" s="297"/>
      <c r="M72" s="303"/>
      <c r="N72" s="1"/>
    </row>
    <row r="73" spans="1:17">
      <c r="A73" s="1"/>
      <c r="B73" s="1"/>
      <c r="C73" s="1"/>
      <c r="D73" s="1"/>
      <c r="E73" s="1"/>
      <c r="F73" s="1"/>
      <c r="G73" s="1"/>
      <c r="H73" s="1"/>
      <c r="I73" s="92" t="s">
        <v>133</v>
      </c>
      <c r="J73" s="93"/>
      <c r="K73" s="93"/>
      <c r="L73" s="93"/>
      <c r="M73" s="249">
        <f>SUM(M65,M71)</f>
        <v>775621.29294101731</v>
      </c>
      <c r="N73" s="1"/>
    </row>
    <row r="74" spans="1:17">
      <c r="A74" s="1"/>
      <c r="B74" s="1"/>
      <c r="C74" s="1"/>
      <c r="D74" s="1"/>
      <c r="E74" s="1"/>
      <c r="F74" s="1"/>
      <c r="G74" s="1"/>
      <c r="H74" s="1"/>
      <c r="I74" s="103"/>
      <c r="J74" s="99"/>
      <c r="K74" s="99"/>
      <c r="L74" s="163"/>
      <c r="M74" s="250"/>
      <c r="N74" s="1"/>
    </row>
    <row r="75" spans="1:17">
      <c r="A75" s="1"/>
      <c r="B75" s="1"/>
      <c r="C75" s="1"/>
      <c r="D75" s="1"/>
      <c r="E75" s="1"/>
      <c r="F75" s="1"/>
      <c r="G75" s="1"/>
      <c r="H75" s="1"/>
      <c r="I75" s="103" t="str">
        <f>B34</f>
        <v xml:space="preserve">  Admin. Allocation</v>
      </c>
      <c r="J75" s="99"/>
      <c r="K75" s="307">
        <f>D34</f>
        <v>0.12</v>
      </c>
      <c r="L75" s="99"/>
      <c r="M75" s="299">
        <f>K75*M73</f>
        <v>93074.555152922068</v>
      </c>
      <c r="N75" s="1"/>
    </row>
    <row r="76" spans="1:17">
      <c r="A76" s="1"/>
      <c r="B76" s="1"/>
      <c r="C76" s="1"/>
      <c r="D76" s="1"/>
      <c r="E76" s="1"/>
      <c r="F76" s="1"/>
      <c r="G76" s="1"/>
      <c r="H76" s="1"/>
      <c r="I76" s="103"/>
      <c r="J76" s="99"/>
      <c r="K76" s="99"/>
      <c r="L76" s="99"/>
      <c r="M76" s="311"/>
      <c r="N76" s="1"/>
    </row>
    <row r="77" spans="1:17">
      <c r="A77" s="1"/>
      <c r="B77" s="1"/>
      <c r="C77" s="1"/>
      <c r="D77" s="1"/>
      <c r="E77" s="1"/>
      <c r="F77" s="1"/>
      <c r="G77" s="1"/>
      <c r="H77" s="1"/>
      <c r="I77" s="103"/>
      <c r="J77" s="99"/>
      <c r="K77" s="99"/>
      <c r="L77" s="99"/>
      <c r="M77" s="311"/>
      <c r="N77" s="1"/>
    </row>
    <row r="78" spans="1:17" ht="13.8" thickBot="1">
      <c r="A78" s="1"/>
      <c r="B78" s="1"/>
      <c r="C78" s="1"/>
      <c r="D78" s="1"/>
      <c r="E78" s="1"/>
      <c r="F78" s="1"/>
      <c r="G78" s="1"/>
      <c r="H78" s="1"/>
      <c r="I78" s="316" t="s">
        <v>81</v>
      </c>
      <c r="J78" s="317"/>
      <c r="K78" s="317"/>
      <c r="L78" s="317"/>
      <c r="M78" s="318">
        <f>SUM(M73:M75)</f>
        <v>868695.84809393936</v>
      </c>
      <c r="N78" s="1"/>
    </row>
    <row r="79" spans="1:17" ht="13.8" thickTop="1">
      <c r="A79" s="1"/>
      <c r="B79" s="1"/>
      <c r="C79" s="1"/>
      <c r="D79" s="1"/>
      <c r="E79" s="1"/>
      <c r="F79" s="1"/>
      <c r="G79" s="64"/>
      <c r="H79" s="1"/>
      <c r="I79" s="103"/>
      <c r="J79" s="99"/>
      <c r="K79" s="99"/>
      <c r="L79" s="99"/>
      <c r="M79" s="101"/>
      <c r="N79" s="1"/>
    </row>
    <row r="80" spans="1:17" s="80" customFormat="1">
      <c r="A80" s="1"/>
      <c r="B80" s="1"/>
      <c r="C80" s="1"/>
      <c r="D80" s="1"/>
      <c r="E80" s="1"/>
      <c r="F80" s="1"/>
      <c r="G80" s="64"/>
      <c r="H80" s="1"/>
      <c r="I80" s="103" t="str">
        <f>B36</f>
        <v xml:space="preserve">  CAF</v>
      </c>
      <c r="J80" s="99"/>
      <c r="K80" s="324">
        <f>D37</f>
        <v>1.7780248869661817E-2</v>
      </c>
      <c r="L80" s="99"/>
      <c r="M80" s="326">
        <f>M78+(M78*K80)-(M61*K80)</f>
        <v>873536.95004923525</v>
      </c>
      <c r="N80" s="1"/>
      <c r="O80" s="5"/>
      <c r="P80" s="5"/>
      <c r="Q80" s="5"/>
    </row>
    <row r="81" spans="1:17" s="80" customFormat="1" ht="13.8" thickBot="1">
      <c r="A81" s="1"/>
      <c r="B81" s="1"/>
      <c r="C81" s="1"/>
      <c r="D81" s="1"/>
      <c r="E81" s="1"/>
      <c r="F81" s="1"/>
      <c r="G81" s="64"/>
      <c r="H81" s="1"/>
      <c r="I81" s="103"/>
      <c r="J81" s="99"/>
      <c r="K81" s="676"/>
      <c r="L81" s="99"/>
      <c r="M81" s="562"/>
      <c r="N81" s="1"/>
      <c r="O81" s="5"/>
      <c r="P81" s="5"/>
      <c r="Q81" s="5"/>
    </row>
    <row r="82" spans="1:17" s="80" customFormat="1" ht="14.4" thickTop="1" thickBot="1">
      <c r="A82" s="1"/>
      <c r="B82" s="1"/>
      <c r="C82" s="1"/>
      <c r="D82" s="1"/>
      <c r="E82" s="1"/>
      <c r="F82" s="1"/>
      <c r="G82" s="64"/>
      <c r="H82" s="1"/>
      <c r="I82" s="498" t="s">
        <v>184</v>
      </c>
      <c r="J82" s="348"/>
      <c r="K82" s="349"/>
      <c r="L82" s="350"/>
      <c r="M82" s="732">
        <f>M80/M48</f>
        <v>299.15648974288877</v>
      </c>
      <c r="N82" s="1"/>
      <c r="O82" s="5"/>
      <c r="P82" s="5"/>
      <c r="Q82" s="5"/>
    </row>
    <row r="83" spans="1:17" s="80" customFormat="1">
      <c r="A83" s="1"/>
      <c r="B83" s="1"/>
      <c r="C83" s="1"/>
      <c r="D83" s="1"/>
      <c r="E83" s="1"/>
      <c r="F83" s="1"/>
      <c r="G83" s="64"/>
      <c r="H83" s="1"/>
      <c r="I83" s="33"/>
      <c r="J83" s="357"/>
      <c r="K83" s="33"/>
      <c r="L83" s="1"/>
      <c r="M83" s="752"/>
      <c r="N83" s="1"/>
      <c r="O83" s="5"/>
      <c r="P83" s="5"/>
      <c r="Q83" s="5"/>
    </row>
    <row r="84" spans="1:17" s="80" customFormat="1">
      <c r="A84" s="1"/>
      <c r="B84" s="1"/>
      <c r="C84" s="1"/>
      <c r="D84" s="1"/>
      <c r="E84" s="1"/>
      <c r="F84" s="1"/>
      <c r="G84" s="64"/>
      <c r="H84" s="1"/>
      <c r="I84" s="33"/>
      <c r="J84" s="357"/>
      <c r="K84" s="33"/>
      <c r="L84" s="1"/>
      <c r="M84" s="165"/>
      <c r="N84" s="1"/>
      <c r="O84" s="5"/>
      <c r="P84" s="5"/>
      <c r="Q84" s="5"/>
    </row>
    <row r="85" spans="1:17" s="80" customFormat="1">
      <c r="A85" s="1"/>
      <c r="B85" s="1"/>
      <c r="C85" s="1"/>
      <c r="D85" s="1"/>
      <c r="E85" s="1"/>
      <c r="F85" s="1"/>
      <c r="G85" s="64"/>
      <c r="H85" s="1"/>
      <c r="I85" s="33"/>
      <c r="J85" s="357"/>
      <c r="K85" s="33"/>
      <c r="L85" s="336"/>
      <c r="M85" s="33"/>
      <c r="N85" s="1"/>
      <c r="O85" s="5"/>
      <c r="P85" s="5"/>
      <c r="Q85" s="5"/>
    </row>
    <row r="86" spans="1:17" s="80" customFormat="1">
      <c r="A86" s="1"/>
      <c r="B86" s="1"/>
      <c r="C86" s="1"/>
      <c r="D86" s="1"/>
      <c r="E86" s="1"/>
      <c r="F86" s="1"/>
      <c r="G86" s="64"/>
      <c r="H86" s="1"/>
      <c r="I86" s="33"/>
      <c r="J86" s="357"/>
      <c r="K86" s="33"/>
      <c r="L86" s="336"/>
      <c r="M86" s="33"/>
      <c r="N86" s="1"/>
      <c r="O86" s="5"/>
      <c r="P86" s="5"/>
      <c r="Q86" s="5"/>
    </row>
    <row r="87" spans="1:17" s="80" customFormat="1">
      <c r="A87" s="1"/>
      <c r="B87" s="1"/>
      <c r="C87" s="1"/>
      <c r="D87" s="1"/>
      <c r="E87" s="1"/>
      <c r="F87" s="1"/>
      <c r="G87" s="64"/>
      <c r="H87" s="1"/>
      <c r="I87" s="33"/>
      <c r="J87" s="357"/>
      <c r="K87" s="33"/>
      <c r="L87" s="336"/>
      <c r="M87" s="33"/>
      <c r="N87" s="1"/>
      <c r="O87" s="5"/>
      <c r="P87" s="5"/>
      <c r="Q87" s="5"/>
    </row>
    <row r="88" spans="1:17" s="80" customFormat="1">
      <c r="A88" s="1"/>
      <c r="B88" s="1"/>
      <c r="C88" s="1"/>
      <c r="D88" s="1"/>
      <c r="E88" s="1"/>
      <c r="F88" s="1"/>
      <c r="G88" s="64"/>
      <c r="H88" s="1"/>
      <c r="I88" s="33"/>
      <c r="J88" s="357"/>
      <c r="K88" s="33"/>
      <c r="L88" s="336"/>
      <c r="M88" s="33"/>
      <c r="N88" s="1"/>
      <c r="O88" s="5"/>
      <c r="P88" s="5"/>
      <c r="Q88" s="5"/>
    </row>
    <row r="89" spans="1:17" s="80" customFormat="1">
      <c r="A89" s="1"/>
      <c r="B89" s="1"/>
      <c r="C89" s="1"/>
      <c r="D89" s="1"/>
      <c r="E89" s="1"/>
      <c r="F89" s="1"/>
      <c r="G89" s="64"/>
      <c r="H89" s="1"/>
      <c r="I89" s="33"/>
      <c r="J89" s="357"/>
      <c r="K89" s="33"/>
      <c r="L89" s="336"/>
      <c r="M89" s="33"/>
      <c r="N89" s="1"/>
      <c r="O89" s="5"/>
      <c r="P89" s="5"/>
      <c r="Q89" s="5"/>
    </row>
    <row r="90" spans="1:17" s="80" customFormat="1">
      <c r="A90" s="1"/>
      <c r="B90" s="1"/>
      <c r="C90" s="1"/>
      <c r="D90" s="1"/>
      <c r="E90" s="1"/>
      <c r="F90" s="1"/>
      <c r="G90" s="64"/>
      <c r="H90" s="1"/>
      <c r="I90" s="33"/>
      <c r="J90" s="357"/>
      <c r="K90" s="33"/>
      <c r="L90" s="336"/>
      <c r="M90" s="33"/>
      <c r="N90" s="1"/>
      <c r="O90" s="5"/>
      <c r="P90" s="5"/>
      <c r="Q90" s="5"/>
    </row>
    <row r="91" spans="1:17" s="80" customFormat="1">
      <c r="A91" s="1"/>
      <c r="B91" s="1"/>
      <c r="C91" s="1"/>
      <c r="D91" s="1"/>
      <c r="E91" s="1"/>
      <c r="F91" s="1"/>
      <c r="G91" s="64"/>
      <c r="H91" s="1"/>
      <c r="I91" s="33"/>
      <c r="J91" s="357"/>
      <c r="K91" s="33"/>
      <c r="L91" s="336"/>
      <c r="M91" s="33"/>
      <c r="N91" s="1"/>
      <c r="O91" s="5"/>
      <c r="P91" s="5"/>
      <c r="Q91" s="5"/>
    </row>
    <row r="92" spans="1:17" s="80" customFormat="1">
      <c r="A92" s="1"/>
      <c r="B92" s="1"/>
      <c r="C92" s="1"/>
      <c r="D92" s="1"/>
      <c r="E92" s="1"/>
      <c r="F92" s="1"/>
      <c r="G92" s="64"/>
      <c r="H92" s="1"/>
      <c r="I92" s="33"/>
      <c r="J92" s="357"/>
      <c r="K92" s="33"/>
      <c r="L92" s="336"/>
      <c r="M92" s="33"/>
      <c r="N92" s="410"/>
      <c r="O92" s="5"/>
      <c r="P92" s="5"/>
      <c r="Q92" s="5"/>
    </row>
    <row r="93" spans="1:17" s="80" customFormat="1">
      <c r="A93" s="1"/>
      <c r="B93" s="1"/>
      <c r="C93" s="1"/>
      <c r="D93" s="1"/>
      <c r="E93" s="1"/>
      <c r="F93" s="1"/>
      <c r="G93" s="64"/>
      <c r="H93" s="1"/>
      <c r="I93" s="33"/>
      <c r="J93" s="357"/>
      <c r="K93" s="33"/>
      <c r="L93" s="336"/>
      <c r="M93" s="33"/>
      <c r="N93" s="1"/>
      <c r="O93" s="5"/>
      <c r="P93" s="5"/>
      <c r="Q93" s="5"/>
    </row>
    <row r="94" spans="1:17" s="80" customFormat="1">
      <c r="A94" s="1"/>
      <c r="B94" s="1"/>
      <c r="C94" s="1"/>
      <c r="D94" s="1"/>
      <c r="E94" s="1"/>
      <c r="F94" s="1"/>
      <c r="G94" s="64"/>
      <c r="H94" s="1"/>
      <c r="I94" s="33"/>
      <c r="J94" s="357"/>
      <c r="K94" s="33"/>
      <c r="L94" s="336"/>
      <c r="M94" s="33"/>
      <c r="N94" s="1"/>
      <c r="O94" s="5"/>
      <c r="P94" s="5"/>
      <c r="Q94" s="5"/>
    </row>
    <row r="95" spans="1:17" s="80" customFormat="1">
      <c r="A95" s="1"/>
      <c r="B95" s="1"/>
      <c r="C95" s="1"/>
      <c r="D95" s="1"/>
      <c r="E95" s="1"/>
      <c r="F95" s="1"/>
      <c r="G95" s="64"/>
      <c r="H95" s="1"/>
      <c r="I95" s="33"/>
      <c r="J95" s="357"/>
      <c r="K95" s="33"/>
      <c r="L95" s="336"/>
      <c r="M95" s="33"/>
      <c r="N95" s="1"/>
      <c r="O95" s="5"/>
      <c r="P95" s="5"/>
      <c r="Q95" s="5"/>
    </row>
    <row r="96" spans="1:17" s="80" customFormat="1">
      <c r="A96" s="1"/>
      <c r="B96" s="1"/>
      <c r="C96" s="1"/>
      <c r="D96" s="1"/>
      <c r="E96" s="1"/>
      <c r="F96" s="1"/>
      <c r="G96" s="64"/>
      <c r="H96" s="1"/>
      <c r="I96" s="33"/>
      <c r="J96" s="357"/>
      <c r="K96" s="33"/>
      <c r="L96" s="336"/>
      <c r="M96" s="33"/>
      <c r="N96" s="1"/>
      <c r="O96" s="5"/>
      <c r="P96" s="5"/>
      <c r="Q96" s="5"/>
    </row>
    <row r="97" spans="1:17" s="80" customFormat="1">
      <c r="A97" s="1"/>
      <c r="B97" s="1"/>
      <c r="C97" s="1"/>
      <c r="D97" s="1"/>
      <c r="E97" s="1"/>
      <c r="F97" s="1"/>
      <c r="G97" s="64"/>
      <c r="H97" s="1"/>
      <c r="I97" s="1"/>
      <c r="J97" s="1"/>
      <c r="K97" s="1"/>
      <c r="L97" s="1"/>
      <c r="M97" s="33"/>
      <c r="N97" s="1"/>
      <c r="O97" s="5"/>
      <c r="P97" s="5"/>
      <c r="Q97" s="5"/>
    </row>
    <row r="98" spans="1:17" s="80" customFormat="1">
      <c r="A98" s="1"/>
      <c r="B98" s="1"/>
      <c r="C98" s="1"/>
      <c r="D98" s="1"/>
      <c r="E98" s="1"/>
      <c r="F98" s="1"/>
      <c r="G98" s="64"/>
      <c r="H98" s="1"/>
      <c r="I98" s="1"/>
      <c r="J98" s="1"/>
      <c r="K98" s="1"/>
      <c r="L98" s="1"/>
      <c r="M98" s="1"/>
      <c r="N98" s="1"/>
      <c r="O98" s="5"/>
      <c r="P98" s="5"/>
      <c r="Q98" s="5"/>
    </row>
    <row r="99" spans="1:17" s="80" customFormat="1">
      <c r="A99" s="1"/>
      <c r="B99" s="1"/>
      <c r="C99" s="1"/>
      <c r="D99" s="1"/>
      <c r="E99" s="1"/>
      <c r="F99" s="1"/>
      <c r="G99" s="64"/>
      <c r="H99" s="1"/>
      <c r="I99" s="1"/>
      <c r="J99" s="1"/>
      <c r="K99" s="1"/>
      <c r="L99" s="1"/>
      <c r="M99" s="1"/>
      <c r="N99" s="1"/>
      <c r="O99" s="5"/>
      <c r="P99" s="5"/>
      <c r="Q99" s="5"/>
    </row>
    <row r="100" spans="1:17" s="80" customFormat="1">
      <c r="A100" s="1"/>
      <c r="B100" s="1"/>
      <c r="C100" s="1"/>
      <c r="D100" s="1"/>
      <c r="E100" s="1"/>
      <c r="F100" s="1"/>
      <c r="G100" s="64"/>
      <c r="H100" s="1"/>
      <c r="N100" s="1"/>
      <c r="O100" s="5"/>
      <c r="P100" s="5"/>
      <c r="Q100" s="5"/>
    </row>
    <row r="101" spans="1:17" s="80" customFormat="1">
      <c r="A101" s="1"/>
      <c r="B101" s="1"/>
      <c r="C101" s="1"/>
      <c r="D101" s="1"/>
      <c r="E101" s="1"/>
      <c r="F101" s="1"/>
      <c r="G101" s="64"/>
      <c r="H101" s="1"/>
      <c r="N101" s="1"/>
      <c r="O101" s="5"/>
      <c r="P101" s="5"/>
      <c r="Q101" s="5"/>
    </row>
    <row r="102" spans="1:17" s="80" customFormat="1">
      <c r="A102" s="1"/>
      <c r="B102" s="1"/>
      <c r="C102" s="1"/>
      <c r="D102" s="1"/>
      <c r="E102" s="1"/>
      <c r="F102" s="1"/>
      <c r="G102" s="64"/>
      <c r="H102" s="1"/>
      <c r="N102" s="1"/>
      <c r="O102" s="5"/>
      <c r="P102" s="5"/>
      <c r="Q102" s="5"/>
    </row>
    <row r="103" spans="1:17" s="80" customFormat="1">
      <c r="B103" s="1"/>
      <c r="C103" s="1"/>
      <c r="D103" s="1"/>
      <c r="E103" s="1"/>
      <c r="F103" s="1"/>
      <c r="G103" s="64"/>
      <c r="N103" s="1"/>
      <c r="O103" s="5"/>
      <c r="P103" s="5"/>
      <c r="Q103" s="5"/>
    </row>
    <row r="104" spans="1:17" s="80" customFormat="1">
      <c r="B104" s="1"/>
      <c r="C104" s="1"/>
      <c r="D104" s="1"/>
      <c r="E104" s="1"/>
      <c r="F104" s="1"/>
      <c r="G104" s="64"/>
      <c r="O104" s="5"/>
      <c r="P104" s="5"/>
      <c r="Q104" s="5"/>
    </row>
    <row r="105" spans="1:17" s="80" customFormat="1">
      <c r="O105" s="5"/>
      <c r="P105" s="5"/>
      <c r="Q105" s="5"/>
    </row>
    <row r="106" spans="1:17" s="80" customFormat="1">
      <c r="O106" s="5"/>
      <c r="P106" s="5"/>
      <c r="Q106" s="5"/>
    </row>
    <row r="107" spans="1:17" s="80" customFormat="1">
      <c r="O107" s="5"/>
      <c r="P107" s="5"/>
      <c r="Q107" s="5"/>
    </row>
    <row r="108" spans="1:17" s="80" customFormat="1">
      <c r="O108" s="5"/>
      <c r="P108" s="5"/>
      <c r="Q108" s="5"/>
    </row>
    <row r="109" spans="1:17" s="80" customFormat="1">
      <c r="O109" s="5"/>
      <c r="P109" s="5"/>
      <c r="Q109" s="5"/>
    </row>
    <row r="110" spans="1:17" s="80" customFormat="1">
      <c r="O110" s="5"/>
      <c r="P110" s="5"/>
      <c r="Q110" s="5"/>
    </row>
    <row r="111" spans="1:17" s="80" customFormat="1">
      <c r="O111" s="5"/>
      <c r="P111" s="5"/>
      <c r="Q111" s="5"/>
    </row>
    <row r="112" spans="1:17" s="80" customFormat="1">
      <c r="O112" s="5"/>
      <c r="P112" s="5"/>
      <c r="Q112" s="5"/>
    </row>
    <row r="113" spans="15:17" s="80" customFormat="1">
      <c r="O113" s="5"/>
      <c r="P113" s="5"/>
      <c r="Q113" s="5"/>
    </row>
    <row r="114" spans="15:17" s="80" customFormat="1">
      <c r="O114" s="5"/>
      <c r="P114" s="5"/>
      <c r="Q114" s="5"/>
    </row>
    <row r="115" spans="15:17" s="80" customFormat="1">
      <c r="O115" s="5"/>
      <c r="P115" s="5"/>
      <c r="Q115" s="5"/>
    </row>
    <row r="116" spans="15:17" s="80" customFormat="1">
      <c r="O116" s="5"/>
      <c r="P116" s="5"/>
      <c r="Q116" s="5"/>
    </row>
    <row r="117" spans="15:17" s="80" customFormat="1">
      <c r="O117" s="5"/>
      <c r="P117" s="5"/>
      <c r="Q117" s="5"/>
    </row>
    <row r="118" spans="15:17" s="80" customFormat="1">
      <c r="O118" s="5"/>
      <c r="P118" s="5"/>
      <c r="Q118" s="5"/>
    </row>
    <row r="119" spans="15:17" s="80" customFormat="1">
      <c r="O119" s="5"/>
      <c r="P119" s="5"/>
      <c r="Q119" s="5"/>
    </row>
    <row r="120" spans="15:17" s="80" customFormat="1">
      <c r="O120" s="5"/>
      <c r="P120" s="5"/>
      <c r="Q120" s="5"/>
    </row>
    <row r="121" spans="15:17" s="80" customFormat="1">
      <c r="O121" s="5"/>
      <c r="P121" s="5"/>
      <c r="Q121" s="5"/>
    </row>
    <row r="122" spans="15:17" s="80" customFormat="1">
      <c r="O122" s="5"/>
      <c r="P122" s="5"/>
      <c r="Q122" s="5"/>
    </row>
    <row r="123" spans="15:17" s="80" customFormat="1">
      <c r="O123" s="5"/>
      <c r="P123" s="5"/>
      <c r="Q123" s="5"/>
    </row>
    <row r="124" spans="15:17" s="80" customFormat="1">
      <c r="O124" s="5"/>
      <c r="P124" s="5"/>
      <c r="Q124" s="5"/>
    </row>
    <row r="125" spans="15:17" s="80" customFormat="1">
      <c r="O125" s="5"/>
      <c r="P125" s="5"/>
      <c r="Q125" s="5"/>
    </row>
    <row r="126" spans="15:17" s="80" customFormat="1">
      <c r="O126" s="5"/>
      <c r="P126" s="5"/>
      <c r="Q126" s="5"/>
    </row>
    <row r="127" spans="15:17" s="80" customFormat="1">
      <c r="O127" s="5"/>
      <c r="P127" s="5"/>
      <c r="Q127" s="5"/>
    </row>
    <row r="128" spans="15:17" s="80" customFormat="1">
      <c r="O128" s="5"/>
      <c r="P128" s="5"/>
      <c r="Q128" s="5"/>
    </row>
    <row r="129" spans="15:17" s="80" customFormat="1">
      <c r="O129" s="5"/>
      <c r="P129" s="5"/>
      <c r="Q129" s="5"/>
    </row>
    <row r="130" spans="15:17" s="80" customFormat="1">
      <c r="O130" s="5"/>
      <c r="P130" s="5"/>
      <c r="Q130" s="5"/>
    </row>
    <row r="131" spans="15:17" s="80" customFormat="1">
      <c r="O131" s="5"/>
      <c r="P131" s="5"/>
      <c r="Q131" s="5"/>
    </row>
    <row r="132" spans="15:17" s="80" customFormat="1">
      <c r="O132" s="5"/>
      <c r="P132" s="5"/>
      <c r="Q132" s="5"/>
    </row>
    <row r="133" spans="15:17" s="80" customFormat="1">
      <c r="O133" s="5"/>
      <c r="P133" s="5"/>
      <c r="Q133" s="5"/>
    </row>
    <row r="134" spans="15:17" s="80" customFormat="1">
      <c r="O134" s="5"/>
      <c r="P134" s="5"/>
      <c r="Q134" s="5"/>
    </row>
    <row r="135" spans="15:17" s="80" customFormat="1">
      <c r="O135" s="5"/>
      <c r="P135" s="5"/>
      <c r="Q135" s="5"/>
    </row>
    <row r="136" spans="15:17" s="80" customFormat="1">
      <c r="O136" s="5"/>
      <c r="P136" s="5"/>
      <c r="Q136" s="5"/>
    </row>
    <row r="137" spans="15:17" s="80" customFormat="1">
      <c r="O137" s="5"/>
      <c r="P137" s="5"/>
      <c r="Q137" s="5"/>
    </row>
    <row r="138" spans="15:17" s="80" customFormat="1">
      <c r="O138" s="5"/>
      <c r="P138" s="5"/>
      <c r="Q138" s="5"/>
    </row>
    <row r="139" spans="15:17" s="80" customFormat="1">
      <c r="O139" s="5"/>
      <c r="P139" s="5"/>
      <c r="Q139" s="5"/>
    </row>
    <row r="140" spans="15:17" s="80" customFormat="1">
      <c r="O140" s="5"/>
      <c r="P140" s="5"/>
      <c r="Q140" s="5"/>
    </row>
    <row r="141" spans="15:17" s="80" customFormat="1">
      <c r="O141" s="5"/>
      <c r="P141" s="5"/>
      <c r="Q141" s="5"/>
    </row>
    <row r="142" spans="15:17" s="80" customFormat="1">
      <c r="O142" s="5"/>
      <c r="P142" s="5"/>
      <c r="Q142" s="5"/>
    </row>
    <row r="143" spans="15:17" s="80" customFormat="1">
      <c r="O143" s="5"/>
      <c r="P143" s="5"/>
      <c r="Q143" s="5"/>
    </row>
    <row r="144" spans="15:17" s="80" customFormat="1">
      <c r="O144" s="5"/>
      <c r="P144" s="5"/>
      <c r="Q144" s="5"/>
    </row>
    <row r="145" spans="15:17" s="80" customFormat="1">
      <c r="O145" s="5"/>
      <c r="P145" s="5"/>
      <c r="Q145" s="5"/>
    </row>
    <row r="146" spans="15:17" s="80" customFormat="1">
      <c r="O146" s="5"/>
      <c r="P146" s="5"/>
      <c r="Q146" s="5"/>
    </row>
    <row r="147" spans="15:17" s="80" customFormat="1">
      <c r="O147" s="5"/>
      <c r="P147" s="5"/>
      <c r="Q147" s="5"/>
    </row>
    <row r="148" spans="15:17" s="80" customFormat="1">
      <c r="O148" s="5"/>
      <c r="P148" s="5"/>
      <c r="Q148" s="5"/>
    </row>
    <row r="149" spans="15:17" s="80" customFormat="1">
      <c r="O149" s="5"/>
      <c r="P149" s="5"/>
      <c r="Q149" s="5"/>
    </row>
    <row r="150" spans="15:17" s="80" customFormat="1">
      <c r="O150" s="5"/>
      <c r="P150" s="5"/>
      <c r="Q150" s="5"/>
    </row>
    <row r="151" spans="15:17" s="80" customFormat="1">
      <c r="O151" s="5"/>
      <c r="P151" s="5"/>
      <c r="Q151" s="5"/>
    </row>
    <row r="152" spans="15:17" s="80" customFormat="1">
      <c r="O152" s="5"/>
      <c r="P152" s="5"/>
      <c r="Q152" s="5"/>
    </row>
    <row r="153" spans="15:17" s="80" customFormat="1">
      <c r="O153" s="5"/>
      <c r="P153" s="5"/>
      <c r="Q153" s="5"/>
    </row>
    <row r="154" spans="15:17" s="80" customFormat="1">
      <c r="O154" s="5"/>
      <c r="P154" s="5"/>
      <c r="Q154" s="5"/>
    </row>
    <row r="155" spans="15:17" s="80" customFormat="1">
      <c r="O155" s="5"/>
      <c r="P155" s="5"/>
      <c r="Q155" s="5"/>
    </row>
    <row r="156" spans="15:17" s="80" customFormat="1">
      <c r="O156" s="5"/>
      <c r="P156" s="5"/>
      <c r="Q156" s="5"/>
    </row>
    <row r="157" spans="15:17" s="80" customFormat="1">
      <c r="O157" s="5"/>
      <c r="P157" s="5"/>
      <c r="Q157" s="5"/>
    </row>
    <row r="158" spans="15:17" s="80" customFormat="1">
      <c r="O158" s="5"/>
      <c r="P158" s="5"/>
      <c r="Q158" s="5"/>
    </row>
    <row r="159" spans="15:17" s="80" customFormat="1">
      <c r="O159" s="5"/>
      <c r="P159" s="5"/>
      <c r="Q159" s="5"/>
    </row>
    <row r="160" spans="15:17" s="80" customFormat="1">
      <c r="O160" s="5"/>
      <c r="P160" s="5"/>
      <c r="Q160" s="5"/>
    </row>
    <row r="161" spans="15:17" s="80" customFormat="1">
      <c r="O161" s="5"/>
      <c r="P161" s="5"/>
      <c r="Q161" s="5"/>
    </row>
    <row r="162" spans="15:17" s="80" customFormat="1">
      <c r="O162" s="5"/>
      <c r="P162" s="5"/>
      <c r="Q162" s="5"/>
    </row>
    <row r="163" spans="15:17" s="80" customFormat="1">
      <c r="O163" s="5"/>
      <c r="P163" s="5"/>
      <c r="Q163" s="5"/>
    </row>
    <row r="164" spans="15:17" s="80" customFormat="1">
      <c r="O164" s="5"/>
      <c r="P164" s="5"/>
      <c r="Q164" s="5"/>
    </row>
    <row r="165" spans="15:17" s="80" customFormat="1">
      <c r="O165" s="5"/>
      <c r="P165" s="5"/>
      <c r="Q165" s="5"/>
    </row>
    <row r="166" spans="15:17" s="80" customFormat="1">
      <c r="O166" s="5"/>
      <c r="P166" s="5"/>
      <c r="Q166" s="5"/>
    </row>
    <row r="167" spans="15:17" s="80" customFormat="1">
      <c r="O167" s="5"/>
      <c r="P167" s="5"/>
      <c r="Q167" s="5"/>
    </row>
    <row r="168" spans="15:17" s="80" customFormat="1">
      <c r="O168" s="5"/>
      <c r="P168" s="5"/>
      <c r="Q168" s="5"/>
    </row>
    <row r="169" spans="15:17" s="80" customFormat="1">
      <c r="O169" s="5"/>
      <c r="P169" s="5"/>
      <c r="Q169" s="5"/>
    </row>
    <row r="170" spans="15:17" s="80" customFormat="1">
      <c r="O170" s="5"/>
      <c r="P170" s="5"/>
      <c r="Q170" s="5"/>
    </row>
    <row r="171" spans="15:17" s="80" customFormat="1">
      <c r="O171" s="5"/>
      <c r="P171" s="5"/>
      <c r="Q171" s="5"/>
    </row>
    <row r="172" spans="15:17" s="80" customFormat="1">
      <c r="O172" s="5"/>
      <c r="P172" s="5"/>
      <c r="Q172" s="5"/>
    </row>
    <row r="173" spans="15:17" s="80" customFormat="1">
      <c r="O173" s="5"/>
      <c r="P173" s="5"/>
      <c r="Q173" s="5"/>
    </row>
    <row r="174" spans="15:17" s="80" customFormat="1">
      <c r="O174" s="5"/>
      <c r="P174" s="5"/>
      <c r="Q174" s="5"/>
    </row>
    <row r="175" spans="15:17" s="80" customFormat="1">
      <c r="O175" s="5"/>
      <c r="P175" s="5"/>
      <c r="Q175" s="5"/>
    </row>
    <row r="176" spans="15:17" s="80" customFormat="1">
      <c r="O176" s="5"/>
      <c r="P176" s="5"/>
      <c r="Q176" s="5"/>
    </row>
    <row r="177" spans="15:17" s="80" customFormat="1">
      <c r="O177" s="5"/>
      <c r="P177" s="5"/>
      <c r="Q177" s="5"/>
    </row>
    <row r="178" spans="15:17" s="80" customFormat="1">
      <c r="O178" s="5"/>
      <c r="P178" s="5"/>
      <c r="Q178" s="5"/>
    </row>
    <row r="179" spans="15:17" s="80" customFormat="1">
      <c r="O179" s="5"/>
      <c r="P179" s="5"/>
      <c r="Q179" s="5"/>
    </row>
    <row r="180" spans="15:17" s="80" customFormat="1">
      <c r="O180" s="5"/>
      <c r="P180" s="5"/>
      <c r="Q180" s="5"/>
    </row>
    <row r="181" spans="15:17" s="80" customFormat="1">
      <c r="O181" s="5"/>
      <c r="P181" s="5"/>
      <c r="Q181" s="5"/>
    </row>
    <row r="182" spans="15:17" s="80" customFormat="1">
      <c r="O182" s="5"/>
      <c r="P182" s="5"/>
      <c r="Q182" s="5"/>
    </row>
    <row r="183" spans="15:17" s="80" customFormat="1">
      <c r="O183" s="5"/>
      <c r="P183" s="5"/>
      <c r="Q183" s="5"/>
    </row>
    <row r="184" spans="15:17" s="80" customFormat="1">
      <c r="O184" s="5"/>
      <c r="P184" s="5"/>
      <c r="Q184" s="5"/>
    </row>
    <row r="185" spans="15:17" s="80" customFormat="1">
      <c r="O185" s="5"/>
      <c r="P185" s="5"/>
      <c r="Q185" s="5"/>
    </row>
    <row r="186" spans="15:17" s="80" customFormat="1">
      <c r="O186" s="5"/>
      <c r="P186" s="5"/>
      <c r="Q186" s="5"/>
    </row>
    <row r="187" spans="15:17" s="80" customFormat="1">
      <c r="O187" s="5"/>
      <c r="P187" s="5"/>
      <c r="Q187" s="5"/>
    </row>
    <row r="188" spans="15:17" s="80" customFormat="1">
      <c r="O188" s="5"/>
      <c r="P188" s="5"/>
      <c r="Q188" s="5"/>
    </row>
    <row r="189" spans="15:17" s="80" customFormat="1">
      <c r="O189" s="5"/>
      <c r="P189" s="5"/>
      <c r="Q189" s="5"/>
    </row>
    <row r="190" spans="15:17" s="80" customFormat="1">
      <c r="O190" s="5"/>
      <c r="P190" s="5"/>
      <c r="Q190" s="5"/>
    </row>
    <row r="191" spans="15:17" s="80" customFormat="1">
      <c r="O191" s="5"/>
      <c r="P191" s="5"/>
      <c r="Q191" s="5"/>
    </row>
    <row r="192" spans="15:17" s="80" customFormat="1">
      <c r="O192" s="5"/>
      <c r="P192" s="5"/>
      <c r="Q192" s="5"/>
    </row>
    <row r="193" spans="15:17" s="80" customFormat="1">
      <c r="O193" s="5"/>
      <c r="P193" s="5"/>
      <c r="Q193" s="5"/>
    </row>
    <row r="194" spans="15:17" s="80" customFormat="1">
      <c r="O194" s="5"/>
      <c r="P194" s="5"/>
      <c r="Q194" s="5"/>
    </row>
    <row r="195" spans="15:17" s="80" customFormat="1">
      <c r="O195" s="5"/>
      <c r="P195" s="5"/>
      <c r="Q195" s="5"/>
    </row>
    <row r="196" spans="15:17" s="80" customFormat="1">
      <c r="O196" s="5"/>
      <c r="P196" s="5"/>
      <c r="Q196" s="5"/>
    </row>
    <row r="197" spans="15:17" s="80" customFormat="1">
      <c r="O197" s="5"/>
      <c r="P197" s="5"/>
      <c r="Q197" s="5"/>
    </row>
    <row r="198" spans="15:17" s="80" customFormat="1">
      <c r="O198" s="5"/>
      <c r="P198" s="5"/>
      <c r="Q198" s="5"/>
    </row>
    <row r="199" spans="15:17" s="80" customFormat="1">
      <c r="O199" s="5"/>
      <c r="P199" s="5"/>
      <c r="Q199" s="5"/>
    </row>
    <row r="200" spans="15:17" s="80" customFormat="1">
      <c r="O200" s="5"/>
      <c r="P200" s="5"/>
      <c r="Q200" s="5"/>
    </row>
    <row r="201" spans="15:17" s="80" customFormat="1">
      <c r="O201" s="5"/>
      <c r="P201" s="5"/>
      <c r="Q201" s="5"/>
    </row>
    <row r="202" spans="15:17" s="80" customFormat="1">
      <c r="O202" s="5"/>
      <c r="P202" s="5"/>
      <c r="Q202" s="5"/>
    </row>
    <row r="203" spans="15:17" s="80" customFormat="1">
      <c r="O203" s="5"/>
      <c r="P203" s="5"/>
      <c r="Q203" s="5"/>
    </row>
    <row r="204" spans="15:17" s="80" customFormat="1">
      <c r="O204" s="5"/>
      <c r="P204" s="5"/>
      <c r="Q204" s="5"/>
    </row>
    <row r="205" spans="15:17" s="80" customFormat="1">
      <c r="O205" s="5"/>
      <c r="P205" s="5"/>
      <c r="Q205" s="5"/>
    </row>
    <row r="206" spans="15:17" s="80" customFormat="1">
      <c r="O206" s="5"/>
      <c r="P206" s="5"/>
      <c r="Q206" s="5"/>
    </row>
    <row r="207" spans="15:17" s="80" customFormat="1">
      <c r="O207" s="5"/>
      <c r="P207" s="5"/>
      <c r="Q207" s="5"/>
    </row>
    <row r="208" spans="15:17" s="80" customFormat="1">
      <c r="O208" s="5"/>
      <c r="P208" s="5"/>
      <c r="Q208" s="5"/>
    </row>
    <row r="209" spans="15:17" s="80" customFormat="1">
      <c r="O209" s="5"/>
      <c r="P209" s="5"/>
      <c r="Q209" s="5"/>
    </row>
    <row r="210" spans="15:17" s="80" customFormat="1">
      <c r="O210" s="5"/>
      <c r="P210" s="5"/>
      <c r="Q210" s="5"/>
    </row>
    <row r="211" spans="15:17" s="80" customFormat="1">
      <c r="O211" s="5"/>
      <c r="P211" s="5"/>
      <c r="Q211" s="5"/>
    </row>
    <row r="212" spans="15:17" s="80" customFormat="1">
      <c r="O212" s="5"/>
      <c r="P212" s="5"/>
      <c r="Q212" s="5"/>
    </row>
    <row r="213" spans="15:17" s="80" customFormat="1">
      <c r="O213" s="5"/>
      <c r="P213" s="5"/>
      <c r="Q213" s="5"/>
    </row>
    <row r="214" spans="15:17" s="80" customFormat="1">
      <c r="O214" s="5"/>
      <c r="P214" s="5"/>
      <c r="Q214" s="5"/>
    </row>
    <row r="215" spans="15:17" s="80" customFormat="1">
      <c r="O215" s="5"/>
      <c r="P215" s="5"/>
      <c r="Q215" s="5"/>
    </row>
    <row r="216" spans="15:17" s="80" customFormat="1">
      <c r="O216" s="5"/>
      <c r="P216" s="5"/>
      <c r="Q216" s="5"/>
    </row>
    <row r="217" spans="15:17" s="80" customFormat="1">
      <c r="O217" s="5"/>
      <c r="P217" s="5"/>
      <c r="Q217" s="5"/>
    </row>
    <row r="218" spans="15:17" s="80" customFormat="1">
      <c r="O218" s="5"/>
      <c r="P218" s="5"/>
      <c r="Q218" s="5"/>
    </row>
    <row r="219" spans="15:17" s="80" customFormat="1">
      <c r="O219" s="5"/>
      <c r="P219" s="5"/>
      <c r="Q219" s="5"/>
    </row>
    <row r="220" spans="15:17" s="80" customFormat="1">
      <c r="O220" s="5"/>
      <c r="P220" s="5"/>
      <c r="Q220" s="5"/>
    </row>
    <row r="221" spans="15:17" s="80" customFormat="1">
      <c r="O221" s="5"/>
      <c r="P221" s="5"/>
      <c r="Q221" s="5"/>
    </row>
    <row r="222" spans="15:17" s="80" customFormat="1">
      <c r="O222" s="5"/>
      <c r="P222" s="5"/>
      <c r="Q222" s="5"/>
    </row>
    <row r="223" spans="15:17" s="80" customFormat="1">
      <c r="O223" s="5"/>
      <c r="P223" s="5"/>
      <c r="Q223" s="5"/>
    </row>
    <row r="224" spans="15:17" s="80" customFormat="1">
      <c r="O224" s="5"/>
      <c r="P224" s="5"/>
      <c r="Q224" s="5"/>
    </row>
    <row r="225" spans="15:17" s="80" customFormat="1">
      <c r="O225" s="5"/>
      <c r="P225" s="5"/>
      <c r="Q225" s="5"/>
    </row>
    <row r="226" spans="15:17" s="80" customFormat="1">
      <c r="O226" s="5"/>
      <c r="P226" s="5"/>
      <c r="Q226" s="5"/>
    </row>
    <row r="227" spans="15:17" s="80" customFormat="1">
      <c r="O227" s="5"/>
      <c r="P227" s="5"/>
      <c r="Q227" s="5"/>
    </row>
    <row r="228" spans="15:17" s="80" customFormat="1">
      <c r="O228" s="5"/>
      <c r="P228" s="5"/>
      <c r="Q228" s="5"/>
    </row>
    <row r="229" spans="15:17" s="80" customFormat="1">
      <c r="O229" s="5"/>
      <c r="P229" s="5"/>
      <c r="Q229" s="5"/>
    </row>
    <row r="230" spans="15:17" s="80" customFormat="1">
      <c r="O230" s="5"/>
      <c r="P230" s="5"/>
      <c r="Q230" s="5"/>
    </row>
    <row r="231" spans="15:17" s="80" customFormat="1">
      <c r="O231" s="5"/>
      <c r="P231" s="5"/>
      <c r="Q231" s="5"/>
    </row>
    <row r="232" spans="15:17" s="80" customFormat="1">
      <c r="O232" s="5"/>
      <c r="P232" s="5"/>
      <c r="Q232" s="5"/>
    </row>
    <row r="233" spans="15:17" s="80" customFormat="1">
      <c r="O233" s="5"/>
      <c r="P233" s="5"/>
      <c r="Q233" s="5"/>
    </row>
    <row r="234" spans="15:17" s="80" customFormat="1">
      <c r="O234" s="5"/>
      <c r="P234" s="5"/>
      <c r="Q234" s="5"/>
    </row>
    <row r="235" spans="15:17" s="80" customFormat="1">
      <c r="O235" s="5"/>
      <c r="P235" s="5"/>
      <c r="Q235" s="5"/>
    </row>
    <row r="236" spans="15:17" s="80" customFormat="1">
      <c r="O236" s="5"/>
      <c r="P236" s="5"/>
      <c r="Q236" s="5"/>
    </row>
    <row r="237" spans="15:17" s="80" customFormat="1">
      <c r="O237" s="5"/>
      <c r="P237" s="5"/>
      <c r="Q237" s="5"/>
    </row>
    <row r="238" spans="15:17" s="80" customFormat="1">
      <c r="O238" s="5"/>
      <c r="P238" s="5"/>
      <c r="Q238" s="5"/>
    </row>
    <row r="239" spans="15:17" s="80" customFormat="1">
      <c r="O239" s="5"/>
      <c r="P239" s="5"/>
      <c r="Q239" s="5"/>
    </row>
    <row r="240" spans="15:17" s="80" customFormat="1">
      <c r="O240" s="5"/>
      <c r="P240" s="5"/>
      <c r="Q240" s="5"/>
    </row>
    <row r="241" spans="15:17" s="80" customFormat="1">
      <c r="O241" s="5"/>
      <c r="P241" s="5"/>
      <c r="Q241" s="5"/>
    </row>
    <row r="242" spans="15:17" s="80" customFormat="1">
      <c r="O242" s="5"/>
      <c r="P242" s="5"/>
      <c r="Q242" s="5"/>
    </row>
    <row r="243" spans="15:17" s="80" customFormat="1">
      <c r="O243" s="5"/>
      <c r="P243" s="5"/>
      <c r="Q243" s="5"/>
    </row>
    <row r="244" spans="15:17" s="80" customFormat="1">
      <c r="O244" s="5"/>
      <c r="P244" s="5"/>
      <c r="Q244" s="5"/>
    </row>
    <row r="245" spans="15:17" s="80" customFormat="1">
      <c r="O245" s="5"/>
      <c r="P245" s="5"/>
      <c r="Q245" s="5"/>
    </row>
    <row r="246" spans="15:17" s="80" customFormat="1">
      <c r="O246" s="5"/>
      <c r="P246" s="5"/>
      <c r="Q246" s="5"/>
    </row>
    <row r="247" spans="15:17" s="80" customFormat="1">
      <c r="O247" s="5"/>
      <c r="P247" s="5"/>
      <c r="Q247" s="5"/>
    </row>
    <row r="248" spans="15:17" s="80" customFormat="1">
      <c r="O248" s="5"/>
      <c r="P248" s="5"/>
      <c r="Q248" s="5"/>
    </row>
    <row r="249" spans="15:17" s="80" customFormat="1">
      <c r="O249" s="5"/>
      <c r="P249" s="5"/>
      <c r="Q249" s="5"/>
    </row>
    <row r="250" spans="15:17" s="80" customFormat="1">
      <c r="O250" s="5"/>
      <c r="P250" s="5"/>
      <c r="Q250" s="5"/>
    </row>
    <row r="251" spans="15:17" s="80" customFormat="1">
      <c r="O251" s="5"/>
      <c r="P251" s="5"/>
      <c r="Q251" s="5"/>
    </row>
    <row r="252" spans="15:17" s="80" customFormat="1">
      <c r="O252" s="5"/>
      <c r="P252" s="5"/>
      <c r="Q252" s="5"/>
    </row>
    <row r="253" spans="15:17" s="80" customFormat="1">
      <c r="O253" s="5"/>
      <c r="P253" s="5"/>
      <c r="Q253" s="5"/>
    </row>
    <row r="254" spans="15:17" s="80" customFormat="1">
      <c r="O254" s="5"/>
      <c r="P254" s="5"/>
      <c r="Q254" s="5"/>
    </row>
    <row r="255" spans="15:17" s="80" customFormat="1">
      <c r="O255" s="5"/>
      <c r="P255" s="5"/>
      <c r="Q255" s="5"/>
    </row>
    <row r="256" spans="15:17" s="80" customFormat="1">
      <c r="O256" s="5"/>
      <c r="P256" s="5"/>
      <c r="Q256" s="5"/>
    </row>
    <row r="257" spans="15:17" s="80" customFormat="1">
      <c r="O257" s="5"/>
      <c r="P257" s="5"/>
      <c r="Q257" s="5"/>
    </row>
    <row r="258" spans="15:17" s="80" customFormat="1">
      <c r="O258" s="5"/>
      <c r="P258" s="5"/>
      <c r="Q258" s="5"/>
    </row>
    <row r="259" spans="15:17" s="80" customFormat="1">
      <c r="O259" s="5"/>
      <c r="P259" s="5"/>
      <c r="Q259" s="5"/>
    </row>
    <row r="260" spans="15:17" s="80" customFormat="1">
      <c r="O260" s="5"/>
      <c r="P260" s="5"/>
      <c r="Q260" s="5"/>
    </row>
    <row r="261" spans="15:17" s="80" customFormat="1">
      <c r="O261" s="5"/>
      <c r="P261" s="5"/>
      <c r="Q261" s="5"/>
    </row>
    <row r="262" spans="15:17" s="80" customFormat="1">
      <c r="O262" s="5"/>
      <c r="P262" s="5"/>
      <c r="Q262" s="5"/>
    </row>
    <row r="263" spans="15:17" s="80" customFormat="1">
      <c r="O263" s="5"/>
      <c r="P263" s="5"/>
      <c r="Q263" s="5"/>
    </row>
    <row r="264" spans="15:17" s="80" customFormat="1">
      <c r="O264" s="5"/>
      <c r="P264" s="5"/>
      <c r="Q264" s="5"/>
    </row>
    <row r="265" spans="15:17" s="80" customFormat="1">
      <c r="O265" s="5"/>
      <c r="P265" s="5"/>
      <c r="Q265" s="5"/>
    </row>
    <row r="266" spans="15:17" s="80" customFormat="1">
      <c r="O266" s="5"/>
      <c r="P266" s="5"/>
      <c r="Q266" s="5"/>
    </row>
    <row r="267" spans="15:17" s="80" customFormat="1">
      <c r="O267" s="5"/>
      <c r="P267" s="5"/>
      <c r="Q267" s="5"/>
    </row>
    <row r="268" spans="15:17" s="80" customFormat="1">
      <c r="O268" s="5"/>
      <c r="P268" s="5"/>
      <c r="Q268" s="5"/>
    </row>
    <row r="269" spans="15:17" s="80" customFormat="1">
      <c r="O269" s="5"/>
      <c r="P269" s="5"/>
      <c r="Q269" s="5"/>
    </row>
    <row r="270" spans="15:17" s="80" customFormat="1">
      <c r="O270" s="5"/>
      <c r="P270" s="5"/>
      <c r="Q270" s="5"/>
    </row>
    <row r="271" spans="15:17" s="80" customFormat="1">
      <c r="O271" s="5"/>
      <c r="P271" s="5"/>
      <c r="Q271" s="5"/>
    </row>
    <row r="272" spans="15:17" s="80" customFormat="1">
      <c r="O272" s="5"/>
      <c r="P272" s="5"/>
      <c r="Q272" s="5"/>
    </row>
    <row r="273" spans="15:17" s="80" customFormat="1">
      <c r="O273" s="5"/>
      <c r="P273" s="5"/>
      <c r="Q273" s="5"/>
    </row>
    <row r="274" spans="15:17" s="80" customFormat="1">
      <c r="O274" s="5"/>
      <c r="P274" s="5"/>
      <c r="Q274" s="5"/>
    </row>
    <row r="275" spans="15:17" s="80" customFormat="1">
      <c r="O275" s="5"/>
      <c r="P275" s="5"/>
      <c r="Q275" s="5"/>
    </row>
    <row r="276" spans="15:17" s="80" customFormat="1">
      <c r="O276" s="5"/>
      <c r="P276" s="5"/>
      <c r="Q276" s="5"/>
    </row>
    <row r="277" spans="15:17" s="80" customFormat="1">
      <c r="O277" s="5"/>
      <c r="P277" s="5"/>
      <c r="Q277" s="5"/>
    </row>
    <row r="278" spans="15:17" s="80" customFormat="1">
      <c r="O278" s="5"/>
      <c r="P278" s="5"/>
      <c r="Q278" s="5"/>
    </row>
    <row r="279" spans="15:17" s="80" customFormat="1">
      <c r="O279" s="5"/>
      <c r="P279" s="5"/>
      <c r="Q279" s="5"/>
    </row>
    <row r="280" spans="15:17" s="80" customFormat="1">
      <c r="O280" s="5"/>
      <c r="P280" s="5"/>
      <c r="Q280" s="5"/>
    </row>
    <row r="281" spans="15:17" s="80" customFormat="1">
      <c r="O281" s="5"/>
      <c r="P281" s="5"/>
      <c r="Q281" s="5"/>
    </row>
    <row r="282" spans="15:17" s="80" customFormat="1">
      <c r="O282" s="5"/>
      <c r="P282" s="5"/>
      <c r="Q282" s="5"/>
    </row>
    <row r="283" spans="15:17" s="80" customFormat="1">
      <c r="O283" s="5"/>
      <c r="P283" s="5"/>
      <c r="Q283" s="5"/>
    </row>
    <row r="284" spans="15:17" s="80" customFormat="1">
      <c r="O284" s="5"/>
      <c r="P284" s="5"/>
      <c r="Q284" s="5"/>
    </row>
    <row r="285" spans="15:17" s="80" customFormat="1">
      <c r="O285" s="5"/>
      <c r="P285" s="5"/>
      <c r="Q285" s="5"/>
    </row>
    <row r="286" spans="15:17" s="80" customFormat="1">
      <c r="O286" s="5"/>
      <c r="P286" s="5"/>
      <c r="Q286" s="5"/>
    </row>
    <row r="287" spans="15:17" s="80" customFormat="1">
      <c r="O287" s="5"/>
      <c r="P287" s="5"/>
      <c r="Q287" s="5"/>
    </row>
    <row r="288" spans="15:17" s="80" customFormat="1">
      <c r="O288" s="5"/>
      <c r="P288" s="5"/>
      <c r="Q288" s="5"/>
    </row>
    <row r="289" spans="15:17" s="80" customFormat="1">
      <c r="O289" s="5"/>
      <c r="P289" s="5"/>
      <c r="Q289" s="5"/>
    </row>
    <row r="290" spans="15:17" s="80" customFormat="1">
      <c r="O290" s="5"/>
      <c r="P290" s="5"/>
      <c r="Q290" s="5"/>
    </row>
    <row r="291" spans="15:17" s="80" customFormat="1">
      <c r="O291" s="5"/>
      <c r="P291" s="5"/>
      <c r="Q291" s="5"/>
    </row>
    <row r="292" spans="15:17" s="80" customFormat="1">
      <c r="O292" s="5"/>
      <c r="P292" s="5"/>
      <c r="Q292" s="5"/>
    </row>
    <row r="293" spans="15:17" s="80" customFormat="1">
      <c r="O293" s="5"/>
      <c r="P293" s="5"/>
      <c r="Q293" s="5"/>
    </row>
    <row r="294" spans="15:17" s="80" customFormat="1">
      <c r="O294" s="5"/>
      <c r="P294" s="5"/>
      <c r="Q294" s="5"/>
    </row>
    <row r="295" spans="15:17" s="80" customFormat="1">
      <c r="O295" s="5"/>
      <c r="P295" s="5"/>
      <c r="Q295" s="5"/>
    </row>
    <row r="296" spans="15:17" s="80" customFormat="1">
      <c r="O296" s="5"/>
      <c r="P296" s="5"/>
      <c r="Q296" s="5"/>
    </row>
    <row r="297" spans="15:17" s="80" customFormat="1">
      <c r="O297" s="5"/>
      <c r="P297" s="5"/>
      <c r="Q297" s="5"/>
    </row>
    <row r="298" spans="15:17" s="80" customFormat="1">
      <c r="O298" s="5"/>
      <c r="P298" s="5"/>
      <c r="Q298" s="5"/>
    </row>
    <row r="299" spans="15:17" s="80" customFormat="1">
      <c r="O299" s="5"/>
      <c r="P299" s="5"/>
      <c r="Q299" s="5"/>
    </row>
    <row r="300" spans="15:17" s="80" customFormat="1">
      <c r="O300" s="5"/>
      <c r="P300" s="5"/>
      <c r="Q300" s="5"/>
    </row>
    <row r="301" spans="15:17" s="80" customFormat="1">
      <c r="O301" s="5"/>
      <c r="P301" s="5"/>
      <c r="Q301" s="5"/>
    </row>
    <row r="302" spans="15:17" s="80" customFormat="1">
      <c r="O302" s="5"/>
      <c r="P302" s="5"/>
      <c r="Q302" s="5"/>
    </row>
    <row r="303" spans="15:17" s="80" customFormat="1">
      <c r="O303" s="5"/>
      <c r="P303" s="5"/>
      <c r="Q303" s="5"/>
    </row>
    <row r="304" spans="15:17" s="80" customFormat="1">
      <c r="O304" s="5"/>
      <c r="P304" s="5"/>
      <c r="Q304" s="5"/>
    </row>
    <row r="305" spans="15:17" s="80" customFormat="1">
      <c r="O305" s="5"/>
      <c r="P305" s="5"/>
      <c r="Q305" s="5"/>
    </row>
    <row r="306" spans="15:17" s="80" customFormat="1">
      <c r="O306" s="5"/>
      <c r="P306" s="5"/>
      <c r="Q306" s="5"/>
    </row>
    <row r="307" spans="15:17" s="80" customFormat="1">
      <c r="O307" s="5"/>
      <c r="P307" s="5"/>
      <c r="Q307" s="5"/>
    </row>
    <row r="308" spans="15:17" s="80" customFormat="1">
      <c r="O308" s="5"/>
      <c r="P308" s="5"/>
      <c r="Q308" s="5"/>
    </row>
    <row r="309" spans="15:17" s="80" customFormat="1">
      <c r="O309" s="5"/>
      <c r="P309" s="5"/>
      <c r="Q309" s="5"/>
    </row>
    <row r="310" spans="15:17" s="80" customFormat="1">
      <c r="O310" s="5"/>
      <c r="P310" s="5"/>
      <c r="Q310" s="5"/>
    </row>
    <row r="311" spans="15:17" s="80" customFormat="1">
      <c r="O311" s="5"/>
      <c r="P311" s="5"/>
      <c r="Q311" s="5"/>
    </row>
    <row r="312" spans="15:17" s="80" customFormat="1">
      <c r="O312" s="5"/>
      <c r="P312" s="5"/>
      <c r="Q312" s="5"/>
    </row>
    <row r="313" spans="15:17" s="80" customFormat="1">
      <c r="O313" s="5"/>
      <c r="P313" s="5"/>
      <c r="Q313" s="5"/>
    </row>
    <row r="314" spans="15:17" s="80" customFormat="1">
      <c r="O314" s="5"/>
      <c r="P314" s="5"/>
      <c r="Q314" s="5"/>
    </row>
    <row r="315" spans="15:17" s="80" customFormat="1">
      <c r="O315" s="5"/>
      <c r="P315" s="5"/>
      <c r="Q315" s="5"/>
    </row>
    <row r="316" spans="15:17" s="80" customFormat="1">
      <c r="O316" s="5"/>
      <c r="P316" s="5"/>
      <c r="Q316" s="5"/>
    </row>
    <row r="317" spans="15:17" s="80" customFormat="1">
      <c r="O317" s="5"/>
      <c r="P317" s="5"/>
      <c r="Q317" s="5"/>
    </row>
    <row r="318" spans="15:17" s="80" customFormat="1">
      <c r="O318" s="5"/>
      <c r="P318" s="5"/>
      <c r="Q318" s="5"/>
    </row>
    <row r="319" spans="15:17" s="80" customFormat="1">
      <c r="O319" s="5"/>
      <c r="P319" s="5"/>
      <c r="Q319" s="5"/>
    </row>
    <row r="320" spans="15:17" s="80" customFormat="1">
      <c r="O320" s="5"/>
      <c r="P320" s="5"/>
      <c r="Q320" s="5"/>
    </row>
    <row r="321" spans="15:17" s="80" customFormat="1">
      <c r="O321" s="5"/>
      <c r="P321" s="5"/>
      <c r="Q321" s="5"/>
    </row>
    <row r="322" spans="15:17" s="80" customFormat="1">
      <c r="O322" s="5"/>
      <c r="P322" s="5"/>
      <c r="Q322" s="5"/>
    </row>
    <row r="323" spans="15:17" s="80" customFormat="1">
      <c r="O323" s="5"/>
      <c r="P323" s="5"/>
      <c r="Q323" s="5"/>
    </row>
    <row r="324" spans="15:17" s="80" customFormat="1">
      <c r="O324" s="5"/>
      <c r="P324" s="5"/>
      <c r="Q324" s="5"/>
    </row>
    <row r="325" spans="15:17" s="80" customFormat="1">
      <c r="O325" s="5"/>
      <c r="P325" s="5"/>
      <c r="Q325" s="5"/>
    </row>
    <row r="326" spans="15:17" s="80" customFormat="1">
      <c r="O326" s="5"/>
      <c r="P326" s="5"/>
      <c r="Q326" s="5"/>
    </row>
    <row r="327" spans="15:17" s="80" customFormat="1">
      <c r="O327" s="5"/>
      <c r="P327" s="5"/>
      <c r="Q327" s="5"/>
    </row>
    <row r="328" spans="15:17" s="80" customFormat="1">
      <c r="O328" s="5"/>
      <c r="P328" s="5"/>
      <c r="Q328" s="5"/>
    </row>
    <row r="329" spans="15:17" s="80" customFormat="1">
      <c r="O329" s="5"/>
      <c r="P329" s="5"/>
      <c r="Q329" s="5"/>
    </row>
    <row r="330" spans="15:17" s="80" customFormat="1">
      <c r="O330" s="5"/>
      <c r="P330" s="5"/>
      <c r="Q330" s="5"/>
    </row>
    <row r="331" spans="15:17" s="80" customFormat="1">
      <c r="O331" s="5"/>
      <c r="P331" s="5"/>
      <c r="Q331" s="5"/>
    </row>
    <row r="332" spans="15:17" s="80" customFormat="1">
      <c r="O332" s="5"/>
      <c r="P332" s="5"/>
      <c r="Q332" s="5"/>
    </row>
    <row r="333" spans="15:17" s="80" customFormat="1">
      <c r="O333" s="5"/>
      <c r="P333" s="5"/>
      <c r="Q333" s="5"/>
    </row>
    <row r="334" spans="15:17" s="80" customFormat="1">
      <c r="O334" s="5"/>
      <c r="P334" s="5"/>
      <c r="Q334" s="5"/>
    </row>
    <row r="335" spans="15:17" s="80" customFormat="1">
      <c r="O335" s="5"/>
      <c r="P335" s="5"/>
      <c r="Q335" s="5"/>
    </row>
    <row r="336" spans="15:17" s="80" customFormat="1">
      <c r="O336" s="5"/>
      <c r="P336" s="5"/>
      <c r="Q336" s="5"/>
    </row>
    <row r="337" spans="15:17" s="80" customFormat="1">
      <c r="O337" s="5"/>
      <c r="P337" s="5"/>
      <c r="Q337" s="5"/>
    </row>
    <row r="338" spans="15:17" s="80" customFormat="1">
      <c r="O338" s="5"/>
      <c r="P338" s="5"/>
      <c r="Q338" s="5"/>
    </row>
    <row r="339" spans="15:17" s="80" customFormat="1">
      <c r="O339" s="5"/>
      <c r="P339" s="5"/>
      <c r="Q339" s="5"/>
    </row>
    <row r="340" spans="15:17" s="80" customFormat="1">
      <c r="O340" s="5"/>
      <c r="P340" s="5"/>
      <c r="Q340" s="5"/>
    </row>
    <row r="341" spans="15:17" s="80" customFormat="1">
      <c r="O341" s="5"/>
      <c r="P341" s="5"/>
      <c r="Q341" s="5"/>
    </row>
    <row r="342" spans="15:17" s="80" customFormat="1">
      <c r="O342" s="5"/>
      <c r="P342" s="5"/>
      <c r="Q342" s="5"/>
    </row>
    <row r="343" spans="15:17" s="80" customFormat="1">
      <c r="O343" s="5"/>
      <c r="P343" s="5"/>
      <c r="Q343" s="5"/>
    </row>
    <row r="344" spans="15:17" s="80" customFormat="1">
      <c r="O344" s="5"/>
      <c r="P344" s="5"/>
      <c r="Q344" s="5"/>
    </row>
    <row r="345" spans="15:17" s="80" customFormat="1">
      <c r="O345" s="5"/>
      <c r="P345" s="5"/>
      <c r="Q345" s="5"/>
    </row>
    <row r="346" spans="15:17" s="80" customFormat="1">
      <c r="O346" s="5"/>
      <c r="P346" s="5"/>
      <c r="Q346" s="5"/>
    </row>
    <row r="347" spans="15:17" s="80" customFormat="1">
      <c r="O347" s="5"/>
      <c r="P347" s="5"/>
      <c r="Q347" s="5"/>
    </row>
    <row r="348" spans="15:17" s="80" customFormat="1">
      <c r="O348" s="5"/>
      <c r="P348" s="5"/>
      <c r="Q348" s="5"/>
    </row>
    <row r="349" spans="15:17" s="80" customFormat="1">
      <c r="O349" s="5"/>
      <c r="P349" s="5"/>
      <c r="Q349" s="5"/>
    </row>
    <row r="350" spans="15:17" s="80" customFormat="1">
      <c r="O350" s="5"/>
      <c r="P350" s="5"/>
      <c r="Q350" s="5"/>
    </row>
    <row r="351" spans="15:17" s="80" customFormat="1">
      <c r="O351" s="5"/>
      <c r="P351" s="5"/>
      <c r="Q351" s="5"/>
    </row>
    <row r="352" spans="15:17" s="80" customFormat="1">
      <c r="O352" s="5"/>
      <c r="P352" s="5"/>
      <c r="Q352" s="5"/>
    </row>
    <row r="353" spans="15:17" s="80" customFormat="1">
      <c r="O353" s="5"/>
      <c r="P353" s="5"/>
      <c r="Q353" s="5"/>
    </row>
    <row r="354" spans="15:17" s="80" customFormat="1">
      <c r="O354" s="5"/>
      <c r="P354" s="5"/>
      <c r="Q354" s="5"/>
    </row>
    <row r="355" spans="15:17" s="80" customFormat="1">
      <c r="O355" s="5"/>
      <c r="P355" s="5"/>
      <c r="Q355" s="5"/>
    </row>
    <row r="356" spans="15:17" s="80" customFormat="1">
      <c r="O356" s="5"/>
      <c r="P356" s="5"/>
      <c r="Q356" s="5"/>
    </row>
    <row r="357" spans="15:17" s="80" customFormat="1">
      <c r="O357" s="5"/>
      <c r="P357" s="5"/>
      <c r="Q357" s="5"/>
    </row>
    <row r="358" spans="15:17" s="80" customFormat="1">
      <c r="O358" s="5"/>
      <c r="P358" s="5"/>
      <c r="Q358" s="5"/>
    </row>
    <row r="359" spans="15:17" s="80" customFormat="1">
      <c r="O359" s="5"/>
      <c r="P359" s="5"/>
      <c r="Q359" s="5"/>
    </row>
    <row r="360" spans="15:17" s="80" customFormat="1">
      <c r="O360" s="5"/>
      <c r="P360" s="5"/>
      <c r="Q360" s="5"/>
    </row>
    <row r="361" spans="15:17" s="80" customFormat="1">
      <c r="O361" s="5"/>
      <c r="P361" s="5"/>
      <c r="Q361" s="5"/>
    </row>
    <row r="362" spans="15:17" s="80" customFormat="1">
      <c r="O362" s="5"/>
      <c r="P362" s="5"/>
      <c r="Q362" s="5"/>
    </row>
    <row r="363" spans="15:17" s="80" customFormat="1">
      <c r="O363" s="5"/>
      <c r="P363" s="5"/>
      <c r="Q363" s="5"/>
    </row>
    <row r="364" spans="15:17" s="80" customFormat="1">
      <c r="O364" s="5"/>
      <c r="P364" s="5"/>
      <c r="Q364" s="5"/>
    </row>
    <row r="365" spans="15:17" s="80" customFormat="1">
      <c r="O365" s="5"/>
      <c r="P365" s="5"/>
      <c r="Q365" s="5"/>
    </row>
    <row r="366" spans="15:17" s="80" customFormat="1">
      <c r="O366" s="5"/>
      <c r="P366" s="5"/>
      <c r="Q366" s="5"/>
    </row>
    <row r="367" spans="15:17" s="80" customFormat="1">
      <c r="O367" s="5"/>
      <c r="P367" s="5"/>
      <c r="Q367" s="5"/>
    </row>
    <row r="368" spans="15:17" s="80" customFormat="1">
      <c r="O368" s="5"/>
      <c r="P368" s="5"/>
      <c r="Q368" s="5"/>
    </row>
    <row r="369" spans="15:17" s="80" customFormat="1">
      <c r="O369" s="5"/>
      <c r="P369" s="5"/>
      <c r="Q369" s="5"/>
    </row>
    <row r="370" spans="15:17" s="80" customFormat="1">
      <c r="O370" s="5"/>
      <c r="P370" s="5"/>
      <c r="Q370" s="5"/>
    </row>
    <row r="371" spans="15:17" s="80" customFormat="1">
      <c r="O371" s="5"/>
      <c r="P371" s="5"/>
      <c r="Q371" s="5"/>
    </row>
    <row r="372" spans="15:17" s="80" customFormat="1">
      <c r="O372" s="5"/>
      <c r="P372" s="5"/>
      <c r="Q372" s="5"/>
    </row>
    <row r="373" spans="15:17" s="80" customFormat="1">
      <c r="O373" s="5"/>
      <c r="P373" s="5"/>
      <c r="Q373" s="5"/>
    </row>
    <row r="374" spans="15:17" s="80" customFormat="1">
      <c r="O374" s="5"/>
      <c r="P374" s="5"/>
      <c r="Q374" s="5"/>
    </row>
    <row r="375" spans="15:17" s="80" customFormat="1">
      <c r="O375" s="5"/>
      <c r="P375" s="5"/>
      <c r="Q375" s="5"/>
    </row>
    <row r="376" spans="15:17" s="80" customFormat="1">
      <c r="O376" s="5"/>
      <c r="P376" s="5"/>
      <c r="Q376" s="5"/>
    </row>
    <row r="377" spans="15:17" s="80" customFormat="1">
      <c r="O377" s="5"/>
      <c r="P377" s="5"/>
      <c r="Q377" s="5"/>
    </row>
    <row r="378" spans="15:17" s="80" customFormat="1">
      <c r="O378" s="5"/>
      <c r="P378" s="5"/>
      <c r="Q378" s="5"/>
    </row>
    <row r="379" spans="15:17" s="80" customFormat="1">
      <c r="O379" s="5"/>
      <c r="P379" s="5"/>
      <c r="Q379" s="5"/>
    </row>
    <row r="380" spans="15:17" s="80" customFormat="1">
      <c r="O380" s="5"/>
      <c r="P380" s="5"/>
      <c r="Q380" s="5"/>
    </row>
    <row r="381" spans="15:17" s="80" customFormat="1">
      <c r="O381" s="5"/>
      <c r="P381" s="5"/>
      <c r="Q381" s="5"/>
    </row>
    <row r="382" spans="15:17" s="80" customFormat="1">
      <c r="O382" s="5"/>
      <c r="P382" s="5"/>
      <c r="Q382" s="5"/>
    </row>
    <row r="383" spans="15:17" s="80" customFormat="1">
      <c r="O383" s="5"/>
      <c r="P383" s="5"/>
      <c r="Q383" s="5"/>
    </row>
    <row r="384" spans="15:17" s="80" customFormat="1">
      <c r="O384" s="5"/>
      <c r="P384" s="5"/>
      <c r="Q384" s="5"/>
    </row>
    <row r="385" spans="15:17" s="80" customFormat="1">
      <c r="O385" s="5"/>
      <c r="P385" s="5"/>
      <c r="Q385" s="5"/>
    </row>
    <row r="386" spans="15:17" s="80" customFormat="1">
      <c r="O386" s="5"/>
      <c r="P386" s="5"/>
      <c r="Q386" s="5"/>
    </row>
    <row r="387" spans="15:17" s="80" customFormat="1">
      <c r="O387" s="5"/>
      <c r="P387" s="5"/>
      <c r="Q387" s="5"/>
    </row>
    <row r="388" spans="15:17" s="80" customFormat="1">
      <c r="O388" s="5"/>
      <c r="P388" s="5"/>
      <c r="Q388" s="5"/>
    </row>
    <row r="389" spans="15:17" s="80" customFormat="1">
      <c r="O389" s="5"/>
      <c r="P389" s="5"/>
      <c r="Q389" s="5"/>
    </row>
    <row r="390" spans="15:17" s="80" customFormat="1">
      <c r="O390" s="5"/>
      <c r="P390" s="5"/>
      <c r="Q390" s="5"/>
    </row>
    <row r="391" spans="15:17" s="80" customFormat="1">
      <c r="O391" s="5"/>
      <c r="P391" s="5"/>
      <c r="Q391" s="5"/>
    </row>
    <row r="392" spans="15:17" s="80" customFormat="1">
      <c r="O392" s="5"/>
      <c r="P392" s="5"/>
      <c r="Q392" s="5"/>
    </row>
    <row r="393" spans="15:17" s="80" customFormat="1">
      <c r="O393" s="5"/>
      <c r="P393" s="5"/>
      <c r="Q393" s="5"/>
    </row>
    <row r="394" spans="15:17" s="80" customFormat="1">
      <c r="O394" s="5"/>
      <c r="P394" s="5"/>
      <c r="Q394" s="5"/>
    </row>
    <row r="395" spans="15:17" s="80" customFormat="1">
      <c r="O395" s="5"/>
      <c r="P395" s="5"/>
      <c r="Q395" s="5"/>
    </row>
    <row r="396" spans="15:17" s="80" customFormat="1">
      <c r="O396" s="5"/>
      <c r="P396" s="5"/>
      <c r="Q396" s="5"/>
    </row>
    <row r="397" spans="15:17" s="80" customFormat="1">
      <c r="O397" s="5"/>
      <c r="P397" s="5"/>
      <c r="Q397" s="5"/>
    </row>
    <row r="398" spans="15:17" s="80" customFormat="1">
      <c r="O398" s="5"/>
      <c r="P398" s="5"/>
      <c r="Q398" s="5"/>
    </row>
    <row r="399" spans="15:17" s="80" customFormat="1">
      <c r="O399" s="5"/>
      <c r="P399" s="5"/>
      <c r="Q399" s="5"/>
    </row>
    <row r="400" spans="15:17" s="80" customFormat="1">
      <c r="O400" s="5"/>
      <c r="P400" s="5"/>
      <c r="Q400" s="5"/>
    </row>
    <row r="401" spans="15:17" s="80" customFormat="1">
      <c r="O401" s="5"/>
      <c r="P401" s="5"/>
      <c r="Q401" s="5"/>
    </row>
    <row r="402" spans="15:17" s="80" customFormat="1">
      <c r="O402" s="5"/>
      <c r="P402" s="5"/>
      <c r="Q402" s="5"/>
    </row>
    <row r="403" spans="15:17" s="80" customFormat="1">
      <c r="O403" s="5"/>
      <c r="P403" s="5"/>
      <c r="Q403" s="5"/>
    </row>
    <row r="404" spans="15:17" s="80" customFormat="1">
      <c r="O404" s="5"/>
      <c r="P404" s="5"/>
      <c r="Q404" s="5"/>
    </row>
    <row r="405" spans="15:17" s="80" customFormat="1">
      <c r="O405" s="5"/>
      <c r="P405" s="5"/>
      <c r="Q405" s="5"/>
    </row>
    <row r="406" spans="15:17" s="80" customFormat="1">
      <c r="O406" s="5"/>
      <c r="P406" s="5"/>
      <c r="Q406" s="5"/>
    </row>
    <row r="407" spans="15:17" s="80" customFormat="1">
      <c r="O407" s="5"/>
      <c r="P407" s="5"/>
      <c r="Q407" s="5"/>
    </row>
    <row r="408" spans="15:17" s="80" customFormat="1">
      <c r="O408" s="5"/>
      <c r="P408" s="5"/>
      <c r="Q408" s="5"/>
    </row>
    <row r="409" spans="15:17" s="80" customFormat="1">
      <c r="O409" s="5"/>
      <c r="P409" s="5"/>
      <c r="Q409" s="5"/>
    </row>
    <row r="410" spans="15:17" s="80" customFormat="1">
      <c r="O410" s="5"/>
      <c r="P410" s="5"/>
      <c r="Q410" s="5"/>
    </row>
    <row r="411" spans="15:17" s="80" customFormat="1">
      <c r="O411" s="5"/>
      <c r="P411" s="5"/>
      <c r="Q411" s="5"/>
    </row>
    <row r="412" spans="15:17" s="80" customFormat="1">
      <c r="O412" s="5"/>
      <c r="P412" s="5"/>
      <c r="Q412" s="5"/>
    </row>
    <row r="413" spans="15:17" s="80" customFormat="1">
      <c r="O413" s="5"/>
      <c r="P413" s="5"/>
      <c r="Q413" s="5"/>
    </row>
    <row r="414" spans="15:17" s="80" customFormat="1">
      <c r="O414" s="5"/>
      <c r="P414" s="5"/>
      <c r="Q414" s="5"/>
    </row>
    <row r="415" spans="15:17" s="80" customFormat="1">
      <c r="O415" s="5"/>
      <c r="P415" s="5"/>
      <c r="Q415" s="5"/>
    </row>
    <row r="416" spans="15:17" s="80" customFormat="1">
      <c r="O416" s="5"/>
      <c r="P416" s="5"/>
      <c r="Q416" s="5"/>
    </row>
    <row r="417" spans="2:17" s="80" customFormat="1">
      <c r="O417" s="5"/>
      <c r="P417" s="5"/>
      <c r="Q417" s="5"/>
    </row>
    <row r="418" spans="2:17" s="80" customFormat="1">
      <c r="O418" s="5"/>
      <c r="P418" s="5"/>
      <c r="Q418" s="5"/>
    </row>
    <row r="419" spans="2:17" s="80" customFormat="1">
      <c r="O419" s="5"/>
      <c r="P419" s="5"/>
      <c r="Q419" s="5"/>
    </row>
    <row r="420" spans="2:17" s="80" customFormat="1">
      <c r="O420" s="5"/>
      <c r="P420" s="5"/>
      <c r="Q420" s="5"/>
    </row>
    <row r="421" spans="2:17" s="80" customFormat="1">
      <c r="O421" s="5"/>
      <c r="P421" s="5"/>
      <c r="Q421" s="5"/>
    </row>
    <row r="422" spans="2:17" s="80" customFormat="1">
      <c r="O422" s="5"/>
      <c r="P422" s="5"/>
      <c r="Q422" s="5"/>
    </row>
    <row r="423" spans="2:17" s="80" customFormat="1">
      <c r="O423" s="5"/>
      <c r="P423" s="5"/>
      <c r="Q423" s="5"/>
    </row>
    <row r="424" spans="2:17" s="80" customFormat="1">
      <c r="O424" s="5"/>
      <c r="P424" s="5"/>
      <c r="Q424" s="5"/>
    </row>
    <row r="425" spans="2:17" s="80" customFormat="1">
      <c r="O425" s="5"/>
      <c r="P425" s="5"/>
      <c r="Q425" s="5"/>
    </row>
    <row r="426" spans="2:17" s="80" customFormat="1">
      <c r="O426" s="5"/>
      <c r="P426" s="5"/>
      <c r="Q426" s="5"/>
    </row>
    <row r="427" spans="2:17" s="80" customFormat="1">
      <c r="I427" s="263"/>
      <c r="J427" s="263"/>
      <c r="K427" s="263"/>
      <c r="L427" s="263"/>
      <c r="M427" s="263"/>
      <c r="O427" s="5"/>
      <c r="P427" s="5"/>
      <c r="Q427" s="5"/>
    </row>
    <row r="428" spans="2:17" s="80" customFormat="1">
      <c r="I428" s="263"/>
      <c r="J428" s="263"/>
      <c r="K428" s="263"/>
      <c r="L428" s="263"/>
      <c r="M428" s="263"/>
      <c r="N428" s="263"/>
      <c r="O428" s="5"/>
      <c r="P428" s="5"/>
      <c r="Q428" s="5"/>
    </row>
    <row r="429" spans="2:17">
      <c r="B429" s="80"/>
      <c r="C429" s="80"/>
      <c r="D429" s="80"/>
      <c r="E429" s="80"/>
      <c r="F429" s="80"/>
      <c r="G429" s="80"/>
    </row>
    <row r="430" spans="2:17">
      <c r="B430" s="80"/>
      <c r="C430" s="80"/>
      <c r="D430" s="80"/>
      <c r="E430" s="80"/>
      <c r="F430" s="80"/>
      <c r="G430" s="80"/>
    </row>
  </sheetData>
  <mergeCells count="5">
    <mergeCell ref="B1:G1"/>
    <mergeCell ref="I1:M1"/>
    <mergeCell ref="I9:M9"/>
    <mergeCell ref="I47:M47"/>
    <mergeCell ref="B51:G52"/>
  </mergeCells>
  <pageMargins left="0.25" right="0.25" top="0.25" bottom="0.25" header="0.3" footer="0.3"/>
  <pageSetup scale="46" orientation="portrait" r:id="rId1"/>
  <headerFooter>
    <oddFooter>&amp;R&amp;P of &amp;N</oddFooter>
  </headerFooter>
  <rowBreaks count="1" manualBreakCount="1">
    <brk id="50" min="8"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G26" sqref="G26"/>
    </sheetView>
  </sheetViews>
  <sheetFormatPr defaultRowHeight="14.4"/>
  <cols>
    <col min="1" max="1" width="32.33203125" customWidth="1"/>
    <col min="2" max="2" width="14" customWidth="1"/>
    <col min="3" max="3" width="12.109375" customWidth="1"/>
    <col min="4" max="4" width="15.77734375" customWidth="1"/>
  </cols>
  <sheetData>
    <row r="1" spans="1:4" ht="16.2" thickBot="1">
      <c r="A1" s="8" t="s">
        <v>224</v>
      </c>
      <c r="B1" s="8"/>
      <c r="C1" s="8"/>
      <c r="D1" s="753"/>
    </row>
    <row r="2" spans="1:4" ht="16.2" thickBot="1">
      <c r="A2" s="754" t="s">
        <v>225</v>
      </c>
      <c r="B2" s="754"/>
      <c r="C2" s="754"/>
      <c r="D2" s="755"/>
    </row>
    <row r="3" spans="1:4" ht="15.6">
      <c r="A3" s="756"/>
      <c r="B3" s="757"/>
      <c r="C3" s="758" t="s">
        <v>226</v>
      </c>
      <c r="D3" s="759">
        <v>425</v>
      </c>
    </row>
    <row r="4" spans="1:4" ht="15.6">
      <c r="A4" s="760"/>
      <c r="B4" s="761" t="s">
        <v>11</v>
      </c>
      <c r="C4" s="761" t="s">
        <v>12</v>
      </c>
      <c r="D4" s="762" t="s">
        <v>13</v>
      </c>
    </row>
    <row r="5" spans="1:4" ht="15.6">
      <c r="A5" s="763" t="s">
        <v>227</v>
      </c>
      <c r="B5" s="764">
        <v>41517</v>
      </c>
      <c r="C5" s="765">
        <v>1</v>
      </c>
      <c r="D5" s="766">
        <f>B5*C5</f>
        <v>41517</v>
      </c>
    </row>
    <row r="6" spans="1:4" ht="15.6">
      <c r="A6" s="767" t="s">
        <v>32</v>
      </c>
      <c r="B6" s="768">
        <f>'[8]Integrated Team (FY21)'!E23</f>
        <v>32198.400000000001</v>
      </c>
      <c r="C6" s="769">
        <v>1.5</v>
      </c>
      <c r="D6" s="770">
        <f>B6*C6</f>
        <v>48297.600000000006</v>
      </c>
    </row>
    <row r="7" spans="1:4" ht="15.6">
      <c r="A7" s="771" t="s">
        <v>228</v>
      </c>
      <c r="B7" s="772"/>
      <c r="C7" s="773">
        <f>C5+C6</f>
        <v>2.5</v>
      </c>
      <c r="D7" s="774">
        <f>SUM(D5:D6)</f>
        <v>89814.6</v>
      </c>
    </row>
    <row r="8" spans="1:4" ht="15.6">
      <c r="A8" s="767"/>
      <c r="B8" s="775"/>
      <c r="C8" s="775"/>
      <c r="D8" s="770"/>
    </row>
    <row r="9" spans="1:4" ht="15.6">
      <c r="A9" s="767" t="s">
        <v>229</v>
      </c>
      <c r="B9" s="776">
        <f>'[8]Integrated Team (FY21)'!E32</f>
        <v>0.22309999999999999</v>
      </c>
      <c r="C9" s="775"/>
      <c r="D9" s="770">
        <f>B9*D7</f>
        <v>20037.63726</v>
      </c>
    </row>
    <row r="10" spans="1:4" ht="15.6">
      <c r="A10" s="771" t="s">
        <v>47</v>
      </c>
      <c r="B10" s="777"/>
      <c r="C10" s="777"/>
      <c r="D10" s="774">
        <f>SUM(D7+D9)</f>
        <v>109852.23726000001</v>
      </c>
    </row>
    <row r="11" spans="1:4" ht="15.6">
      <c r="A11" s="778"/>
      <c r="B11" s="779"/>
      <c r="C11" s="780"/>
      <c r="D11" s="781"/>
    </row>
    <row r="12" spans="1:4" ht="15.6">
      <c r="A12" s="767" t="s">
        <v>230</v>
      </c>
      <c r="B12" s="768">
        <v>561.20000000000005</v>
      </c>
      <c r="C12" s="782"/>
      <c r="D12" s="770">
        <f>B12*C7</f>
        <v>1403</v>
      </c>
    </row>
    <row r="13" spans="1:4" ht="15.6">
      <c r="A13" s="767" t="s">
        <v>231</v>
      </c>
      <c r="B13" s="783">
        <v>23.42</v>
      </c>
      <c r="C13" s="775"/>
      <c r="D13" s="770">
        <f>150*C7*B13</f>
        <v>8782.5</v>
      </c>
    </row>
    <row r="14" spans="1:4" ht="15.6">
      <c r="A14" s="767"/>
      <c r="B14" s="783"/>
      <c r="C14" s="783"/>
      <c r="D14" s="770"/>
    </row>
    <row r="15" spans="1:4" ht="15.6">
      <c r="A15" s="767"/>
      <c r="B15" s="775"/>
      <c r="C15" s="775"/>
      <c r="D15" s="770"/>
    </row>
    <row r="16" spans="1:4" ht="15.6">
      <c r="A16" s="771" t="s">
        <v>232</v>
      </c>
      <c r="B16" s="777"/>
      <c r="C16" s="777"/>
      <c r="D16" s="774">
        <f>SUM((D10)+SUM(D12:D15))</f>
        <v>120037.73726000001</v>
      </c>
    </row>
    <row r="17" spans="1:9" ht="15.6">
      <c r="A17" s="767"/>
      <c r="B17" s="775"/>
      <c r="C17" s="775"/>
      <c r="D17" s="770"/>
    </row>
    <row r="18" spans="1:9" ht="15.6">
      <c r="A18" s="784" t="s">
        <v>111</v>
      </c>
      <c r="B18" s="776">
        <f>'[8]Integrated Team (FY21)'!E46</f>
        <v>0.12</v>
      </c>
      <c r="C18" s="775"/>
      <c r="D18" s="770">
        <f>B18*D16</f>
        <v>14404.528471200001</v>
      </c>
    </row>
    <row r="19" spans="1:9" ht="15.6">
      <c r="A19" s="784" t="s">
        <v>139</v>
      </c>
      <c r="B19" s="776">
        <f>'[8]Integrated Team (FY21)'!E45</f>
        <v>3.7000000000000002E-3</v>
      </c>
      <c r="C19" s="775"/>
      <c r="D19" s="770">
        <f>B19*D7</f>
        <v>332.31402000000003</v>
      </c>
    </row>
    <row r="20" spans="1:9" ht="16.2" thickBot="1">
      <c r="A20" s="785" t="s">
        <v>81</v>
      </c>
      <c r="B20" s="786"/>
      <c r="C20" s="786"/>
      <c r="D20" s="787">
        <f>SUM(D16:D19)</f>
        <v>134774.57975120001</v>
      </c>
    </row>
    <row r="21" spans="1:9" ht="16.2" thickTop="1">
      <c r="A21" s="788"/>
      <c r="B21" s="789"/>
      <c r="C21" s="789"/>
      <c r="D21" s="790"/>
    </row>
    <row r="22" spans="1:9" ht="15.6">
      <c r="A22" s="788" t="s">
        <v>233</v>
      </c>
      <c r="B22" s="791">
        <f>'[8]Integrated Team (FY21)'!E48</f>
        <v>1.7780248869661817E-2</v>
      </c>
      <c r="C22" s="789"/>
      <c r="D22" s="790">
        <f>(D20*B22)-(D7*B22)</f>
        <v>799.39962915129217</v>
      </c>
    </row>
    <row r="23" spans="1:9" ht="15.6">
      <c r="A23" s="792"/>
      <c r="B23" s="793"/>
      <c r="C23" s="789"/>
      <c r="D23" s="794"/>
    </row>
    <row r="24" spans="1:9" ht="15.6">
      <c r="A24" s="795" t="s">
        <v>234</v>
      </c>
      <c r="B24" s="796"/>
      <c r="C24" s="797"/>
      <c r="D24" s="798">
        <f>SUM(D20:D23)</f>
        <v>135573.97938035132</v>
      </c>
      <c r="I24" s="799"/>
    </row>
    <row r="25" spans="1:9" ht="15.6">
      <c r="A25" s="788"/>
      <c r="B25" s="791"/>
      <c r="C25" s="789"/>
      <c r="D25" s="790"/>
    </row>
    <row r="26" spans="1:9" ht="16.2" thickBot="1">
      <c r="A26" s="800" t="s">
        <v>235</v>
      </c>
      <c r="B26" s="801"/>
      <c r="C26" s="801"/>
      <c r="D26" s="802">
        <f>ROUND(D24/12/D3,2)</f>
        <v>26.58</v>
      </c>
    </row>
    <row r="27" spans="1:9" ht="15.6">
      <c r="A27" s="803"/>
      <c r="B27" s="803"/>
      <c r="C27" s="803"/>
      <c r="D27" s="803"/>
    </row>
    <row r="28" spans="1:9" ht="15.6">
      <c r="A28" s="803"/>
      <c r="B28" s="803"/>
      <c r="C28" s="803"/>
      <c r="D28" s="803"/>
    </row>
    <row r="29" spans="1:9" ht="15.6">
      <c r="A29" s="803"/>
      <c r="B29" s="803"/>
      <c r="C29" s="803"/>
      <c r="D29" s="804"/>
    </row>
    <row r="30" spans="1:9" ht="15.6">
      <c r="A30" s="803"/>
      <c r="B30" s="803"/>
      <c r="C30" s="803"/>
      <c r="D30" s="805"/>
    </row>
    <row r="31" spans="1:9" ht="15.6">
      <c r="A31" s="803"/>
      <c r="B31" s="803"/>
      <c r="C31" s="803"/>
      <c r="D31" s="806"/>
    </row>
    <row r="32" spans="1:9" ht="15.6">
      <c r="A32" s="803"/>
      <c r="B32" s="803"/>
      <c r="C32" s="803"/>
      <c r="D32" s="806"/>
    </row>
    <row r="33" spans="1:4" ht="15.6">
      <c r="A33" s="803"/>
      <c r="B33" s="803"/>
      <c r="C33" s="803"/>
      <c r="D33" s="807"/>
    </row>
  </sheetData>
  <pageMargins left="0.7" right="0.7" top="0.75" bottom="0.75" header="0.3" footer="0.3"/>
  <pageSetup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6"/>
  <sheetViews>
    <sheetView workbookViewId="0">
      <selection activeCell="G26" sqref="G26"/>
    </sheetView>
  </sheetViews>
  <sheetFormatPr defaultRowHeight="13.2"/>
  <cols>
    <col min="1" max="1" width="38.44140625" style="810" customWidth="1"/>
    <col min="2" max="2" width="12.88671875" style="815" customWidth="1"/>
    <col min="3" max="82" width="7.6640625" style="810" customWidth="1"/>
    <col min="83" max="256" width="8.88671875" style="810"/>
    <col min="257" max="257" width="38.44140625" style="810" customWidth="1"/>
    <col min="258" max="258" width="12.88671875" style="810" customWidth="1"/>
    <col min="259" max="338" width="7.6640625" style="810" customWidth="1"/>
    <col min="339" max="512" width="8.88671875" style="810"/>
    <col min="513" max="513" width="38.44140625" style="810" customWidth="1"/>
    <col min="514" max="514" width="12.88671875" style="810" customWidth="1"/>
    <col min="515" max="594" width="7.6640625" style="810" customWidth="1"/>
    <col min="595" max="768" width="8.88671875" style="810"/>
    <col min="769" max="769" width="38.44140625" style="810" customWidth="1"/>
    <col min="770" max="770" width="12.88671875" style="810" customWidth="1"/>
    <col min="771" max="850" width="7.6640625" style="810" customWidth="1"/>
    <col min="851" max="1024" width="8.88671875" style="810"/>
    <col min="1025" max="1025" width="38.44140625" style="810" customWidth="1"/>
    <col min="1026" max="1026" width="12.88671875" style="810" customWidth="1"/>
    <col min="1027" max="1106" width="7.6640625" style="810" customWidth="1"/>
    <col min="1107" max="1280" width="8.88671875" style="810"/>
    <col min="1281" max="1281" width="38.44140625" style="810" customWidth="1"/>
    <col min="1282" max="1282" width="12.88671875" style="810" customWidth="1"/>
    <col min="1283" max="1362" width="7.6640625" style="810" customWidth="1"/>
    <col min="1363" max="1536" width="8.88671875" style="810"/>
    <col min="1537" max="1537" width="38.44140625" style="810" customWidth="1"/>
    <col min="1538" max="1538" width="12.88671875" style="810" customWidth="1"/>
    <col min="1539" max="1618" width="7.6640625" style="810" customWidth="1"/>
    <col min="1619" max="1792" width="8.88671875" style="810"/>
    <col min="1793" max="1793" width="38.44140625" style="810" customWidth="1"/>
    <col min="1794" max="1794" width="12.88671875" style="810" customWidth="1"/>
    <col min="1795" max="1874" width="7.6640625" style="810" customWidth="1"/>
    <col min="1875" max="2048" width="8.88671875" style="810"/>
    <col min="2049" max="2049" width="38.44140625" style="810" customWidth="1"/>
    <col min="2050" max="2050" width="12.88671875" style="810" customWidth="1"/>
    <col min="2051" max="2130" width="7.6640625" style="810" customWidth="1"/>
    <col min="2131" max="2304" width="8.88671875" style="810"/>
    <col min="2305" max="2305" width="38.44140625" style="810" customWidth="1"/>
    <col min="2306" max="2306" width="12.88671875" style="810" customWidth="1"/>
    <col min="2307" max="2386" width="7.6640625" style="810" customWidth="1"/>
    <col min="2387" max="2560" width="8.88671875" style="810"/>
    <col min="2561" max="2561" width="38.44140625" style="810" customWidth="1"/>
    <col min="2562" max="2562" width="12.88671875" style="810" customWidth="1"/>
    <col min="2563" max="2642" width="7.6640625" style="810" customWidth="1"/>
    <col min="2643" max="2816" width="8.88671875" style="810"/>
    <col min="2817" max="2817" width="38.44140625" style="810" customWidth="1"/>
    <col min="2818" max="2818" width="12.88671875" style="810" customWidth="1"/>
    <col min="2819" max="2898" width="7.6640625" style="810" customWidth="1"/>
    <col min="2899" max="3072" width="8.88671875" style="810"/>
    <col min="3073" max="3073" width="38.44140625" style="810" customWidth="1"/>
    <col min="3074" max="3074" width="12.88671875" style="810" customWidth="1"/>
    <col min="3075" max="3154" width="7.6640625" style="810" customWidth="1"/>
    <col min="3155" max="3328" width="8.88671875" style="810"/>
    <col min="3329" max="3329" width="38.44140625" style="810" customWidth="1"/>
    <col min="3330" max="3330" width="12.88671875" style="810" customWidth="1"/>
    <col min="3331" max="3410" width="7.6640625" style="810" customWidth="1"/>
    <col min="3411" max="3584" width="8.88671875" style="810"/>
    <col min="3585" max="3585" width="38.44140625" style="810" customWidth="1"/>
    <col min="3586" max="3586" width="12.88671875" style="810" customWidth="1"/>
    <col min="3587" max="3666" width="7.6640625" style="810" customWidth="1"/>
    <col min="3667" max="3840" width="8.88671875" style="810"/>
    <col min="3841" max="3841" width="38.44140625" style="810" customWidth="1"/>
    <col min="3842" max="3842" width="12.88671875" style="810" customWidth="1"/>
    <col min="3843" max="3922" width="7.6640625" style="810" customWidth="1"/>
    <col min="3923" max="4096" width="8.88671875" style="810"/>
    <col min="4097" max="4097" width="38.44140625" style="810" customWidth="1"/>
    <col min="4098" max="4098" width="12.88671875" style="810" customWidth="1"/>
    <col min="4099" max="4178" width="7.6640625" style="810" customWidth="1"/>
    <col min="4179" max="4352" width="8.88671875" style="810"/>
    <col min="4353" max="4353" width="38.44140625" style="810" customWidth="1"/>
    <col min="4354" max="4354" width="12.88671875" style="810" customWidth="1"/>
    <col min="4355" max="4434" width="7.6640625" style="810" customWidth="1"/>
    <col min="4435" max="4608" width="8.88671875" style="810"/>
    <col min="4609" max="4609" width="38.44140625" style="810" customWidth="1"/>
    <col min="4610" max="4610" width="12.88671875" style="810" customWidth="1"/>
    <col min="4611" max="4690" width="7.6640625" style="810" customWidth="1"/>
    <col min="4691" max="4864" width="8.88671875" style="810"/>
    <col min="4865" max="4865" width="38.44140625" style="810" customWidth="1"/>
    <col min="4866" max="4866" width="12.88671875" style="810" customWidth="1"/>
    <col min="4867" max="4946" width="7.6640625" style="810" customWidth="1"/>
    <col min="4947" max="5120" width="8.88671875" style="810"/>
    <col min="5121" max="5121" width="38.44140625" style="810" customWidth="1"/>
    <col min="5122" max="5122" width="12.88671875" style="810" customWidth="1"/>
    <col min="5123" max="5202" width="7.6640625" style="810" customWidth="1"/>
    <col min="5203" max="5376" width="8.88671875" style="810"/>
    <col min="5377" max="5377" width="38.44140625" style="810" customWidth="1"/>
    <col min="5378" max="5378" width="12.88671875" style="810" customWidth="1"/>
    <col min="5379" max="5458" width="7.6640625" style="810" customWidth="1"/>
    <col min="5459" max="5632" width="8.88671875" style="810"/>
    <col min="5633" max="5633" width="38.44140625" style="810" customWidth="1"/>
    <col min="5634" max="5634" width="12.88671875" style="810" customWidth="1"/>
    <col min="5635" max="5714" width="7.6640625" style="810" customWidth="1"/>
    <col min="5715" max="5888" width="8.88671875" style="810"/>
    <col min="5889" max="5889" width="38.44140625" style="810" customWidth="1"/>
    <col min="5890" max="5890" width="12.88671875" style="810" customWidth="1"/>
    <col min="5891" max="5970" width="7.6640625" style="810" customWidth="1"/>
    <col min="5971" max="6144" width="8.88671875" style="810"/>
    <col min="6145" max="6145" width="38.44140625" style="810" customWidth="1"/>
    <col min="6146" max="6146" width="12.88671875" style="810" customWidth="1"/>
    <col min="6147" max="6226" width="7.6640625" style="810" customWidth="1"/>
    <col min="6227" max="6400" width="8.88671875" style="810"/>
    <col min="6401" max="6401" width="38.44140625" style="810" customWidth="1"/>
    <col min="6402" max="6402" width="12.88671875" style="810" customWidth="1"/>
    <col min="6403" max="6482" width="7.6640625" style="810" customWidth="1"/>
    <col min="6483" max="6656" width="8.88671875" style="810"/>
    <col min="6657" max="6657" width="38.44140625" style="810" customWidth="1"/>
    <col min="6658" max="6658" width="12.88671875" style="810" customWidth="1"/>
    <col min="6659" max="6738" width="7.6640625" style="810" customWidth="1"/>
    <col min="6739" max="6912" width="8.88671875" style="810"/>
    <col min="6913" max="6913" width="38.44140625" style="810" customWidth="1"/>
    <col min="6914" max="6914" width="12.88671875" style="810" customWidth="1"/>
    <col min="6915" max="6994" width="7.6640625" style="810" customWidth="1"/>
    <col min="6995" max="7168" width="8.88671875" style="810"/>
    <col min="7169" max="7169" width="38.44140625" style="810" customWidth="1"/>
    <col min="7170" max="7170" width="12.88671875" style="810" customWidth="1"/>
    <col min="7171" max="7250" width="7.6640625" style="810" customWidth="1"/>
    <col min="7251" max="7424" width="8.88671875" style="810"/>
    <col min="7425" max="7425" width="38.44140625" style="810" customWidth="1"/>
    <col min="7426" max="7426" width="12.88671875" style="810" customWidth="1"/>
    <col min="7427" max="7506" width="7.6640625" style="810" customWidth="1"/>
    <col min="7507" max="7680" width="8.88671875" style="810"/>
    <col min="7681" max="7681" width="38.44140625" style="810" customWidth="1"/>
    <col min="7682" max="7682" width="12.88671875" style="810" customWidth="1"/>
    <col min="7683" max="7762" width="7.6640625" style="810" customWidth="1"/>
    <col min="7763" max="7936" width="8.88671875" style="810"/>
    <col min="7937" max="7937" width="38.44140625" style="810" customWidth="1"/>
    <col min="7938" max="7938" width="12.88671875" style="810" customWidth="1"/>
    <col min="7939" max="8018" width="7.6640625" style="810" customWidth="1"/>
    <col min="8019" max="8192" width="8.88671875" style="810"/>
    <col min="8193" max="8193" width="38.44140625" style="810" customWidth="1"/>
    <col min="8194" max="8194" width="12.88671875" style="810" customWidth="1"/>
    <col min="8195" max="8274" width="7.6640625" style="810" customWidth="1"/>
    <col min="8275" max="8448" width="8.88671875" style="810"/>
    <col min="8449" max="8449" width="38.44140625" style="810" customWidth="1"/>
    <col min="8450" max="8450" width="12.88671875" style="810" customWidth="1"/>
    <col min="8451" max="8530" width="7.6640625" style="810" customWidth="1"/>
    <col min="8531" max="8704" width="8.88671875" style="810"/>
    <col min="8705" max="8705" width="38.44140625" style="810" customWidth="1"/>
    <col min="8706" max="8706" width="12.88671875" style="810" customWidth="1"/>
    <col min="8707" max="8786" width="7.6640625" style="810" customWidth="1"/>
    <col min="8787" max="8960" width="8.88671875" style="810"/>
    <col min="8961" max="8961" width="38.44140625" style="810" customWidth="1"/>
    <col min="8962" max="8962" width="12.88671875" style="810" customWidth="1"/>
    <col min="8963" max="9042" width="7.6640625" style="810" customWidth="1"/>
    <col min="9043" max="9216" width="8.88671875" style="810"/>
    <col min="9217" max="9217" width="38.44140625" style="810" customWidth="1"/>
    <col min="9218" max="9218" width="12.88671875" style="810" customWidth="1"/>
    <col min="9219" max="9298" width="7.6640625" style="810" customWidth="1"/>
    <col min="9299" max="9472" width="8.88671875" style="810"/>
    <col min="9473" max="9473" width="38.44140625" style="810" customWidth="1"/>
    <col min="9474" max="9474" width="12.88671875" style="810" customWidth="1"/>
    <col min="9475" max="9554" width="7.6640625" style="810" customWidth="1"/>
    <col min="9555" max="9728" width="8.88671875" style="810"/>
    <col min="9729" max="9729" width="38.44140625" style="810" customWidth="1"/>
    <col min="9730" max="9730" width="12.88671875" style="810" customWidth="1"/>
    <col min="9731" max="9810" width="7.6640625" style="810" customWidth="1"/>
    <col min="9811" max="9984" width="8.88671875" style="810"/>
    <col min="9985" max="9985" width="38.44140625" style="810" customWidth="1"/>
    <col min="9986" max="9986" width="12.88671875" style="810" customWidth="1"/>
    <col min="9987" max="10066" width="7.6640625" style="810" customWidth="1"/>
    <col min="10067" max="10240" width="8.88671875" style="810"/>
    <col min="10241" max="10241" width="38.44140625" style="810" customWidth="1"/>
    <col min="10242" max="10242" width="12.88671875" style="810" customWidth="1"/>
    <col min="10243" max="10322" width="7.6640625" style="810" customWidth="1"/>
    <col min="10323" max="10496" width="8.88671875" style="810"/>
    <col min="10497" max="10497" width="38.44140625" style="810" customWidth="1"/>
    <col min="10498" max="10498" width="12.88671875" style="810" customWidth="1"/>
    <col min="10499" max="10578" width="7.6640625" style="810" customWidth="1"/>
    <col min="10579" max="10752" width="8.88671875" style="810"/>
    <col min="10753" max="10753" width="38.44140625" style="810" customWidth="1"/>
    <col min="10754" max="10754" width="12.88671875" style="810" customWidth="1"/>
    <col min="10755" max="10834" width="7.6640625" style="810" customWidth="1"/>
    <col min="10835" max="11008" width="8.88671875" style="810"/>
    <col min="11009" max="11009" width="38.44140625" style="810" customWidth="1"/>
    <col min="11010" max="11010" width="12.88671875" style="810" customWidth="1"/>
    <col min="11011" max="11090" width="7.6640625" style="810" customWidth="1"/>
    <col min="11091" max="11264" width="8.88671875" style="810"/>
    <col min="11265" max="11265" width="38.44140625" style="810" customWidth="1"/>
    <col min="11266" max="11266" width="12.88671875" style="810" customWidth="1"/>
    <col min="11267" max="11346" width="7.6640625" style="810" customWidth="1"/>
    <col min="11347" max="11520" width="8.88671875" style="810"/>
    <col min="11521" max="11521" width="38.44140625" style="810" customWidth="1"/>
    <col min="11522" max="11522" width="12.88671875" style="810" customWidth="1"/>
    <col min="11523" max="11602" width="7.6640625" style="810" customWidth="1"/>
    <col min="11603" max="11776" width="8.88671875" style="810"/>
    <col min="11777" max="11777" width="38.44140625" style="810" customWidth="1"/>
    <col min="11778" max="11778" width="12.88671875" style="810" customWidth="1"/>
    <col min="11779" max="11858" width="7.6640625" style="810" customWidth="1"/>
    <col min="11859" max="12032" width="8.88671875" style="810"/>
    <col min="12033" max="12033" width="38.44140625" style="810" customWidth="1"/>
    <col min="12034" max="12034" width="12.88671875" style="810" customWidth="1"/>
    <col min="12035" max="12114" width="7.6640625" style="810" customWidth="1"/>
    <col min="12115" max="12288" width="8.88671875" style="810"/>
    <col min="12289" max="12289" width="38.44140625" style="810" customWidth="1"/>
    <col min="12290" max="12290" width="12.88671875" style="810" customWidth="1"/>
    <col min="12291" max="12370" width="7.6640625" style="810" customWidth="1"/>
    <col min="12371" max="12544" width="8.88671875" style="810"/>
    <col min="12545" max="12545" width="38.44140625" style="810" customWidth="1"/>
    <col min="12546" max="12546" width="12.88671875" style="810" customWidth="1"/>
    <col min="12547" max="12626" width="7.6640625" style="810" customWidth="1"/>
    <col min="12627" max="12800" width="8.88671875" style="810"/>
    <col min="12801" max="12801" width="38.44140625" style="810" customWidth="1"/>
    <col min="12802" max="12802" width="12.88671875" style="810" customWidth="1"/>
    <col min="12803" max="12882" width="7.6640625" style="810" customWidth="1"/>
    <col min="12883" max="13056" width="8.88671875" style="810"/>
    <col min="13057" max="13057" width="38.44140625" style="810" customWidth="1"/>
    <col min="13058" max="13058" width="12.88671875" style="810" customWidth="1"/>
    <col min="13059" max="13138" width="7.6640625" style="810" customWidth="1"/>
    <col min="13139" max="13312" width="8.88671875" style="810"/>
    <col min="13313" max="13313" width="38.44140625" style="810" customWidth="1"/>
    <col min="13314" max="13314" width="12.88671875" style="810" customWidth="1"/>
    <col min="13315" max="13394" width="7.6640625" style="810" customWidth="1"/>
    <col min="13395" max="13568" width="8.88671875" style="810"/>
    <col min="13569" max="13569" width="38.44140625" style="810" customWidth="1"/>
    <col min="13570" max="13570" width="12.88671875" style="810" customWidth="1"/>
    <col min="13571" max="13650" width="7.6640625" style="810" customWidth="1"/>
    <col min="13651" max="13824" width="8.88671875" style="810"/>
    <col min="13825" max="13825" width="38.44140625" style="810" customWidth="1"/>
    <col min="13826" max="13826" width="12.88671875" style="810" customWidth="1"/>
    <col min="13827" max="13906" width="7.6640625" style="810" customWidth="1"/>
    <col min="13907" max="14080" width="8.88671875" style="810"/>
    <col min="14081" max="14081" width="38.44140625" style="810" customWidth="1"/>
    <col min="14082" max="14082" width="12.88671875" style="810" customWidth="1"/>
    <col min="14083" max="14162" width="7.6640625" style="810" customWidth="1"/>
    <col min="14163" max="14336" width="8.88671875" style="810"/>
    <col min="14337" max="14337" width="38.44140625" style="810" customWidth="1"/>
    <col min="14338" max="14338" width="12.88671875" style="810" customWidth="1"/>
    <col min="14339" max="14418" width="7.6640625" style="810" customWidth="1"/>
    <col min="14419" max="14592" width="8.88671875" style="810"/>
    <col min="14593" max="14593" width="38.44140625" style="810" customWidth="1"/>
    <col min="14594" max="14594" width="12.88671875" style="810" customWidth="1"/>
    <col min="14595" max="14674" width="7.6640625" style="810" customWidth="1"/>
    <col min="14675" max="14848" width="8.88671875" style="810"/>
    <col min="14849" max="14849" width="38.44140625" style="810" customWidth="1"/>
    <col min="14850" max="14850" width="12.88671875" style="810" customWidth="1"/>
    <col min="14851" max="14930" width="7.6640625" style="810" customWidth="1"/>
    <col min="14931" max="15104" width="8.88671875" style="810"/>
    <col min="15105" max="15105" width="38.44140625" style="810" customWidth="1"/>
    <col min="15106" max="15106" width="12.88671875" style="810" customWidth="1"/>
    <col min="15107" max="15186" width="7.6640625" style="810" customWidth="1"/>
    <col min="15187" max="15360" width="8.88671875" style="810"/>
    <col min="15361" max="15361" width="38.44140625" style="810" customWidth="1"/>
    <col min="15362" max="15362" width="12.88671875" style="810" customWidth="1"/>
    <col min="15363" max="15442" width="7.6640625" style="810" customWidth="1"/>
    <col min="15443" max="15616" width="8.88671875" style="810"/>
    <col min="15617" max="15617" width="38.44140625" style="810" customWidth="1"/>
    <col min="15618" max="15618" width="12.88671875" style="810" customWidth="1"/>
    <col min="15619" max="15698" width="7.6640625" style="810" customWidth="1"/>
    <col min="15699" max="15872" width="8.88671875" style="810"/>
    <col min="15873" max="15873" width="38.44140625" style="810" customWidth="1"/>
    <col min="15874" max="15874" width="12.88671875" style="810" customWidth="1"/>
    <col min="15875" max="15954" width="7.6640625" style="810" customWidth="1"/>
    <col min="15955" max="16128" width="8.88671875" style="810"/>
    <col min="16129" max="16129" width="38.44140625" style="810" customWidth="1"/>
    <col min="16130" max="16130" width="12.88671875" style="810" customWidth="1"/>
    <col min="16131" max="16210" width="7.6640625" style="810" customWidth="1"/>
    <col min="16211" max="16384" width="8.88671875" style="810"/>
  </cols>
  <sheetData>
    <row r="1" spans="1:87" ht="17.399999999999999">
      <c r="A1" s="808" t="s">
        <v>236</v>
      </c>
      <c r="B1" s="809"/>
    </row>
    <row r="2" spans="1:87" ht="15.6">
      <c r="A2" s="811" t="s">
        <v>237</v>
      </c>
      <c r="B2" s="812"/>
    </row>
    <row r="3" spans="1:87" ht="14.4" thickBot="1">
      <c r="A3" s="813" t="s">
        <v>238</v>
      </c>
      <c r="B3" s="814"/>
    </row>
    <row r="6" spans="1:87">
      <c r="BM6" s="816" t="s">
        <v>239</v>
      </c>
      <c r="BN6" s="816" t="s">
        <v>239</v>
      </c>
      <c r="BO6" s="816" t="s">
        <v>239</v>
      </c>
      <c r="BP6" s="816" t="s">
        <v>239</v>
      </c>
      <c r="BQ6" s="817" t="s">
        <v>240</v>
      </c>
      <c r="BR6" s="817" t="s">
        <v>240</v>
      </c>
      <c r="BS6" s="817" t="s">
        <v>240</v>
      </c>
      <c r="BT6" s="817" t="s">
        <v>240</v>
      </c>
      <c r="BU6" s="818" t="s">
        <v>241</v>
      </c>
      <c r="BV6" s="818" t="s">
        <v>241</v>
      </c>
      <c r="BW6" s="818" t="s">
        <v>241</v>
      </c>
      <c r="BX6" s="818" t="s">
        <v>241</v>
      </c>
      <c r="BY6" s="819" t="s">
        <v>242</v>
      </c>
      <c r="BZ6" s="819" t="s">
        <v>242</v>
      </c>
      <c r="CA6" s="819" t="s">
        <v>242</v>
      </c>
      <c r="CB6" s="819" t="s">
        <v>242</v>
      </c>
    </row>
    <row r="7" spans="1:87" s="815" customFormat="1">
      <c r="B7" s="815" t="s">
        <v>243</v>
      </c>
      <c r="C7" s="820" t="s">
        <v>244</v>
      </c>
      <c r="D7" s="820" t="s">
        <v>245</v>
      </c>
      <c r="E7" s="820" t="s">
        <v>246</v>
      </c>
      <c r="F7" s="820" t="s">
        <v>247</v>
      </c>
      <c r="G7" s="820" t="s">
        <v>248</v>
      </c>
      <c r="H7" s="820" t="s">
        <v>249</v>
      </c>
      <c r="I7" s="820" t="s">
        <v>250</v>
      </c>
      <c r="J7" s="820" t="s">
        <v>251</v>
      </c>
      <c r="K7" s="820" t="s">
        <v>252</v>
      </c>
      <c r="L7" s="820" t="s">
        <v>253</v>
      </c>
      <c r="M7" s="820" t="s">
        <v>254</v>
      </c>
      <c r="N7" s="820" t="s">
        <v>255</v>
      </c>
      <c r="O7" s="820" t="s">
        <v>256</v>
      </c>
      <c r="P7" s="820" t="s">
        <v>257</v>
      </c>
      <c r="Q7" s="820" t="s">
        <v>258</v>
      </c>
      <c r="R7" s="820" t="s">
        <v>259</v>
      </c>
      <c r="S7" s="820" t="s">
        <v>260</v>
      </c>
      <c r="T7" s="820" t="s">
        <v>261</v>
      </c>
      <c r="U7" s="820" t="s">
        <v>262</v>
      </c>
      <c r="V7" s="820" t="s">
        <v>263</v>
      </c>
      <c r="W7" s="820" t="s">
        <v>264</v>
      </c>
      <c r="X7" s="820" t="s">
        <v>265</v>
      </c>
      <c r="Y7" s="820" t="s">
        <v>266</v>
      </c>
      <c r="Z7" s="820" t="s">
        <v>267</v>
      </c>
      <c r="AA7" s="820" t="s">
        <v>268</v>
      </c>
      <c r="AB7" s="820" t="s">
        <v>269</v>
      </c>
      <c r="AC7" s="820" t="s">
        <v>270</v>
      </c>
      <c r="AD7" s="820" t="s">
        <v>271</v>
      </c>
      <c r="AE7" s="820" t="s">
        <v>272</v>
      </c>
      <c r="AF7" s="820" t="s">
        <v>273</v>
      </c>
      <c r="AG7" s="820" t="s">
        <v>274</v>
      </c>
      <c r="AH7" s="820" t="s">
        <v>275</v>
      </c>
      <c r="AI7" s="820" t="s">
        <v>276</v>
      </c>
      <c r="AJ7" s="820" t="s">
        <v>277</v>
      </c>
      <c r="AK7" s="820" t="s">
        <v>278</v>
      </c>
      <c r="AL7" s="820" t="s">
        <v>279</v>
      </c>
      <c r="AM7" s="820" t="s">
        <v>280</v>
      </c>
      <c r="AN7" s="820" t="s">
        <v>281</v>
      </c>
      <c r="AO7" s="820" t="s">
        <v>282</v>
      </c>
      <c r="AP7" s="820" t="s">
        <v>283</v>
      </c>
      <c r="AQ7" s="820" t="s">
        <v>284</v>
      </c>
      <c r="AR7" s="820" t="s">
        <v>285</v>
      </c>
      <c r="AS7" s="820" t="s">
        <v>286</v>
      </c>
      <c r="AT7" s="820" t="s">
        <v>287</v>
      </c>
      <c r="AU7" s="815" t="s">
        <v>288</v>
      </c>
      <c r="AV7" s="815" t="s">
        <v>289</v>
      </c>
      <c r="AW7" s="815" t="s">
        <v>290</v>
      </c>
      <c r="AX7" s="815" t="s">
        <v>291</v>
      </c>
      <c r="AY7" s="815" t="s">
        <v>292</v>
      </c>
      <c r="AZ7" s="815" t="s">
        <v>293</v>
      </c>
      <c r="BA7" s="815" t="s">
        <v>294</v>
      </c>
      <c r="BB7" s="815" t="s">
        <v>295</v>
      </c>
      <c r="BC7" s="815" t="s">
        <v>296</v>
      </c>
      <c r="BD7" s="815" t="s">
        <v>297</v>
      </c>
      <c r="BE7" s="815" t="s">
        <v>298</v>
      </c>
      <c r="BF7" s="815" t="s">
        <v>299</v>
      </c>
      <c r="BG7" s="815" t="s">
        <v>300</v>
      </c>
      <c r="BH7" s="815" t="s">
        <v>301</v>
      </c>
      <c r="BI7" s="815" t="s">
        <v>302</v>
      </c>
      <c r="BJ7" s="815" t="s">
        <v>303</v>
      </c>
      <c r="BK7" s="815" t="s">
        <v>304</v>
      </c>
      <c r="BL7" s="815" t="s">
        <v>305</v>
      </c>
      <c r="BM7" s="815" t="s">
        <v>306</v>
      </c>
      <c r="BN7" s="815" t="s">
        <v>307</v>
      </c>
      <c r="BO7" s="815" t="s">
        <v>308</v>
      </c>
      <c r="BP7" s="815" t="s">
        <v>309</v>
      </c>
      <c r="BQ7" s="815" t="s">
        <v>310</v>
      </c>
      <c r="BR7" s="815" t="s">
        <v>311</v>
      </c>
      <c r="BS7" s="815" t="s">
        <v>312</v>
      </c>
      <c r="BT7" s="815" t="s">
        <v>313</v>
      </c>
      <c r="BU7" s="815" t="s">
        <v>314</v>
      </c>
      <c r="BV7" s="815" t="s">
        <v>315</v>
      </c>
      <c r="BW7" s="815" t="s">
        <v>316</v>
      </c>
      <c r="BX7" s="815" t="s">
        <v>317</v>
      </c>
      <c r="BY7" s="815" t="s">
        <v>318</v>
      </c>
      <c r="BZ7" s="815" t="s">
        <v>319</v>
      </c>
      <c r="CA7" s="815" t="s">
        <v>320</v>
      </c>
      <c r="CB7" s="815" t="s">
        <v>321</v>
      </c>
      <c r="CC7" s="815" t="s">
        <v>322</v>
      </c>
      <c r="CD7" s="815" t="s">
        <v>323</v>
      </c>
      <c r="CE7" s="815" t="s">
        <v>324</v>
      </c>
      <c r="CF7" s="815" t="s">
        <v>325</v>
      </c>
      <c r="CG7" s="815" t="s">
        <v>326</v>
      </c>
      <c r="CH7" s="815" t="s">
        <v>327</v>
      </c>
      <c r="CI7" s="815" t="s">
        <v>328</v>
      </c>
    </row>
    <row r="8" spans="1:87" ht="13.8" thickBot="1">
      <c r="A8" s="815" t="s">
        <v>329</v>
      </c>
      <c r="B8" s="815" t="s">
        <v>330</v>
      </c>
      <c r="C8" s="821">
        <v>2.0343964480826999</v>
      </c>
      <c r="D8" s="821">
        <v>2.05943632395637</v>
      </c>
      <c r="E8" s="821">
        <v>2.0644664349199</v>
      </c>
      <c r="F8" s="821">
        <v>2.0865413060551998</v>
      </c>
      <c r="G8" s="821">
        <v>2.1041383265898301</v>
      </c>
      <c r="H8" s="821">
        <v>2.1144127778695201</v>
      </c>
      <c r="I8" s="821">
        <v>2.1507704710507598</v>
      </c>
      <c r="J8" s="821">
        <v>2.1697119451171401</v>
      </c>
      <c r="K8" s="821">
        <v>2.18694695083656</v>
      </c>
      <c r="L8" s="821">
        <v>2.2122122749579498</v>
      </c>
      <c r="M8" s="821">
        <v>2.23480678878395</v>
      </c>
      <c r="N8" s="821">
        <v>2.2202677130356299</v>
      </c>
      <c r="O8" s="821">
        <v>2.23175261179881</v>
      </c>
      <c r="P8" s="821">
        <v>2.2580164013091002</v>
      </c>
      <c r="Q8" s="821">
        <v>2.2753709772035502</v>
      </c>
      <c r="R8" s="821">
        <v>2.30194291888919</v>
      </c>
      <c r="S8" s="821">
        <v>2.3192533891099099</v>
      </c>
      <c r="T8" s="821">
        <v>2.3629433902934598</v>
      </c>
      <c r="U8" s="821">
        <v>2.4039288645996799</v>
      </c>
      <c r="V8" s="821">
        <v>2.3508177475344398</v>
      </c>
      <c r="W8" s="821">
        <v>2.3395569969345802</v>
      </c>
      <c r="X8" s="821">
        <v>2.34609570313232</v>
      </c>
      <c r="Y8" s="821">
        <v>2.3657863595331099</v>
      </c>
      <c r="Z8" s="821">
        <v>2.3805218237276899</v>
      </c>
      <c r="AA8" s="821">
        <v>2.3783358335942402</v>
      </c>
      <c r="AB8" s="821">
        <v>2.3830414859475502</v>
      </c>
      <c r="AC8" s="821">
        <v>2.3975323184108199</v>
      </c>
      <c r="AD8" s="821">
        <v>2.4214524193269198</v>
      </c>
      <c r="AE8" s="821">
        <v>2.4313760255508901</v>
      </c>
      <c r="AF8" s="821">
        <v>2.4766460484572002</v>
      </c>
      <c r="AG8" s="821">
        <v>2.4881988275326701</v>
      </c>
      <c r="AH8" s="821">
        <v>2.4967467306687299</v>
      </c>
      <c r="AI8" s="821">
        <v>2.5126682010265902</v>
      </c>
      <c r="AJ8" s="821">
        <v>2.5190165748075999</v>
      </c>
      <c r="AK8" s="821">
        <v>2.52926548445051</v>
      </c>
      <c r="AL8" s="821">
        <v>2.5498254535670202</v>
      </c>
      <c r="AM8" s="821">
        <v>2.5565788634062199</v>
      </c>
      <c r="AN8" s="821">
        <v>2.5541938570175202</v>
      </c>
      <c r="AO8" s="821">
        <v>2.5733736468802801</v>
      </c>
      <c r="AP8" s="821">
        <v>2.5879825683785702</v>
      </c>
      <c r="AQ8" s="821">
        <v>2.5968750678528201</v>
      </c>
      <c r="AR8" s="821">
        <v>2.60749339976029</v>
      </c>
      <c r="AS8" s="821">
        <v>2.61387953217735</v>
      </c>
      <c r="AT8" s="821">
        <v>2.6160583623265499</v>
      </c>
      <c r="AU8" s="810">
        <v>2.61118766519375</v>
      </c>
      <c r="AV8" s="810">
        <v>2.6220108220798601</v>
      </c>
      <c r="AW8" s="810">
        <v>2.6188417055922</v>
      </c>
      <c r="AX8" s="810">
        <v>2.6260990473395398</v>
      </c>
      <c r="AY8" s="810">
        <v>2.6201146582822998</v>
      </c>
      <c r="AZ8" s="810">
        <v>2.6412696718547601</v>
      </c>
      <c r="BA8" s="810">
        <v>2.6622794798761902</v>
      </c>
      <c r="BB8" s="810">
        <v>2.6769828092859602</v>
      </c>
      <c r="BC8" s="810">
        <v>2.69301979781623</v>
      </c>
      <c r="BD8" s="810">
        <v>2.6949351579636902</v>
      </c>
      <c r="BE8" s="810">
        <v>2.7072510455133001</v>
      </c>
      <c r="BF8" s="810">
        <v>2.7194666205217501</v>
      </c>
      <c r="BG8" s="810">
        <v>2.7583872583557998</v>
      </c>
      <c r="BH8" s="810">
        <v>2.7712174411052799</v>
      </c>
      <c r="BI8" s="810">
        <v>2.7767772539950299</v>
      </c>
      <c r="BJ8" s="810">
        <v>2.7900362938944698</v>
      </c>
      <c r="BK8" s="810">
        <v>2.79504989885013</v>
      </c>
      <c r="BL8" s="810">
        <v>2.8124753429938698</v>
      </c>
      <c r="BM8" s="810">
        <v>2.8258429652208199</v>
      </c>
      <c r="BN8" s="810">
        <v>2.84827109602332</v>
      </c>
      <c r="BO8" s="810">
        <v>2.8648096227990201</v>
      </c>
      <c r="BP8" s="810">
        <v>2.87366388911181</v>
      </c>
      <c r="BQ8" s="810">
        <v>2.8888357489521002</v>
      </c>
      <c r="BR8" s="810">
        <v>2.8975460997816902</v>
      </c>
      <c r="BS8" s="810">
        <v>2.9097169947994401</v>
      </c>
      <c r="BT8" s="810">
        <v>2.9296333194362298</v>
      </c>
      <c r="BU8" s="810">
        <v>2.94689616214067</v>
      </c>
      <c r="BV8" s="810">
        <v>2.9583483780456699</v>
      </c>
      <c r="BW8" s="810">
        <v>2.9813259042976701</v>
      </c>
      <c r="BX8" s="810">
        <v>3.0046912726057902</v>
      </c>
      <c r="BY8" s="810">
        <v>3.0255581522131298</v>
      </c>
      <c r="BZ8" s="810">
        <v>3.04587440346724</v>
      </c>
      <c r="CA8" s="810">
        <v>3.0658590818670399</v>
      </c>
      <c r="CB8" s="810">
        <v>3.0832941540272398</v>
      </c>
      <c r="CC8" s="810">
        <v>3.1029951080744298</v>
      </c>
      <c r="CD8" s="810">
        <v>3.1221931367125899</v>
      </c>
      <c r="CE8" s="810">
        <v>3.1400314557673501</v>
      </c>
      <c r="CF8" s="810">
        <v>3.1597078634776099</v>
      </c>
      <c r="CG8" s="810">
        <v>3.1784171022252501</v>
      </c>
      <c r="CH8" s="810">
        <v>3.1965028368224302</v>
      </c>
    </row>
    <row r="9" spans="1:87" ht="13.8" thickBot="1">
      <c r="A9" s="815" t="s">
        <v>331</v>
      </c>
      <c r="B9" s="815" t="s">
        <v>332</v>
      </c>
      <c r="C9" s="821">
        <v>2.0343964480826999</v>
      </c>
      <c r="D9" s="821">
        <v>2.05943632395637</v>
      </c>
      <c r="E9" s="821">
        <v>2.0644664349199</v>
      </c>
      <c r="F9" s="821">
        <v>2.0865413060551998</v>
      </c>
      <c r="G9" s="821">
        <v>2.1041383265898301</v>
      </c>
      <c r="H9" s="821">
        <v>2.1144127778695201</v>
      </c>
      <c r="I9" s="821">
        <v>2.1507704710507598</v>
      </c>
      <c r="J9" s="821">
        <v>2.1697119451171401</v>
      </c>
      <c r="K9" s="821">
        <v>2.18694695083656</v>
      </c>
      <c r="L9" s="821">
        <v>2.2122122749579498</v>
      </c>
      <c r="M9" s="821">
        <v>2.23480678878395</v>
      </c>
      <c r="N9" s="821">
        <v>2.2202677130356299</v>
      </c>
      <c r="O9" s="821">
        <v>2.23175261179881</v>
      </c>
      <c r="P9" s="821">
        <v>2.2580164013091002</v>
      </c>
      <c r="Q9" s="821">
        <v>2.2753709772035502</v>
      </c>
      <c r="R9" s="821">
        <v>2.30194291888919</v>
      </c>
      <c r="S9" s="821">
        <v>2.3192533891099099</v>
      </c>
      <c r="T9" s="821">
        <v>2.3629433902934598</v>
      </c>
      <c r="U9" s="821">
        <v>2.4039288645996799</v>
      </c>
      <c r="V9" s="821">
        <v>2.3508177475344398</v>
      </c>
      <c r="W9" s="821">
        <v>2.3395569969345802</v>
      </c>
      <c r="X9" s="821">
        <v>2.34609570313232</v>
      </c>
      <c r="Y9" s="821">
        <v>2.3657863595331099</v>
      </c>
      <c r="Z9" s="821">
        <v>2.3805218237276899</v>
      </c>
      <c r="AA9" s="821">
        <v>2.3783358335942402</v>
      </c>
      <c r="AB9" s="821">
        <v>2.3830414859475502</v>
      </c>
      <c r="AC9" s="821">
        <v>2.3975323184108199</v>
      </c>
      <c r="AD9" s="821">
        <v>2.4214524193269198</v>
      </c>
      <c r="AE9" s="821">
        <v>2.4313760255508901</v>
      </c>
      <c r="AF9" s="821">
        <v>2.4766460484572002</v>
      </c>
      <c r="AG9" s="821">
        <v>2.4881988275326701</v>
      </c>
      <c r="AH9" s="821">
        <v>2.4967467306687299</v>
      </c>
      <c r="AI9" s="821">
        <v>2.5126682010265902</v>
      </c>
      <c r="AJ9" s="821">
        <v>2.5190165748075999</v>
      </c>
      <c r="AK9" s="821">
        <v>2.52926548445051</v>
      </c>
      <c r="AL9" s="821">
        <v>2.5498254535670202</v>
      </c>
      <c r="AM9" s="821">
        <v>2.5565788634062199</v>
      </c>
      <c r="AN9" s="821">
        <v>2.5541938570175202</v>
      </c>
      <c r="AO9" s="821">
        <v>2.5733736468802801</v>
      </c>
      <c r="AP9" s="821">
        <v>2.5879825683785702</v>
      </c>
      <c r="AQ9" s="821">
        <v>2.5968750678528201</v>
      </c>
      <c r="AR9" s="821">
        <v>2.60749339976029</v>
      </c>
      <c r="AS9" s="821">
        <v>2.61387953217735</v>
      </c>
      <c r="AT9" s="821">
        <v>2.6160583623265499</v>
      </c>
      <c r="AU9" s="810">
        <v>2.61118766519375</v>
      </c>
      <c r="AV9" s="810">
        <v>2.6220108220798601</v>
      </c>
      <c r="AW9" s="810">
        <v>2.6188417055922</v>
      </c>
      <c r="AX9" s="810">
        <v>2.6260990473395398</v>
      </c>
      <c r="AY9" s="810">
        <v>2.6201146582822998</v>
      </c>
      <c r="AZ9" s="810">
        <v>2.6412696718547601</v>
      </c>
      <c r="BA9" s="810">
        <v>2.6622794798761902</v>
      </c>
      <c r="BB9" s="810">
        <v>2.6769828092859602</v>
      </c>
      <c r="BC9" s="810">
        <v>2.69301979781623</v>
      </c>
      <c r="BD9" s="810">
        <v>2.6949351579636902</v>
      </c>
      <c r="BE9" s="810">
        <v>2.7072510455133001</v>
      </c>
      <c r="BF9" s="810">
        <v>2.7194666205217501</v>
      </c>
      <c r="BG9" s="810">
        <v>2.7583872583557998</v>
      </c>
      <c r="BH9" s="810">
        <v>2.7712174411052799</v>
      </c>
      <c r="BI9" s="810">
        <v>2.7767772539950299</v>
      </c>
      <c r="BJ9" s="810">
        <v>2.7900362938944698</v>
      </c>
      <c r="BK9" s="810">
        <v>2.79504989885013</v>
      </c>
      <c r="BL9" s="810">
        <v>2.8124753429938698</v>
      </c>
      <c r="BM9" s="810">
        <v>2.8258429652208199</v>
      </c>
      <c r="BN9" s="810">
        <v>2.84582069929911</v>
      </c>
      <c r="BO9" s="810">
        <v>2.86055636092141</v>
      </c>
      <c r="BP9" s="822">
        <v>2.86714152292299</v>
      </c>
      <c r="BQ9" s="823">
        <v>2.87979046783079</v>
      </c>
      <c r="BR9" s="824">
        <v>2.8862359962744399</v>
      </c>
      <c r="BS9" s="824">
        <v>2.8952255447313102</v>
      </c>
      <c r="BT9" s="824">
        <v>2.9114792295702099</v>
      </c>
      <c r="BU9" s="824">
        <v>2.92478764045907</v>
      </c>
      <c r="BV9" s="824">
        <v>2.9313520578905301</v>
      </c>
      <c r="BW9" s="824">
        <v>2.9488666202170299</v>
      </c>
      <c r="BX9" s="825">
        <v>2.9672225449874401</v>
      </c>
      <c r="BY9" s="810">
        <v>2.9827762298190601</v>
      </c>
      <c r="BZ9" s="810">
        <v>2.9973649977235501</v>
      </c>
      <c r="CA9" s="810">
        <v>3.01160898598325</v>
      </c>
      <c r="CB9" s="810">
        <v>3.0243751954104701</v>
      </c>
      <c r="CC9" s="810">
        <v>3.0393168799481201</v>
      </c>
      <c r="CD9" s="810">
        <v>3.0546372008786999</v>
      </c>
      <c r="CE9" s="810">
        <v>3.0677758980614298</v>
      </c>
      <c r="CF9" s="810">
        <v>3.08286200226184</v>
      </c>
      <c r="CG9" s="810">
        <v>3.09713585293321</v>
      </c>
      <c r="CH9" s="810">
        <v>3.1105686621575002</v>
      </c>
    </row>
    <row r="10" spans="1:87">
      <c r="A10" s="815" t="s">
        <v>333</v>
      </c>
      <c r="B10" s="815" t="s">
        <v>334</v>
      </c>
      <c r="C10" s="821">
        <v>2.0343964480826999</v>
      </c>
      <c r="D10" s="821">
        <v>2.05943632395637</v>
      </c>
      <c r="E10" s="821">
        <v>2.0644664349199</v>
      </c>
      <c r="F10" s="821">
        <v>2.0865413060551998</v>
      </c>
      <c r="G10" s="821">
        <v>2.1041383265898301</v>
      </c>
      <c r="H10" s="821">
        <v>2.1144127778695201</v>
      </c>
      <c r="I10" s="821">
        <v>2.1507704710507598</v>
      </c>
      <c r="J10" s="821">
        <v>2.1697119451171401</v>
      </c>
      <c r="K10" s="821">
        <v>2.18694695083656</v>
      </c>
      <c r="L10" s="821">
        <v>2.2122122749579498</v>
      </c>
      <c r="M10" s="821">
        <v>2.23480678878395</v>
      </c>
      <c r="N10" s="821">
        <v>2.2202677130356299</v>
      </c>
      <c r="O10" s="821">
        <v>2.23175261179881</v>
      </c>
      <c r="P10" s="821">
        <v>2.2580164013091002</v>
      </c>
      <c r="Q10" s="821">
        <v>2.2753709772035502</v>
      </c>
      <c r="R10" s="821">
        <v>2.30194291888919</v>
      </c>
      <c r="S10" s="821">
        <v>2.3192533891099099</v>
      </c>
      <c r="T10" s="821">
        <v>2.3629433902934598</v>
      </c>
      <c r="U10" s="821">
        <v>2.4039288645996799</v>
      </c>
      <c r="V10" s="821">
        <v>2.3508177475344398</v>
      </c>
      <c r="W10" s="821">
        <v>2.3395569969345802</v>
      </c>
      <c r="X10" s="821">
        <v>2.34609570313232</v>
      </c>
      <c r="Y10" s="821">
        <v>2.3657863595331099</v>
      </c>
      <c r="Z10" s="821">
        <v>2.3805218237276899</v>
      </c>
      <c r="AA10" s="821">
        <v>2.3783358335942402</v>
      </c>
      <c r="AB10" s="821">
        <v>2.3830414859475502</v>
      </c>
      <c r="AC10" s="821">
        <v>2.3975323184108199</v>
      </c>
      <c r="AD10" s="821">
        <v>2.4214524193269198</v>
      </c>
      <c r="AE10" s="821">
        <v>2.4313760255508901</v>
      </c>
      <c r="AF10" s="821">
        <v>2.4766460484572002</v>
      </c>
      <c r="AG10" s="821">
        <v>2.4881988275326701</v>
      </c>
      <c r="AH10" s="821">
        <v>2.4967467306687299</v>
      </c>
      <c r="AI10" s="821">
        <v>2.5126682010265902</v>
      </c>
      <c r="AJ10" s="821">
        <v>2.5190165748075999</v>
      </c>
      <c r="AK10" s="821">
        <v>2.52926548445051</v>
      </c>
      <c r="AL10" s="821">
        <v>2.5498254535670202</v>
      </c>
      <c r="AM10" s="821">
        <v>2.5565788634062199</v>
      </c>
      <c r="AN10" s="821">
        <v>2.5541938570175202</v>
      </c>
      <c r="AO10" s="821">
        <v>2.5733736468802801</v>
      </c>
      <c r="AP10" s="821">
        <v>2.5879825683785702</v>
      </c>
      <c r="AQ10" s="821">
        <v>2.5968750678528201</v>
      </c>
      <c r="AR10" s="821">
        <v>2.60749339976029</v>
      </c>
      <c r="AS10" s="821">
        <v>2.61387953217735</v>
      </c>
      <c r="AT10" s="821">
        <v>2.6160583623265499</v>
      </c>
      <c r="AU10" s="810">
        <v>2.61118766519375</v>
      </c>
      <c r="AV10" s="810">
        <v>2.6220108220798601</v>
      </c>
      <c r="AW10" s="810">
        <v>2.6188417055922</v>
      </c>
      <c r="AX10" s="810">
        <v>2.6260990473395398</v>
      </c>
      <c r="AY10" s="810">
        <v>2.6201146582822998</v>
      </c>
      <c r="AZ10" s="810">
        <v>2.6412696718547601</v>
      </c>
      <c r="BA10" s="810">
        <v>2.6622794798761902</v>
      </c>
      <c r="BB10" s="810">
        <v>2.6769828092859602</v>
      </c>
      <c r="BC10" s="810">
        <v>2.69301979781623</v>
      </c>
      <c r="BD10" s="810">
        <v>2.6949351579636902</v>
      </c>
      <c r="BE10" s="810">
        <v>2.7072510455133001</v>
      </c>
      <c r="BF10" s="810">
        <v>2.7194666205217501</v>
      </c>
      <c r="BG10" s="810">
        <v>2.7583872583557998</v>
      </c>
      <c r="BH10" s="810">
        <v>2.7712174411052799</v>
      </c>
      <c r="BI10" s="810">
        <v>2.7767772539950299</v>
      </c>
      <c r="BJ10" s="810">
        <v>2.7900362938944698</v>
      </c>
      <c r="BK10" s="810">
        <v>2.79504989885013</v>
      </c>
      <c r="BL10" s="810">
        <v>2.8124753429938698</v>
      </c>
      <c r="BM10" s="810">
        <v>2.8258429652208199</v>
      </c>
      <c r="BN10" s="810">
        <v>2.8508726138222098</v>
      </c>
      <c r="BO10" s="810">
        <v>2.8707703287451301</v>
      </c>
      <c r="BP10" s="810">
        <v>2.8838742724040798</v>
      </c>
      <c r="BQ10" s="810">
        <v>2.9041973957490499</v>
      </c>
      <c r="BR10" s="810">
        <v>2.9181801842111201</v>
      </c>
      <c r="BS10" s="810">
        <v>2.9363927339244902</v>
      </c>
      <c r="BT10" s="810">
        <v>2.96289077167628</v>
      </c>
      <c r="BU10" s="810">
        <v>2.9870211065969401</v>
      </c>
      <c r="BV10" s="810">
        <v>3.0057565286188099</v>
      </c>
      <c r="BW10" s="810">
        <v>3.0365761747820499</v>
      </c>
      <c r="BX10" s="810">
        <v>3.0681959808882899</v>
      </c>
      <c r="BY10" s="810">
        <v>3.0977145098143102</v>
      </c>
      <c r="BZ10" s="810">
        <v>3.1270435262635901</v>
      </c>
      <c r="CA10" s="810">
        <v>3.1563342945986901</v>
      </c>
      <c r="CB10" s="810">
        <v>3.1831997293388401</v>
      </c>
      <c r="CC10" s="810">
        <v>3.2125565050276701</v>
      </c>
      <c r="CD10" s="810">
        <v>3.2415902186312202</v>
      </c>
      <c r="CE10" s="810">
        <v>3.2694429238234299</v>
      </c>
      <c r="CF10" s="810">
        <v>3.2994498764972602</v>
      </c>
      <c r="CG10" s="810">
        <v>3.3287005383778001</v>
      </c>
      <c r="CH10" s="810">
        <v>3.3574479886706499</v>
      </c>
    </row>
    <row r="12" spans="1:87">
      <c r="C12" s="826"/>
      <c r="D12" s="826"/>
      <c r="E12" s="826"/>
      <c r="F12" s="826"/>
      <c r="G12" s="826"/>
      <c r="H12" s="826"/>
      <c r="I12" s="826"/>
      <c r="J12" s="826"/>
      <c r="K12" s="826"/>
      <c r="L12" s="826"/>
      <c r="M12" s="826"/>
      <c r="N12" s="826"/>
      <c r="O12" s="826"/>
      <c r="P12" s="826"/>
      <c r="Q12" s="826"/>
      <c r="R12" s="826"/>
      <c r="S12" s="826"/>
      <c r="T12" s="826"/>
      <c r="U12" s="826"/>
      <c r="V12" s="826"/>
      <c r="W12" s="826"/>
      <c r="X12" s="826"/>
      <c r="Y12" s="826"/>
      <c r="Z12" s="826"/>
      <c r="AA12" s="826"/>
      <c r="AB12" s="826"/>
      <c r="AC12" s="826"/>
      <c r="AD12" s="826"/>
      <c r="AE12" s="826"/>
      <c r="AF12" s="826"/>
      <c r="AG12" s="826"/>
      <c r="AH12" s="826"/>
      <c r="AI12" s="826"/>
      <c r="AJ12" s="826"/>
      <c r="AK12" s="826"/>
      <c r="AL12" s="826"/>
      <c r="AM12" s="826"/>
      <c r="AN12" s="826"/>
      <c r="AO12" s="826"/>
      <c r="AP12" s="826"/>
      <c r="AQ12" s="826"/>
      <c r="AR12" s="826"/>
      <c r="AS12" s="826"/>
      <c r="AT12" s="826"/>
    </row>
    <row r="13" spans="1:87">
      <c r="C13" s="826"/>
      <c r="D13" s="826"/>
      <c r="E13" s="826"/>
      <c r="F13" s="826"/>
      <c r="G13" s="826"/>
      <c r="H13" s="826"/>
      <c r="I13" s="826"/>
      <c r="J13" s="826"/>
      <c r="K13" s="826"/>
      <c r="L13" s="826"/>
      <c r="M13" s="826"/>
      <c r="N13" s="826"/>
      <c r="O13" s="826"/>
      <c r="P13" s="826"/>
      <c r="Q13" s="826"/>
      <c r="R13" s="826"/>
      <c r="S13" s="826"/>
      <c r="T13" s="826"/>
      <c r="U13" s="826"/>
      <c r="V13" s="826"/>
      <c r="W13" s="826"/>
      <c r="X13" s="826"/>
      <c r="Y13" s="826"/>
      <c r="Z13" s="826"/>
      <c r="AA13" s="826"/>
      <c r="AB13" s="826"/>
      <c r="AC13" s="826"/>
      <c r="AD13" s="826"/>
      <c r="AE13" s="826"/>
      <c r="AF13" s="826"/>
      <c r="AG13" s="826"/>
      <c r="AH13" s="826"/>
      <c r="AI13" s="826"/>
      <c r="AJ13" s="826"/>
      <c r="AK13" s="826"/>
      <c r="AL13" s="826"/>
      <c r="AM13" s="826"/>
      <c r="AN13" s="826"/>
      <c r="AO13" s="826"/>
      <c r="AP13" s="826"/>
      <c r="AQ13" s="826"/>
      <c r="AR13" s="826"/>
      <c r="AS13" s="826"/>
      <c r="AT13" s="826"/>
    </row>
    <row r="15" spans="1:87">
      <c r="BM15" s="827"/>
      <c r="BN15" s="827"/>
      <c r="BO15" s="828" t="s">
        <v>335</v>
      </c>
      <c r="BP15" s="829"/>
      <c r="BQ15" s="829"/>
      <c r="BR15" s="830" t="s">
        <v>336</v>
      </c>
      <c r="BS15" s="831"/>
      <c r="BT15" s="831"/>
      <c r="BU15" s="831"/>
      <c r="BV15" s="831"/>
      <c r="BW15" s="831"/>
      <c r="BX15" s="829"/>
      <c r="BY15" s="829"/>
      <c r="BZ15" s="829"/>
    </row>
    <row r="16" spans="1:87">
      <c r="BO16" s="832"/>
      <c r="BP16" s="833"/>
      <c r="BQ16" s="833"/>
      <c r="BR16" s="833"/>
      <c r="BS16" s="833"/>
      <c r="BT16" s="833"/>
      <c r="BU16" s="833"/>
      <c r="BV16" s="833"/>
      <c r="BW16" s="833"/>
      <c r="BX16" s="833"/>
      <c r="BY16" s="833"/>
      <c r="BZ16" s="834"/>
    </row>
    <row r="17" spans="67:78">
      <c r="BO17" s="835"/>
      <c r="BP17" s="836" t="s">
        <v>337</v>
      </c>
      <c r="BQ17" s="837" t="s">
        <v>338</v>
      </c>
      <c r="BR17" s="837"/>
      <c r="BS17" s="837"/>
      <c r="BT17" s="837"/>
      <c r="BU17" s="837"/>
      <c r="BV17" s="837"/>
      <c r="BW17" s="837"/>
      <c r="BX17" s="837"/>
      <c r="BY17" s="837"/>
      <c r="BZ17" s="838"/>
    </row>
    <row r="18" spans="67:78">
      <c r="BO18" s="835"/>
      <c r="BP18" s="837"/>
      <c r="BQ18" s="820" t="str">
        <f>BP7</f>
        <v>2020Q2</v>
      </c>
      <c r="BR18" s="837"/>
      <c r="BS18" s="837"/>
      <c r="BT18" s="837"/>
      <c r="BU18" s="837"/>
      <c r="BV18" s="837"/>
      <c r="BW18" s="837"/>
      <c r="BX18" s="837"/>
      <c r="BY18" s="837"/>
      <c r="BZ18" s="839" t="s">
        <v>339</v>
      </c>
    </row>
    <row r="19" spans="67:78">
      <c r="BO19" s="835"/>
      <c r="BP19" s="837"/>
      <c r="BQ19" s="840">
        <f>BP9</f>
        <v>2.86714152292299</v>
      </c>
      <c r="BR19" s="841"/>
      <c r="BS19" s="837"/>
      <c r="BT19" s="837"/>
      <c r="BU19" s="837"/>
      <c r="BV19" s="837"/>
      <c r="BW19" s="837"/>
      <c r="BX19" s="837"/>
      <c r="BY19" s="837"/>
      <c r="BZ19" s="842">
        <f>BQ19</f>
        <v>2.86714152292299</v>
      </c>
    </row>
    <row r="20" spans="67:78">
      <c r="BO20" s="835"/>
      <c r="BP20" s="837"/>
      <c r="BQ20" s="837"/>
      <c r="BR20" s="837"/>
      <c r="BS20" s="837"/>
      <c r="BT20" s="837"/>
      <c r="BU20" s="837"/>
      <c r="BV20" s="837"/>
      <c r="BW20" s="837"/>
      <c r="BX20" s="837"/>
      <c r="BY20" s="837"/>
      <c r="BZ20" s="843"/>
    </row>
    <row r="21" spans="67:78">
      <c r="BO21" s="954" t="s">
        <v>340</v>
      </c>
      <c r="BP21" s="955"/>
      <c r="BQ21" s="955"/>
      <c r="BR21" s="837" t="s">
        <v>341</v>
      </c>
      <c r="BS21" s="837"/>
      <c r="BT21" s="837"/>
      <c r="BU21" s="837"/>
      <c r="BV21" s="837"/>
      <c r="BW21" s="837"/>
      <c r="BX21" s="837"/>
      <c r="BY21" s="837"/>
      <c r="BZ21" s="843"/>
    </row>
    <row r="22" spans="67:78">
      <c r="BO22" s="835"/>
      <c r="BP22" s="837"/>
      <c r="BQ22" s="815" t="str">
        <f>BQ7</f>
        <v>2020Q3</v>
      </c>
      <c r="BR22" s="815" t="str">
        <f t="shared" ref="BR22:BX22" si="0">BR7</f>
        <v>2020Q4</v>
      </c>
      <c r="BS22" s="815" t="str">
        <f t="shared" si="0"/>
        <v>2021Q1</v>
      </c>
      <c r="BT22" s="815" t="str">
        <f t="shared" si="0"/>
        <v>2021Q2</v>
      </c>
      <c r="BU22" s="815" t="str">
        <f t="shared" si="0"/>
        <v>2021Q3</v>
      </c>
      <c r="BV22" s="815" t="str">
        <f t="shared" si="0"/>
        <v>2021Q4</v>
      </c>
      <c r="BW22" s="815" t="str">
        <f t="shared" si="0"/>
        <v>2022Q1</v>
      </c>
      <c r="BX22" s="815" t="str">
        <f t="shared" si="0"/>
        <v>2022Q2</v>
      </c>
      <c r="BY22" s="837"/>
      <c r="BZ22" s="843"/>
    </row>
    <row r="23" spans="67:78">
      <c r="BO23" s="835"/>
      <c r="BP23" s="837"/>
      <c r="BQ23" s="821">
        <f>BQ9</f>
        <v>2.87979046783079</v>
      </c>
      <c r="BR23" s="821">
        <f t="shared" ref="BR23:BX23" si="1">BR9</f>
        <v>2.8862359962744399</v>
      </c>
      <c r="BS23" s="821">
        <f t="shared" si="1"/>
        <v>2.8952255447313102</v>
      </c>
      <c r="BT23" s="821">
        <f t="shared" si="1"/>
        <v>2.9114792295702099</v>
      </c>
      <c r="BU23" s="821">
        <f t="shared" si="1"/>
        <v>2.92478764045907</v>
      </c>
      <c r="BV23" s="821">
        <f t="shared" si="1"/>
        <v>2.9313520578905301</v>
      </c>
      <c r="BW23" s="821">
        <f t="shared" si="1"/>
        <v>2.9488666202170299</v>
      </c>
      <c r="BX23" s="821">
        <f t="shared" si="1"/>
        <v>2.9672225449874401</v>
      </c>
      <c r="BY23" s="837"/>
      <c r="BZ23" s="842">
        <f>AVERAGE(BQ23:BX23)</f>
        <v>2.9181200127451019</v>
      </c>
    </row>
    <row r="24" spans="67:78">
      <c r="BO24" s="835"/>
      <c r="BP24" s="837"/>
      <c r="BQ24" s="837"/>
      <c r="BR24" s="837"/>
      <c r="BS24" s="837"/>
      <c r="BT24" s="837"/>
      <c r="BU24" s="837"/>
      <c r="BV24" s="837"/>
      <c r="BW24" s="837"/>
      <c r="BX24" s="837"/>
      <c r="BY24" s="837"/>
      <c r="BZ24" s="843"/>
    </row>
    <row r="25" spans="67:78">
      <c r="BO25" s="835"/>
      <c r="BP25" s="837"/>
      <c r="BQ25" s="837"/>
      <c r="BR25" s="837"/>
      <c r="BS25" s="837"/>
      <c r="BT25" s="837"/>
      <c r="BU25" s="837"/>
      <c r="BV25" s="837"/>
      <c r="BW25" s="837"/>
      <c r="BX25" s="837"/>
      <c r="BY25" s="844" t="s">
        <v>84</v>
      </c>
      <c r="BZ25" s="845">
        <f>(BZ23-BZ19)/BZ19</f>
        <v>1.7780248869661817E-2</v>
      </c>
    </row>
    <row r="26" spans="67:78">
      <c r="BO26" s="846"/>
      <c r="BP26" s="847"/>
      <c r="BQ26" s="847"/>
      <c r="BR26" s="847"/>
      <c r="BS26" s="847"/>
      <c r="BT26" s="847"/>
      <c r="BU26" s="847"/>
      <c r="BV26" s="847"/>
      <c r="BW26" s="847"/>
      <c r="BX26" s="847"/>
      <c r="BY26" s="847"/>
      <c r="BZ26" s="848"/>
    </row>
  </sheetData>
  <mergeCells count="1">
    <mergeCell ref="BO21:BQ21"/>
  </mergeCells>
  <pageMargins left="0.25" right="0.2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Integrated Team (FY21)</vt:lpstr>
      <vt:lpstr>GLE (FY21)</vt:lpstr>
      <vt:lpstr>Med_Int_Spec (FY21)</vt:lpstr>
      <vt:lpstr>Int_Beh (FY21)</vt:lpstr>
      <vt:lpstr>Int_Fire_Safety (FY21)</vt:lpstr>
      <vt:lpstr>Clin_Int (FY21)</vt:lpstr>
      <vt:lpstr>Int_DBT(FY21)</vt:lpstr>
      <vt:lpstr>Lease Mgmt Add-On</vt:lpstr>
      <vt:lpstr>CAF 2019 Fall</vt:lpstr>
      <vt:lpstr>Occ. Cost Index</vt:lpstr>
      <vt:lpstr>Occ. Modifiers</vt:lpstr>
      <vt:lpstr>'CAF 2019 Fall'!Print_Area</vt:lpstr>
      <vt:lpstr>'Clin_Int (FY21)'!Print_Area</vt:lpstr>
      <vt:lpstr>'GLE (FY21)'!Print_Area</vt:lpstr>
      <vt:lpstr>'Int_Beh (FY21)'!Print_Area</vt:lpstr>
      <vt:lpstr>'Int_DBT(FY21)'!Print_Area</vt:lpstr>
      <vt:lpstr>'Int_Fire_Safety (FY21)'!Print_Area</vt:lpstr>
      <vt:lpstr>'Integrated Team (FY21)'!Print_Area</vt:lpstr>
      <vt:lpstr>'Med_Int_Spec (FY21)'!Print_Area</vt:lpstr>
      <vt:lpstr>'Occ. Cost Index'!Print_Area</vt:lpstr>
      <vt:lpstr>'CAF 2019 Fall'!Print_Titles</vt:lpstr>
      <vt:lpstr>'GLE (FY21)'!Print_Titles</vt:lpstr>
      <vt:lpstr>'Int_Beh (FY21)'!Print_Titles</vt:lpstr>
      <vt:lpstr>'Int_DBT(FY21)'!Print_Titles</vt:lpstr>
      <vt:lpstr>'Int_Fire_Safety (FY21)'!Print_Titles</vt:lpstr>
      <vt:lpstr>'Med_Int_Spec (FY21)'!Print_Titles</vt:lpstr>
      <vt:lpstr>'Occ. Cost Index'!Print_Titles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kara</cp:lastModifiedBy>
  <dcterms:created xsi:type="dcterms:W3CDTF">2020-03-09T14:51:51Z</dcterms:created>
  <dcterms:modified xsi:type="dcterms:W3CDTF">2020-03-09T16:44:46Z</dcterms:modified>
</cp:coreProperties>
</file>