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84" windowWidth="22980" windowHeight="8736" tabRatio="867" activeTab="3"/>
  </bookViews>
  <sheets>
    <sheet name="Integrated Team (FY21)" sheetId="1" r:id="rId1"/>
    <sheet name="GLE (FY21)" sheetId="2" r:id="rId2"/>
    <sheet name="Med_Int_Spec (FY21)" sheetId="3" r:id="rId3"/>
    <sheet name="Int_Beh (FY21)" sheetId="4" r:id="rId4"/>
    <sheet name="Int_Fire_Safety (FY21)" sheetId="5" r:id="rId5"/>
    <sheet name="Clin_Int (FY21)" sheetId="6" r:id="rId6"/>
    <sheet name="Int_DBT(FY21)" sheetId="7" r:id="rId7"/>
    <sheet name="Lease Mgmt Add-On" sheetId="8" r:id="rId8"/>
    <sheet name="CAF 2019 Fall" sheetId="9" r:id="rId9"/>
    <sheet name="Occ. Cost Index" sheetId="10" state="hidden" r:id="rId10"/>
    <sheet name="Occ. Modifiers" sheetId="11" state="hidden" r:id="rId11"/>
  </sheets>
  <externalReferences>
    <externalReference r:id="rId12"/>
    <externalReference r:id="rId13"/>
    <externalReference r:id="rId14"/>
    <externalReference r:id="rId15"/>
    <externalReference r:id="rId16"/>
    <externalReference r:id="rId17"/>
    <externalReference r:id="rId18"/>
    <externalReference r:id="rId19"/>
  </externalReferences>
  <definedNames>
    <definedName name="asdfasdf" localSheetId="1">#REF!</definedName>
    <definedName name="asdfasdf" localSheetId="3">#REF!</definedName>
    <definedName name="asdfasdf" localSheetId="4">#REF!</definedName>
    <definedName name="asdfasdf" localSheetId="2">#REF!</definedName>
    <definedName name="asdfasdf" localSheetId="9">#REF!</definedName>
    <definedName name="asdfasdf" localSheetId="10">#REF!</definedName>
    <definedName name="asdfasdf">#REF!</definedName>
    <definedName name="Average">#REF!</definedName>
    <definedName name="CAF_NEW">[1]RawDataCalcs!$L$70:$DB$70</definedName>
    <definedName name="Cap">[2]RawDataCalcs!$L$13:$DB$13</definedName>
    <definedName name="Data">#REF!</definedName>
    <definedName name="Floor">[2]RawDataCalcs!$L$12:$DB$12</definedName>
    <definedName name="Funds">'[3]RawDataCalcs3386&amp;3401'!$L$68:$DB$68</definedName>
    <definedName name="gk" localSheetId="5">#REF!</definedName>
    <definedName name="gk" localSheetId="1">#REF!</definedName>
    <definedName name="gk" localSheetId="3">#REF!</definedName>
    <definedName name="gk" localSheetId="6">#REF!</definedName>
    <definedName name="gk" localSheetId="4">#REF!</definedName>
    <definedName name="gk" localSheetId="0">#REF!</definedName>
    <definedName name="gk" localSheetId="2">#REF!</definedName>
    <definedName name="gk" localSheetId="9">#REF!</definedName>
    <definedName name="gk" localSheetId="10">#REF!</definedName>
    <definedName name="gk">#REF!</definedName>
    <definedName name="hhh">#REF!</definedName>
    <definedName name="JailDAverage">#REF!</definedName>
    <definedName name="JailDCap">[4]ALLRawDataCalcs!$L$80:$DB$80</definedName>
    <definedName name="JailDFloor">[4]ALLRawDataCalcs!$L$79:$DB$79</definedName>
    <definedName name="JailDgk">#REF!</definedName>
    <definedName name="JailDMax">#REF!</definedName>
    <definedName name="JailDMedian">#REF!</definedName>
    <definedName name="kls">#REF!</definedName>
    <definedName name="ListProviders">'[5]List of Programs'!$A$24:$A$29</definedName>
    <definedName name="Max">#REF!</definedName>
    <definedName name="Median">#REF!</definedName>
    <definedName name="Min">#REF!</definedName>
    <definedName name="MT">#REF!</definedName>
    <definedName name="new">#REF!</definedName>
    <definedName name="ok">#REF!</definedName>
    <definedName name="_xlnm.Print_Area" localSheetId="8">'CAF 2019 Fall'!$BO$5:$BZ$26</definedName>
    <definedName name="_xlnm.Print_Area" localSheetId="5">'Clin_Int (FY21)'!$B$1:$L$100</definedName>
    <definedName name="_xlnm.Print_Area" localSheetId="1">'GLE (FY21)'!$A$1:$AB$95</definedName>
    <definedName name="_xlnm.Print_Area" localSheetId="3">'Int_Beh (FY21)'!$B$1:$M$197</definedName>
    <definedName name="_xlnm.Print_Area" localSheetId="6">'Int_DBT(FY21)'!$B$1:$N$92</definedName>
    <definedName name="_xlnm.Print_Area" localSheetId="4">'Int_Fire_Safety (FY21)'!$B$1:$M$46</definedName>
    <definedName name="_xlnm.Print_Area" localSheetId="0">'Integrated Team (FY21)'!$A$1:$O$98</definedName>
    <definedName name="_xlnm.Print_Area" localSheetId="2">'Med_Int_Spec (FY21)'!$B$1:$M$114</definedName>
    <definedName name="_xlnm.Print_Area" localSheetId="9">'Occ. Cost Index'!$A$1:$X$46</definedName>
    <definedName name="_xlnm.Print_Titles" localSheetId="8">'CAF 2019 Fall'!$A:$A</definedName>
    <definedName name="_xlnm.Print_Titles" localSheetId="1">'GLE (FY21)'!$1:$1</definedName>
    <definedName name="_xlnm.Print_Titles" localSheetId="3">'Int_Beh (FY21)'!$1:$1</definedName>
    <definedName name="_xlnm.Print_Titles" localSheetId="6">'Int_DBT(FY21)'!$1:$1</definedName>
    <definedName name="_xlnm.Print_Titles" localSheetId="4">'Int_Fire_Safety (FY21)'!$1:$1</definedName>
    <definedName name="_xlnm.Print_Titles" localSheetId="2">'Med_Int_Spec (FY21)'!$1:$1</definedName>
    <definedName name="_xlnm.Print_Titles" localSheetId="9">'Occ. Cost Index'!$A:$C</definedName>
    <definedName name="Program_File">#REF!</definedName>
    <definedName name="Programs">'[5]List of Programs'!$B$3:$B$19</definedName>
    <definedName name="ProvFTE">'[6]FTE Data'!$A$3:$AW$56</definedName>
    <definedName name="PurchasedBy">'[6]FTE Data'!$C$263:$AZ$657</definedName>
    <definedName name="resmay2007">#REF!</definedName>
    <definedName name="Site_list">[6]Lists!$A$2:$A$53</definedName>
    <definedName name="Source">#REF!</definedName>
    <definedName name="Source_2" localSheetId="1">#REF!</definedName>
    <definedName name="Source_2" localSheetId="3">#REF!</definedName>
    <definedName name="Source_2" localSheetId="4">#REF!</definedName>
    <definedName name="Source_2" localSheetId="2">#REF!</definedName>
    <definedName name="Source_2" localSheetId="9">#REF!</definedName>
    <definedName name="Source_2" localSheetId="10">#REF!</definedName>
    <definedName name="Source_2">#REF!</definedName>
    <definedName name="SourcePathAndFileName">#REF!</definedName>
    <definedName name="Total_UFR" localSheetId="1">#REF!</definedName>
    <definedName name="Total_UFR" localSheetId="3">#REF!</definedName>
    <definedName name="Total_UFR" localSheetId="4">#REF!</definedName>
    <definedName name="Total_UFR" localSheetId="2">#REF!</definedName>
    <definedName name="Total_UFR" localSheetId="9">#REF!</definedName>
    <definedName name="Total_UFR" localSheetId="10">#REF!</definedName>
    <definedName name="Total_UFR">#REF!</definedName>
    <definedName name="Total_UFRs" localSheetId="1">#REF!</definedName>
    <definedName name="Total_UFRs" localSheetId="3">#REF!</definedName>
    <definedName name="Total_UFRs" localSheetId="4">#REF!</definedName>
    <definedName name="Total_UFRs" localSheetId="2">#REF!</definedName>
    <definedName name="Total_UFRs" localSheetId="9">#REF!</definedName>
    <definedName name="Total_UFRs" localSheetId="10">#REF!</definedName>
    <definedName name="Total_UFRs">#REF!</definedName>
    <definedName name="Total_UFRs_" localSheetId="1">#REF!</definedName>
    <definedName name="Total_UFRs_" localSheetId="3">#REF!</definedName>
    <definedName name="Total_UFRs_" localSheetId="4">#REF!</definedName>
    <definedName name="Total_UFRs_" localSheetId="2">#REF!</definedName>
    <definedName name="Total_UFRs_" localSheetId="9">#REF!</definedName>
    <definedName name="Total_UFRs_" localSheetId="10">#REF!</definedName>
    <definedName name="Total_UFRs_">#REF!</definedName>
    <definedName name="UFR">'[7]Complete UFR List'!#REF!</definedName>
    <definedName name="UFRS">'[7]Complete UFR List'!#REF!</definedName>
  </definedNames>
  <calcPr calcId="145621"/>
</workbook>
</file>

<file path=xl/calcChain.xml><?xml version="1.0" encoding="utf-8"?>
<calcChain xmlns="http://schemas.openxmlformats.org/spreadsheetml/2006/main">
  <c r="D16" i="4" l="1"/>
  <c r="C16" i="11" l="1"/>
  <c r="C15" i="11"/>
  <c r="C14" i="11"/>
  <c r="C13" i="11"/>
  <c r="C12" i="11"/>
  <c r="C11" i="11"/>
  <c r="C10" i="11"/>
  <c r="C9" i="11"/>
  <c r="C8" i="11"/>
  <c r="C7" i="11"/>
  <c r="C6" i="11"/>
  <c r="C5" i="11"/>
  <c r="C4" i="11"/>
  <c r="C3" i="11"/>
  <c r="D49" i="10"/>
  <c r="BX23" i="9"/>
  <c r="BW23" i="9"/>
  <c r="BV23" i="9"/>
  <c r="BU23" i="9"/>
  <c r="BT23" i="9"/>
  <c r="BS23" i="9"/>
  <c r="BR23" i="9"/>
  <c r="BQ23" i="9"/>
  <c r="BZ23" i="9" s="1"/>
  <c r="BZ25" i="9" s="1"/>
  <c r="BX22" i="9"/>
  <c r="BW22" i="9"/>
  <c r="BV22" i="9"/>
  <c r="BU22" i="9"/>
  <c r="BT22" i="9"/>
  <c r="BS22" i="9"/>
  <c r="BR22" i="9"/>
  <c r="BQ22" i="9"/>
  <c r="BZ19" i="9"/>
  <c r="BQ19" i="9"/>
  <c r="BQ18" i="9"/>
  <c r="B22" i="8"/>
  <c r="B19" i="8"/>
  <c r="B18" i="8"/>
  <c r="B9" i="8"/>
  <c r="C7" i="8"/>
  <c r="D12" i="8" s="1"/>
  <c r="B6" i="8"/>
  <c r="D6" i="8" s="1"/>
  <c r="D5" i="8"/>
  <c r="D7" i="8" s="1"/>
  <c r="I80" i="7"/>
  <c r="I75" i="7"/>
  <c r="I70" i="7"/>
  <c r="L69" i="7"/>
  <c r="I69" i="7"/>
  <c r="I68" i="7"/>
  <c r="I66" i="7"/>
  <c r="I64" i="7"/>
  <c r="I60" i="7"/>
  <c r="L59" i="7"/>
  <c r="I59" i="7"/>
  <c r="L58" i="7"/>
  <c r="I58" i="7"/>
  <c r="L57" i="7"/>
  <c r="I57" i="7"/>
  <c r="I56" i="7"/>
  <c r="L55" i="7"/>
  <c r="I55" i="7"/>
  <c r="L54" i="7"/>
  <c r="I54" i="7"/>
  <c r="I53" i="7"/>
  <c r="L52" i="7"/>
  <c r="I52" i="7"/>
  <c r="L51" i="7"/>
  <c r="I51" i="7"/>
  <c r="I50" i="7"/>
  <c r="B50" i="7"/>
  <c r="B49" i="7"/>
  <c r="M48" i="7"/>
  <c r="B47" i="7"/>
  <c r="B46" i="7"/>
  <c r="B45" i="7"/>
  <c r="B44" i="7"/>
  <c r="B43" i="7"/>
  <c r="B42" i="7"/>
  <c r="I41" i="7"/>
  <c r="B41" i="7"/>
  <c r="B40" i="7"/>
  <c r="I37" i="7"/>
  <c r="G37" i="7"/>
  <c r="D37" i="7"/>
  <c r="K80" i="7" s="1"/>
  <c r="G36" i="7"/>
  <c r="D36" i="7"/>
  <c r="D35" i="7"/>
  <c r="L66" i="7" s="1"/>
  <c r="D34" i="7"/>
  <c r="K75" i="7" s="1"/>
  <c r="I32" i="7"/>
  <c r="L31" i="7"/>
  <c r="M31" i="7" s="1"/>
  <c r="I31" i="7"/>
  <c r="G31" i="7"/>
  <c r="D31" i="7"/>
  <c r="L32" i="7" s="1"/>
  <c r="I30" i="7"/>
  <c r="G30" i="7"/>
  <c r="D30" i="7"/>
  <c r="M68" i="7" s="1"/>
  <c r="I26" i="7"/>
  <c r="I22" i="7"/>
  <c r="L21" i="7"/>
  <c r="I21" i="7"/>
  <c r="D21" i="7"/>
  <c r="K59" i="7" s="1"/>
  <c r="M59" i="7" s="1"/>
  <c r="L20" i="7"/>
  <c r="I20" i="7"/>
  <c r="L19" i="7"/>
  <c r="I19" i="7"/>
  <c r="I18" i="7"/>
  <c r="L17" i="7"/>
  <c r="I17" i="7"/>
  <c r="L16" i="7"/>
  <c r="I16" i="7"/>
  <c r="G16" i="7"/>
  <c r="I15" i="7"/>
  <c r="L14" i="7"/>
  <c r="I14" i="7"/>
  <c r="D14" i="7"/>
  <c r="K52" i="7" s="1"/>
  <c r="M52" i="7" s="1"/>
  <c r="L13" i="7"/>
  <c r="K13" i="7"/>
  <c r="M13" i="7" s="1"/>
  <c r="I13" i="7"/>
  <c r="G13" i="7"/>
  <c r="D13" i="7"/>
  <c r="K51" i="7" s="1"/>
  <c r="M51" i="7" s="1"/>
  <c r="I12" i="7"/>
  <c r="M10" i="7"/>
  <c r="D7" i="7"/>
  <c r="D6" i="7"/>
  <c r="D5" i="7"/>
  <c r="D4" i="7"/>
  <c r="D8" i="7" s="1"/>
  <c r="D9" i="7" s="1"/>
  <c r="H95" i="6"/>
  <c r="B94" i="6"/>
  <c r="H90" i="6"/>
  <c r="B89" i="6"/>
  <c r="H85" i="6"/>
  <c r="K84" i="6"/>
  <c r="H84" i="6"/>
  <c r="B84" i="6"/>
  <c r="H83" i="6"/>
  <c r="E83" i="6"/>
  <c r="B83" i="6"/>
  <c r="B82" i="6"/>
  <c r="K81" i="6"/>
  <c r="E80" i="6"/>
  <c r="K79" i="6"/>
  <c r="E78" i="6"/>
  <c r="J75" i="6"/>
  <c r="H75" i="6"/>
  <c r="D74" i="6"/>
  <c r="B74" i="6"/>
  <c r="J71" i="6"/>
  <c r="H71" i="6"/>
  <c r="K70" i="6"/>
  <c r="J70" i="6"/>
  <c r="L70" i="6" s="1"/>
  <c r="H70" i="6"/>
  <c r="D70" i="6"/>
  <c r="B70" i="6"/>
  <c r="K69" i="6"/>
  <c r="J69" i="6"/>
  <c r="L69" i="6" s="1"/>
  <c r="H69" i="6"/>
  <c r="E69" i="6"/>
  <c r="D69" i="6"/>
  <c r="B69" i="6"/>
  <c r="H68" i="6"/>
  <c r="E68" i="6"/>
  <c r="D68" i="6"/>
  <c r="F68" i="6" s="1"/>
  <c r="B68" i="6"/>
  <c r="K67" i="6"/>
  <c r="J67" i="6"/>
  <c r="L67" i="6" s="1"/>
  <c r="B67" i="6"/>
  <c r="K66" i="6"/>
  <c r="J66" i="6"/>
  <c r="L66" i="6" s="1"/>
  <c r="H66" i="6"/>
  <c r="E66" i="6"/>
  <c r="D66" i="6"/>
  <c r="F66" i="6" s="1"/>
  <c r="H65" i="6"/>
  <c r="E65" i="6"/>
  <c r="D65" i="6"/>
  <c r="F65" i="6" s="1"/>
  <c r="B65" i="6"/>
  <c r="K64" i="6"/>
  <c r="H64" i="6"/>
  <c r="B64" i="6"/>
  <c r="K63" i="6"/>
  <c r="J63" i="6"/>
  <c r="L63" i="6" s="1"/>
  <c r="H63" i="6"/>
  <c r="E63" i="6"/>
  <c r="B63" i="6"/>
  <c r="H62" i="6"/>
  <c r="E62" i="6"/>
  <c r="B62" i="6"/>
  <c r="B61" i="6"/>
  <c r="L59" i="6"/>
  <c r="L84" i="6" s="1"/>
  <c r="F58" i="6"/>
  <c r="F83" i="6" s="1"/>
  <c r="B50" i="6"/>
  <c r="B49" i="6"/>
  <c r="B48" i="6"/>
  <c r="B47" i="6"/>
  <c r="B45" i="6"/>
  <c r="B44" i="6"/>
  <c r="B43" i="6"/>
  <c r="H42" i="6"/>
  <c r="B42" i="6"/>
  <c r="B41" i="6"/>
  <c r="H39" i="6"/>
  <c r="D38" i="6"/>
  <c r="D37" i="6"/>
  <c r="B36" i="6"/>
  <c r="D35" i="6"/>
  <c r="J39" i="6" s="1"/>
  <c r="H34" i="6"/>
  <c r="K33" i="6"/>
  <c r="L33" i="6" s="1"/>
  <c r="H33" i="6"/>
  <c r="H32" i="6"/>
  <c r="F32" i="6"/>
  <c r="D32" i="6"/>
  <c r="F31" i="6"/>
  <c r="D31" i="6"/>
  <c r="J30" i="6"/>
  <c r="H30" i="6"/>
  <c r="F29" i="6"/>
  <c r="G29" i="7" s="1"/>
  <c r="D29" i="6"/>
  <c r="B29" i="6"/>
  <c r="H31" i="6" s="1"/>
  <c r="K28" i="6"/>
  <c r="H28" i="6"/>
  <c r="F26" i="6"/>
  <c r="D26" i="6"/>
  <c r="J28" i="6" s="1"/>
  <c r="L28" i="6" s="1"/>
  <c r="L29" i="6" s="1"/>
  <c r="B26" i="6"/>
  <c r="B52" i="6" s="1"/>
  <c r="J24" i="6"/>
  <c r="H24" i="6"/>
  <c r="J21" i="6"/>
  <c r="H21" i="6"/>
  <c r="K20" i="6"/>
  <c r="J20" i="6"/>
  <c r="L20" i="6" s="1"/>
  <c r="H20" i="6"/>
  <c r="K19" i="6"/>
  <c r="J19" i="6"/>
  <c r="L19" i="6" s="1"/>
  <c r="H19" i="6"/>
  <c r="H18" i="6"/>
  <c r="K17" i="6"/>
  <c r="J17" i="6"/>
  <c r="L17" i="6" s="1"/>
  <c r="B17" i="6"/>
  <c r="H67" i="6" s="1"/>
  <c r="K16" i="6"/>
  <c r="J16" i="6"/>
  <c r="L16" i="6" s="1"/>
  <c r="H16" i="6"/>
  <c r="H15" i="6"/>
  <c r="K14" i="6"/>
  <c r="H14" i="6"/>
  <c r="D14" i="6"/>
  <c r="J64" i="6" s="1"/>
  <c r="L64" i="6" s="1"/>
  <c r="K13" i="6"/>
  <c r="J13" i="6"/>
  <c r="L13" i="6" s="1"/>
  <c r="H13" i="6"/>
  <c r="F13" i="6"/>
  <c r="D13" i="6"/>
  <c r="D62" i="6" s="1"/>
  <c r="F62" i="6" s="1"/>
  <c r="H12" i="6"/>
  <c r="L10" i="6"/>
  <c r="D7" i="6"/>
  <c r="D6" i="6"/>
  <c r="D5" i="6"/>
  <c r="D4" i="6"/>
  <c r="D8" i="6" s="1"/>
  <c r="D9" i="6" s="1"/>
  <c r="I44" i="5"/>
  <c r="D41" i="5"/>
  <c r="K44" i="5" s="1"/>
  <c r="I39" i="5"/>
  <c r="D37" i="5"/>
  <c r="K39" i="5" s="1"/>
  <c r="I34" i="5"/>
  <c r="G34" i="5"/>
  <c r="D34" i="5"/>
  <c r="K34" i="5" s="1"/>
  <c r="K33" i="5"/>
  <c r="I33" i="5"/>
  <c r="G33" i="5"/>
  <c r="D33" i="5"/>
  <c r="M32" i="5" s="1"/>
  <c r="I32" i="5"/>
  <c r="G31" i="5"/>
  <c r="D31" i="5"/>
  <c r="K31" i="5" s="1"/>
  <c r="B31" i="5"/>
  <c r="I31" i="5" s="1"/>
  <c r="K30" i="5"/>
  <c r="I30" i="5"/>
  <c r="K28" i="5"/>
  <c r="K24" i="5"/>
  <c r="I24" i="5"/>
  <c r="L23" i="5"/>
  <c r="K23" i="5"/>
  <c r="M23" i="5" s="1"/>
  <c r="I23" i="5"/>
  <c r="L22" i="5"/>
  <c r="K22" i="5"/>
  <c r="M22" i="5" s="1"/>
  <c r="I22" i="5"/>
  <c r="L21" i="5"/>
  <c r="K21" i="5"/>
  <c r="M21" i="5" s="1"/>
  <c r="I21" i="5"/>
  <c r="I20" i="5"/>
  <c r="L19" i="5"/>
  <c r="K19" i="5"/>
  <c r="M19" i="5" s="1"/>
  <c r="I19" i="5"/>
  <c r="L18" i="5"/>
  <c r="I18" i="5"/>
  <c r="D18" i="5"/>
  <c r="K18" i="5" s="1"/>
  <c r="M18" i="5" s="1"/>
  <c r="L17" i="5"/>
  <c r="I17" i="5"/>
  <c r="G17" i="5"/>
  <c r="D17" i="5"/>
  <c r="K17" i="5" s="1"/>
  <c r="M17" i="5" s="1"/>
  <c r="L16" i="5"/>
  <c r="I16" i="5"/>
  <c r="D16" i="5"/>
  <c r="K16" i="5" s="1"/>
  <c r="M16" i="5" s="1"/>
  <c r="I15" i="5"/>
  <c r="L14" i="5"/>
  <c r="I14" i="5"/>
  <c r="D14" i="5"/>
  <c r="K14" i="5" s="1"/>
  <c r="M14" i="5" s="1"/>
  <c r="L13" i="5"/>
  <c r="K13" i="5"/>
  <c r="M13" i="5" s="1"/>
  <c r="I13" i="5"/>
  <c r="G13" i="5"/>
  <c r="D13" i="5"/>
  <c r="I12" i="5"/>
  <c r="M9" i="5"/>
  <c r="M33" i="5" s="1"/>
  <c r="D7" i="5"/>
  <c r="D6" i="5"/>
  <c r="D5" i="5"/>
  <c r="D4" i="5"/>
  <c r="D8" i="5" s="1"/>
  <c r="D9" i="5" s="1"/>
  <c r="C24" i="5" s="1"/>
  <c r="L24" i="5" s="1"/>
  <c r="I195" i="4"/>
  <c r="I191" i="4"/>
  <c r="I186" i="4"/>
  <c r="I184" i="4"/>
  <c r="I182" i="4"/>
  <c r="L180" i="4"/>
  <c r="I180" i="4"/>
  <c r="L172" i="4"/>
  <c r="L171" i="4"/>
  <c r="L170" i="4"/>
  <c r="L169" i="4"/>
  <c r="L168" i="4"/>
  <c r="L166" i="4"/>
  <c r="L165" i="4"/>
  <c r="M162" i="4"/>
  <c r="M185" i="4" s="1"/>
  <c r="I152" i="4"/>
  <c r="I148" i="4"/>
  <c r="I143" i="4"/>
  <c r="L142" i="4"/>
  <c r="I142" i="4"/>
  <c r="I141" i="4"/>
  <c r="I139" i="4"/>
  <c r="L137" i="4"/>
  <c r="I137" i="4"/>
  <c r="I133" i="4"/>
  <c r="I130" i="4"/>
  <c r="I173" i="4" s="1"/>
  <c r="L129" i="4"/>
  <c r="L128" i="4"/>
  <c r="L127" i="4"/>
  <c r="I127" i="4"/>
  <c r="I170" i="4" s="1"/>
  <c r="L126" i="4"/>
  <c r="I126" i="4"/>
  <c r="I169" i="4" s="1"/>
  <c r="L125" i="4"/>
  <c r="I125" i="4"/>
  <c r="I168" i="4" s="1"/>
  <c r="I124" i="4"/>
  <c r="I167" i="4" s="1"/>
  <c r="L123" i="4"/>
  <c r="K123" i="4"/>
  <c r="K166" i="4" s="1"/>
  <c r="M166" i="4" s="1"/>
  <c r="I123" i="4"/>
  <c r="I166" i="4" s="1"/>
  <c r="L122" i="4"/>
  <c r="I122" i="4"/>
  <c r="I165" i="4" s="1"/>
  <c r="I121" i="4"/>
  <c r="I164" i="4" s="1"/>
  <c r="M119" i="4"/>
  <c r="M142" i="4" s="1"/>
  <c r="I111" i="4"/>
  <c r="I109" i="4"/>
  <c r="I106" i="4"/>
  <c r="L105" i="4"/>
  <c r="I105" i="4"/>
  <c r="I104" i="4"/>
  <c r="I102" i="4"/>
  <c r="L100" i="4"/>
  <c r="I100" i="4"/>
  <c r="I96" i="4"/>
  <c r="L93" i="4"/>
  <c r="I93" i="4"/>
  <c r="L92" i="4"/>
  <c r="L91" i="4"/>
  <c r="L90" i="4"/>
  <c r="I89" i="4"/>
  <c r="L88" i="4"/>
  <c r="K88" i="4"/>
  <c r="M88" i="4" s="1"/>
  <c r="I88" i="4"/>
  <c r="L87" i="4"/>
  <c r="L94" i="4" s="1"/>
  <c r="I87" i="4"/>
  <c r="I86" i="4"/>
  <c r="M84" i="4"/>
  <c r="M105" i="4" s="1"/>
  <c r="I75" i="4"/>
  <c r="I73" i="4"/>
  <c r="I70" i="4"/>
  <c r="L69" i="4"/>
  <c r="I69" i="4"/>
  <c r="I68" i="4"/>
  <c r="I66" i="4"/>
  <c r="L64" i="4"/>
  <c r="I64" i="4"/>
  <c r="I60" i="4"/>
  <c r="L57" i="4"/>
  <c r="I57" i="4"/>
  <c r="L56" i="4"/>
  <c r="L55" i="4"/>
  <c r="L54" i="4"/>
  <c r="I53" i="4"/>
  <c r="B53" i="4"/>
  <c r="I54" i="4" s="1"/>
  <c r="L52" i="4"/>
  <c r="K52" i="4"/>
  <c r="M52" i="4" s="1"/>
  <c r="I52" i="4"/>
  <c r="L51" i="4"/>
  <c r="L58" i="4" s="1"/>
  <c r="I51" i="4"/>
  <c r="I50" i="4"/>
  <c r="M48" i="4"/>
  <c r="M69" i="4" s="1"/>
  <c r="D42" i="4"/>
  <c r="K111" i="4" s="1"/>
  <c r="K40" i="4"/>
  <c r="I40" i="4"/>
  <c r="D40" i="4"/>
  <c r="L182" i="4" s="1"/>
  <c r="D39" i="4"/>
  <c r="K38" i="4"/>
  <c r="I38" i="4"/>
  <c r="G36" i="4"/>
  <c r="D36" i="4"/>
  <c r="L186" i="4" s="1"/>
  <c r="G35" i="4"/>
  <c r="D35" i="4"/>
  <c r="G34" i="4"/>
  <c r="D34" i="4"/>
  <c r="L140" i="4" s="1"/>
  <c r="B34" i="4"/>
  <c r="I140" i="4" s="1"/>
  <c r="I183" i="4" s="1"/>
  <c r="L33" i="4"/>
  <c r="I33" i="4"/>
  <c r="L32" i="4"/>
  <c r="M32" i="4" s="1"/>
  <c r="I32" i="4"/>
  <c r="M31" i="4"/>
  <c r="G31" i="4"/>
  <c r="D31" i="4"/>
  <c r="K180" i="4" s="1"/>
  <c r="M180" i="4" s="1"/>
  <c r="M181" i="4" s="1"/>
  <c r="L30" i="4"/>
  <c r="I30" i="4"/>
  <c r="L29" i="4"/>
  <c r="I29" i="4"/>
  <c r="L27" i="4"/>
  <c r="K27" i="4"/>
  <c r="M27" i="4" s="1"/>
  <c r="M28" i="4" s="1"/>
  <c r="I27" i="4"/>
  <c r="D27" i="4"/>
  <c r="D26" i="7" s="1"/>
  <c r="K23" i="4"/>
  <c r="I23" i="4"/>
  <c r="D23" i="4"/>
  <c r="D22" i="7" s="1"/>
  <c r="D22" i="4"/>
  <c r="D20" i="7" s="1"/>
  <c r="B22" i="4"/>
  <c r="B55" i="4" s="1"/>
  <c r="D21" i="4"/>
  <c r="D19" i="7" s="1"/>
  <c r="D20" i="4"/>
  <c r="K90" i="4" s="1"/>
  <c r="M90" i="4" s="1"/>
  <c r="L19" i="4"/>
  <c r="K19" i="4"/>
  <c r="M19" i="4" s="1"/>
  <c r="I19" i="4"/>
  <c r="L18" i="4"/>
  <c r="K18" i="4"/>
  <c r="M18" i="4" s="1"/>
  <c r="I18" i="4"/>
  <c r="D18" i="4"/>
  <c r="D17" i="7" s="1"/>
  <c r="L17" i="4"/>
  <c r="K17" i="4"/>
  <c r="M17" i="4" s="1"/>
  <c r="I17" i="4"/>
  <c r="I55" i="4" s="1"/>
  <c r="I91" i="4" s="1"/>
  <c r="I128" i="4" s="1"/>
  <c r="I171" i="4" s="1"/>
  <c r="D17" i="4"/>
  <c r="D16" i="7" s="1"/>
  <c r="L16" i="4"/>
  <c r="K16" i="4"/>
  <c r="M16" i="4" s="1"/>
  <c r="I16" i="4"/>
  <c r="L14" i="4"/>
  <c r="K14" i="4"/>
  <c r="M14" i="4" s="1"/>
  <c r="I14" i="4"/>
  <c r="L13" i="4"/>
  <c r="L20" i="4" s="1"/>
  <c r="M30" i="4" s="1"/>
  <c r="I13" i="4"/>
  <c r="G13" i="4"/>
  <c r="M9" i="4"/>
  <c r="D7" i="4"/>
  <c r="D6" i="4"/>
  <c r="D5" i="4"/>
  <c r="D4" i="4"/>
  <c r="D8" i="4" s="1"/>
  <c r="D9" i="4" s="1"/>
  <c r="I107" i="3"/>
  <c r="L106" i="3"/>
  <c r="M106" i="3" s="1"/>
  <c r="I105" i="3"/>
  <c r="I104" i="3"/>
  <c r="I103" i="3"/>
  <c r="L101" i="3"/>
  <c r="I101" i="3"/>
  <c r="L100" i="3"/>
  <c r="I100" i="3"/>
  <c r="I97" i="3"/>
  <c r="I94" i="3"/>
  <c r="L93" i="3"/>
  <c r="I93" i="3"/>
  <c r="L92" i="3"/>
  <c r="I92" i="3"/>
  <c r="L90" i="3"/>
  <c r="L89" i="3"/>
  <c r="L87" i="3"/>
  <c r="L86" i="3"/>
  <c r="M83" i="3"/>
  <c r="I73" i="3"/>
  <c r="L72" i="3"/>
  <c r="M72" i="3" s="1"/>
  <c r="I71" i="3"/>
  <c r="I70" i="3"/>
  <c r="I69" i="3"/>
  <c r="L67" i="3"/>
  <c r="L66" i="3"/>
  <c r="I63" i="3"/>
  <c r="I60" i="3"/>
  <c r="L59" i="3"/>
  <c r="I59" i="3"/>
  <c r="L58" i="3"/>
  <c r="I58" i="3"/>
  <c r="B57" i="3"/>
  <c r="I67" i="3" s="1"/>
  <c r="L56" i="3"/>
  <c r="I56" i="3"/>
  <c r="B56" i="3"/>
  <c r="I66" i="3" s="1"/>
  <c r="L55" i="3"/>
  <c r="I55" i="3"/>
  <c r="B54" i="3"/>
  <c r="L53" i="3"/>
  <c r="I53" i="3"/>
  <c r="B53" i="3"/>
  <c r="L52" i="3"/>
  <c r="I52" i="3"/>
  <c r="B52" i="3"/>
  <c r="B51" i="3"/>
  <c r="I91" i="3" s="1"/>
  <c r="B50" i="3"/>
  <c r="I90" i="3" s="1"/>
  <c r="M49" i="3"/>
  <c r="B49" i="3"/>
  <c r="I89" i="3" s="1"/>
  <c r="B48" i="3"/>
  <c r="I88" i="3" s="1"/>
  <c r="B47" i="3"/>
  <c r="I87" i="3" s="1"/>
  <c r="B46" i="3"/>
  <c r="I86" i="3" s="1"/>
  <c r="B45" i="3"/>
  <c r="D41" i="3"/>
  <c r="K112" i="3" s="1"/>
  <c r="D40" i="3"/>
  <c r="D41" i="4" s="1"/>
  <c r="D39" i="3"/>
  <c r="L69" i="3" s="1"/>
  <c r="I38" i="3"/>
  <c r="D38" i="3"/>
  <c r="K77" i="3" s="1"/>
  <c r="G35" i="3"/>
  <c r="D35" i="3"/>
  <c r="L73" i="3" s="1"/>
  <c r="L34" i="3"/>
  <c r="I34" i="3"/>
  <c r="G34" i="3"/>
  <c r="D34" i="3"/>
  <c r="M71" i="3" s="1"/>
  <c r="L33" i="3"/>
  <c r="M33" i="3" s="1"/>
  <c r="I33" i="3"/>
  <c r="G33" i="3"/>
  <c r="D33" i="3"/>
  <c r="L104" i="3" s="1"/>
  <c r="M32" i="3"/>
  <c r="I32" i="3"/>
  <c r="L31" i="3"/>
  <c r="I31" i="3"/>
  <c r="L30" i="3"/>
  <c r="I30" i="3"/>
  <c r="D30" i="3"/>
  <c r="K101" i="3" s="1"/>
  <c r="M101" i="3" s="1"/>
  <c r="D29" i="3"/>
  <c r="K100" i="3" s="1"/>
  <c r="M100" i="3" s="1"/>
  <c r="L28" i="3"/>
  <c r="I28" i="3"/>
  <c r="L27" i="3"/>
  <c r="I27" i="3"/>
  <c r="D26" i="3"/>
  <c r="K97" i="3" s="1"/>
  <c r="K23" i="3"/>
  <c r="I23" i="3"/>
  <c r="D22" i="3"/>
  <c r="K94" i="3" s="1"/>
  <c r="D21" i="3"/>
  <c r="K93" i="3" s="1"/>
  <c r="M93" i="3" s="1"/>
  <c r="D20" i="3"/>
  <c r="K92" i="3" s="1"/>
  <c r="M92" i="3" s="1"/>
  <c r="I19" i="3"/>
  <c r="L18" i="3"/>
  <c r="K18" i="3"/>
  <c r="M18" i="3" s="1"/>
  <c r="I18" i="3"/>
  <c r="D18" i="3"/>
  <c r="K56" i="3" s="1"/>
  <c r="M56" i="3" s="1"/>
  <c r="L17" i="3"/>
  <c r="K17" i="3"/>
  <c r="M17" i="3" s="1"/>
  <c r="I17" i="3"/>
  <c r="D17" i="3"/>
  <c r="K89" i="3" s="1"/>
  <c r="M89" i="3" s="1"/>
  <c r="L15" i="3"/>
  <c r="K15" i="3"/>
  <c r="M15" i="3" s="1"/>
  <c r="I15" i="3"/>
  <c r="D15" i="3"/>
  <c r="K87" i="3" s="1"/>
  <c r="M87" i="3" s="1"/>
  <c r="L14" i="3"/>
  <c r="K14" i="3"/>
  <c r="M14" i="3" s="1"/>
  <c r="I14" i="3"/>
  <c r="G14" i="3"/>
  <c r="D14" i="3"/>
  <c r="K86" i="3" s="1"/>
  <c r="M86" i="3" s="1"/>
  <c r="L12" i="3"/>
  <c r="K12" i="3"/>
  <c r="M12" i="3" s="1"/>
  <c r="I12" i="3"/>
  <c r="L11" i="3"/>
  <c r="K11" i="3"/>
  <c r="M11" i="3" s="1"/>
  <c r="I11" i="3"/>
  <c r="D7" i="3"/>
  <c r="M6" i="3"/>
  <c r="D6" i="3"/>
  <c r="D5" i="3"/>
  <c r="D4" i="3"/>
  <c r="D8" i="3" s="1"/>
  <c r="D9" i="3" s="1"/>
  <c r="I95" i="2"/>
  <c r="H95" i="2"/>
  <c r="G95" i="2"/>
  <c r="F95" i="2"/>
  <c r="E95" i="2"/>
  <c r="D95" i="2"/>
  <c r="C95" i="2"/>
  <c r="B95" i="2"/>
  <c r="G85" i="2"/>
  <c r="C85" i="2"/>
  <c r="B85" i="2"/>
  <c r="Z72" i="2"/>
  <c r="T72" i="2"/>
  <c r="N72" i="2"/>
  <c r="B71" i="2"/>
  <c r="B70" i="2"/>
  <c r="B69" i="2"/>
  <c r="X68" i="2"/>
  <c r="R68" i="2"/>
  <c r="L68" i="2"/>
  <c r="B68" i="2"/>
  <c r="T66" i="2"/>
  <c r="Z66" i="2" s="1"/>
  <c r="N66" i="2"/>
  <c r="L66" i="2"/>
  <c r="R66" i="2" s="1"/>
  <c r="X66" i="2" s="1"/>
  <c r="AA61" i="2"/>
  <c r="X61" i="2"/>
  <c r="U61" i="2"/>
  <c r="O61" i="2"/>
  <c r="L61" i="2"/>
  <c r="R61" i="2" s="1"/>
  <c r="AA60" i="2"/>
  <c r="X60" i="2"/>
  <c r="U60" i="2"/>
  <c r="O60" i="2"/>
  <c r="L60" i="2"/>
  <c r="R60" i="2" s="1"/>
  <c r="G60" i="2"/>
  <c r="AA59" i="2"/>
  <c r="X59" i="2"/>
  <c r="U59" i="2"/>
  <c r="R59" i="2"/>
  <c r="O59" i="2"/>
  <c r="L59" i="2"/>
  <c r="G59" i="2"/>
  <c r="AA58" i="2"/>
  <c r="AA62" i="2" s="1"/>
  <c r="X58" i="2"/>
  <c r="U58" i="2"/>
  <c r="U62" i="2" s="1"/>
  <c r="R58" i="2"/>
  <c r="O58" i="2"/>
  <c r="O62" i="2" s="1"/>
  <c r="L58" i="2"/>
  <c r="AB54" i="2"/>
  <c r="V54" i="2"/>
  <c r="V68" i="2" s="1"/>
  <c r="P54" i="2"/>
  <c r="I50" i="2"/>
  <c r="H50" i="2"/>
  <c r="G50" i="2"/>
  <c r="F50" i="2"/>
  <c r="E50" i="2"/>
  <c r="D50" i="2"/>
  <c r="C50" i="2"/>
  <c r="B50" i="2" s="1"/>
  <c r="C40" i="2"/>
  <c r="C87" i="2" s="1"/>
  <c r="C79" i="2" s="1"/>
  <c r="C37" i="2"/>
  <c r="C84" i="2" s="1"/>
  <c r="Z34" i="2"/>
  <c r="T34" i="2"/>
  <c r="N34" i="2"/>
  <c r="C34" i="2"/>
  <c r="C31" i="2"/>
  <c r="C77" i="2" s="1"/>
  <c r="T68" i="2" s="1"/>
  <c r="Z30" i="2"/>
  <c r="X30" i="2"/>
  <c r="T30" i="2"/>
  <c r="R30" i="2"/>
  <c r="N30" i="2"/>
  <c r="L30" i="2"/>
  <c r="C30" i="2"/>
  <c r="C75" i="2" s="1"/>
  <c r="N64" i="2" s="1"/>
  <c r="Z29" i="2"/>
  <c r="T29" i="2"/>
  <c r="N29" i="2"/>
  <c r="B26" i="2"/>
  <c r="Z25" i="2"/>
  <c r="T25" i="2"/>
  <c r="N25" i="2"/>
  <c r="B25" i="2"/>
  <c r="AB24" i="2"/>
  <c r="V24" i="2"/>
  <c r="P24" i="2"/>
  <c r="B24" i="2"/>
  <c r="B23" i="2"/>
  <c r="Z21" i="2"/>
  <c r="T21" i="2"/>
  <c r="N21" i="2"/>
  <c r="AA17" i="2"/>
  <c r="U17" i="2"/>
  <c r="O17" i="2"/>
  <c r="L17" i="2"/>
  <c r="C17" i="2"/>
  <c r="T17" i="2" s="1"/>
  <c r="V17" i="2" s="1"/>
  <c r="AA16" i="2"/>
  <c r="U16" i="2"/>
  <c r="O16" i="2"/>
  <c r="L16" i="2"/>
  <c r="R16" i="2" s="1"/>
  <c r="X16" i="2" s="1"/>
  <c r="C16" i="2"/>
  <c r="Z16" i="2" s="1"/>
  <c r="AB16" i="2" s="1"/>
  <c r="L15" i="2"/>
  <c r="R15" i="2" s="1"/>
  <c r="X15" i="2" s="1"/>
  <c r="C15" i="2"/>
  <c r="Z15" i="2" s="1"/>
  <c r="AB15" i="2" s="1"/>
  <c r="AA14" i="2"/>
  <c r="AA18" i="2" s="1"/>
  <c r="U14" i="2"/>
  <c r="U18" i="2" s="1"/>
  <c r="O14" i="2"/>
  <c r="O18" i="2" s="1"/>
  <c r="L14" i="2"/>
  <c r="R14" i="2" s="1"/>
  <c r="X14" i="2" s="1"/>
  <c r="C14" i="2"/>
  <c r="C59" i="2" s="1"/>
  <c r="AB10" i="2"/>
  <c r="AB25" i="2" s="1"/>
  <c r="V10" i="2"/>
  <c r="V25" i="2" s="1"/>
  <c r="P10" i="2"/>
  <c r="P25" i="2" s="1"/>
  <c r="D7" i="2"/>
  <c r="D6" i="2"/>
  <c r="D5" i="2"/>
  <c r="D4" i="2"/>
  <c r="D8" i="2" s="1"/>
  <c r="D9" i="2" s="1"/>
  <c r="L94" i="1"/>
  <c r="O88" i="1"/>
  <c r="J88" i="1"/>
  <c r="M87" i="1"/>
  <c r="L85" i="1"/>
  <c r="J85" i="1"/>
  <c r="O78" i="1"/>
  <c r="L78" i="1"/>
  <c r="D74" i="1"/>
  <c r="L72" i="1"/>
  <c r="L70" i="1"/>
  <c r="O70" i="1" s="1"/>
  <c r="F70" i="1"/>
  <c r="E70" i="1"/>
  <c r="N69" i="1"/>
  <c r="J69" i="1"/>
  <c r="G69" i="1"/>
  <c r="D69" i="1"/>
  <c r="N72" i="1" s="1"/>
  <c r="O72" i="1" s="1"/>
  <c r="B69" i="1"/>
  <c r="N68" i="1"/>
  <c r="L68" i="1"/>
  <c r="O68" i="1" s="1"/>
  <c r="J68" i="1"/>
  <c r="B68" i="1"/>
  <c r="G67" i="1"/>
  <c r="D67" i="1"/>
  <c r="B67" i="1"/>
  <c r="L66" i="1"/>
  <c r="O66" i="1" s="1"/>
  <c r="G66" i="1"/>
  <c r="D66" i="1"/>
  <c r="G65" i="1"/>
  <c r="D65" i="1"/>
  <c r="B65" i="1"/>
  <c r="G64" i="1"/>
  <c r="D64" i="1"/>
  <c r="D76" i="1" s="1"/>
  <c r="B64" i="1"/>
  <c r="G63" i="1"/>
  <c r="D63" i="1"/>
  <c r="B63" i="1"/>
  <c r="G62" i="1"/>
  <c r="D62" i="1"/>
  <c r="D75" i="1" s="1"/>
  <c r="B62" i="1"/>
  <c r="B61" i="1"/>
  <c r="G60" i="1"/>
  <c r="D60" i="1"/>
  <c r="B60" i="1"/>
  <c r="J63" i="1" s="1"/>
  <c r="G59" i="1"/>
  <c r="D59" i="1"/>
  <c r="B59" i="1"/>
  <c r="G58" i="1"/>
  <c r="D58" i="1"/>
  <c r="D73" i="1" s="1"/>
  <c r="B58" i="1"/>
  <c r="L57" i="1"/>
  <c r="O57" i="1" s="1"/>
  <c r="G57" i="1"/>
  <c r="D57" i="1"/>
  <c r="B57" i="1"/>
  <c r="B56" i="1"/>
  <c r="G55" i="1"/>
  <c r="D55" i="1"/>
  <c r="D70" i="1" s="1"/>
  <c r="B55" i="1"/>
  <c r="G54" i="1"/>
  <c r="D54" i="1"/>
  <c r="B54" i="1"/>
  <c r="K53" i="1"/>
  <c r="G53" i="1"/>
  <c r="G70" i="1" s="1"/>
  <c r="D53" i="1"/>
  <c r="B53" i="1"/>
  <c r="B52" i="1"/>
  <c r="D51" i="1"/>
  <c r="E48" i="1"/>
  <c r="E47" i="1"/>
  <c r="L46" i="1"/>
  <c r="E45" i="1"/>
  <c r="E44" i="1"/>
  <c r="E43" i="1"/>
  <c r="M86" i="1" s="1"/>
  <c r="L42" i="1"/>
  <c r="J42" i="1"/>
  <c r="E42" i="1"/>
  <c r="O36" i="1" s="1"/>
  <c r="E41" i="1"/>
  <c r="M35" i="1" s="1"/>
  <c r="E40" i="1"/>
  <c r="L82" i="1" s="1"/>
  <c r="J39" i="1"/>
  <c r="E39" i="1"/>
  <c r="M38" i="1"/>
  <c r="M37" i="1"/>
  <c r="E36" i="1"/>
  <c r="L79" i="1" s="1"/>
  <c r="O79" i="1" s="1"/>
  <c r="D36" i="1"/>
  <c r="D35" i="1"/>
  <c r="L34" i="1"/>
  <c r="E32" i="1"/>
  <c r="L75" i="1" s="1"/>
  <c r="L31" i="1"/>
  <c r="O31" i="1" s="1"/>
  <c r="O30" i="1"/>
  <c r="O32" i="1" s="1"/>
  <c r="E30" i="1"/>
  <c r="E29" i="1"/>
  <c r="L27" i="1"/>
  <c r="E27" i="1"/>
  <c r="E26" i="1"/>
  <c r="L69" i="1" s="1"/>
  <c r="N25" i="1"/>
  <c r="E25" i="1"/>
  <c r="O24" i="1"/>
  <c r="L24" i="1"/>
  <c r="E24" i="1"/>
  <c r="L67" i="1" s="1"/>
  <c r="O67" i="1" s="1"/>
  <c r="E23" i="1"/>
  <c r="N22" i="1"/>
  <c r="L22" i="1"/>
  <c r="O22" i="1" s="1"/>
  <c r="E22" i="1"/>
  <c r="L65" i="1" s="1"/>
  <c r="O65" i="1" s="1"/>
  <c r="N21" i="1"/>
  <c r="L21" i="1"/>
  <c r="O21" i="1" s="1"/>
  <c r="J21" i="1"/>
  <c r="N20" i="1"/>
  <c r="L20" i="1"/>
  <c r="O20" i="1" s="1"/>
  <c r="J20" i="1"/>
  <c r="E20" i="1"/>
  <c r="J19" i="1"/>
  <c r="J67" i="1" s="1"/>
  <c r="E19" i="1"/>
  <c r="L18" i="1"/>
  <c r="O18" i="1" s="1"/>
  <c r="J18" i="1"/>
  <c r="J66" i="1" s="1"/>
  <c r="E18" i="1"/>
  <c r="L17" i="1"/>
  <c r="O17" i="1" s="1"/>
  <c r="E17" i="1"/>
  <c r="L60" i="1" s="1"/>
  <c r="O60" i="1" s="1"/>
  <c r="J15" i="1"/>
  <c r="E15" i="1"/>
  <c r="L58" i="1" s="1"/>
  <c r="O58" i="1" s="1"/>
  <c r="E13" i="1"/>
  <c r="L12" i="1"/>
  <c r="O12" i="1" s="1"/>
  <c r="L10" i="1"/>
  <c r="O10" i="1" s="1"/>
  <c r="L9" i="1"/>
  <c r="O9" i="1" s="1"/>
  <c r="E7" i="1"/>
  <c r="E6" i="1"/>
  <c r="K5" i="1"/>
  <c r="E5" i="1"/>
  <c r="E8" i="1" s="1"/>
  <c r="E9" i="1" s="1"/>
  <c r="E4" i="1"/>
  <c r="Z58" i="2" l="1"/>
  <c r="AB58" i="2" s="1"/>
  <c r="T58" i="2"/>
  <c r="V58" i="2" s="1"/>
  <c r="N58" i="2"/>
  <c r="P58" i="2" s="1"/>
  <c r="AB67" i="2"/>
  <c r="P67" i="2"/>
  <c r="V67" i="2"/>
  <c r="Z64" i="2"/>
  <c r="T64" i="2"/>
  <c r="N14" i="2"/>
  <c r="P14" i="2" s="1"/>
  <c r="T14" i="2"/>
  <c r="V14" i="2" s="1"/>
  <c r="Z14" i="2"/>
  <c r="AB14" i="2" s="1"/>
  <c r="AB18" i="2" s="1"/>
  <c r="T15" i="2"/>
  <c r="V15" i="2" s="1"/>
  <c r="N17" i="2"/>
  <c r="P17" i="2" s="1"/>
  <c r="Z17" i="2"/>
  <c r="AB17" i="2" s="1"/>
  <c r="Z70" i="2"/>
  <c r="T70" i="2"/>
  <c r="N70" i="2"/>
  <c r="C60" i="2"/>
  <c r="C61" i="2"/>
  <c r="N60" i="2" s="1"/>
  <c r="C62" i="2"/>
  <c r="N61" i="2" s="1"/>
  <c r="M102" i="3"/>
  <c r="I92" i="4"/>
  <c r="I56" i="4"/>
  <c r="N15" i="2"/>
  <c r="P15" i="2" s="1"/>
  <c r="N16" i="2"/>
  <c r="P16" i="2" s="1"/>
  <c r="T16" i="2"/>
  <c r="V16" i="2" s="1"/>
  <c r="N68" i="2"/>
  <c r="P68" i="2" s="1"/>
  <c r="Z68" i="2"/>
  <c r="AB68" i="2" s="1"/>
  <c r="D54" i="3"/>
  <c r="L60" i="3" s="1"/>
  <c r="L61" i="3" s="1"/>
  <c r="M73" i="3" s="1"/>
  <c r="E54" i="3"/>
  <c r="L94" i="3" s="1"/>
  <c r="M94" i="3" s="1"/>
  <c r="C54" i="3"/>
  <c r="L19" i="3" s="1"/>
  <c r="L20" i="3" s="1"/>
  <c r="K125" i="4"/>
  <c r="D13" i="4"/>
  <c r="G56" i="4"/>
  <c r="L173" i="4" s="1"/>
  <c r="F56" i="4"/>
  <c r="L130" i="4" s="1"/>
  <c r="L131" i="4" s="1"/>
  <c r="M140" i="4" s="1"/>
  <c r="M33" i="4"/>
  <c r="L183" i="4"/>
  <c r="K19" i="3"/>
  <c r="M19" i="3" s="1"/>
  <c r="M20" i="3" s="1"/>
  <c r="K27" i="3"/>
  <c r="M27" i="3" s="1"/>
  <c r="K28" i="3"/>
  <c r="M28" i="3" s="1"/>
  <c r="K38" i="3"/>
  <c r="K41" i="3"/>
  <c r="K53" i="3"/>
  <c r="M53" i="3" s="1"/>
  <c r="K55" i="3"/>
  <c r="M55" i="3" s="1"/>
  <c r="K58" i="3"/>
  <c r="M58" i="3" s="1"/>
  <c r="K59" i="3"/>
  <c r="M59" i="3" s="1"/>
  <c r="K60" i="3"/>
  <c r="M60" i="3" s="1"/>
  <c r="K63" i="3"/>
  <c r="K66" i="3"/>
  <c r="M66" i="3" s="1"/>
  <c r="K67" i="3"/>
  <c r="M67" i="3" s="1"/>
  <c r="L70" i="3"/>
  <c r="K79" i="3"/>
  <c r="K90" i="3"/>
  <c r="M90" i="3" s="1"/>
  <c r="M95" i="3" s="1"/>
  <c r="L103" i="3"/>
  <c r="M105" i="3"/>
  <c r="L107" i="3"/>
  <c r="K110" i="3"/>
  <c r="K16" i="7"/>
  <c r="M16" i="7" s="1"/>
  <c r="K54" i="7"/>
  <c r="M54" i="7" s="1"/>
  <c r="K60" i="7"/>
  <c r="K22" i="7"/>
  <c r="M184" i="4"/>
  <c r="M141" i="4"/>
  <c r="K191" i="4"/>
  <c r="K148" i="4"/>
  <c r="K54" i="4"/>
  <c r="M54" i="4" s="1"/>
  <c r="L66" i="4"/>
  <c r="I67" i="4"/>
  <c r="M68" i="4"/>
  <c r="K73" i="4"/>
  <c r="K75" i="4"/>
  <c r="I90" i="4"/>
  <c r="L102" i="4"/>
  <c r="I103" i="4"/>
  <c r="M104" i="4"/>
  <c r="K109" i="4"/>
  <c r="M123" i="4"/>
  <c r="I129" i="4"/>
  <c r="I172" i="4" s="1"/>
  <c r="L139" i="4"/>
  <c r="L143" i="4"/>
  <c r="M24" i="5"/>
  <c r="M25" i="5" s="1"/>
  <c r="K52" i="3"/>
  <c r="M52" i="3" s="1"/>
  <c r="M61" i="3" s="1"/>
  <c r="K55" i="7"/>
  <c r="M55" i="7" s="1"/>
  <c r="K17" i="7"/>
  <c r="M17" i="7" s="1"/>
  <c r="K57" i="7"/>
  <c r="M57" i="7" s="1"/>
  <c r="K19" i="7"/>
  <c r="M19" i="7" s="1"/>
  <c r="K58" i="7"/>
  <c r="M58" i="7" s="1"/>
  <c r="K20" i="7"/>
  <c r="M20" i="7" s="1"/>
  <c r="K64" i="7"/>
  <c r="K26" i="7"/>
  <c r="K195" i="4"/>
  <c r="K152" i="4"/>
  <c r="K55" i="4"/>
  <c r="M55" i="4" s="1"/>
  <c r="K56" i="4"/>
  <c r="M56" i="4" s="1"/>
  <c r="K57" i="4"/>
  <c r="M57" i="4" s="1"/>
  <c r="K60" i="4"/>
  <c r="K64" i="4"/>
  <c r="M64" i="4" s="1"/>
  <c r="M65" i="4" s="1"/>
  <c r="L67" i="4"/>
  <c r="M67" i="4" s="1"/>
  <c r="L70" i="4"/>
  <c r="M70" i="4" s="1"/>
  <c r="K91" i="4"/>
  <c r="M91" i="4" s="1"/>
  <c r="K92" i="4"/>
  <c r="M92" i="4" s="1"/>
  <c r="K93" i="4"/>
  <c r="M93" i="4" s="1"/>
  <c r="K100" i="4"/>
  <c r="M100" i="4" s="1"/>
  <c r="M101" i="4" s="1"/>
  <c r="L103" i="4"/>
  <c r="M103" i="4" s="1"/>
  <c r="L106" i="4"/>
  <c r="M106" i="4" s="1"/>
  <c r="K126" i="4"/>
  <c r="K127" i="4"/>
  <c r="K128" i="4"/>
  <c r="K129" i="4"/>
  <c r="K130" i="4"/>
  <c r="K137" i="4"/>
  <c r="M137" i="4" s="1"/>
  <c r="M138" i="4" s="1"/>
  <c r="L174" i="4"/>
  <c r="M186" i="4" s="1"/>
  <c r="L25" i="5"/>
  <c r="M34" i="5" s="1"/>
  <c r="E50" i="6"/>
  <c r="K71" i="6" s="1"/>
  <c r="C50" i="6"/>
  <c r="K21" i="6" s="1"/>
  <c r="L21" i="6" s="1"/>
  <c r="D50" i="6"/>
  <c r="E70" i="6" s="1"/>
  <c r="B78" i="6"/>
  <c r="H79" i="6"/>
  <c r="J14" i="6"/>
  <c r="L14" i="6" s="1"/>
  <c r="L22" i="6" s="1"/>
  <c r="D29" i="7"/>
  <c r="E81" i="6"/>
  <c r="L83" i="6"/>
  <c r="F82" i="6"/>
  <c r="L32" i="6"/>
  <c r="D94" i="6"/>
  <c r="J95" i="6"/>
  <c r="J42" i="6"/>
  <c r="B46" i="6"/>
  <c r="E71" i="6"/>
  <c r="D63" i="6"/>
  <c r="F63" i="6" s="1"/>
  <c r="L71" i="6"/>
  <c r="L72" i="6" s="1"/>
  <c r="D19" i="8"/>
  <c r="D9" i="8"/>
  <c r="D10" i="8"/>
  <c r="H17" i="6"/>
  <c r="J79" i="6"/>
  <c r="L79" i="6" s="1"/>
  <c r="L80" i="6" s="1"/>
  <c r="D78" i="6"/>
  <c r="F78" i="6" s="1"/>
  <c r="F79" i="6" s="1"/>
  <c r="B29" i="7"/>
  <c r="B81" i="6"/>
  <c r="H82" i="6" s="1"/>
  <c r="K31" i="6"/>
  <c r="E84" i="6"/>
  <c r="K85" i="6"/>
  <c r="K34" i="6"/>
  <c r="D89" i="6"/>
  <c r="J90" i="6"/>
  <c r="H81" i="6"/>
  <c r="B80" i="6"/>
  <c r="K72" i="6"/>
  <c r="B66" i="6"/>
  <c r="F70" i="6"/>
  <c r="F71" i="6" s="1"/>
  <c r="K86" i="6"/>
  <c r="C50" i="7"/>
  <c r="L22" i="7" s="1"/>
  <c r="D50" i="7"/>
  <c r="L60" i="7" s="1"/>
  <c r="L61" i="7" s="1"/>
  <c r="L23" i="7"/>
  <c r="M32" i="7" s="1"/>
  <c r="K14" i="7"/>
  <c r="M14" i="7" s="1"/>
  <c r="K21" i="7"/>
  <c r="M21" i="7" s="1"/>
  <c r="K37" i="7"/>
  <c r="K41" i="7"/>
  <c r="M69" i="7"/>
  <c r="L70" i="7"/>
  <c r="D13" i="8"/>
  <c r="L62" i="1"/>
  <c r="O62" i="1" s="1"/>
  <c r="L14" i="1"/>
  <c r="O14" i="1" s="1"/>
  <c r="L19" i="1"/>
  <c r="O19" i="1" s="1"/>
  <c r="O34" i="1"/>
  <c r="O37" i="1"/>
  <c r="O82" i="1"/>
  <c r="O69" i="1"/>
  <c r="L56" i="1"/>
  <c r="O56" i="1" s="1"/>
  <c r="L8" i="1"/>
  <c r="O8" i="1" s="1"/>
  <c r="L13" i="1"/>
  <c r="O13" i="1" s="1"/>
  <c r="L61" i="1"/>
  <c r="O61" i="1" s="1"/>
  <c r="L63" i="1"/>
  <c r="O63" i="1" s="1"/>
  <c r="L15" i="1"/>
  <c r="O15" i="1" s="1"/>
  <c r="O38" i="1"/>
  <c r="O35" i="1"/>
  <c r="O80" i="1"/>
  <c r="N73" i="1"/>
  <c r="O86" i="1" s="1"/>
  <c r="D77" i="1"/>
  <c r="M83" i="1"/>
  <c r="O84" i="1"/>
  <c r="L81" i="6" l="1"/>
  <c r="L75" i="6"/>
  <c r="L76" i="6" s="1"/>
  <c r="L25" i="6"/>
  <c r="L24" i="6"/>
  <c r="M29" i="5"/>
  <c r="M28" i="5"/>
  <c r="M30" i="5"/>
  <c r="M103" i="3"/>
  <c r="M98" i="3"/>
  <c r="M97" i="3"/>
  <c r="M34" i="3"/>
  <c r="M31" i="3"/>
  <c r="F74" i="6"/>
  <c r="F75" i="6" s="1"/>
  <c r="F87" i="6" s="1"/>
  <c r="F80" i="6"/>
  <c r="F85" i="6" s="1"/>
  <c r="M30" i="3"/>
  <c r="M35" i="3" s="1"/>
  <c r="M23" i="3"/>
  <c r="M24" i="3" s="1"/>
  <c r="M37" i="3" s="1"/>
  <c r="L85" i="6"/>
  <c r="L31" i="6"/>
  <c r="I67" i="7"/>
  <c r="I29" i="7"/>
  <c r="D16" i="8"/>
  <c r="K82" i="6"/>
  <c r="L82" i="6" s="1"/>
  <c r="F81" i="6"/>
  <c r="K172" i="4"/>
  <c r="M172" i="4" s="1"/>
  <c r="M129" i="4"/>
  <c r="K170" i="4"/>
  <c r="M170" i="4" s="1"/>
  <c r="M127" i="4"/>
  <c r="M64" i="7"/>
  <c r="M143" i="4"/>
  <c r="M60" i="7"/>
  <c r="M61" i="7" s="1"/>
  <c r="M63" i="3"/>
  <c r="K122" i="4"/>
  <c r="K87" i="4"/>
  <c r="M87" i="4" s="1"/>
  <c r="M94" i="4" s="1"/>
  <c r="K51" i="4"/>
  <c r="M51" i="4" s="1"/>
  <c r="M58" i="4" s="1"/>
  <c r="K13" i="4"/>
  <c r="M13" i="4" s="1"/>
  <c r="M20" i="4" s="1"/>
  <c r="L95" i="3"/>
  <c r="M104" i="3" s="1"/>
  <c r="Z60" i="2"/>
  <c r="AB60" i="2" s="1"/>
  <c r="T60" i="2"/>
  <c r="V60" i="2" s="1"/>
  <c r="P60" i="2"/>
  <c r="Z18" i="2"/>
  <c r="P18" i="2"/>
  <c r="M70" i="7"/>
  <c r="L34" i="6"/>
  <c r="F84" i="6"/>
  <c r="L71" i="7"/>
  <c r="L67" i="7"/>
  <c r="M67" i="7" s="1"/>
  <c r="L29" i="7"/>
  <c r="M29" i="7" s="1"/>
  <c r="K22" i="6"/>
  <c r="M31" i="5"/>
  <c r="K173" i="4"/>
  <c r="M173" i="4" s="1"/>
  <c r="M130" i="4"/>
  <c r="K171" i="4"/>
  <c r="M171" i="4" s="1"/>
  <c r="M128" i="4"/>
  <c r="K169" i="4"/>
  <c r="M169" i="4" s="1"/>
  <c r="M126" i="4"/>
  <c r="K96" i="4"/>
  <c r="M60" i="4"/>
  <c r="M69" i="3"/>
  <c r="M74" i="3" s="1"/>
  <c r="M64" i="3"/>
  <c r="M22" i="7"/>
  <c r="M23" i="7" s="1"/>
  <c r="M70" i="3"/>
  <c r="M68" i="3"/>
  <c r="M29" i="3"/>
  <c r="M183" i="4"/>
  <c r="K168" i="4"/>
  <c r="M168" i="4" s="1"/>
  <c r="M125" i="4"/>
  <c r="Z61" i="2"/>
  <c r="AB61" i="2" s="1"/>
  <c r="T61" i="2"/>
  <c r="V61" i="2" s="1"/>
  <c r="P61" i="2"/>
  <c r="P62" i="2" s="1"/>
  <c r="Z59" i="2"/>
  <c r="AB59" i="2" s="1"/>
  <c r="T59" i="2"/>
  <c r="V59" i="2" s="1"/>
  <c r="V62" i="2" s="1"/>
  <c r="N59" i="2"/>
  <c r="P59" i="2" s="1"/>
  <c r="V18" i="2"/>
  <c r="AB30" i="2"/>
  <c r="AB21" i="2"/>
  <c r="AB22" i="2" s="1"/>
  <c r="AB27" i="2" s="1"/>
  <c r="AB62" i="2"/>
  <c r="O25" i="1"/>
  <c r="O87" i="1"/>
  <c r="O40" i="1"/>
  <c r="O83" i="1"/>
  <c r="O73" i="1"/>
  <c r="AB32" i="2" l="1"/>
  <c r="AB34" i="2" s="1"/>
  <c r="AB37" i="2" s="1"/>
  <c r="AB29" i="2"/>
  <c r="V66" i="2"/>
  <c r="V64" i="2"/>
  <c r="V65" i="2" s="1"/>
  <c r="V69" i="2" s="1"/>
  <c r="P66" i="2"/>
  <c r="P64" i="2"/>
  <c r="P65" i="2" s="1"/>
  <c r="P69" i="2" s="1"/>
  <c r="F92" i="6"/>
  <c r="F94" i="6" s="1"/>
  <c r="F98" i="6" s="1"/>
  <c r="F89" i="6"/>
  <c r="M28" i="7"/>
  <c r="M33" i="7" s="1"/>
  <c r="M26" i="7"/>
  <c r="M27" i="7" s="1"/>
  <c r="M35" i="7" s="1"/>
  <c r="M38" i="3"/>
  <c r="M39" i="3" s="1"/>
  <c r="M41" i="3" s="1"/>
  <c r="M42" i="3" s="1"/>
  <c r="AB65" i="2"/>
  <c r="AB69" i="2" s="1"/>
  <c r="AB66" i="2"/>
  <c r="M66" i="4"/>
  <c r="M71" i="4" s="1"/>
  <c r="M61" i="4"/>
  <c r="K165" i="4"/>
  <c r="M165" i="4" s="1"/>
  <c r="M174" i="4" s="1"/>
  <c r="M122" i="4"/>
  <c r="M131" i="4" s="1"/>
  <c r="T18" i="2"/>
  <c r="V21" i="2"/>
  <c r="V22" i="2" s="1"/>
  <c r="V27" i="2" s="1"/>
  <c r="V30" i="2"/>
  <c r="M76" i="3"/>
  <c r="K133" i="4"/>
  <c r="M96" i="4"/>
  <c r="AB64" i="2"/>
  <c r="M29" i="4"/>
  <c r="M34" i="4" s="1"/>
  <c r="M23" i="4"/>
  <c r="M24" i="4" s="1"/>
  <c r="M36" i="4" s="1"/>
  <c r="M102" i="4"/>
  <c r="M107" i="4" s="1"/>
  <c r="M97" i="4"/>
  <c r="M108" i="4" s="1"/>
  <c r="M65" i="7"/>
  <c r="M66" i="7"/>
  <c r="M71" i="7" s="1"/>
  <c r="D18" i="8"/>
  <c r="D20" i="8"/>
  <c r="L86" i="6"/>
  <c r="L88" i="6" s="1"/>
  <c r="N18" i="2"/>
  <c r="P30" i="2"/>
  <c r="P21" i="2"/>
  <c r="P22" i="2" s="1"/>
  <c r="P27" i="2" s="1"/>
  <c r="M107" i="3"/>
  <c r="M108" i="3" s="1"/>
  <c r="M109" i="3" s="1"/>
  <c r="M35" i="5"/>
  <c r="M37" i="5"/>
  <c r="L30" i="6"/>
  <c r="L35" i="6" s="1"/>
  <c r="L37" i="6" s="1"/>
  <c r="O89" i="1"/>
  <c r="O85" i="1"/>
  <c r="O76" i="1"/>
  <c r="O75" i="1"/>
  <c r="O42" i="1"/>
  <c r="O27" i="1"/>
  <c r="O28" i="1"/>
  <c r="O41" i="1" s="1"/>
  <c r="M111" i="3" l="1"/>
  <c r="M112" i="3" s="1"/>
  <c r="M113" i="3" s="1"/>
  <c r="M110" i="3"/>
  <c r="L93" i="6"/>
  <c r="L95" i="6" s="1"/>
  <c r="L99" i="6" s="1"/>
  <c r="L90" i="6"/>
  <c r="V32" i="2"/>
  <c r="V34" i="2" s="1"/>
  <c r="V37" i="2" s="1"/>
  <c r="V29" i="2"/>
  <c r="L40" i="6"/>
  <c r="L42" i="6" s="1"/>
  <c r="L45" i="6" s="1"/>
  <c r="L39" i="6"/>
  <c r="P32" i="2"/>
  <c r="P34" i="2" s="1"/>
  <c r="P37" i="2" s="1"/>
  <c r="P29" i="2"/>
  <c r="M39" i="4"/>
  <c r="M40" i="4" s="1"/>
  <c r="M42" i="4" s="1"/>
  <c r="M38" i="4"/>
  <c r="M39" i="7"/>
  <c r="M41" i="7" s="1"/>
  <c r="M43" i="7" s="1"/>
  <c r="M45" i="7" s="1"/>
  <c r="M37" i="7"/>
  <c r="P71" i="2"/>
  <c r="P72" i="2" s="1"/>
  <c r="P73" i="2" s="1"/>
  <c r="P70" i="2"/>
  <c r="V71" i="2"/>
  <c r="V72" i="2" s="1"/>
  <c r="V73" i="2" s="1"/>
  <c r="V70" i="2"/>
  <c r="M42" i="5"/>
  <c r="M44" i="5" s="1"/>
  <c r="M46" i="5" s="1"/>
  <c r="M39" i="5"/>
  <c r="M110" i="4"/>
  <c r="M111" i="4" s="1"/>
  <c r="M112" i="4" s="1"/>
  <c r="M109" i="4"/>
  <c r="M78" i="3"/>
  <c r="M79" i="3" s="1"/>
  <c r="M80" i="3" s="1"/>
  <c r="M77" i="3"/>
  <c r="AB71" i="2"/>
  <c r="AB72" i="2" s="1"/>
  <c r="AB73" i="2" s="1"/>
  <c r="AB70" i="2"/>
  <c r="M73" i="7"/>
  <c r="K176" i="4"/>
  <c r="M176" i="4" s="1"/>
  <c r="M133" i="4"/>
  <c r="M139" i="4"/>
  <c r="M144" i="4" s="1"/>
  <c r="M134" i="4"/>
  <c r="M146" i="4" s="1"/>
  <c r="M72" i="4"/>
  <c r="D24" i="8"/>
  <c r="D26" i="8" s="1"/>
  <c r="D22" i="8"/>
  <c r="M177" i="4"/>
  <c r="M189" i="4" s="1"/>
  <c r="M182" i="4"/>
  <c r="M187" i="4" s="1"/>
  <c r="O44" i="1"/>
  <c r="O45" i="1" s="1"/>
  <c r="O46" i="1" s="1"/>
  <c r="O47" i="1" s="1"/>
  <c r="O90" i="1"/>
  <c r="M191" i="4" l="1"/>
  <c r="M193" i="4" s="1"/>
  <c r="M195" i="4" s="1"/>
  <c r="M197" i="4" s="1"/>
  <c r="M148" i="4"/>
  <c r="M150" i="4" s="1"/>
  <c r="M152" i="4" s="1"/>
  <c r="M155" i="4" s="1"/>
  <c r="M78" i="7"/>
  <c r="M80" i="7" s="1"/>
  <c r="M82" i="7" s="1"/>
  <c r="M75" i="7"/>
  <c r="M74" i="4"/>
  <c r="M75" i="4" s="1"/>
  <c r="M76" i="4" s="1"/>
  <c r="M73" i="4"/>
  <c r="O92" i="1"/>
  <c r="O93" i="1" s="1"/>
  <c r="O94" i="1" s="1"/>
  <c r="O95" i="1" s="1"/>
</calcChain>
</file>

<file path=xl/sharedStrings.xml><?xml version="1.0" encoding="utf-8"?>
<sst xmlns="http://schemas.openxmlformats.org/spreadsheetml/2006/main" count="1205" uniqueCount="409">
  <si>
    <t>MASTER LOOKUP DATA</t>
  </si>
  <si>
    <t xml:space="preserve">Integrated Team </t>
  </si>
  <si>
    <t>Relief Assumptions:</t>
  </si>
  <si>
    <t>Days</t>
  </si>
  <si>
    <t>Hours</t>
  </si>
  <si>
    <t>Integrated Team Model</t>
  </si>
  <si>
    <t>Vacation</t>
  </si>
  <si>
    <t xml:space="preserve">Capacity: </t>
  </si>
  <si>
    <t>Sick/ Personal</t>
  </si>
  <si>
    <t>Enrollment Days:</t>
  </si>
  <si>
    <t>Holidays</t>
  </si>
  <si>
    <t>Salary</t>
  </si>
  <si>
    <t>FTE</t>
  </si>
  <si>
    <t>Expense</t>
  </si>
  <si>
    <t>Training (not OJT)</t>
  </si>
  <si>
    <t>Management</t>
  </si>
  <si>
    <t>Total Hours per FTE:</t>
  </si>
  <si>
    <t xml:space="preserve">  Program Director</t>
  </si>
  <si>
    <t>% of FTE</t>
  </si>
  <si>
    <t xml:space="preserve">  Assistant Director (LICSW Level)</t>
  </si>
  <si>
    <t xml:space="preserve">  Program Function Manager</t>
  </si>
  <si>
    <t>Integrated Team Benchmark FTEs</t>
  </si>
  <si>
    <t>Integrated Team with GLE/SIE Benchmark FTEs</t>
  </si>
  <si>
    <t>Benchmark Salaries</t>
  </si>
  <si>
    <t>Comments</t>
  </si>
  <si>
    <t>Medical and Clinical</t>
  </si>
  <si>
    <t xml:space="preserve">    Psychiatrist</t>
  </si>
  <si>
    <t xml:space="preserve"> Previous Proposed Benchmark</t>
  </si>
  <si>
    <t xml:space="preserve">    LPHA</t>
  </si>
  <si>
    <t xml:space="preserve"> BLS /OES Massachusetts Median 2018</t>
  </si>
  <si>
    <t xml:space="preserve">    RN</t>
  </si>
  <si>
    <t xml:space="preserve"> FY16 Weighted Average</t>
  </si>
  <si>
    <t>Direct Care</t>
  </si>
  <si>
    <t>FY15 UFR, Weighted Average</t>
  </si>
  <si>
    <t xml:space="preserve">    DC III</t>
  </si>
  <si>
    <t>BLS /OES Massachusetts Median 2018</t>
  </si>
  <si>
    <t xml:space="preserve">    Substance Abuse Counselor/ LSW</t>
  </si>
  <si>
    <t xml:space="preserve">    Relief</t>
  </si>
  <si>
    <t xml:space="preserve">    Direct Care</t>
  </si>
  <si>
    <t>Support</t>
  </si>
  <si>
    <t xml:space="preserve">    Housing Coordinator/DC III</t>
  </si>
  <si>
    <t xml:space="preserve">    Prog Secretarial / Clerical</t>
  </si>
  <si>
    <t xml:space="preserve">    Peer &amp; Family Specialist</t>
  </si>
  <si>
    <t>Total Program Staff</t>
  </si>
  <si>
    <t>Tax and Fringe Expenses</t>
  </si>
  <si>
    <t>Unit Cost</t>
  </si>
  <si>
    <t>Tax and Fringe</t>
  </si>
  <si>
    <t>Total Compensation</t>
  </si>
  <si>
    <t>[Consulting Services]</t>
  </si>
  <si>
    <t>Hourly Rate</t>
  </si>
  <si>
    <t>Weighted Blend for DC I, II and III</t>
  </si>
  <si>
    <t>Psychological Consults</t>
  </si>
  <si>
    <t>Benchmark Expenses</t>
  </si>
  <si>
    <t>Occupational Therapist</t>
  </si>
  <si>
    <t xml:space="preserve">  Tax and Fringe</t>
  </si>
  <si>
    <t>C.257 Benchmark FY21 &amp; FY22</t>
  </si>
  <si>
    <t>Total Consulting Services</t>
  </si>
  <si>
    <t>Operating Expenses</t>
  </si>
  <si>
    <t>Unit Cost/Sqft</t>
  </si>
  <si>
    <t>Unit Cost/FTE</t>
  </si>
  <si>
    <t>Consulting Services</t>
  </si>
  <si>
    <t xml:space="preserve">  Office Space</t>
  </si>
  <si>
    <t xml:space="preserve">  Psychologist</t>
  </si>
  <si>
    <t xml:space="preserve">  Staff Training</t>
  </si>
  <si>
    <t xml:space="preserve">  Occupational Therapist</t>
  </si>
  <si>
    <t>Benchmark to 114.3 CMR 39.00</t>
  </si>
  <si>
    <t xml:space="preserve">  MORS Training</t>
  </si>
  <si>
    <t xml:space="preserve">  Transportation </t>
  </si>
  <si>
    <t xml:space="preserve">  Program Supplies &amp; Materials</t>
  </si>
  <si>
    <t xml:space="preserve">  Cultural Facilitator</t>
  </si>
  <si>
    <t>Avg FY15 DTA Office Space Lease PPSF</t>
  </si>
  <si>
    <t>Total Operating Expenses</t>
  </si>
  <si>
    <t>Avg of the FY15 CBFS data per FTE.</t>
  </si>
  <si>
    <t>Total Reim. Expenses (excluding M&amp;G)</t>
  </si>
  <si>
    <t>Applied per provider quote from Mental Health America of LA</t>
  </si>
  <si>
    <t>Staff Mileage/Travel 205 (23E) per FTE.</t>
  </si>
  <si>
    <t>% of Reim. Expenses</t>
  </si>
  <si>
    <t>Program Supplies &amp; Materials (33E) per FTE.</t>
  </si>
  <si>
    <t>Admin. Allocation</t>
  </si>
  <si>
    <t xml:space="preserve"> PFLMA Trust Contribution</t>
  </si>
  <si>
    <t xml:space="preserve">Effective 10/2019  </t>
  </si>
  <si>
    <t>TOTAL</t>
  </si>
  <si>
    <t xml:space="preserve">  Admin. Allocation</t>
  </si>
  <si>
    <t>Benchmark to 101 CMR 414</t>
  </si>
  <si>
    <t>CAF:</t>
  </si>
  <si>
    <t xml:space="preserve">  CAF</t>
  </si>
  <si>
    <t>CY2015Q2; Prospective period FY19 &amp; FY20</t>
  </si>
  <si>
    <t>Proposed RATE:</t>
  </si>
  <si>
    <t>CY2020Q2; Prospective period FY21 &amp; FY22</t>
  </si>
  <si>
    <t>Office Space Allocation Benchmarks</t>
  </si>
  <si>
    <t>Integrated Team with GLE / SIE</t>
  </si>
  <si>
    <t># Shared Spaces Needed</t>
  </si>
  <si>
    <t>Benchmark USF</t>
  </si>
  <si>
    <t>Total SF</t>
  </si>
  <si>
    <t>CBFS Integrated Team Model (Integrated Team Model and GLE)</t>
  </si>
  <si>
    <t xml:space="preserve">    Interpreter Services</t>
  </si>
  <si>
    <t>Total</t>
  </si>
  <si>
    <r>
      <rPr>
        <i/>
        <u/>
        <sz val="10"/>
        <rFont val="Arial"/>
        <family val="2"/>
      </rPr>
      <t>Note</t>
    </r>
    <r>
      <rPr>
        <i/>
        <sz val="10"/>
        <rFont val="Arial"/>
        <family val="2"/>
      </rPr>
      <t>:</t>
    </r>
    <r>
      <rPr>
        <sz val="10"/>
        <rFont val="Arial"/>
        <family val="2"/>
      </rPr>
      <t xml:space="preserve"> The shared space figures used above and summarized below were used because services are mostly not performed in the office and not all of the staff will be on at the same time. As a result, the shared space model below was applied.</t>
    </r>
  </si>
  <si>
    <t>Shared Space Estimate by Category</t>
  </si>
  <si>
    <t>LPHA &amp; RN</t>
  </si>
  <si>
    <t>Includes space for locked records and meds storage.</t>
  </si>
  <si>
    <t>SA Counselor</t>
  </si>
  <si>
    <t>1 cubicle spaces needed for SA counselors</t>
  </si>
  <si>
    <t>3 cubicle spaces needed for 10.5 FTEs. Coverage allows 5 DC on at a time.</t>
  </si>
  <si>
    <t xml:space="preserve">Housing Coord, Peer&amp;Family Spec., Interpreter </t>
  </si>
  <si>
    <t>3 cubicle spaces needed for 5 FTEs.</t>
  </si>
  <si>
    <t>Secretarial/Clerical</t>
  </si>
  <si>
    <t>1 cubicle space needed.</t>
  </si>
  <si>
    <t>Source of Usable Square Foot (USF) Benchmarks:</t>
  </si>
  <si>
    <t>Psychologist</t>
  </si>
  <si>
    <t xml:space="preserve">Workspace Utilization and Allocation Benchmark, U.S. General Services Administration Office of Government wide Policy Office of Real Property Management Performance Measurement Division, July 1, 2012 (Still Referenced by GSA as of 6/19/2016): http://www.gsa.gov/graphics/ogp/Workspace_Utilization_Banchmark_July_2012.pdf. </t>
  </si>
  <si>
    <t>Administrative Allocation</t>
  </si>
  <si>
    <t>GLE MODELS</t>
  </si>
  <si>
    <t>Sick/Personal</t>
  </si>
  <si>
    <t>GLE Models</t>
  </si>
  <si>
    <t xml:space="preserve"> GLE (Capacity 4 to 6)</t>
  </si>
  <si>
    <t>GLE (Capacity 7 to 9)</t>
  </si>
  <si>
    <t xml:space="preserve"> GLE (Capacity 10 to 12)</t>
  </si>
  <si>
    <t>Capacity:</t>
  </si>
  <si>
    <t xml:space="preserve"> GLEModel Benchmarks</t>
  </si>
  <si>
    <t xml:space="preserve">  Management Supervision</t>
  </si>
  <si>
    <t>FY16 UFR, Weighted Average, Program Function Manager</t>
  </si>
  <si>
    <t xml:space="preserve">  Site Manager</t>
  </si>
  <si>
    <t>Benchmark 101 CMR 420</t>
  </si>
  <si>
    <t xml:space="preserve">  Direct Care</t>
  </si>
  <si>
    <t xml:space="preserve">  Relief</t>
  </si>
  <si>
    <t>Benchmark FTEs</t>
  </si>
  <si>
    <t>Expenses</t>
  </si>
  <si>
    <t>4 to 6</t>
  </si>
  <si>
    <t>7 to 9</t>
  </si>
  <si>
    <t>10 to 12</t>
  </si>
  <si>
    <t>Transportation</t>
  </si>
  <si>
    <t>Meals / Food***</t>
  </si>
  <si>
    <t>Total Reimb excl M&amp;G</t>
  </si>
  <si>
    <t>Avg of the FY15 data.</t>
  </si>
  <si>
    <t>Benchmark: 101 CMR 420: ALTR for FY21 &amp; FY22</t>
  </si>
  <si>
    <t>Benchmark: 101 CMR 420: allocation for van, 1 van / 2 GLEs</t>
  </si>
  <si>
    <t>Benchmark 101 CMR 414</t>
  </si>
  <si>
    <t>RATE:</t>
  </si>
  <si>
    <t>PFLMA Trust Contribution</t>
  </si>
  <si>
    <t>Effective 10/2019</t>
  </si>
  <si>
    <t>CAF rate</t>
  </si>
  <si>
    <t>GLE (4-6 Model) Direct Care Coverage Summary (Hours Per Shift)</t>
  </si>
  <si>
    <t>Shift</t>
  </si>
  <si>
    <t>Sunday</t>
  </si>
  <si>
    <t>Monday</t>
  </si>
  <si>
    <t>Tuesday</t>
  </si>
  <si>
    <t>Wednesday</t>
  </si>
  <si>
    <t>Thursday</t>
  </si>
  <si>
    <t>Friday</t>
  </si>
  <si>
    <t>Saturday</t>
  </si>
  <si>
    <t>Day</t>
  </si>
  <si>
    <t>Evening</t>
  </si>
  <si>
    <t>Overnight</t>
  </si>
  <si>
    <r>
      <rPr>
        <i/>
        <u/>
        <sz val="10"/>
        <rFont val="Arial"/>
        <family val="2"/>
      </rPr>
      <t>Note</t>
    </r>
    <r>
      <rPr>
        <i/>
        <sz val="10"/>
        <rFont val="Arial"/>
        <family val="2"/>
      </rPr>
      <t>: Increments of 40 more hours of coverage for 7-9 and 80 more hours for 10-12 would be applied to the 4-6 model coverage model above.</t>
    </r>
  </si>
  <si>
    <t>Supported Independent Environments (SIEs)</t>
  </si>
  <si>
    <t xml:space="preserve"> SIE Model A (Capacity 13 to 16) </t>
  </si>
  <si>
    <t xml:space="preserve">SIE Model B (Capacity 17 to 24) </t>
  </si>
  <si>
    <t xml:space="preserve">SIE Model C (Capacity 25 to 35) </t>
  </si>
  <si>
    <t>SIE Model Benchmarks</t>
  </si>
  <si>
    <t xml:space="preserve">  Direct Care I &amp; II</t>
  </si>
  <si>
    <r>
      <t xml:space="preserve">  </t>
    </r>
    <r>
      <rPr>
        <i/>
        <sz val="10"/>
        <rFont val="Arial"/>
        <family val="2"/>
      </rPr>
      <t>Relief</t>
    </r>
  </si>
  <si>
    <t>A</t>
  </si>
  <si>
    <t>B</t>
  </si>
  <si>
    <t>C</t>
  </si>
  <si>
    <t>Model and Capacity:</t>
  </si>
  <si>
    <t xml:space="preserve">(13 to 16) </t>
  </si>
  <si>
    <t>(17 to 25)</t>
  </si>
  <si>
    <t>(26 to 35)</t>
  </si>
  <si>
    <t>Benchmark 101 CMR 420: allocation for van, 1 van / 2 GLEs</t>
  </si>
  <si>
    <t>SIE Direct Care Coverage Summary (Hours Per Shift)</t>
  </si>
  <si>
    <t>MEDICALLY INTENSIVE MODELS</t>
  </si>
  <si>
    <t>Medically Intensive Group Living Environment (Capacity 4-6)</t>
  </si>
  <si>
    <t xml:space="preserve">  Specialty Site Manager</t>
  </si>
  <si>
    <t>BLS /OES Massachusetts Median 2018 -  (LICSW Level)</t>
  </si>
  <si>
    <t xml:space="preserve">  RN</t>
  </si>
  <si>
    <t xml:space="preserve">  Certified Nursing Assistant (CNA)</t>
  </si>
  <si>
    <t xml:space="preserve">  Direct Care III</t>
  </si>
  <si>
    <t>Hour</t>
  </si>
  <si>
    <t>Benchmark 114.3 CMR 39.00:</t>
  </si>
  <si>
    <t xml:space="preserve">  LPHA</t>
  </si>
  <si>
    <t>FY21 Add-on hourly rate</t>
  </si>
  <si>
    <t xml:space="preserve">  Transportation</t>
  </si>
  <si>
    <t xml:space="preserve">  Meals / Food***</t>
  </si>
  <si>
    <t xml:space="preserve">RATE: </t>
  </si>
  <si>
    <t>4-6</t>
  </si>
  <si>
    <t>7-9</t>
  </si>
  <si>
    <t>10-12</t>
  </si>
  <si>
    <t>Medically Intensive Group Living Environment (Capacity 7-9)</t>
  </si>
  <si>
    <t>RATE</t>
  </si>
  <si>
    <t>Medically Intensive Group Living Environment (Capacity 10-12)</t>
  </si>
  <si>
    <t>INTENSIVE BEHAVIORAL MODELS</t>
  </si>
  <si>
    <t>Intensive Behavioral Group Living Environment (Capacity 4-6)</t>
  </si>
  <si>
    <t xml:space="preserve">** To be used for Int Beh Assessment and Int Beh </t>
  </si>
  <si>
    <t>BLS /OES Massachusetts Median 2018 - (LICSW Level)</t>
  </si>
  <si>
    <t>FY15 UFR, Weighted Average, Salary Benchmarks Weighted Average (Doctorate)</t>
  </si>
  <si>
    <t xml:space="preserve">  LPN</t>
  </si>
  <si>
    <t xml:space="preserve">  DC Evening Supervisor (DC III)</t>
  </si>
  <si>
    <t xml:space="preserve">Assessment </t>
  </si>
  <si>
    <t>Intensive Behavioral Group Living Environment (Capacity 7-9)</t>
  </si>
  <si>
    <t xml:space="preserve">   Direct Care III</t>
  </si>
  <si>
    <t>Intensive Behavioral Group Living Environment (Capacity 10-12)</t>
  </si>
  <si>
    <t>Assessment</t>
  </si>
  <si>
    <t>Intensive Behavioral Assessment Group Living Environment (Capacity 4-6)</t>
  </si>
  <si>
    <t>Intensive Behavioral Assessment Group Living Environment (Capacity 10-12)</t>
  </si>
  <si>
    <t>FIRE SAFETY MODEL</t>
  </si>
  <si>
    <t>Intensive Fire Safety GLE (Capacity 4-6)</t>
  </si>
  <si>
    <t>BLS</t>
  </si>
  <si>
    <t xml:space="preserve">  Psychiatrist</t>
  </si>
  <si>
    <t xml:space="preserve">  DC Evening Supervisor</t>
  </si>
  <si>
    <t xml:space="preserve">  Direct Care I + II</t>
  </si>
  <si>
    <t xml:space="preserve">  PFLMA Trust Contribution</t>
  </si>
  <si>
    <t>CLINICALLY INTENSIVE GLE MODELS</t>
  </si>
  <si>
    <t>Clinically Intensive Group Living Environment (Capacity 4-6)</t>
  </si>
  <si>
    <t xml:space="preserve">   LPHA</t>
  </si>
  <si>
    <t xml:space="preserve">    Direct Care III</t>
  </si>
  <si>
    <t xml:space="preserve">    Direct Care </t>
  </si>
  <si>
    <t>Clinically Intensive Group Living Environment (Capacity 7-9)</t>
  </si>
  <si>
    <t>Clinically Intensive Group Living Environment (Capacity 10-12)</t>
  </si>
  <si>
    <t>RATE: Post PH</t>
  </si>
  <si>
    <t>INTENSIVE DIALECTICAL BEHAVIOR THERAPY (DBT) MODELS</t>
  </si>
  <si>
    <t>Intensive DBTGLE (Capacity 4-6)</t>
  </si>
  <si>
    <t xml:space="preserve">  Peer &amp; Family Specialist</t>
  </si>
  <si>
    <t>Intensive DBT GLE (Capacity 7-9)</t>
  </si>
  <si>
    <t xml:space="preserve">Lease Management </t>
  </si>
  <si>
    <t>Add- On</t>
  </si>
  <si>
    <t xml:space="preserve">Clients: </t>
  </si>
  <si>
    <t>Lease / Contract Supervisor</t>
  </si>
  <si>
    <t>Total program staff</t>
  </si>
  <si>
    <t>Tax &amp; fringe</t>
  </si>
  <si>
    <t>Other  Program Expenses per FTE</t>
  </si>
  <si>
    <t>Occupancy - 150 ft2 / FTE</t>
  </si>
  <si>
    <t>Subtotal program costs</t>
  </si>
  <si>
    <t>CAF</t>
  </si>
  <si>
    <t>Total with CAF</t>
  </si>
  <si>
    <t>RATE per client / month</t>
  </si>
  <si>
    <t>Massachusetts Economic Indicators</t>
  </si>
  <si>
    <t>IHS Markit, Fall 2019 Forecast</t>
  </si>
  <si>
    <t>Prepared by Michael Lynch, 781-301-9129</t>
  </si>
  <si>
    <t>FY20</t>
  </si>
  <si>
    <t>FY21</t>
  </si>
  <si>
    <t>FY22</t>
  </si>
  <si>
    <t>FY23</t>
  </si>
  <si>
    <t>NAME</t>
  </si>
  <si>
    <t>2004Q1</t>
  </si>
  <si>
    <t>2004Q2</t>
  </si>
  <si>
    <t>2004Q3</t>
  </si>
  <si>
    <t>2004Q4</t>
  </si>
  <si>
    <t>2005Q1</t>
  </si>
  <si>
    <t>2005Q2</t>
  </si>
  <si>
    <t>2005Q3</t>
  </si>
  <si>
    <t>2005Q4</t>
  </si>
  <si>
    <t>2006Q1</t>
  </si>
  <si>
    <t>2006Q2</t>
  </si>
  <si>
    <t>2006Q3</t>
  </si>
  <si>
    <t>2006Q4</t>
  </si>
  <si>
    <t>2007Q1</t>
  </si>
  <si>
    <t>2007Q2</t>
  </si>
  <si>
    <t>2007Q3</t>
  </si>
  <si>
    <t>2007Q4</t>
  </si>
  <si>
    <t>2008Q1</t>
  </si>
  <si>
    <t>2008Q2</t>
  </si>
  <si>
    <t>2008Q3</t>
  </si>
  <si>
    <t>2008Q4</t>
  </si>
  <si>
    <t>2009Q1</t>
  </si>
  <si>
    <t>2009Q2</t>
  </si>
  <si>
    <t>2009Q3</t>
  </si>
  <si>
    <t>2009Q4</t>
  </si>
  <si>
    <t>2010Q1</t>
  </si>
  <si>
    <t>2010Q2</t>
  </si>
  <si>
    <t>2010Q3</t>
  </si>
  <si>
    <t>2010Q4</t>
  </si>
  <si>
    <t>2011Q1</t>
  </si>
  <si>
    <t>2011Q2</t>
  </si>
  <si>
    <t>2011Q3</t>
  </si>
  <si>
    <t>2011Q4</t>
  </si>
  <si>
    <t>2012Q1</t>
  </si>
  <si>
    <t>2012Q2</t>
  </si>
  <si>
    <t>2012Q3</t>
  </si>
  <si>
    <t>2012Q4</t>
  </si>
  <si>
    <t>2013Q1</t>
  </si>
  <si>
    <t>2013Q2</t>
  </si>
  <si>
    <t>2013Q3</t>
  </si>
  <si>
    <t>2013Q4</t>
  </si>
  <si>
    <t>2014Q1</t>
  </si>
  <si>
    <t>2014Q2</t>
  </si>
  <si>
    <t>2014Q3</t>
  </si>
  <si>
    <t>2014Q4</t>
  </si>
  <si>
    <t>2015Q1</t>
  </si>
  <si>
    <t>2015Q2</t>
  </si>
  <si>
    <t>2015Q3</t>
  </si>
  <si>
    <t>2015Q4</t>
  </si>
  <si>
    <t>2016Q1</t>
  </si>
  <si>
    <t>2016Q2</t>
  </si>
  <si>
    <t>2016Q3</t>
  </si>
  <si>
    <t>2016Q4</t>
  </si>
  <si>
    <t>2017Q1</t>
  </si>
  <si>
    <t>2017Q2</t>
  </si>
  <si>
    <t>2017Q3</t>
  </si>
  <si>
    <t>2017Q4</t>
  </si>
  <si>
    <t>2018Q1</t>
  </si>
  <si>
    <t>2018Q2</t>
  </si>
  <si>
    <t>2018Q3</t>
  </si>
  <si>
    <t>2018Q4</t>
  </si>
  <si>
    <t>2019Q1</t>
  </si>
  <si>
    <t>2019Q2</t>
  </si>
  <si>
    <t>2019Q3</t>
  </si>
  <si>
    <t>2019Q4</t>
  </si>
  <si>
    <t>2020Q1</t>
  </si>
  <si>
    <t>2020Q2</t>
  </si>
  <si>
    <t>2020Q3</t>
  </si>
  <si>
    <t>2020Q4</t>
  </si>
  <si>
    <t>2021Q1</t>
  </si>
  <si>
    <t>2021Q2</t>
  </si>
  <si>
    <t>2021Q3</t>
  </si>
  <si>
    <t>2021Q4</t>
  </si>
  <si>
    <t>2022Q1</t>
  </si>
  <si>
    <t>2022Q2</t>
  </si>
  <si>
    <t>2022Q3</t>
  </si>
  <si>
    <t>2022Q4</t>
  </si>
  <si>
    <t>2023Q1</t>
  </si>
  <si>
    <t>2023Q2</t>
  </si>
  <si>
    <t>2023Q3</t>
  </si>
  <si>
    <t>2023Q4</t>
  </si>
  <si>
    <t>2024Q1</t>
  </si>
  <si>
    <t>2024Q2</t>
  </si>
  <si>
    <t>2024Q3</t>
  </si>
  <si>
    <t>2024Q4</t>
  </si>
  <si>
    <t>LABEL</t>
  </si>
  <si>
    <t>CPI--BASELINE SCENARIO (1982-84=1)</t>
  </si>
  <si>
    <t>CPIBASEMA</t>
  </si>
  <si>
    <t>CPI--OPTIMISTIC SCENARIO (1982-84=1)</t>
  </si>
  <si>
    <t>CPIOPTMA</t>
  </si>
  <si>
    <t>CPI--PESSIMISTIC SCENARIO (1982-84=1)</t>
  </si>
  <si>
    <t>CPIPESSMA</t>
  </si>
  <si>
    <t>Rate-to-rate CAF</t>
  </si>
  <si>
    <t>Assumption for Rate Reviews that are to be promulgated  July 1, 2020</t>
  </si>
  <si>
    <t xml:space="preserve">Base period: </t>
  </si>
  <si>
    <t>FY20Q4</t>
  </si>
  <si>
    <t>Average</t>
  </si>
  <si>
    <t xml:space="preserve">Prospective rate period: </t>
  </si>
  <si>
    <t>FY21 - FY22</t>
  </si>
  <si>
    <r>
      <rPr>
        <b/>
        <sz val="6"/>
        <color rgb="FF231F20"/>
        <rFont val="Verdana"/>
        <family val="2"/>
      </rPr>
      <t>DIVISION</t>
    </r>
  </si>
  <si>
    <r>
      <rPr>
        <b/>
        <sz val="6"/>
        <color rgb="FF231F20"/>
        <rFont val="Verdana"/>
        <family val="2"/>
      </rPr>
      <t>MASSACHUSETTS</t>
    </r>
  </si>
  <si>
    <r>
      <rPr>
        <b/>
        <sz val="6"/>
        <color rgb="FF231F20"/>
        <rFont val="Verdana"/>
        <family val="2"/>
      </rPr>
      <t>BOSTON</t>
    </r>
  </si>
  <si>
    <r>
      <rPr>
        <b/>
        <sz val="6"/>
        <color rgb="FF231F20"/>
        <rFont val="Verdana"/>
        <family val="2"/>
      </rPr>
      <t>BROCKTON</t>
    </r>
  </si>
  <si>
    <r>
      <rPr>
        <b/>
        <sz val="6"/>
        <color rgb="FF231F20"/>
        <rFont val="Verdana"/>
        <family val="2"/>
      </rPr>
      <t>BUZZARDS BAY</t>
    </r>
  </si>
  <si>
    <r>
      <rPr>
        <b/>
        <sz val="6"/>
        <color rgb="FF231F20"/>
        <rFont val="Verdana"/>
        <family val="2"/>
      </rPr>
      <t>FALL RIVER</t>
    </r>
  </si>
  <si>
    <r>
      <rPr>
        <b/>
        <sz val="6"/>
        <color rgb="FF231F20"/>
        <rFont val="Verdana"/>
        <family val="2"/>
      </rPr>
      <t>FITCHBURG</t>
    </r>
  </si>
  <si>
    <r>
      <rPr>
        <b/>
        <sz val="6"/>
        <color rgb="FF231F20"/>
        <rFont val="Verdana"/>
        <family val="2"/>
      </rPr>
      <t>FRAMINGHAM</t>
    </r>
  </si>
  <si>
    <r>
      <rPr>
        <b/>
        <sz val="6"/>
        <color rgb="FF231F20"/>
        <rFont val="Verdana"/>
        <family val="2"/>
      </rPr>
      <t>GREENFIELD</t>
    </r>
  </si>
  <si>
    <r>
      <rPr>
        <b/>
        <sz val="6"/>
        <color rgb="FF231F20"/>
        <rFont val="Verdana"/>
        <family val="2"/>
      </rPr>
      <t>MAT.</t>
    </r>
  </si>
  <si>
    <r>
      <rPr>
        <b/>
        <sz val="6"/>
        <color rgb="FF231F20"/>
        <rFont val="Verdana"/>
        <family val="2"/>
      </rPr>
      <t>INST.</t>
    </r>
  </si>
  <si>
    <r>
      <rPr>
        <b/>
        <sz val="6"/>
        <color rgb="FF231F20"/>
        <rFont val="Verdana"/>
        <family val="2"/>
      </rPr>
      <t>TOTAL</t>
    </r>
  </si>
  <si>
    <r>
      <rPr>
        <b/>
        <sz val="6"/>
        <color rgb="FF231F20"/>
        <rFont val="Verdana"/>
        <family val="2"/>
      </rPr>
      <t>MAT.      INST.</t>
    </r>
  </si>
  <si>
    <r>
      <rPr>
        <b/>
        <sz val="6"/>
        <color rgb="FF231F20"/>
        <rFont val="Verdana"/>
        <family val="2"/>
      </rPr>
      <t>CONTRACTOR EQUIPMENT</t>
    </r>
  </si>
  <si>
    <r>
      <rPr>
        <b/>
        <sz val="6"/>
        <color rgb="FF231F20"/>
        <rFont val="Verdana"/>
        <family val="2"/>
      </rPr>
      <t>0241, 31 - 34</t>
    </r>
  </si>
  <si>
    <r>
      <rPr>
        <b/>
        <sz val="6"/>
        <color rgb="FF231F20"/>
        <rFont val="Verdana"/>
        <family val="2"/>
      </rPr>
      <t>SITE &amp; INFRASTRUCTURE, DEMOLITION</t>
    </r>
  </si>
  <si>
    <r>
      <rPr>
        <sz val="6"/>
        <color rgb="FF231F20"/>
        <rFont val="Calibri"/>
        <family val="2"/>
      </rPr>
      <t>Concrete Forming &amp; Accessories</t>
    </r>
  </si>
  <si>
    <r>
      <rPr>
        <sz val="6"/>
        <color rgb="FF231F20"/>
        <rFont val="Calibri"/>
        <family val="2"/>
      </rPr>
      <t>Concrete Reinforcing</t>
    </r>
  </si>
  <si>
    <r>
      <rPr>
        <sz val="6"/>
        <color rgb="FF231F20"/>
        <rFont val="Calibri"/>
        <family val="2"/>
      </rPr>
      <t>Cast-in-Place Concrete</t>
    </r>
  </si>
  <si>
    <r>
      <rPr>
        <b/>
        <sz val="6"/>
        <color rgb="FF231F20"/>
        <rFont val="Verdana"/>
        <family val="2"/>
      </rPr>
      <t>CONCRETE</t>
    </r>
  </si>
  <si>
    <r>
      <rPr>
        <b/>
        <sz val="6"/>
        <color rgb="FF231F20"/>
        <rFont val="Verdana"/>
        <family val="2"/>
      </rPr>
      <t>MASONRY</t>
    </r>
  </si>
  <si>
    <r>
      <rPr>
        <b/>
        <sz val="6"/>
        <color rgb="FF231F20"/>
        <rFont val="Verdana"/>
        <family val="2"/>
      </rPr>
      <t>METALS</t>
    </r>
  </si>
  <si>
    <r>
      <rPr>
        <b/>
        <sz val="6"/>
        <color rgb="FF231F20"/>
        <rFont val="Verdana"/>
        <family val="2"/>
      </rPr>
      <t>WOOD, PLASTICS &amp; COMPOSITES</t>
    </r>
  </si>
  <si>
    <r>
      <rPr>
        <b/>
        <sz val="6"/>
        <color rgb="FF231F20"/>
        <rFont val="Verdana"/>
        <family val="2"/>
      </rPr>
      <t>THERMAL &amp; MOISTURE PROTECTION</t>
    </r>
  </si>
  <si>
    <r>
      <rPr>
        <b/>
        <sz val="6"/>
        <color rgb="FF231F20"/>
        <rFont val="Verdana"/>
        <family val="2"/>
      </rPr>
      <t>OPENINGS</t>
    </r>
  </si>
  <si>
    <r>
      <rPr>
        <sz val="6"/>
        <color rgb="FF231F20"/>
        <rFont val="Calibri"/>
        <family val="2"/>
      </rPr>
      <t>Plaster &amp; Gypsum Board</t>
    </r>
  </si>
  <si>
    <r>
      <rPr>
        <sz val="6"/>
        <color rgb="FF231F20"/>
        <rFont val="Calibri"/>
        <family val="2"/>
      </rPr>
      <t>0950, 0980</t>
    </r>
  </si>
  <si>
    <r>
      <rPr>
        <sz val="6"/>
        <color rgb="FF231F20"/>
        <rFont val="Calibri"/>
        <family val="2"/>
      </rPr>
      <t>Ceilings &amp; Acoustic Treatment</t>
    </r>
  </si>
  <si>
    <r>
      <rPr>
        <sz val="6"/>
        <color rgb="FF231F20"/>
        <rFont val="Calibri"/>
        <family val="2"/>
      </rPr>
      <t>Flooring</t>
    </r>
  </si>
  <si>
    <r>
      <rPr>
        <sz val="6"/>
        <color rgb="FF231F20"/>
        <rFont val="Calibri"/>
        <family val="2"/>
      </rPr>
      <t>0970, 0990</t>
    </r>
  </si>
  <si>
    <r>
      <rPr>
        <sz val="6"/>
        <color rgb="FF231F20"/>
        <rFont val="Calibri"/>
        <family val="2"/>
      </rPr>
      <t>Wall Finishes &amp; Painting/Coating</t>
    </r>
  </si>
  <si>
    <r>
      <rPr>
        <b/>
        <sz val="6"/>
        <color rgb="FF231F20"/>
        <rFont val="Verdana"/>
        <family val="2"/>
      </rPr>
      <t>FINISHES</t>
    </r>
  </si>
  <si>
    <r>
      <rPr>
        <b/>
        <sz val="6"/>
        <color rgb="FF231F20"/>
        <rFont val="Verdana"/>
        <family val="2"/>
      </rPr>
      <t>COVERS</t>
    </r>
  </si>
  <si>
    <r>
      <rPr>
        <b/>
        <sz val="6"/>
        <color rgb="FF231F20"/>
        <rFont val="Verdana"/>
        <family val="2"/>
      </rPr>
      <t>DIVS. 10 - 14, 25, 28, 41, 43, 44, 46</t>
    </r>
  </si>
  <si>
    <r>
      <rPr>
        <b/>
        <sz val="6"/>
        <color rgb="FF231F20"/>
        <rFont val="Verdana"/>
        <family val="2"/>
      </rPr>
      <t>21, 22, 23</t>
    </r>
  </si>
  <si>
    <r>
      <rPr>
        <b/>
        <sz val="6"/>
        <color rgb="FF231F20"/>
        <rFont val="Verdana"/>
        <family val="2"/>
      </rPr>
      <t>FIRE SUPPRESSION, PLUMBING &amp; HVAC</t>
    </r>
  </si>
  <si>
    <r>
      <rPr>
        <b/>
        <sz val="6"/>
        <color rgb="FF231F20"/>
        <rFont val="Verdana"/>
        <family val="2"/>
      </rPr>
      <t>26, 27, 3370</t>
    </r>
  </si>
  <si>
    <r>
      <rPr>
        <b/>
        <sz val="6"/>
        <color rgb="FF231F20"/>
        <rFont val="Verdana"/>
        <family val="2"/>
      </rPr>
      <t>ELECTRICAL, COMMUNICATIONS &amp; UTIL.</t>
    </r>
  </si>
  <si>
    <r>
      <rPr>
        <b/>
        <sz val="6"/>
        <color rgb="FF231F20"/>
        <rFont val="Verdana"/>
        <family val="2"/>
      </rPr>
      <t>MF2014</t>
    </r>
  </si>
  <si>
    <r>
      <rPr>
        <b/>
        <sz val="6"/>
        <color rgb="FF231F20"/>
        <rFont val="Verdana"/>
        <family val="2"/>
      </rPr>
      <t>WEIGHTED AVERAGE</t>
    </r>
  </si>
  <si>
    <r>
      <rPr>
        <b/>
        <sz val="6"/>
        <color rgb="FF231F20"/>
        <rFont val="Verdana"/>
        <family val="2"/>
      </rPr>
      <t>HYANNIS</t>
    </r>
  </si>
  <si>
    <r>
      <rPr>
        <b/>
        <sz val="6"/>
        <color rgb="FF231F20"/>
        <rFont val="Verdana"/>
        <family val="2"/>
      </rPr>
      <t>LAWRENCE</t>
    </r>
  </si>
  <si>
    <r>
      <rPr>
        <b/>
        <sz val="6"/>
        <color rgb="FF231F20"/>
        <rFont val="Verdana"/>
        <family val="2"/>
      </rPr>
      <t>LOWELL</t>
    </r>
  </si>
  <si>
    <r>
      <rPr>
        <b/>
        <sz val="6"/>
        <color rgb="FF231F20"/>
        <rFont val="Verdana"/>
        <family val="2"/>
      </rPr>
      <t>NEW BEDFORD</t>
    </r>
  </si>
  <si>
    <r>
      <rPr>
        <b/>
        <sz val="6"/>
        <color rgb="FF231F20"/>
        <rFont val="Verdana"/>
        <family val="2"/>
      </rPr>
      <t>PITTSFIELD</t>
    </r>
  </si>
  <si>
    <r>
      <rPr>
        <b/>
        <sz val="6"/>
        <color rgb="FF231F20"/>
        <rFont val="Verdana"/>
        <family val="2"/>
      </rPr>
      <t>SPRINGFIELD</t>
    </r>
  </si>
  <si>
    <r>
      <rPr>
        <b/>
        <sz val="6"/>
        <color rgb="FF231F20"/>
        <rFont val="Verdana"/>
        <family val="2"/>
      </rPr>
      <t>WORCESTER</t>
    </r>
  </si>
  <si>
    <t>2017 RS Masterformat City Cost Indexes</t>
  </si>
  <si>
    <t>RS Means Region</t>
  </si>
  <si>
    <t>RS Means Index</t>
  </si>
  <si>
    <t>Modifier</t>
  </si>
  <si>
    <t>Boston</t>
  </si>
  <si>
    <t>Brockton</t>
  </si>
  <si>
    <t>Buzzards Bay</t>
  </si>
  <si>
    <t>Fall River</t>
  </si>
  <si>
    <t>Fitchburg</t>
  </si>
  <si>
    <t>Framingham</t>
  </si>
  <si>
    <t>Greenfield</t>
  </si>
  <si>
    <t>Hyannis</t>
  </si>
  <si>
    <t>Lawrence</t>
  </si>
  <si>
    <t>Lowell</t>
  </si>
  <si>
    <t>New Bedford</t>
  </si>
  <si>
    <t>Pittsfield</t>
  </si>
  <si>
    <t>Springfield</t>
  </si>
  <si>
    <t>Worcester</t>
  </si>
  <si>
    <t>Statewide Average</t>
  </si>
  <si>
    <t xml:space="preserve">  Psych</t>
  </si>
</sst>
</file>

<file path=xl/styles.xml><?xml version="1.0" encoding="utf-8"?>
<styleSheet xmlns="http://schemas.openxmlformats.org/spreadsheetml/2006/main" xmlns:mc="http://schemas.openxmlformats.org/markup-compatibility/2006" xmlns:x14ac="http://schemas.microsoft.com/office/spreadsheetml/2009/9/ac" mc:Ignorable="x14ac">
  <numFmts count="23">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numFmt numFmtId="165" formatCode="0.0%"/>
    <numFmt numFmtId="166" formatCode="_(* #,##0_);_(* \(#,##0\);_(* &quot;-&quot;??_);_(@_)"/>
    <numFmt numFmtId="167" formatCode="0.000"/>
    <numFmt numFmtId="168" formatCode="&quot;$&quot;#,##0"/>
    <numFmt numFmtId="169" formatCode="_(&quot;$&quot;* #,##0_);_(&quot;$&quot;* \(#,##0\);_(&quot;$&quot;* &quot;-&quot;??_);_(@_)"/>
    <numFmt numFmtId="170" formatCode="0.0000%"/>
    <numFmt numFmtId="171" formatCode="_(&quot;$&quot;* #,##0.00_);_(&quot;$&quot;* \(#,##0.00\);_(&quot;$&quot;* &quot;-&quot;_);_(@_)"/>
    <numFmt numFmtId="172" formatCode="&quot;$&quot;#,##0.00"/>
    <numFmt numFmtId="173" formatCode="\$#,##0.00"/>
    <numFmt numFmtId="174" formatCode="_(&quot;$&quot;* #,##0.000_);_(&quot;$&quot;* \(#,##0.000\);_(&quot;$&quot;* &quot;-&quot;??_);_(@_)"/>
    <numFmt numFmtId="175" formatCode="#,##0.000"/>
    <numFmt numFmtId="176" formatCode="_(* #,##0.00000_);_(* \(#,##0.00000\);_(* &quot;-&quot;??_);_(@_)"/>
    <numFmt numFmtId="177" formatCode="&quot;$&quot;#,##0.00000"/>
    <numFmt numFmtId="178" formatCode="000000"/>
    <numFmt numFmtId="179" formatCode="0.0"/>
    <numFmt numFmtId="180" formatCode="0000"/>
    <numFmt numFmtId="181" formatCode="00"/>
  </numFmts>
  <fonts count="83">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0"/>
      <name val="Arial"/>
      <family val="2"/>
    </font>
    <font>
      <b/>
      <sz val="10"/>
      <name val="Arial"/>
      <family val="2"/>
    </font>
    <font>
      <sz val="11"/>
      <name val="Arial"/>
      <family val="2"/>
    </font>
    <font>
      <sz val="11"/>
      <name val="Gill Sans MT"/>
      <family val="2"/>
    </font>
    <font>
      <b/>
      <sz val="11"/>
      <name val="Arial"/>
      <family val="2"/>
    </font>
    <font>
      <b/>
      <sz val="10"/>
      <color rgb="FFFFFF66"/>
      <name val="Arial"/>
      <family val="2"/>
    </font>
    <font>
      <b/>
      <u/>
      <sz val="10"/>
      <name val="Arial"/>
      <family val="2"/>
    </font>
    <font>
      <b/>
      <i/>
      <sz val="10"/>
      <name val="Arial"/>
      <family val="2"/>
    </font>
    <font>
      <sz val="11"/>
      <color theme="1"/>
      <name val="Calibri"/>
      <family val="2"/>
    </font>
    <font>
      <i/>
      <sz val="10"/>
      <name val="Arial"/>
      <family val="2"/>
    </font>
    <font>
      <sz val="10"/>
      <name val="Calibri"/>
      <family val="2"/>
    </font>
    <font>
      <sz val="11"/>
      <color theme="1"/>
      <name val="Calibri"/>
      <family val="2"/>
      <charset val="129"/>
      <scheme val="minor"/>
    </font>
    <font>
      <sz val="10"/>
      <color theme="0"/>
      <name val="Arial"/>
      <family val="2"/>
    </font>
    <font>
      <b/>
      <sz val="10"/>
      <color theme="0"/>
      <name val="Arial"/>
      <family val="2"/>
    </font>
    <font>
      <sz val="11"/>
      <name val="Calibri"/>
      <family val="2"/>
      <scheme val="minor"/>
    </font>
    <font>
      <i/>
      <u/>
      <sz val="10"/>
      <name val="Arial"/>
      <family val="2"/>
    </font>
    <font>
      <sz val="11"/>
      <color indexed="8"/>
      <name val="Calibri"/>
      <family val="2"/>
    </font>
    <font>
      <sz val="11"/>
      <color indexed="9"/>
      <name val="Calibri"/>
      <family val="2"/>
    </font>
    <font>
      <sz val="11"/>
      <color indexed="20"/>
      <name val="Calibri"/>
      <family val="2"/>
    </font>
    <font>
      <sz val="11"/>
      <color rgb="FF9C0006"/>
      <name val="Calibri"/>
      <family val="2"/>
    </font>
    <font>
      <sz val="9"/>
      <color indexed="8"/>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9"/>
      <color indexed="8"/>
      <name val="Calibri"/>
      <family val="2"/>
    </font>
    <font>
      <b/>
      <sz val="15"/>
      <color indexed="56"/>
      <name val="Calibri"/>
      <family val="2"/>
    </font>
    <font>
      <b/>
      <sz val="13"/>
      <color indexed="56"/>
      <name val="Calibri"/>
      <family val="2"/>
    </font>
    <font>
      <b/>
      <sz val="11"/>
      <color indexed="56"/>
      <name val="Calibri"/>
      <family val="2"/>
    </font>
    <font>
      <u/>
      <sz val="11"/>
      <color indexed="12"/>
      <name val="Calibri"/>
      <family val="2"/>
      <charset val="1"/>
    </font>
    <font>
      <sz val="11"/>
      <color indexed="62"/>
      <name val="Calibri"/>
      <family val="2"/>
    </font>
    <font>
      <sz val="11"/>
      <color indexed="52"/>
      <name val="Calibri"/>
      <family val="2"/>
    </font>
    <font>
      <sz val="11"/>
      <color indexed="60"/>
      <name val="Calibri"/>
      <family val="2"/>
    </font>
    <font>
      <sz val="10"/>
      <color indexed="8"/>
      <name val="Arial"/>
      <family val="2"/>
    </font>
    <font>
      <sz val="10"/>
      <name val="Verdana"/>
      <family val="2"/>
    </font>
    <font>
      <sz val="10"/>
      <color theme="1"/>
      <name val="Tahoma"/>
      <family val="2"/>
    </font>
    <font>
      <sz val="10"/>
      <name val="MS Sans Serif"/>
      <family val="2"/>
    </font>
    <font>
      <b/>
      <sz val="11"/>
      <color indexed="63"/>
      <name val="Calibri"/>
      <family val="2"/>
    </font>
    <font>
      <b/>
      <sz val="12"/>
      <color indexed="30"/>
      <name val="Calibri"/>
      <family val="2"/>
    </font>
    <font>
      <b/>
      <sz val="18"/>
      <color indexed="56"/>
      <name val="Cambria"/>
      <family val="2"/>
    </font>
    <font>
      <b/>
      <sz val="11"/>
      <color indexed="8"/>
      <name val="Calibri"/>
      <family val="2"/>
    </font>
    <font>
      <sz val="11"/>
      <color indexed="10"/>
      <name val="Calibri"/>
      <family val="2"/>
    </font>
    <font>
      <u/>
      <sz val="10"/>
      <name val="Arial"/>
      <family val="2"/>
    </font>
    <font>
      <i/>
      <sz val="10"/>
      <color theme="0"/>
      <name val="Arial"/>
      <family val="2"/>
    </font>
    <font>
      <b/>
      <sz val="10"/>
      <color rgb="FFFF0000"/>
      <name val="Arial"/>
      <family val="2"/>
    </font>
    <font>
      <b/>
      <u/>
      <sz val="10"/>
      <color rgb="FFFF0000"/>
      <name val="Arial"/>
      <family val="2"/>
    </font>
    <font>
      <b/>
      <i/>
      <sz val="10"/>
      <color rgb="FFFF0000"/>
      <name val="Arial"/>
      <family val="2"/>
    </font>
    <font>
      <sz val="12"/>
      <name val="Arial"/>
      <family val="2"/>
    </font>
    <font>
      <b/>
      <sz val="10"/>
      <color rgb="FFFFFF00"/>
      <name val="Arial"/>
      <family val="2"/>
    </font>
    <font>
      <sz val="10"/>
      <color theme="1"/>
      <name val="Arial"/>
      <family val="2"/>
    </font>
    <font>
      <b/>
      <sz val="10"/>
      <color theme="1"/>
      <name val="Arial"/>
      <family val="2"/>
    </font>
    <font>
      <b/>
      <u/>
      <sz val="12"/>
      <color theme="1"/>
      <name val="Arial"/>
      <family val="2"/>
    </font>
    <font>
      <sz val="10"/>
      <color theme="3" tint="0.39997558519241921"/>
      <name val="Arial"/>
      <family val="2"/>
    </font>
    <font>
      <b/>
      <sz val="11"/>
      <color rgb="FFFFFF00"/>
      <name val="Arial"/>
      <family val="2"/>
    </font>
    <font>
      <b/>
      <sz val="10"/>
      <color indexed="8"/>
      <name val="Arial"/>
      <family val="2"/>
    </font>
    <font>
      <b/>
      <u/>
      <sz val="10"/>
      <color indexed="8"/>
      <name val="Arial"/>
      <family val="2"/>
    </font>
    <font>
      <b/>
      <sz val="10"/>
      <color indexed="10"/>
      <name val="Arial"/>
      <family val="2"/>
    </font>
    <font>
      <b/>
      <u/>
      <sz val="10"/>
      <color theme="1"/>
      <name val="Arial"/>
      <family val="2"/>
    </font>
    <font>
      <sz val="10"/>
      <color indexed="17"/>
      <name val="Arial"/>
      <family val="2"/>
    </font>
    <font>
      <sz val="10"/>
      <color indexed="10"/>
      <name val="Arial"/>
      <family val="2"/>
    </font>
    <font>
      <b/>
      <u/>
      <sz val="11"/>
      <name val="Calibri"/>
      <family val="2"/>
      <scheme val="minor"/>
    </font>
    <font>
      <sz val="12"/>
      <color theme="1"/>
      <name val="Calibri"/>
      <family val="2"/>
      <scheme val="minor"/>
    </font>
    <font>
      <b/>
      <sz val="12"/>
      <color theme="1"/>
      <name val="Calibri"/>
      <family val="2"/>
      <scheme val="minor"/>
    </font>
    <font>
      <sz val="12"/>
      <name val="Calibri"/>
      <family val="2"/>
      <scheme val="minor"/>
    </font>
    <font>
      <b/>
      <sz val="12"/>
      <name val="Calibri"/>
      <family val="2"/>
      <scheme val="minor"/>
    </font>
    <font>
      <sz val="12"/>
      <color rgb="FFFF0000"/>
      <name val="Calibri"/>
      <family val="2"/>
      <scheme val="minor"/>
    </font>
    <font>
      <b/>
      <sz val="14"/>
      <name val="Arial"/>
      <family val="2"/>
    </font>
    <font>
      <b/>
      <sz val="12"/>
      <name val="Arial"/>
      <family val="2"/>
    </font>
    <font>
      <sz val="10"/>
      <color rgb="FFFF0000"/>
      <name val="Arial"/>
      <family val="2"/>
    </font>
    <font>
      <b/>
      <sz val="6"/>
      <name val="Verdana"/>
      <family val="2"/>
    </font>
    <font>
      <b/>
      <sz val="6"/>
      <color rgb="FF231F20"/>
      <name val="Verdana"/>
      <family val="2"/>
    </font>
    <font>
      <sz val="6"/>
      <color rgb="FF231F20"/>
      <name val="Calibri"/>
      <family val="2"/>
    </font>
    <font>
      <sz val="6"/>
      <name val="Calibri"/>
      <family val="2"/>
    </font>
  </fonts>
  <fills count="40">
    <fill>
      <patternFill patternType="none"/>
    </fill>
    <fill>
      <patternFill patternType="gray125"/>
    </fill>
    <fill>
      <patternFill patternType="solid">
        <fgColor rgb="FFFFC7CE"/>
      </patternFill>
    </fill>
    <fill>
      <patternFill patternType="solid">
        <fgColor rgb="FFFFFFCC"/>
      </patternFill>
    </fill>
    <fill>
      <patternFill patternType="solid">
        <fgColor theme="0"/>
        <bgColor indexed="64"/>
      </patternFill>
    </fill>
    <fill>
      <patternFill patternType="solid">
        <fgColor theme="0" tint="-4.9989318521683403E-2"/>
        <bgColor indexed="64"/>
      </patternFill>
    </fill>
    <fill>
      <patternFill patternType="solid">
        <fgColor theme="3"/>
        <bgColor indexed="64"/>
      </patternFill>
    </fill>
    <fill>
      <patternFill patternType="solid">
        <fgColor theme="0" tint="-0.249977111117893"/>
        <bgColor indexed="64"/>
      </patternFill>
    </fill>
    <fill>
      <patternFill patternType="solid">
        <fgColor rgb="FFFFFF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AEECE5"/>
        <bgColor indexed="64"/>
      </patternFill>
    </fill>
    <fill>
      <patternFill patternType="solid">
        <fgColor rgb="FFFFB7DB"/>
        <bgColor indexed="64"/>
      </patternFill>
    </fill>
    <fill>
      <patternFill patternType="solid">
        <fgColor rgb="FF0070C0"/>
        <bgColor indexed="64"/>
      </patternFill>
    </fill>
    <fill>
      <patternFill patternType="solid">
        <fgColor rgb="FFFFFF66"/>
        <bgColor indexed="64"/>
      </patternFill>
    </fill>
    <fill>
      <patternFill patternType="solid">
        <fgColor indexed="22"/>
        <bgColor indexed="64"/>
      </patternFill>
    </fill>
    <fill>
      <patternFill patternType="solid">
        <fgColor theme="6" tint="-0.499984740745262"/>
        <bgColor indexed="64"/>
      </patternFill>
    </fill>
    <fill>
      <patternFill patternType="solid">
        <fgColor theme="9" tint="-0.249977111117893"/>
        <bgColor indexed="64"/>
      </patternFill>
    </fill>
    <fill>
      <patternFill patternType="solid">
        <fgColor rgb="FF92D050"/>
        <bgColor indexed="64"/>
      </patternFill>
    </fill>
    <fill>
      <patternFill patternType="solid">
        <fgColor theme="1" tint="0.34998626667073579"/>
        <bgColor indexed="64"/>
      </patternFill>
    </fill>
  </fills>
  <borders count="6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double">
        <color indexed="64"/>
      </bottom>
      <diagonal/>
    </border>
    <border>
      <left/>
      <right/>
      <top/>
      <bottom style="dashed">
        <color rgb="FFBFBFBF"/>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rgb="FF0096D7"/>
      </top>
      <bottom/>
      <diagonal/>
    </border>
    <border>
      <left/>
      <right/>
      <top/>
      <bottom style="thick">
        <color rgb="FF0096D7"/>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n">
        <color rgb="FFBFBFBF"/>
      </bottom>
      <diagonal/>
    </border>
    <border>
      <left/>
      <right/>
      <top style="thin">
        <color indexed="62"/>
      </top>
      <bottom style="double">
        <color indexed="62"/>
      </bottom>
      <diagonal/>
    </border>
    <border>
      <left style="medium">
        <color indexed="64"/>
      </left>
      <right/>
      <top/>
      <bottom style="double">
        <color indexed="64"/>
      </bottom>
      <diagonal/>
    </border>
    <border>
      <left/>
      <right/>
      <top/>
      <bottom style="double">
        <color indexed="64"/>
      </bottom>
      <diagonal/>
    </border>
    <border>
      <left style="medium">
        <color indexed="64"/>
      </left>
      <right/>
      <top style="thin">
        <color indexed="64"/>
      </top>
      <bottom/>
      <diagonal/>
    </border>
    <border>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double">
        <color indexed="64"/>
      </bottom>
      <diagonal/>
    </border>
    <border>
      <left/>
      <right style="medium">
        <color indexed="64"/>
      </right>
      <top style="thin">
        <color indexed="64"/>
      </top>
      <bottom/>
      <diagonal/>
    </border>
    <border>
      <left style="thin">
        <color rgb="FFFF0000"/>
      </left>
      <right/>
      <top style="thin">
        <color rgb="FFFF0000"/>
      </top>
      <bottom style="thin">
        <color rgb="FFFF0000"/>
      </bottom>
      <diagonal/>
    </border>
    <border>
      <left style="thin">
        <color rgb="FFFF0000"/>
      </left>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rgb="FFFF0000"/>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231F20"/>
      </left>
      <right/>
      <top style="thin">
        <color rgb="FF231F20"/>
      </top>
      <bottom/>
      <diagonal/>
    </border>
    <border>
      <left/>
      <right/>
      <top style="thin">
        <color rgb="FF231F20"/>
      </top>
      <bottom/>
      <diagonal/>
    </border>
    <border>
      <left/>
      <right style="thin">
        <color rgb="FF231F20"/>
      </right>
      <top style="thin">
        <color rgb="FF231F20"/>
      </top>
      <bottom/>
      <diagonal/>
    </border>
    <border>
      <left style="thin">
        <color rgb="FF231F20"/>
      </left>
      <right/>
      <top style="thin">
        <color rgb="FF231F20"/>
      </top>
      <bottom style="thin">
        <color rgb="FF231F20"/>
      </bottom>
      <diagonal/>
    </border>
    <border>
      <left/>
      <right/>
      <top style="thin">
        <color rgb="FF231F20"/>
      </top>
      <bottom style="thin">
        <color rgb="FF231F20"/>
      </bottom>
      <diagonal/>
    </border>
    <border>
      <left/>
      <right style="thin">
        <color rgb="FF231F20"/>
      </right>
      <top style="thin">
        <color rgb="FF231F20"/>
      </top>
      <bottom style="thin">
        <color rgb="FF231F20"/>
      </bottom>
      <diagonal/>
    </border>
    <border>
      <left style="thin">
        <color rgb="FF231F20"/>
      </left>
      <right/>
      <top/>
      <bottom/>
      <diagonal/>
    </border>
    <border>
      <left/>
      <right style="thin">
        <color rgb="FF231F20"/>
      </right>
      <top/>
      <bottom/>
      <diagonal/>
    </border>
    <border>
      <left style="thin">
        <color rgb="FF231F20"/>
      </left>
      <right/>
      <top/>
      <bottom style="thin">
        <color rgb="FF231F20"/>
      </bottom>
      <diagonal/>
    </border>
    <border>
      <left/>
      <right/>
      <top/>
      <bottom style="thin">
        <color rgb="FF231F20"/>
      </bottom>
      <diagonal/>
    </border>
    <border>
      <left/>
      <right style="thin">
        <color rgb="FF231F20"/>
      </right>
      <top/>
      <bottom style="thin">
        <color rgb="FF231F20"/>
      </bottom>
      <diagonal/>
    </border>
  </borders>
  <cellStyleXfs count="296">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9" fontId="12" fillId="0" borderId="0" applyFont="0" applyFill="0" applyBorder="0" applyAlignment="0" applyProtection="0"/>
    <xf numFmtId="0" fontId="18" fillId="0" borderId="0"/>
    <xf numFmtId="44" fontId="1" fillId="0" borderId="0" applyFont="0" applyFill="0" applyBorder="0" applyAlignment="0" applyProtection="0"/>
    <xf numFmtId="9" fontId="21" fillId="0" borderId="0" applyFont="0" applyFill="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2" borderId="0" applyNumberFormat="0" applyBorder="0" applyAlignment="0" applyProtection="0"/>
    <xf numFmtId="0" fontId="26" fillId="15" borderId="0" applyNumberFormat="0" applyBorder="0" applyAlignment="0" applyProtection="0"/>
    <xf numFmtId="0" fontId="26" fillId="18" borderId="0" applyNumberFormat="0" applyBorder="0" applyAlignment="0" applyProtection="0"/>
    <xf numFmtId="0" fontId="27" fillId="19"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6" borderId="0" applyNumberFormat="0" applyBorder="0" applyAlignment="0" applyProtection="0"/>
    <xf numFmtId="0" fontId="28" fillId="10" borderId="0" applyNumberFormat="0" applyBorder="0" applyAlignment="0" applyProtection="0"/>
    <xf numFmtId="0" fontId="29" fillId="2" borderId="0" applyNumberFormat="0" applyBorder="0" applyAlignment="0" applyProtection="0"/>
    <xf numFmtId="0" fontId="30" fillId="0" borderId="25" applyNumberFormat="0" applyFont="0" applyProtection="0">
      <alignment wrapText="1"/>
    </xf>
    <xf numFmtId="0" fontId="31" fillId="27" borderId="26" applyNumberFormat="0" applyAlignment="0" applyProtection="0"/>
    <xf numFmtId="0" fontId="31" fillId="27" borderId="26" applyNumberFormat="0" applyAlignment="0" applyProtection="0"/>
    <xf numFmtId="0" fontId="31" fillId="27" borderId="26" applyNumberFormat="0" applyAlignment="0" applyProtection="0"/>
    <xf numFmtId="0" fontId="32" fillId="28" borderId="27" applyNumberFormat="0" applyAlignment="0" applyProtection="0"/>
    <xf numFmtId="41" fontId="10"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2" fontId="10"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26" fillId="0" borderId="0" applyFont="0" applyFill="0" applyBorder="0" applyAlignment="0" applyProtection="0"/>
    <xf numFmtId="44" fontId="18" fillId="0" borderId="0" applyFont="0" applyFill="0" applyBorder="0" applyAlignment="0" applyProtection="0"/>
    <xf numFmtId="44" fontId="1" fillId="0" borderId="0" applyFont="0" applyFill="0" applyBorder="0" applyAlignment="0" applyProtection="0"/>
    <xf numFmtId="44" fontId="18" fillId="0" borderId="0" applyFont="0" applyFill="0" applyBorder="0" applyAlignment="0" applyProtection="0"/>
    <xf numFmtId="44" fontId="1" fillId="0" borderId="0" applyFont="0" applyFill="0" applyBorder="0" applyAlignment="0" applyProtection="0"/>
    <xf numFmtId="44" fontId="26" fillId="0" borderId="0" applyFont="0" applyFill="0" applyBorder="0" applyAlignment="0" applyProtection="0"/>
    <xf numFmtId="44" fontId="1"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8" fillId="0" borderId="0" applyFont="0" applyFill="0" applyBorder="0" applyAlignment="0" applyProtection="0"/>
    <xf numFmtId="44" fontId="12"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1" fillId="0" borderId="0" applyFont="0" applyFill="0" applyBorder="0" applyAlignment="0" applyProtection="0"/>
    <xf numFmtId="44" fontId="26" fillId="0" borderId="0" applyFont="0" applyFill="0" applyBorder="0" applyAlignment="0" applyProtection="0"/>
    <xf numFmtId="44" fontId="1" fillId="0" borderId="0" applyFont="0" applyFill="0" applyBorder="0" applyAlignment="0" applyProtection="0"/>
    <xf numFmtId="44" fontId="2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6"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6" fillId="0" borderId="0" applyFont="0" applyFill="0" applyBorder="0" applyAlignment="0" applyProtection="0"/>
    <xf numFmtId="44" fontId="1" fillId="0" borderId="0" applyFont="0" applyFill="0" applyBorder="0" applyAlignment="0" applyProtection="0"/>
    <xf numFmtId="44" fontId="2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8" fillId="0" borderId="0" applyFont="0" applyFill="0" applyBorder="0" applyAlignment="0" applyProtection="0"/>
    <xf numFmtId="44" fontId="26" fillId="0" borderId="0" applyFont="0" applyFill="0" applyBorder="0" applyAlignment="0" applyProtection="0"/>
    <xf numFmtId="0" fontId="33" fillId="0" borderId="0" applyNumberFormat="0" applyFill="0" applyBorder="0" applyAlignment="0" applyProtection="0"/>
    <xf numFmtId="0" fontId="8" fillId="0" borderId="0" applyNumberFormat="0" applyFill="0" applyBorder="0" applyAlignment="0" applyProtection="0"/>
    <xf numFmtId="0" fontId="33" fillId="0" borderId="0" applyNumberFormat="0" applyFill="0" applyBorder="0" applyAlignment="0" applyProtection="0"/>
    <xf numFmtId="0" fontId="30" fillId="0" borderId="0" applyNumberFormat="0" applyFill="0" applyBorder="0" applyAlignment="0" applyProtection="0"/>
    <xf numFmtId="0" fontId="30" fillId="0" borderId="28" applyNumberFormat="0" applyProtection="0">
      <alignment wrapText="1"/>
    </xf>
    <xf numFmtId="0" fontId="34" fillId="11" borderId="0" applyNumberFormat="0" applyBorder="0" applyAlignment="0" applyProtection="0"/>
    <xf numFmtId="0" fontId="35" fillId="0" borderId="29" applyNumberFormat="0" applyProtection="0">
      <alignment wrapText="1"/>
    </xf>
    <xf numFmtId="0" fontId="36" fillId="0" borderId="30" applyNumberFormat="0" applyFill="0" applyAlignment="0" applyProtection="0"/>
    <xf numFmtId="0" fontId="3" fillId="0" borderId="1" applyNumberFormat="0" applyFill="0" applyAlignment="0" applyProtection="0"/>
    <xf numFmtId="0" fontId="36" fillId="0" borderId="30" applyNumberFormat="0" applyFill="0" applyAlignment="0" applyProtection="0"/>
    <xf numFmtId="0" fontId="37" fillId="0" borderId="31" applyNumberFormat="0" applyFill="0" applyAlignment="0" applyProtection="0"/>
    <xf numFmtId="0" fontId="4" fillId="0" borderId="2" applyNumberFormat="0" applyFill="0" applyAlignment="0" applyProtection="0"/>
    <xf numFmtId="0" fontId="37" fillId="0" borderId="31" applyNumberFormat="0" applyFill="0" applyAlignment="0" applyProtection="0"/>
    <xf numFmtId="0" fontId="38" fillId="0" borderId="32" applyNumberFormat="0" applyFill="0" applyAlignment="0" applyProtection="0"/>
    <xf numFmtId="0" fontId="5" fillId="0" borderId="3" applyNumberFormat="0" applyFill="0" applyAlignment="0" applyProtection="0"/>
    <xf numFmtId="0" fontId="38" fillId="0" borderId="32" applyNumberFormat="0" applyFill="0" applyAlignment="0" applyProtection="0"/>
    <xf numFmtId="0" fontId="38" fillId="0" borderId="0" applyNumberFormat="0" applyFill="0" applyBorder="0" applyAlignment="0" applyProtection="0"/>
    <xf numFmtId="0" fontId="5"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14" borderId="26" applyNumberFormat="0" applyAlignment="0" applyProtection="0"/>
    <xf numFmtId="0" fontId="40" fillId="14" borderId="26" applyNumberFormat="0" applyAlignment="0" applyProtection="0"/>
    <xf numFmtId="0" fontId="40" fillId="14" borderId="26" applyNumberFormat="0" applyAlignment="0" applyProtection="0"/>
    <xf numFmtId="0" fontId="41" fillId="0" borderId="33" applyNumberFormat="0" applyFill="0" applyAlignment="0" applyProtection="0"/>
    <xf numFmtId="0" fontId="6" fillId="0" borderId="4" applyNumberFormat="0" applyFill="0" applyAlignment="0" applyProtection="0"/>
    <xf numFmtId="0" fontId="41" fillId="0" borderId="33" applyNumberFormat="0" applyFill="0" applyAlignment="0" applyProtection="0"/>
    <xf numFmtId="0" fontId="42" fillId="29" borderId="0" applyNumberFormat="0" applyBorder="0" applyAlignment="0" applyProtection="0"/>
    <xf numFmtId="0" fontId="10" fillId="0" borderId="0"/>
    <xf numFmtId="0" fontId="1" fillId="0" borderId="0"/>
    <xf numFmtId="0" fontId="1" fillId="0" borderId="0"/>
    <xf numFmtId="0" fontId="1" fillId="0" borderId="0"/>
    <xf numFmtId="0" fontId="43" fillId="0" borderId="0"/>
    <xf numFmtId="0" fontId="1" fillId="0" borderId="0"/>
    <xf numFmtId="0" fontId="1" fillId="0" borderId="0"/>
    <xf numFmtId="0" fontId="10" fillId="0" borderId="0"/>
    <xf numFmtId="0" fontId="10" fillId="0" borderId="0"/>
    <xf numFmtId="0" fontId="10" fillId="0" borderId="0"/>
    <xf numFmtId="0" fontId="1" fillId="0" borderId="0"/>
    <xf numFmtId="0" fontId="10" fillId="0" borderId="0"/>
    <xf numFmtId="0" fontId="1" fillId="0" borderId="0"/>
    <xf numFmtId="0" fontId="1" fillId="0" borderId="0"/>
    <xf numFmtId="0" fontId="12" fillId="0" borderId="0"/>
    <xf numFmtId="0" fontId="12" fillId="0" borderId="0"/>
    <xf numFmtId="0" fontId="1" fillId="0" borderId="0"/>
    <xf numFmtId="0" fontId="1" fillId="0" borderId="0"/>
    <xf numFmtId="0" fontId="10" fillId="0" borderId="0"/>
    <xf numFmtId="0" fontId="10" fillId="0" borderId="0"/>
    <xf numFmtId="0" fontId="18" fillId="0" borderId="0"/>
    <xf numFmtId="0" fontId="44" fillId="0" borderId="0"/>
    <xf numFmtId="0" fontId="26" fillId="0" borderId="0"/>
    <xf numFmtId="0" fontId="10" fillId="0" borderId="0"/>
    <xf numFmtId="0" fontId="10" fillId="0" borderId="0"/>
    <xf numFmtId="0" fontId="18" fillId="0" borderId="0"/>
    <xf numFmtId="0" fontId="26" fillId="0" borderId="0"/>
    <xf numFmtId="0" fontId="26" fillId="0" borderId="0"/>
    <xf numFmtId="0" fontId="1" fillId="0" borderId="0"/>
    <xf numFmtId="0" fontId="1" fillId="0" borderId="0"/>
    <xf numFmtId="0" fontId="1" fillId="0" borderId="0"/>
    <xf numFmtId="0" fontId="45" fillId="0" borderId="0"/>
    <xf numFmtId="0" fontId="45" fillId="0" borderId="0"/>
    <xf numFmtId="0" fontId="1" fillId="0" borderId="0"/>
    <xf numFmtId="0" fontId="10" fillId="0" borderId="0"/>
    <xf numFmtId="0" fontId="1" fillId="0" borderId="0"/>
    <xf numFmtId="0" fontId="10" fillId="0" borderId="0"/>
    <xf numFmtId="0" fontId="43" fillId="0" borderId="0">
      <alignment vertical="top"/>
    </xf>
    <xf numFmtId="0" fontId="45" fillId="0" borderId="0"/>
    <xf numFmtId="0" fontId="1" fillId="0" borderId="0"/>
    <xf numFmtId="0" fontId="1" fillId="0" borderId="0"/>
    <xf numFmtId="0" fontId="10" fillId="0" borderId="0"/>
    <xf numFmtId="0" fontId="10" fillId="0" borderId="0"/>
    <xf numFmtId="0" fontId="18" fillId="0" borderId="0"/>
    <xf numFmtId="0" fontId="18" fillId="0" borderId="0"/>
    <xf numFmtId="0" fontId="1" fillId="0" borderId="0"/>
    <xf numFmtId="0" fontId="10" fillId="0" borderId="0"/>
    <xf numFmtId="0" fontId="18" fillId="0" borderId="0"/>
    <xf numFmtId="0" fontId="1" fillId="0" borderId="0"/>
    <xf numFmtId="0" fontId="1" fillId="0" borderId="0"/>
    <xf numFmtId="0" fontId="10" fillId="0" borderId="0"/>
    <xf numFmtId="0" fontId="10" fillId="0" borderId="0"/>
    <xf numFmtId="0" fontId="46" fillId="0" borderId="0"/>
    <xf numFmtId="0" fontId="10" fillId="0" borderId="0"/>
    <xf numFmtId="0" fontId="1" fillId="0" borderId="0"/>
    <xf numFmtId="0" fontId="10" fillId="0" borderId="0"/>
    <xf numFmtId="0" fontId="10" fillId="0" borderId="0"/>
    <xf numFmtId="0" fontId="1" fillId="0" borderId="0"/>
    <xf numFmtId="0" fontId="1"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3" borderId="5" applyNumberFormat="0" applyFont="0" applyAlignment="0" applyProtection="0"/>
    <xf numFmtId="0" fontId="10" fillId="30" borderId="34" applyNumberFormat="0" applyFont="0" applyAlignment="0" applyProtection="0"/>
    <xf numFmtId="0" fontId="10" fillId="30" borderId="34" applyNumberFormat="0" applyFont="0" applyAlignment="0" applyProtection="0"/>
    <xf numFmtId="0" fontId="47" fillId="27" borderId="35" applyNumberFormat="0" applyAlignment="0" applyProtection="0"/>
    <xf numFmtId="0" fontId="47" fillId="27" borderId="35" applyNumberFormat="0" applyAlignment="0" applyProtection="0"/>
    <xf numFmtId="0" fontId="47" fillId="27" borderId="35" applyNumberFormat="0" applyAlignment="0" applyProtection="0"/>
    <xf numFmtId="0" fontId="35" fillId="0" borderId="36" applyNumberFormat="0" applyProtection="0">
      <alignment wrapText="1"/>
    </xf>
    <xf numFmtId="9" fontId="26"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6" fillId="0" borderId="0" applyFont="0" applyFill="0" applyBorder="0" applyAlignment="0" applyProtection="0"/>
    <xf numFmtId="9" fontId="10" fillId="0" borderId="0" applyFont="0" applyFill="0" applyBorder="0" applyAlignment="0" applyProtection="0"/>
    <xf numFmtId="9" fontId="1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48" fillId="0" borderId="0" applyNumberFormat="0" applyProtection="0">
      <alignment horizontal="left"/>
    </xf>
    <xf numFmtId="0" fontId="2"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50" fillId="0" borderId="37" applyNumberFormat="0" applyFill="0" applyAlignment="0" applyProtection="0"/>
    <xf numFmtId="0" fontId="9" fillId="0" borderId="6" applyNumberFormat="0" applyFill="0" applyAlignment="0" applyProtection="0"/>
    <xf numFmtId="0" fontId="50" fillId="0" borderId="37" applyNumberFormat="0" applyFill="0" applyAlignment="0" applyProtection="0"/>
    <xf numFmtId="0" fontId="51" fillId="0" borderId="0" applyNumberFormat="0" applyFill="0" applyBorder="0" applyAlignment="0" applyProtection="0"/>
    <xf numFmtId="0" fontId="7" fillId="0" borderId="0" applyNumberFormat="0" applyFill="0" applyBorder="0" applyAlignment="0" applyProtection="0"/>
    <xf numFmtId="0" fontId="51" fillId="0" borderId="0" applyNumberFormat="0" applyFill="0" applyBorder="0" applyAlignment="0" applyProtection="0"/>
  </cellStyleXfs>
  <cellXfs count="999">
    <xf numFmtId="0" fontId="0" fillId="0" borderId="0" xfId="0"/>
    <xf numFmtId="0" fontId="10" fillId="4" borderId="0" xfId="4" applyFont="1" applyFill="1"/>
    <xf numFmtId="164" fontId="11" fillId="4" borderId="0" xfId="0" applyNumberFormat="1" applyFont="1" applyFill="1" applyBorder="1" applyAlignment="1">
      <alignment horizontal="center"/>
    </xf>
    <xf numFmtId="0" fontId="12" fillId="4" borderId="0" xfId="0" applyFont="1" applyFill="1"/>
    <xf numFmtId="0" fontId="13" fillId="4" borderId="0" xfId="0" applyFont="1" applyFill="1"/>
    <xf numFmtId="0" fontId="10" fillId="0" borderId="0" xfId="4" applyFont="1" applyFill="1"/>
    <xf numFmtId="0" fontId="11" fillId="4" borderId="0" xfId="4" applyFont="1" applyFill="1"/>
    <xf numFmtId="0" fontId="10" fillId="4" borderId="0" xfId="4" applyFont="1" applyFill="1" applyAlignment="1">
      <alignment wrapText="1"/>
    </xf>
    <xf numFmtId="0" fontId="14" fillId="4" borderId="0" xfId="0" applyFont="1" applyFill="1"/>
    <xf numFmtId="0" fontId="11" fillId="5" borderId="8" xfId="4" applyFont="1" applyFill="1" applyBorder="1"/>
    <xf numFmtId="0" fontId="11" fillId="5" borderId="9" xfId="4" applyFont="1" applyFill="1" applyBorder="1"/>
    <xf numFmtId="0" fontId="11" fillId="5" borderId="9" xfId="4" applyFont="1" applyFill="1" applyBorder="1" applyAlignment="1">
      <alignment horizontal="center"/>
    </xf>
    <xf numFmtId="164" fontId="11" fillId="5" borderId="10" xfId="4" applyNumberFormat="1" applyFont="1" applyFill="1" applyBorder="1" applyAlignment="1">
      <alignment horizontal="center"/>
    </xf>
    <xf numFmtId="165" fontId="11" fillId="4" borderId="0" xfId="3" applyNumberFormat="1" applyFont="1" applyFill="1" applyBorder="1" applyAlignment="1">
      <alignment horizontal="center" wrapText="1"/>
    </xf>
    <xf numFmtId="165" fontId="10" fillId="4" borderId="0" xfId="3" applyNumberFormat="1" applyFont="1" applyFill="1" applyBorder="1" applyAlignment="1">
      <alignment horizontal="center" wrapText="1"/>
    </xf>
    <xf numFmtId="164" fontId="11" fillId="4" borderId="0" xfId="4" applyNumberFormat="1" applyFont="1" applyFill="1" applyBorder="1" applyAlignment="1">
      <alignment horizontal="center" wrapText="1"/>
    </xf>
    <xf numFmtId="164" fontId="11" fillId="4" borderId="0" xfId="4" applyNumberFormat="1" applyFont="1" applyFill="1" applyBorder="1" applyAlignment="1">
      <alignment horizontal="center"/>
    </xf>
    <xf numFmtId="0" fontId="15" fillId="6" borderId="11" xfId="4" applyFont="1" applyFill="1" applyBorder="1" applyAlignment="1">
      <alignment horizontal="left"/>
    </xf>
    <xf numFmtId="0" fontId="11" fillId="6" borderId="12" xfId="4" applyFont="1" applyFill="1" applyBorder="1" applyAlignment="1">
      <alignment horizontal="center"/>
    </xf>
    <xf numFmtId="0" fontId="11" fillId="6" borderId="13" xfId="4" applyFont="1" applyFill="1" applyBorder="1" applyAlignment="1">
      <alignment horizontal="center"/>
    </xf>
    <xf numFmtId="0" fontId="10" fillId="5" borderId="14" xfId="4" applyFont="1" applyFill="1" applyBorder="1"/>
    <xf numFmtId="0" fontId="10" fillId="5" borderId="0" xfId="4" applyFont="1" applyFill="1" applyBorder="1"/>
    <xf numFmtId="0" fontId="10" fillId="5" borderId="0" xfId="4" applyFont="1" applyFill="1" applyBorder="1" applyAlignment="1">
      <alignment horizontal="center"/>
    </xf>
    <xf numFmtId="0" fontId="10" fillId="5" borderId="15" xfId="4" applyFont="1" applyFill="1" applyBorder="1" applyAlignment="1">
      <alignment horizontal="center"/>
    </xf>
    <xf numFmtId="0" fontId="10" fillId="4" borderId="0" xfId="4" applyFont="1" applyFill="1" applyBorder="1" applyAlignment="1">
      <alignment horizontal="center" wrapText="1"/>
    </xf>
    <xf numFmtId="0" fontId="10" fillId="4" borderId="0" xfId="4" applyFont="1" applyFill="1" applyBorder="1" applyAlignment="1">
      <alignment horizontal="center"/>
    </xf>
    <xf numFmtId="0" fontId="11" fillId="4" borderId="8" xfId="4" applyFont="1" applyFill="1" applyBorder="1"/>
    <xf numFmtId="166" fontId="11" fillId="4" borderId="9" xfId="1" applyNumberFormat="1" applyFont="1" applyFill="1" applyBorder="1" applyAlignment="1">
      <alignment horizontal="center"/>
    </xf>
    <xf numFmtId="0" fontId="11" fillId="4" borderId="9" xfId="4" applyFont="1" applyFill="1" applyBorder="1"/>
    <xf numFmtId="0" fontId="11" fillId="4" borderId="9" xfId="4" applyFont="1" applyFill="1" applyBorder="1" applyAlignment="1">
      <alignment horizontal="right"/>
    </xf>
    <xf numFmtId="3" fontId="11" fillId="4" borderId="10" xfId="4" applyNumberFormat="1" applyFont="1" applyFill="1" applyBorder="1"/>
    <xf numFmtId="0" fontId="11" fillId="4" borderId="14" xfId="4" applyFont="1" applyFill="1" applyBorder="1"/>
    <xf numFmtId="166" fontId="11" fillId="4" borderId="0" xfId="1" applyNumberFormat="1" applyFont="1" applyFill="1" applyBorder="1"/>
    <xf numFmtId="0" fontId="10" fillId="4" borderId="0" xfId="4" applyFont="1" applyFill="1" applyBorder="1"/>
    <xf numFmtId="0" fontId="10" fillId="4" borderId="15" xfId="4" applyFont="1" applyFill="1" applyBorder="1"/>
    <xf numFmtId="0" fontId="11" fillId="4" borderId="16" xfId="4" applyFont="1" applyFill="1" applyBorder="1"/>
    <xf numFmtId="0" fontId="11" fillId="4" borderId="17" xfId="4" applyFont="1" applyFill="1" applyBorder="1" applyAlignment="1">
      <alignment wrapText="1"/>
    </xf>
    <xf numFmtId="0" fontId="11" fillId="4" borderId="17" xfId="4" applyFont="1" applyFill="1" applyBorder="1" applyAlignment="1">
      <alignment horizontal="center"/>
    </xf>
    <xf numFmtId="0" fontId="11" fillId="4" borderId="18" xfId="4" applyFont="1" applyFill="1" applyBorder="1" applyAlignment="1">
      <alignment horizontal="center"/>
    </xf>
    <xf numFmtId="0" fontId="10" fillId="5" borderId="14" xfId="4" applyFont="1" applyFill="1" applyBorder="1" applyAlignment="1">
      <alignment horizontal="left"/>
    </xf>
    <xf numFmtId="0" fontId="10" fillId="5" borderId="0" xfId="4" applyFont="1" applyFill="1" applyBorder="1" applyAlignment="1">
      <alignment horizontal="left"/>
    </xf>
    <xf numFmtId="0" fontId="10" fillId="5" borderId="18" xfId="4" applyFont="1" applyFill="1" applyBorder="1" applyAlignment="1">
      <alignment horizontal="center"/>
    </xf>
    <xf numFmtId="0" fontId="11" fillId="4" borderId="0" xfId="4" applyFont="1" applyFill="1" applyBorder="1" applyAlignment="1">
      <alignment wrapText="1"/>
    </xf>
    <xf numFmtId="0" fontId="11" fillId="4" borderId="0" xfId="4" applyFont="1" applyFill="1" applyBorder="1" applyAlignment="1">
      <alignment horizontal="center"/>
    </xf>
    <xf numFmtId="0" fontId="11" fillId="4" borderId="15" xfId="4" applyFont="1" applyFill="1" applyBorder="1" applyAlignment="1">
      <alignment horizontal="center"/>
    </xf>
    <xf numFmtId="0" fontId="10" fillId="5" borderId="0" xfId="4" applyFont="1" applyFill="1" applyBorder="1" applyAlignment="1">
      <alignment horizontal="right"/>
    </xf>
    <xf numFmtId="0" fontId="10" fillId="0" borderId="14" xfId="4" applyFont="1" applyFill="1" applyBorder="1" applyAlignment="1"/>
    <xf numFmtId="167" fontId="10" fillId="0" borderId="0" xfId="4" applyNumberFormat="1" applyFont="1" applyFill="1" applyBorder="1"/>
    <xf numFmtId="42" fontId="10" fillId="0" borderId="0" xfId="4" applyNumberFormat="1" applyFont="1" applyFill="1" applyBorder="1"/>
    <xf numFmtId="4" fontId="10" fillId="0" borderId="0" xfId="4" applyNumberFormat="1" applyFont="1" applyFill="1" applyBorder="1"/>
    <xf numFmtId="42" fontId="10" fillId="0" borderId="15" xfId="4" applyNumberFormat="1" applyFont="1" applyFill="1" applyBorder="1"/>
    <xf numFmtId="0" fontId="10" fillId="5" borderId="19" xfId="4" applyFont="1" applyFill="1" applyBorder="1"/>
    <xf numFmtId="0" fontId="10" fillId="5" borderId="7" xfId="4" applyFont="1" applyFill="1" applyBorder="1"/>
    <xf numFmtId="0" fontId="10" fillId="5" borderId="7" xfId="4" applyFont="1" applyFill="1" applyBorder="1" applyAlignment="1">
      <alignment horizontal="right"/>
    </xf>
    <xf numFmtId="165" fontId="10" fillId="5" borderId="20" xfId="5" applyNumberFormat="1" applyFont="1" applyFill="1" applyBorder="1" applyAlignment="1">
      <alignment horizontal="center"/>
    </xf>
    <xf numFmtId="9" fontId="10" fillId="4" borderId="0" xfId="3" applyNumberFormat="1" applyFont="1" applyFill="1" applyBorder="1" applyAlignment="1">
      <alignment horizontal="center" wrapText="1"/>
    </xf>
    <xf numFmtId="165" fontId="10" fillId="4" borderId="0" xfId="5" applyNumberFormat="1" applyFont="1" applyFill="1" applyBorder="1" applyAlignment="1">
      <alignment horizontal="center"/>
    </xf>
    <xf numFmtId="6" fontId="10" fillId="0" borderId="0" xfId="4" applyNumberFormat="1" applyFont="1" applyFill="1" applyBorder="1"/>
    <xf numFmtId="0" fontId="11" fillId="4" borderId="0" xfId="4" applyFont="1" applyFill="1" applyBorder="1"/>
    <xf numFmtId="0" fontId="10" fillId="4" borderId="0" xfId="4" applyFont="1" applyFill="1" applyBorder="1" applyAlignment="1">
      <alignment wrapText="1"/>
    </xf>
    <xf numFmtId="0" fontId="10" fillId="4" borderId="8" xfId="0" applyFont="1" applyFill="1" applyBorder="1" applyAlignment="1">
      <alignment wrapText="1"/>
    </xf>
    <xf numFmtId="0" fontId="16" fillId="4" borderId="9" xfId="0" applyFont="1" applyFill="1" applyBorder="1" applyAlignment="1">
      <alignment horizontal="center" vertical="center" wrapText="1"/>
    </xf>
    <xf numFmtId="0" fontId="16" fillId="0" borderId="9" xfId="0" applyFont="1" applyFill="1" applyBorder="1" applyAlignment="1">
      <alignment horizontal="center" vertical="center" wrapText="1"/>
    </xf>
    <xf numFmtId="0" fontId="16" fillId="4" borderId="10" xfId="0" applyFont="1" applyFill="1" applyBorder="1" applyAlignment="1">
      <alignment horizontal="left" vertical="center" wrapText="1"/>
    </xf>
    <xf numFmtId="0" fontId="10" fillId="4" borderId="0" xfId="0" applyFont="1" applyFill="1" applyBorder="1"/>
    <xf numFmtId="0" fontId="11" fillId="0" borderId="14" xfId="4" applyFont="1" applyFill="1" applyBorder="1" applyAlignment="1"/>
    <xf numFmtId="0" fontId="11" fillId="4" borderId="14" xfId="0" applyFont="1" applyFill="1" applyBorder="1" applyAlignment="1"/>
    <xf numFmtId="0" fontId="10" fillId="0" borderId="0" xfId="4" applyFont="1" applyBorder="1"/>
    <xf numFmtId="42" fontId="10" fillId="4" borderId="0" xfId="0" applyNumberFormat="1" applyFont="1" applyFill="1" applyBorder="1"/>
    <xf numFmtId="42" fontId="11" fillId="4" borderId="0" xfId="0" applyNumberFormat="1" applyFont="1" applyFill="1" applyBorder="1"/>
    <xf numFmtId="0" fontId="10" fillId="4" borderId="15" xfId="0" applyFont="1" applyFill="1" applyBorder="1" applyAlignment="1">
      <alignment wrapText="1"/>
    </xf>
    <xf numFmtId="0" fontId="10" fillId="0" borderId="14" xfId="0" applyFont="1" applyFill="1" applyBorder="1" applyAlignment="1"/>
    <xf numFmtId="4" fontId="10" fillId="0" borderId="0" xfId="0" applyNumberFormat="1" applyFont="1" applyFill="1" applyBorder="1" applyAlignment="1">
      <alignment horizontal="center"/>
    </xf>
    <xf numFmtId="168" fontId="10" fillId="0" borderId="0" xfId="0" applyNumberFormat="1" applyFont="1" applyFill="1" applyBorder="1"/>
    <xf numFmtId="0" fontId="10" fillId="0" borderId="14" xfId="4" applyFont="1" applyFill="1" applyBorder="1" applyAlignment="1">
      <alignment vertical="center"/>
    </xf>
    <xf numFmtId="167" fontId="10" fillId="0" borderId="0" xfId="4" applyNumberFormat="1" applyFont="1" applyFill="1" applyBorder="1" applyAlignment="1">
      <alignment vertical="center"/>
    </xf>
    <xf numFmtId="6" fontId="11" fillId="0" borderId="0" xfId="4" applyNumberFormat="1" applyFont="1" applyFill="1"/>
    <xf numFmtId="44" fontId="10" fillId="0" borderId="0" xfId="4" applyNumberFormat="1" applyFont="1" applyFill="1"/>
    <xf numFmtId="0" fontId="11" fillId="0" borderId="14" xfId="0" applyFont="1" applyFill="1" applyBorder="1" applyAlignment="1"/>
    <xf numFmtId="0" fontId="10" fillId="0" borderId="14" xfId="4" applyFont="1" applyFill="1" applyBorder="1" applyAlignment="1">
      <alignment horizontal="left"/>
    </xf>
    <xf numFmtId="0" fontId="10" fillId="7" borderId="0" xfId="4" applyFont="1" applyFill="1"/>
    <xf numFmtId="0" fontId="10" fillId="0" borderId="14" xfId="0" applyFont="1" applyFill="1" applyBorder="1" applyAlignment="1">
      <alignment vertical="center" wrapText="1"/>
    </xf>
    <xf numFmtId="4" fontId="10" fillId="0" borderId="0" xfId="0" applyNumberFormat="1" applyFont="1" applyFill="1" applyBorder="1" applyAlignment="1">
      <alignment horizontal="center" vertical="center"/>
    </xf>
    <xf numFmtId="168" fontId="10" fillId="0" borderId="0" xfId="0" applyNumberFormat="1" applyFont="1" applyFill="1" applyBorder="1" applyAlignment="1">
      <alignment vertical="center"/>
    </xf>
    <xf numFmtId="0" fontId="11" fillId="0" borderId="0" xfId="4" applyFont="1"/>
    <xf numFmtId="0" fontId="10" fillId="0" borderId="14" xfId="4" applyFont="1" applyFill="1" applyBorder="1" applyAlignment="1">
      <alignment horizontal="left" vertical="center"/>
    </xf>
    <xf numFmtId="42" fontId="10" fillId="0" borderId="0" xfId="4" applyNumberFormat="1" applyFont="1" applyFill="1" applyBorder="1" applyAlignment="1">
      <alignment vertical="center"/>
    </xf>
    <xf numFmtId="4" fontId="10" fillId="0" borderId="0" xfId="4" applyNumberFormat="1" applyFont="1" applyFill="1" applyBorder="1" applyAlignment="1">
      <alignment vertical="center"/>
    </xf>
    <xf numFmtId="42" fontId="10" fillId="0" borderId="15" xfId="4" applyNumberFormat="1" applyFont="1" applyFill="1" applyBorder="1" applyAlignment="1">
      <alignment vertical="center"/>
    </xf>
    <xf numFmtId="0" fontId="10" fillId="0" borderId="14" xfId="0" applyFont="1" applyFill="1" applyBorder="1" applyAlignment="1">
      <alignment horizontal="left"/>
    </xf>
    <xf numFmtId="167" fontId="10" fillId="0" borderId="17" xfId="4" applyNumberFormat="1" applyFont="1" applyFill="1" applyBorder="1"/>
    <xf numFmtId="42" fontId="10" fillId="0" borderId="17" xfId="4" applyNumberFormat="1" applyFont="1" applyFill="1" applyBorder="1"/>
    <xf numFmtId="0" fontId="11" fillId="0" borderId="21" xfId="4" applyFont="1" applyFill="1" applyBorder="1"/>
    <xf numFmtId="0" fontId="11" fillId="0" borderId="22" xfId="4" applyFont="1" applyFill="1" applyBorder="1"/>
    <xf numFmtId="169" fontId="11" fillId="0" borderId="22" xfId="4" applyNumberFormat="1" applyFont="1" applyFill="1" applyBorder="1"/>
    <xf numFmtId="4" fontId="11" fillId="0" borderId="22" xfId="4" applyNumberFormat="1" applyFont="1" applyFill="1" applyBorder="1"/>
    <xf numFmtId="42" fontId="11" fillId="0" borderId="23" xfId="4" applyNumberFormat="1" applyFont="1" applyFill="1" applyBorder="1"/>
    <xf numFmtId="42" fontId="17" fillId="4" borderId="0" xfId="0" applyNumberFormat="1" applyFont="1" applyFill="1" applyBorder="1"/>
    <xf numFmtId="0" fontId="11" fillId="0" borderId="14" xfId="4" applyFont="1" applyFill="1" applyBorder="1"/>
    <xf numFmtId="0" fontId="10" fillId="0" borderId="0" xfId="4" applyFont="1" applyFill="1" applyBorder="1"/>
    <xf numFmtId="0" fontId="11" fillId="0" borderId="0" xfId="4" applyFont="1" applyFill="1" applyBorder="1"/>
    <xf numFmtId="0" fontId="10" fillId="0" borderId="15" xfId="4" applyFont="1" applyFill="1" applyBorder="1"/>
    <xf numFmtId="170" fontId="10" fillId="7" borderId="0" xfId="3" applyNumberFormat="1" applyFont="1" applyFill="1"/>
    <xf numFmtId="0" fontId="10" fillId="0" borderId="14" xfId="4" applyFont="1" applyFill="1" applyBorder="1"/>
    <xf numFmtId="10" fontId="10" fillId="0" borderId="0" xfId="6" applyNumberFormat="1" applyFont="1" applyFill="1" applyBorder="1"/>
    <xf numFmtId="42" fontId="10" fillId="0" borderId="15" xfId="4" applyNumberFormat="1" applyFont="1" applyFill="1" applyBorder="1" applyAlignment="1">
      <alignment horizontal="right"/>
    </xf>
    <xf numFmtId="42" fontId="10" fillId="0" borderId="0" xfId="0" applyNumberFormat="1" applyFont="1" applyFill="1" applyBorder="1"/>
    <xf numFmtId="44" fontId="11" fillId="0" borderId="22" xfId="4" applyNumberFormat="1" applyFont="1" applyFill="1" applyBorder="1"/>
    <xf numFmtId="42" fontId="11" fillId="0" borderId="23" xfId="4" applyNumberFormat="1" applyFont="1" applyFill="1" applyBorder="1" applyAlignment="1">
      <alignment horizontal="right"/>
    </xf>
    <xf numFmtId="0" fontId="11" fillId="0" borderId="16" xfId="4" applyFont="1" applyFill="1" applyBorder="1"/>
    <xf numFmtId="0" fontId="11" fillId="0" borderId="17" xfId="4" applyFont="1" applyFill="1" applyBorder="1"/>
    <xf numFmtId="0" fontId="11" fillId="0" borderId="17" xfId="4" applyFont="1" applyFill="1" applyBorder="1" applyAlignment="1">
      <alignment horizontal="center"/>
    </xf>
    <xf numFmtId="44" fontId="11" fillId="0" borderId="17" xfId="4" applyNumberFormat="1" applyFont="1" applyFill="1" applyBorder="1" applyAlignment="1">
      <alignment horizontal="center"/>
    </xf>
    <xf numFmtId="42" fontId="11" fillId="0" borderId="18" xfId="4" applyNumberFormat="1" applyFont="1" applyFill="1" applyBorder="1" applyAlignment="1">
      <alignment horizontal="center"/>
    </xf>
    <xf numFmtId="4" fontId="19" fillId="0" borderId="0" xfId="0" applyNumberFormat="1" applyFont="1" applyFill="1" applyBorder="1" applyAlignment="1">
      <alignment horizontal="center"/>
    </xf>
    <xf numFmtId="42" fontId="19" fillId="4" borderId="0" xfId="0" applyNumberFormat="1" applyFont="1" applyFill="1" applyBorder="1"/>
    <xf numFmtId="164" fontId="10" fillId="0" borderId="14" xfId="4" applyNumberFormat="1" applyFont="1" applyFill="1" applyBorder="1"/>
    <xf numFmtId="171" fontId="10" fillId="0" borderId="0" xfId="4" applyNumberFormat="1" applyFont="1" applyFill="1" applyBorder="1"/>
    <xf numFmtId="2" fontId="10" fillId="0" borderId="0" xfId="4" applyNumberFormat="1" applyFont="1" applyFill="1" applyBorder="1" applyAlignment="1">
      <alignment horizontal="right"/>
    </xf>
    <xf numFmtId="10" fontId="10" fillId="0" borderId="0" xfId="3" applyNumberFormat="1" applyFont="1" applyFill="1"/>
    <xf numFmtId="0" fontId="10" fillId="4" borderId="14" xfId="4" applyFont="1" applyFill="1" applyBorder="1"/>
    <xf numFmtId="0" fontId="16" fillId="4" borderId="0" xfId="4" applyFont="1" applyFill="1" applyBorder="1" applyAlignment="1">
      <alignment horizontal="center" vertical="center"/>
    </xf>
    <xf numFmtId="0" fontId="10" fillId="4" borderId="15" xfId="4" applyFont="1" applyFill="1" applyBorder="1" applyAlignment="1">
      <alignment wrapText="1"/>
    </xf>
    <xf numFmtId="0" fontId="10" fillId="4" borderId="0" xfId="0" applyFont="1" applyFill="1" applyBorder="1" applyAlignment="1">
      <alignment horizontal="center"/>
    </xf>
    <xf numFmtId="0" fontId="10" fillId="4" borderId="14" xfId="0" applyFont="1" applyFill="1" applyBorder="1"/>
    <xf numFmtId="10" fontId="10" fillId="4" borderId="0" xfId="3" applyNumberFormat="1" applyFont="1" applyFill="1" applyBorder="1"/>
    <xf numFmtId="10" fontId="11" fillId="4" borderId="0" xfId="3" applyNumberFormat="1" applyFont="1" applyFill="1" applyBorder="1"/>
    <xf numFmtId="49" fontId="20" fillId="0" borderId="15" xfId="0" applyNumberFormat="1" applyFont="1" applyFill="1" applyBorder="1" applyAlignment="1"/>
    <xf numFmtId="4" fontId="10" fillId="4" borderId="0" xfId="0" applyNumberFormat="1" applyFont="1" applyFill="1" applyBorder="1"/>
    <xf numFmtId="0" fontId="10" fillId="0" borderId="22" xfId="4" applyFont="1" applyFill="1" applyBorder="1"/>
    <xf numFmtId="0" fontId="10" fillId="4" borderId="14" xfId="0" applyFont="1" applyFill="1" applyBorder="1" applyAlignment="1"/>
    <xf numFmtId="0" fontId="10" fillId="4" borderId="0" xfId="0" applyFont="1" applyFill="1" applyBorder="1" applyAlignment="1"/>
    <xf numFmtId="4" fontId="10" fillId="4" borderId="0" xfId="0" applyNumberFormat="1" applyFont="1" applyFill="1" applyBorder="1" applyAlignment="1">
      <alignment horizontal="center"/>
    </xf>
    <xf numFmtId="4" fontId="11" fillId="4" borderId="0" xfId="0" applyNumberFormat="1" applyFont="1" applyFill="1" applyBorder="1" applyAlignment="1">
      <alignment horizontal="center"/>
    </xf>
    <xf numFmtId="4" fontId="10" fillId="4" borderId="15" xfId="0" applyNumberFormat="1" applyFont="1" applyFill="1" applyBorder="1" applyAlignment="1">
      <alignment wrapText="1"/>
    </xf>
    <xf numFmtId="0" fontId="11" fillId="0" borderId="8" xfId="4" applyFont="1" applyFill="1" applyBorder="1"/>
    <xf numFmtId="0" fontId="10" fillId="0" borderId="9" xfId="4" applyFont="1" applyFill="1" applyBorder="1"/>
    <xf numFmtId="0" fontId="11" fillId="0" borderId="9" xfId="4" applyFont="1" applyFill="1" applyBorder="1"/>
    <xf numFmtId="42" fontId="11" fillId="0" borderId="10" xfId="4" applyNumberFormat="1" applyFont="1" applyFill="1" applyBorder="1" applyAlignment="1">
      <alignment horizontal="right"/>
    </xf>
    <xf numFmtId="4" fontId="16" fillId="4" borderId="0" xfId="0" applyNumberFormat="1" applyFont="1" applyFill="1" applyBorder="1" applyAlignment="1">
      <alignment horizontal="center"/>
    </xf>
    <xf numFmtId="4" fontId="16" fillId="4" borderId="15" xfId="0" applyNumberFormat="1" applyFont="1" applyFill="1" applyBorder="1" applyAlignment="1"/>
    <xf numFmtId="4" fontId="10" fillId="0" borderId="14" xfId="4" applyNumberFormat="1" applyFont="1" applyFill="1" applyBorder="1"/>
    <xf numFmtId="44" fontId="10" fillId="0" borderId="0" xfId="2" applyFont="1" applyFill="1" applyBorder="1" applyAlignment="1">
      <alignment horizontal="left"/>
    </xf>
    <xf numFmtId="44" fontId="10" fillId="0" borderId="0" xfId="4" applyNumberFormat="1" applyFont="1" applyFill="1" applyBorder="1" applyAlignment="1">
      <alignment horizontal="right"/>
    </xf>
    <xf numFmtId="42" fontId="17" fillId="4" borderId="0" xfId="0" applyNumberFormat="1" applyFont="1" applyFill="1" applyBorder="1" applyAlignment="1">
      <alignment horizontal="center"/>
    </xf>
    <xf numFmtId="44" fontId="10" fillId="0" borderId="0" xfId="2" applyFont="1" applyFill="1" applyBorder="1"/>
    <xf numFmtId="44" fontId="10" fillId="4" borderId="0" xfId="4" applyNumberFormat="1" applyFont="1" applyFill="1" applyBorder="1" applyAlignment="1">
      <alignment horizontal="right"/>
    </xf>
    <xf numFmtId="44" fontId="10" fillId="0" borderId="0" xfId="3" applyNumberFormat="1" applyFont="1" applyFill="1"/>
    <xf numFmtId="43" fontId="10" fillId="0" borderId="0" xfId="1" applyFont="1" applyFill="1" applyBorder="1"/>
    <xf numFmtId="42" fontId="10" fillId="0" borderId="24" xfId="4" applyNumberFormat="1" applyFont="1" applyFill="1" applyBorder="1" applyAlignment="1">
      <alignment horizontal="right"/>
    </xf>
    <xf numFmtId="44" fontId="10" fillId="0" borderId="0" xfId="2" applyFont="1" applyFill="1"/>
    <xf numFmtId="43" fontId="10" fillId="4" borderId="0" xfId="0" applyNumberFormat="1" applyFont="1" applyFill="1" applyBorder="1"/>
    <xf numFmtId="171" fontId="10" fillId="4" borderId="0" xfId="4" applyNumberFormat="1" applyFont="1" applyFill="1" applyBorder="1"/>
    <xf numFmtId="44" fontId="11" fillId="0" borderId="17" xfId="4" applyNumberFormat="1" applyFont="1" applyFill="1" applyBorder="1" applyAlignment="1">
      <alignment horizontal="right"/>
    </xf>
    <xf numFmtId="169" fontId="11" fillId="0" borderId="18" xfId="7" applyNumberFormat="1" applyFont="1" applyFill="1" applyBorder="1" applyAlignment="1">
      <alignment horizontal="right"/>
    </xf>
    <xf numFmtId="0" fontId="11" fillId="4" borderId="21" xfId="4" applyFont="1" applyFill="1" applyBorder="1"/>
    <xf numFmtId="0" fontId="11" fillId="4" borderId="22" xfId="4" applyFont="1" applyFill="1" applyBorder="1"/>
    <xf numFmtId="169" fontId="11" fillId="4" borderId="23" xfId="7" applyNumberFormat="1" applyFont="1" applyFill="1" applyBorder="1"/>
    <xf numFmtId="10" fontId="10" fillId="0" borderId="0" xfId="4" applyNumberFormat="1" applyFont="1" applyFill="1" applyBorder="1"/>
    <xf numFmtId="169" fontId="11" fillId="4" borderId="15" xfId="7" applyNumberFormat="1" applyFont="1" applyFill="1" applyBorder="1"/>
    <xf numFmtId="44" fontId="10" fillId="4" borderId="0" xfId="2" applyFont="1" applyFill="1" applyBorder="1"/>
    <xf numFmtId="43" fontId="17" fillId="4" borderId="0" xfId="0" applyNumberFormat="1" applyFont="1" applyFill="1" applyBorder="1"/>
    <xf numFmtId="0" fontId="11" fillId="0" borderId="0" xfId="4" applyFont="1" applyFill="1" applyBorder="1" applyAlignment="1">
      <alignment horizontal="center"/>
    </xf>
    <xf numFmtId="44" fontId="10" fillId="0" borderId="0" xfId="7" applyFont="1" applyFill="1" applyBorder="1"/>
    <xf numFmtId="44" fontId="10" fillId="4" borderId="15" xfId="7" applyFont="1" applyFill="1" applyBorder="1"/>
    <xf numFmtId="44" fontId="10" fillId="4" borderId="0" xfId="4" applyNumberFormat="1" applyFont="1" applyFill="1"/>
    <xf numFmtId="43" fontId="10" fillId="0" borderId="0" xfId="1" applyFont="1" applyFill="1"/>
    <xf numFmtId="169" fontId="10" fillId="4" borderId="0" xfId="0" applyNumberFormat="1" applyFont="1" applyFill="1" applyBorder="1"/>
    <xf numFmtId="171" fontId="11" fillId="4" borderId="0" xfId="4" applyNumberFormat="1" applyFont="1" applyFill="1" applyBorder="1"/>
    <xf numFmtId="0" fontId="10" fillId="0" borderId="21" xfId="4" applyFont="1" applyFill="1" applyBorder="1"/>
    <xf numFmtId="10" fontId="10" fillId="0" borderId="22" xfId="8" applyNumberFormat="1" applyFont="1" applyFill="1" applyBorder="1" applyAlignment="1">
      <alignment horizontal="center"/>
    </xf>
    <xf numFmtId="42" fontId="10" fillId="4" borderId="23" xfId="4" applyNumberFormat="1" applyFont="1" applyFill="1" applyBorder="1" applyAlignment="1">
      <alignment horizontal="right"/>
    </xf>
    <xf numFmtId="0" fontId="10" fillId="0" borderId="14" xfId="0" applyFont="1" applyFill="1" applyBorder="1"/>
    <xf numFmtId="0" fontId="10" fillId="0" borderId="0" xfId="4" applyFont="1" applyFill="1" applyBorder="1" applyAlignment="1">
      <alignment horizontal="center"/>
    </xf>
    <xf numFmtId="42" fontId="11" fillId="4" borderId="15" xfId="4" applyNumberFormat="1" applyFont="1" applyFill="1" applyBorder="1" applyAlignment="1">
      <alignment horizontal="right"/>
    </xf>
    <xf numFmtId="10" fontId="10" fillId="0" borderId="0" xfId="4" applyNumberFormat="1" applyFont="1" applyFill="1" applyBorder="1" applyAlignment="1">
      <alignment horizontal="center"/>
    </xf>
    <xf numFmtId="10" fontId="11" fillId="0" borderId="0" xfId="4" applyNumberFormat="1" applyFont="1" applyFill="1" applyBorder="1" applyAlignment="1">
      <alignment horizontal="center"/>
    </xf>
    <xf numFmtId="169" fontId="11" fillId="4" borderId="15" xfId="7" applyNumberFormat="1" applyFont="1" applyFill="1" applyBorder="1" applyAlignment="1">
      <alignment horizontal="right"/>
    </xf>
    <xf numFmtId="0" fontId="22" fillId="0" borderId="14" xfId="0" applyFont="1" applyFill="1" applyBorder="1"/>
    <xf numFmtId="0" fontId="22" fillId="4" borderId="0" xfId="0" applyFont="1" applyFill="1" applyBorder="1"/>
    <xf numFmtId="10" fontId="22" fillId="4" borderId="0" xfId="3" applyNumberFormat="1" applyFont="1" applyFill="1" applyBorder="1"/>
    <xf numFmtId="10" fontId="23" fillId="4" borderId="0" xfId="3" applyNumberFormat="1" applyFont="1" applyFill="1" applyBorder="1"/>
    <xf numFmtId="0" fontId="22" fillId="4" borderId="15" xfId="0" applyFont="1" applyFill="1" applyBorder="1" applyAlignment="1">
      <alignment wrapText="1"/>
    </xf>
    <xf numFmtId="0" fontId="11" fillId="0" borderId="19" xfId="4" applyFont="1" applyFill="1" applyBorder="1"/>
    <xf numFmtId="0" fontId="10" fillId="0" borderId="7" xfId="4" applyFont="1" applyFill="1" applyBorder="1"/>
    <xf numFmtId="44" fontId="10" fillId="0" borderId="7" xfId="7" applyFont="1" applyFill="1" applyBorder="1"/>
    <xf numFmtId="44" fontId="11" fillId="8" borderId="20" xfId="7" applyFont="1" applyFill="1" applyBorder="1"/>
    <xf numFmtId="0" fontId="10" fillId="0" borderId="19" xfId="0" applyFont="1" applyFill="1" applyBorder="1"/>
    <xf numFmtId="0" fontId="10" fillId="0" borderId="7" xfId="4" applyFont="1" applyBorder="1"/>
    <xf numFmtId="10" fontId="10" fillId="4" borderId="7" xfId="3" applyNumberFormat="1" applyFont="1" applyFill="1" applyBorder="1"/>
    <xf numFmtId="10" fontId="11" fillId="4" borderId="7" xfId="3" applyNumberFormat="1" applyFont="1" applyFill="1" applyBorder="1"/>
    <xf numFmtId="0" fontId="10" fillId="4" borderId="20" xfId="0" applyFont="1" applyFill="1" applyBorder="1" applyAlignment="1">
      <alignment wrapText="1"/>
    </xf>
    <xf numFmtId="44" fontId="10" fillId="0" borderId="0" xfId="7" applyFont="1" applyFill="1" applyBorder="1" applyAlignment="1">
      <alignment horizontal="right"/>
    </xf>
    <xf numFmtId="44" fontId="11" fillId="0" borderId="0" xfId="7" applyFont="1" applyFill="1" applyBorder="1"/>
    <xf numFmtId="0" fontId="24" fillId="4" borderId="0" xfId="0" applyFont="1" applyFill="1"/>
    <xf numFmtId="9" fontId="24" fillId="4" borderId="0" xfId="3" applyFont="1" applyFill="1"/>
    <xf numFmtId="10" fontId="11" fillId="0" borderId="0" xfId="3" applyNumberFormat="1" applyFont="1" applyFill="1" applyBorder="1"/>
    <xf numFmtId="0" fontId="10" fillId="4" borderId="8" xfId="0" applyFont="1" applyFill="1" applyBorder="1"/>
    <xf numFmtId="0" fontId="10" fillId="4" borderId="9" xfId="0" applyFont="1" applyFill="1" applyBorder="1"/>
    <xf numFmtId="4" fontId="16" fillId="4" borderId="9" xfId="0" applyNumberFormat="1" applyFont="1" applyFill="1" applyBorder="1" applyAlignment="1">
      <alignment horizontal="center"/>
    </xf>
    <xf numFmtId="0" fontId="10" fillId="4" borderId="10" xfId="0" applyFont="1" applyFill="1" applyBorder="1" applyAlignment="1">
      <alignment wrapText="1"/>
    </xf>
    <xf numFmtId="0" fontId="11" fillId="4" borderId="0" xfId="4" applyFont="1" applyFill="1" applyBorder="1" applyAlignment="1">
      <alignment horizontal="center" vertical="center" wrapText="1"/>
    </xf>
    <xf numFmtId="0" fontId="11" fillId="4" borderId="0" xfId="0" applyFont="1" applyFill="1" applyBorder="1" applyAlignment="1"/>
    <xf numFmtId="44" fontId="11" fillId="4" borderId="0" xfId="2" applyNumberFormat="1" applyFont="1" applyFill="1" applyBorder="1"/>
    <xf numFmtId="166" fontId="10" fillId="4" borderId="0" xfId="1" applyNumberFormat="1" applyFont="1" applyFill="1" applyBorder="1" applyAlignment="1">
      <alignment horizontal="center"/>
    </xf>
    <xf numFmtId="166" fontId="10" fillId="4" borderId="0" xfId="1" applyNumberFormat="1" applyFont="1" applyFill="1" applyBorder="1" applyAlignment="1">
      <alignment horizontal="center" vertical="center"/>
    </xf>
    <xf numFmtId="0" fontId="10" fillId="4" borderId="14" xfId="4" applyFont="1" applyFill="1" applyBorder="1" applyAlignment="1"/>
    <xf numFmtId="167" fontId="10" fillId="4" borderId="0" xfId="4" applyNumberFormat="1" applyFont="1" applyFill="1" applyBorder="1"/>
    <xf numFmtId="42" fontId="10" fillId="4" borderId="0" xfId="4" applyNumberFormat="1" applyFont="1" applyFill="1" applyBorder="1"/>
    <xf numFmtId="4" fontId="10" fillId="4" borderId="0" xfId="4" applyNumberFormat="1" applyFont="1" applyFill="1" applyBorder="1"/>
    <xf numFmtId="42" fontId="10" fillId="4" borderId="15" xfId="4" applyNumberFormat="1" applyFont="1" applyFill="1" applyBorder="1"/>
    <xf numFmtId="0" fontId="10" fillId="4" borderId="14" xfId="0" applyFont="1" applyFill="1" applyBorder="1" applyAlignment="1">
      <alignment wrapText="1"/>
    </xf>
    <xf numFmtId="0" fontId="10" fillId="4" borderId="0" xfId="0" applyFont="1" applyFill="1" applyBorder="1" applyAlignment="1">
      <alignment wrapText="1"/>
    </xf>
    <xf numFmtId="0" fontId="10" fillId="4" borderId="14" xfId="0" applyFont="1" applyFill="1" applyBorder="1" applyAlignment="1">
      <alignment horizontal="left"/>
    </xf>
    <xf numFmtId="0" fontId="10" fillId="4" borderId="0" xfId="0" applyFont="1" applyFill="1" applyBorder="1" applyAlignment="1">
      <alignment horizontal="left"/>
    </xf>
    <xf numFmtId="42" fontId="10" fillId="4" borderId="0" xfId="4" applyNumberFormat="1" applyFont="1" applyFill="1" applyBorder="1" applyAlignment="1">
      <alignment vertical="center"/>
    </xf>
    <xf numFmtId="0" fontId="19" fillId="4" borderId="14" xfId="0" applyFont="1" applyFill="1" applyBorder="1" applyAlignment="1"/>
    <xf numFmtId="0" fontId="19" fillId="4" borderId="0" xfId="0" applyFont="1" applyFill="1" applyBorder="1" applyAlignment="1"/>
    <xf numFmtId="0" fontId="11" fillId="4" borderId="14" xfId="4" applyFont="1" applyFill="1" applyBorder="1" applyAlignment="1">
      <alignment horizontal="right"/>
    </xf>
    <xf numFmtId="0" fontId="11" fillId="4" borderId="0" xfId="4" applyFont="1" applyFill="1" applyBorder="1" applyAlignment="1">
      <alignment horizontal="right"/>
    </xf>
    <xf numFmtId="3" fontId="11" fillId="4" borderId="0" xfId="0" applyNumberFormat="1" applyFont="1" applyFill="1" applyBorder="1" applyAlignment="1">
      <alignment horizontal="right"/>
    </xf>
    <xf numFmtId="43" fontId="10" fillId="4" borderId="0" xfId="1" applyFont="1" applyFill="1" applyBorder="1"/>
    <xf numFmtId="166" fontId="11" fillId="4" borderId="0" xfId="1" applyNumberFormat="1" applyFont="1" applyFill="1" applyBorder="1" applyAlignment="1">
      <alignment horizontal="center"/>
    </xf>
    <xf numFmtId="0" fontId="10" fillId="4" borderId="14" xfId="4" applyFont="1" applyFill="1" applyBorder="1" applyAlignment="1">
      <alignment vertical="center"/>
    </xf>
    <xf numFmtId="0" fontId="10" fillId="4" borderId="0" xfId="4" applyFont="1" applyFill="1" applyBorder="1" applyAlignment="1">
      <alignment vertical="center"/>
    </xf>
    <xf numFmtId="4" fontId="10" fillId="4" borderId="0" xfId="0" applyNumberFormat="1" applyFont="1" applyFill="1" applyBorder="1" applyAlignment="1">
      <alignment horizontal="center" vertical="center"/>
    </xf>
    <xf numFmtId="166" fontId="11" fillId="4" borderId="0" xfId="1" applyNumberFormat="1" applyFont="1" applyFill="1" applyBorder="1" applyAlignment="1">
      <alignment horizontal="center" vertical="center"/>
    </xf>
    <xf numFmtId="0" fontId="10" fillId="4" borderId="15" xfId="4" applyFont="1" applyFill="1" applyBorder="1" applyAlignment="1">
      <alignment vertical="center" wrapText="1"/>
    </xf>
    <xf numFmtId="169" fontId="11" fillId="4" borderId="22" xfId="4" applyNumberFormat="1" applyFont="1" applyFill="1" applyBorder="1"/>
    <xf numFmtId="42" fontId="11" fillId="4" borderId="23" xfId="4" applyNumberFormat="1" applyFont="1" applyFill="1" applyBorder="1"/>
    <xf numFmtId="10" fontId="10" fillId="4" borderId="0" xfId="6" applyNumberFormat="1" applyFont="1" applyFill="1" applyBorder="1"/>
    <xf numFmtId="42" fontId="10" fillId="4" borderId="15" xfId="4" applyNumberFormat="1" applyFont="1" applyFill="1" applyBorder="1" applyAlignment="1">
      <alignment horizontal="right"/>
    </xf>
    <xf numFmtId="0" fontId="10" fillId="4" borderId="14" xfId="4" applyFont="1" applyFill="1" applyBorder="1" applyAlignment="1">
      <alignment vertical="center" wrapText="1"/>
    </xf>
    <xf numFmtId="0" fontId="10" fillId="4" borderId="0" xfId="4" applyFont="1" applyFill="1" applyBorder="1" applyAlignment="1">
      <alignment vertical="center" wrapText="1"/>
    </xf>
    <xf numFmtId="44" fontId="11" fillId="4" borderId="22" xfId="4" applyNumberFormat="1" applyFont="1" applyFill="1" applyBorder="1"/>
    <xf numFmtId="42" fontId="11" fillId="4" borderId="23" xfId="4" applyNumberFormat="1" applyFont="1" applyFill="1" applyBorder="1" applyAlignment="1">
      <alignment horizontal="right"/>
    </xf>
    <xf numFmtId="0" fontId="11" fillId="4" borderId="17" xfId="4" applyFont="1" applyFill="1" applyBorder="1"/>
    <xf numFmtId="44" fontId="11" fillId="4" borderId="17" xfId="4" applyNumberFormat="1" applyFont="1" applyFill="1" applyBorder="1" applyAlignment="1">
      <alignment horizontal="center"/>
    </xf>
    <xf numFmtId="42" fontId="11" fillId="4" borderId="18" xfId="4" applyNumberFormat="1" applyFont="1" applyFill="1" applyBorder="1" applyAlignment="1">
      <alignment horizontal="center"/>
    </xf>
    <xf numFmtId="164" fontId="10" fillId="4" borderId="14" xfId="4" applyNumberFormat="1" applyFont="1" applyFill="1" applyBorder="1"/>
    <xf numFmtId="2" fontId="10" fillId="4" borderId="0" xfId="4" applyNumberFormat="1" applyFont="1" applyFill="1" applyBorder="1" applyAlignment="1">
      <alignment horizontal="right"/>
    </xf>
    <xf numFmtId="0" fontId="11" fillId="4" borderId="19" xfId="4" applyFont="1" applyFill="1" applyBorder="1"/>
    <xf numFmtId="0" fontId="11" fillId="4" borderId="7" xfId="4" applyFont="1" applyFill="1" applyBorder="1"/>
    <xf numFmtId="0" fontId="10" fillId="4" borderId="7" xfId="4" applyFont="1" applyFill="1" applyBorder="1"/>
    <xf numFmtId="0" fontId="10" fillId="4" borderId="20" xfId="4" applyFont="1" applyFill="1" applyBorder="1" applyAlignment="1">
      <alignment wrapText="1"/>
    </xf>
    <xf numFmtId="0" fontId="10" fillId="4" borderId="22" xfId="4" applyFont="1" applyFill="1" applyBorder="1"/>
    <xf numFmtId="0" fontId="10" fillId="4" borderId="9" xfId="4" applyFont="1" applyFill="1" applyBorder="1"/>
    <xf numFmtId="42" fontId="11" fillId="4" borderId="10" xfId="4" applyNumberFormat="1" applyFont="1" applyFill="1" applyBorder="1" applyAlignment="1">
      <alignment horizontal="right"/>
    </xf>
    <xf numFmtId="44" fontId="10" fillId="4" borderId="0" xfId="2" applyFont="1" applyFill="1" applyBorder="1" applyAlignment="1">
      <alignment horizontal="left"/>
    </xf>
    <xf numFmtId="169" fontId="11" fillId="0" borderId="23" xfId="7" applyNumberFormat="1" applyFont="1" applyFill="1" applyBorder="1"/>
    <xf numFmtId="44" fontId="10" fillId="0" borderId="15" xfId="7" applyFont="1" applyFill="1" applyBorder="1"/>
    <xf numFmtId="42" fontId="10" fillId="0" borderId="23" xfId="4" applyNumberFormat="1" applyFont="1" applyFill="1" applyBorder="1" applyAlignment="1">
      <alignment horizontal="right"/>
    </xf>
    <xf numFmtId="42" fontId="11" fillId="0" borderId="15" xfId="4" applyNumberFormat="1" applyFont="1" applyFill="1" applyBorder="1" applyAlignment="1">
      <alignment horizontal="right"/>
    </xf>
    <xf numFmtId="0" fontId="11" fillId="0" borderId="0" xfId="4" applyFont="1" applyFill="1"/>
    <xf numFmtId="0" fontId="10" fillId="0" borderId="0" xfId="4" applyFont="1" applyFill="1" applyAlignment="1">
      <alignment wrapText="1"/>
    </xf>
    <xf numFmtId="169" fontId="11" fillId="0" borderId="15" xfId="7" applyNumberFormat="1" applyFont="1" applyFill="1" applyBorder="1" applyAlignment="1">
      <alignment horizontal="right"/>
    </xf>
    <xf numFmtId="44" fontId="10" fillId="4" borderId="7" xfId="7" applyFont="1" applyFill="1" applyBorder="1"/>
    <xf numFmtId="0" fontId="24" fillId="0" borderId="0" xfId="0" applyFont="1" applyFill="1"/>
    <xf numFmtId="9" fontId="24" fillId="0" borderId="0" xfId="3" applyFont="1" applyFill="1"/>
    <xf numFmtId="44" fontId="10" fillId="4" borderId="0" xfId="7" applyFont="1" applyFill="1" applyBorder="1" applyAlignment="1">
      <alignment horizontal="right"/>
    </xf>
    <xf numFmtId="0" fontId="13" fillId="0" borderId="0" xfId="0" applyFont="1" applyFill="1"/>
    <xf numFmtId="0" fontId="11" fillId="7" borderId="0" xfId="4" applyFont="1" applyFill="1"/>
    <xf numFmtId="0" fontId="10" fillId="7" borderId="0" xfId="4" applyFont="1" applyFill="1" applyAlignment="1">
      <alignment wrapText="1"/>
    </xf>
    <xf numFmtId="0" fontId="10" fillId="0" borderId="0" xfId="4" applyFont="1"/>
    <xf numFmtId="0" fontId="10" fillId="0" borderId="0" xfId="4" applyFont="1" applyAlignment="1">
      <alignment wrapText="1"/>
    </xf>
    <xf numFmtId="0" fontId="16" fillId="4" borderId="0" xfId="4" applyFont="1" applyFill="1" applyBorder="1"/>
    <xf numFmtId="0" fontId="11" fillId="4" borderId="9" xfId="4" applyFont="1" applyFill="1" applyBorder="1" applyAlignment="1">
      <alignment horizontal="center"/>
    </xf>
    <xf numFmtId="0" fontId="16" fillId="4" borderId="9" xfId="0" applyFont="1" applyFill="1" applyBorder="1" applyAlignment="1">
      <alignment horizontal="center"/>
    </xf>
    <xf numFmtId="42" fontId="10" fillId="4" borderId="9" xfId="0" applyNumberFormat="1" applyFont="1" applyFill="1" applyBorder="1"/>
    <xf numFmtId="0" fontId="16" fillId="4" borderId="9" xfId="0" applyFont="1" applyFill="1" applyBorder="1" applyAlignment="1">
      <alignment horizontal="left"/>
    </xf>
    <xf numFmtId="0" fontId="10" fillId="4" borderId="9" xfId="0" applyFont="1" applyFill="1" applyBorder="1" applyAlignment="1">
      <alignment horizontal="left" wrapText="1"/>
    </xf>
    <xf numFmtId="0" fontId="10" fillId="4" borderId="10" xfId="0" applyFont="1" applyFill="1" applyBorder="1" applyAlignment="1">
      <alignment horizontal="left" wrapText="1"/>
    </xf>
    <xf numFmtId="0" fontId="11" fillId="4" borderId="14" xfId="0" applyFont="1" applyFill="1" applyBorder="1"/>
    <xf numFmtId="0" fontId="16" fillId="4" borderId="0" xfId="0" applyFont="1" applyFill="1" applyBorder="1" applyAlignment="1">
      <alignment horizontal="center"/>
    </xf>
    <xf numFmtId="0" fontId="16" fillId="4" borderId="0" xfId="0" applyFont="1" applyFill="1" applyBorder="1" applyAlignment="1">
      <alignment horizontal="left"/>
    </xf>
    <xf numFmtId="0" fontId="10" fillId="4" borderId="15" xfId="0" applyFont="1" applyFill="1" applyBorder="1" applyAlignment="1">
      <alignment horizontal="left"/>
    </xf>
    <xf numFmtId="0" fontId="10" fillId="0" borderId="15" xfId="0" applyFont="1" applyFill="1" applyBorder="1" applyAlignment="1"/>
    <xf numFmtId="0" fontId="10" fillId="0" borderId="0" xfId="0" applyFont="1" applyFill="1" applyBorder="1" applyAlignment="1">
      <alignment horizontal="left"/>
    </xf>
    <xf numFmtId="0" fontId="10" fillId="0" borderId="15" xfId="0" applyFont="1" applyFill="1" applyBorder="1" applyAlignment="1">
      <alignment horizontal="left"/>
    </xf>
    <xf numFmtId="9" fontId="10" fillId="0" borderId="0" xfId="3" applyFont="1" applyFill="1"/>
    <xf numFmtId="0" fontId="16" fillId="0" borderId="0" xfId="0" applyFont="1" applyFill="1" applyBorder="1" applyAlignment="1">
      <alignment horizontal="center"/>
    </xf>
    <xf numFmtId="42" fontId="17" fillId="0" borderId="0" xfId="0" applyNumberFormat="1" applyFont="1" applyFill="1" applyBorder="1"/>
    <xf numFmtId="4" fontId="10" fillId="0" borderId="17" xfId="4" applyNumberFormat="1" applyFont="1" applyFill="1" applyBorder="1"/>
    <xf numFmtId="42" fontId="10" fillId="0" borderId="18" xfId="4" applyNumberFormat="1" applyFont="1" applyFill="1" applyBorder="1"/>
    <xf numFmtId="0" fontId="19" fillId="0" borderId="16" xfId="4" applyFont="1" applyFill="1" applyBorder="1" applyAlignment="1"/>
    <xf numFmtId="42" fontId="10" fillId="0" borderId="0" xfId="0" applyNumberFormat="1" applyFont="1" applyFill="1" applyBorder="1" applyAlignment="1">
      <alignment horizontal="left"/>
    </xf>
    <xf numFmtId="44" fontId="11" fillId="0" borderId="17" xfId="4" applyNumberFormat="1" applyFont="1" applyFill="1" applyBorder="1"/>
    <xf numFmtId="4" fontId="11" fillId="0" borderId="17" xfId="4" applyNumberFormat="1" applyFont="1" applyFill="1" applyBorder="1"/>
    <xf numFmtId="42" fontId="11" fillId="0" borderId="18" xfId="4" applyNumberFormat="1" applyFont="1" applyFill="1" applyBorder="1"/>
    <xf numFmtId="0" fontId="17" fillId="0" borderId="0" xfId="0" applyFont="1" applyFill="1" applyBorder="1" applyAlignment="1">
      <alignment horizontal="left"/>
    </xf>
    <xf numFmtId="0" fontId="16" fillId="0" borderId="0" xfId="0" applyFont="1" applyFill="1" applyBorder="1" applyAlignment="1">
      <alignment horizontal="left"/>
    </xf>
    <xf numFmtId="0" fontId="10" fillId="0" borderId="17" xfId="0" applyFont="1" applyFill="1" applyBorder="1" applyAlignment="1">
      <alignment horizontal="center"/>
    </xf>
    <xf numFmtId="0" fontId="10" fillId="0" borderId="0" xfId="0" applyFont="1" applyFill="1" applyBorder="1" applyAlignment="1">
      <alignment horizontal="center"/>
    </xf>
    <xf numFmtId="0" fontId="11" fillId="0" borderId="14" xfId="0" applyFont="1" applyFill="1" applyBorder="1"/>
    <xf numFmtId="4" fontId="10" fillId="0" borderId="0" xfId="0" applyNumberFormat="1" applyFont="1" applyFill="1" applyBorder="1" applyAlignment="1">
      <alignment horizontal="left" wrapText="1"/>
    </xf>
    <xf numFmtId="0" fontId="10" fillId="0" borderId="0" xfId="0" applyFont="1" applyFill="1" applyBorder="1" applyAlignment="1">
      <alignment horizontal="left" wrapText="1"/>
    </xf>
    <xf numFmtId="0" fontId="10" fillId="0" borderId="15" xfId="0" applyFont="1" applyFill="1" applyBorder="1" applyAlignment="1">
      <alignment horizontal="left" wrapText="1"/>
    </xf>
    <xf numFmtId="44" fontId="11" fillId="0" borderId="0" xfId="4" applyNumberFormat="1" applyFont="1" applyFill="1" applyBorder="1"/>
    <xf numFmtId="42" fontId="11" fillId="0" borderId="15" xfId="4" applyNumberFormat="1" applyFont="1" applyFill="1" applyBorder="1"/>
    <xf numFmtId="169" fontId="10" fillId="0" borderId="15" xfId="92" applyNumberFormat="1" applyFont="1" applyFill="1" applyBorder="1" applyAlignment="1">
      <alignment horizontal="right"/>
    </xf>
    <xf numFmtId="172" fontId="10" fillId="0" borderId="0" xfId="4" applyNumberFormat="1" applyFont="1" applyFill="1" applyBorder="1"/>
    <xf numFmtId="0" fontId="19" fillId="0" borderId="14" xfId="0" applyFont="1" applyFill="1" applyBorder="1" applyAlignment="1"/>
    <xf numFmtId="4" fontId="10" fillId="0" borderId="0" xfId="0" applyNumberFormat="1" applyFont="1" applyFill="1" applyBorder="1" applyAlignment="1">
      <alignment horizontal="left"/>
    </xf>
    <xf numFmtId="44" fontId="11" fillId="0" borderId="15" xfId="7" applyFont="1" applyFill="1" applyBorder="1"/>
    <xf numFmtId="0" fontId="10" fillId="0" borderId="16" xfId="0" applyFont="1" applyFill="1" applyBorder="1" applyAlignment="1"/>
    <xf numFmtId="4" fontId="10" fillId="0" borderId="17" xfId="0" applyNumberFormat="1" applyFont="1" applyFill="1" applyBorder="1" applyAlignment="1">
      <alignment horizontal="center"/>
    </xf>
    <xf numFmtId="0" fontId="10" fillId="0" borderId="0" xfId="0" applyFont="1" applyFill="1" applyBorder="1"/>
    <xf numFmtId="10" fontId="10" fillId="0" borderId="0" xfId="8" applyNumberFormat="1" applyFont="1" applyFill="1" applyBorder="1" applyAlignment="1">
      <alignment horizontal="right"/>
    </xf>
    <xf numFmtId="10" fontId="10" fillId="0" borderId="0" xfId="3" applyNumberFormat="1" applyFont="1" applyFill="1" applyBorder="1"/>
    <xf numFmtId="10" fontId="10" fillId="0" borderId="0" xfId="3" applyNumberFormat="1" applyFont="1" applyFill="1" applyBorder="1" applyAlignment="1">
      <alignment horizontal="left"/>
    </xf>
    <xf numFmtId="172" fontId="10" fillId="0" borderId="0" xfId="3" applyNumberFormat="1" applyFont="1" applyFill="1" applyBorder="1"/>
    <xf numFmtId="0" fontId="10" fillId="0" borderId="15" xfId="4" applyFont="1" applyFill="1" applyBorder="1" applyAlignment="1">
      <alignment horizontal="right"/>
    </xf>
    <xf numFmtId="0" fontId="19" fillId="0" borderId="14" xfId="0" applyFont="1" applyFill="1" applyBorder="1"/>
    <xf numFmtId="44" fontId="19" fillId="0" borderId="0" xfId="2" applyNumberFormat="1" applyFont="1" applyFill="1" applyBorder="1"/>
    <xf numFmtId="44" fontId="19" fillId="0" borderId="0" xfId="2" applyNumberFormat="1" applyFont="1" applyFill="1" applyBorder="1" applyAlignment="1">
      <alignment horizontal="left"/>
    </xf>
    <xf numFmtId="44" fontId="17" fillId="0" borderId="15" xfId="2" applyNumberFormat="1" applyFont="1" applyFill="1" applyBorder="1" applyAlignment="1">
      <alignment horizontal="left"/>
    </xf>
    <xf numFmtId="0" fontId="11" fillId="0" borderId="38" xfId="4" applyFont="1" applyFill="1" applyBorder="1"/>
    <xf numFmtId="0" fontId="10" fillId="0" borderId="39" xfId="4" applyFont="1" applyFill="1" applyBorder="1"/>
    <xf numFmtId="42" fontId="11" fillId="0" borderId="24" xfId="4" applyNumberFormat="1" applyFont="1" applyFill="1" applyBorder="1" applyAlignment="1">
      <alignment horizontal="right"/>
    </xf>
    <xf numFmtId="169" fontId="10" fillId="0" borderId="0" xfId="2" applyNumberFormat="1" applyFont="1" applyFill="1" applyBorder="1"/>
    <xf numFmtId="44" fontId="10" fillId="0" borderId="0" xfId="2" applyNumberFormat="1" applyFont="1" applyFill="1" applyBorder="1"/>
    <xf numFmtId="44" fontId="10" fillId="0" borderId="0" xfId="2" applyNumberFormat="1" applyFont="1" applyFill="1" applyBorder="1" applyAlignment="1">
      <alignment horizontal="left"/>
    </xf>
    <xf numFmtId="0" fontId="52" fillId="0" borderId="0" xfId="4" applyFont="1" applyFill="1" applyBorder="1"/>
    <xf numFmtId="44" fontId="10" fillId="0" borderId="15" xfId="2" applyNumberFormat="1" applyFont="1" applyFill="1" applyBorder="1" applyAlignment="1">
      <alignment horizontal="left"/>
    </xf>
    <xf numFmtId="10" fontId="10" fillId="0" borderId="0" xfId="4" applyNumberFormat="1" applyFont="1" applyFill="1" applyBorder="1" applyAlignment="1">
      <alignment horizontal="right"/>
    </xf>
    <xf numFmtId="169" fontId="10" fillId="0" borderId="18" xfId="7" applyNumberFormat="1" applyFont="1" applyFill="1" applyBorder="1" applyAlignment="1">
      <alignment horizontal="right"/>
    </xf>
    <xf numFmtId="169" fontId="10" fillId="0" borderId="15" xfId="7" applyNumberFormat="1" applyFont="1" applyFill="1" applyBorder="1" applyAlignment="1">
      <alignment horizontal="right"/>
    </xf>
    <xf numFmtId="0" fontId="11" fillId="0" borderId="40" xfId="0" applyFont="1" applyFill="1" applyBorder="1"/>
    <xf numFmtId="44" fontId="11" fillId="0" borderId="41" xfId="0" applyNumberFormat="1" applyFont="1" applyFill="1" applyBorder="1"/>
    <xf numFmtId="44" fontId="11" fillId="0" borderId="0" xfId="0" applyNumberFormat="1" applyFont="1" applyFill="1" applyBorder="1"/>
    <xf numFmtId="44" fontId="11" fillId="0" borderId="0" xfId="0" applyNumberFormat="1" applyFont="1" applyFill="1" applyBorder="1" applyAlignment="1">
      <alignment horizontal="left"/>
    </xf>
    <xf numFmtId="172" fontId="11" fillId="0" borderId="0" xfId="4" applyNumberFormat="1" applyFont="1" applyFill="1" applyBorder="1"/>
    <xf numFmtId="169" fontId="11" fillId="0" borderId="15" xfId="92" applyNumberFormat="1" applyFont="1" applyFill="1" applyBorder="1" applyAlignment="1">
      <alignment horizontal="right"/>
    </xf>
    <xf numFmtId="44" fontId="11" fillId="4" borderId="0" xfId="0" applyNumberFormat="1" applyFont="1" applyFill="1" applyBorder="1"/>
    <xf numFmtId="44" fontId="11" fillId="4" borderId="0" xfId="0" applyNumberFormat="1" applyFont="1" applyFill="1" applyBorder="1" applyAlignment="1">
      <alignment horizontal="left"/>
    </xf>
    <xf numFmtId="172" fontId="10" fillId="4" borderId="0" xfId="4" applyNumberFormat="1" applyFont="1" applyFill="1" applyBorder="1"/>
    <xf numFmtId="44" fontId="10" fillId="4" borderId="0" xfId="7" applyFont="1" applyFill="1" applyBorder="1"/>
    <xf numFmtId="172" fontId="10" fillId="4" borderId="15" xfId="4" applyNumberFormat="1" applyFont="1" applyFill="1" applyBorder="1"/>
    <xf numFmtId="169" fontId="10" fillId="4" borderId="15" xfId="7" applyNumberFormat="1" applyFont="1" applyFill="1" applyBorder="1" applyAlignment="1">
      <alignment horizontal="right"/>
    </xf>
    <xf numFmtId="169" fontId="10" fillId="4" borderId="15" xfId="4" applyNumberFormat="1" applyFont="1" applyFill="1" applyBorder="1"/>
    <xf numFmtId="44" fontId="19" fillId="4" borderId="0" xfId="2" applyNumberFormat="1" applyFont="1" applyFill="1" applyBorder="1" applyAlignment="1">
      <alignment horizontal="left"/>
    </xf>
    <xf numFmtId="0" fontId="10" fillId="4" borderId="19" xfId="4" applyFont="1" applyFill="1" applyBorder="1"/>
    <xf numFmtId="172" fontId="10" fillId="4" borderId="7" xfId="4" applyNumberFormat="1" applyFont="1" applyFill="1" applyBorder="1"/>
    <xf numFmtId="44" fontId="11" fillId="8" borderId="15" xfId="7" applyFont="1" applyFill="1" applyBorder="1"/>
    <xf numFmtId="173" fontId="10" fillId="4" borderId="19" xfId="4" applyNumberFormat="1" applyFont="1" applyFill="1" applyBorder="1" applyAlignment="1"/>
    <xf numFmtId="9" fontId="10" fillId="4" borderId="7" xfId="4" applyNumberFormat="1" applyFont="1" applyFill="1" applyBorder="1"/>
    <xf numFmtId="44" fontId="11" fillId="4" borderId="20" xfId="7" applyFont="1" applyFill="1" applyBorder="1" applyAlignment="1">
      <alignment horizontal="right"/>
    </xf>
    <xf numFmtId="173" fontId="10" fillId="4" borderId="42" xfId="4" applyNumberFormat="1" applyFont="1" applyFill="1" applyBorder="1" applyAlignment="1"/>
    <xf numFmtId="9" fontId="10" fillId="4" borderId="43" xfId="4" applyNumberFormat="1" applyFont="1" applyFill="1" applyBorder="1"/>
    <xf numFmtId="0" fontId="10" fillId="4" borderId="43" xfId="4" applyFont="1" applyFill="1" applyBorder="1"/>
    <xf numFmtId="44" fontId="10" fillId="4" borderId="43" xfId="7" applyFont="1" applyFill="1" applyBorder="1"/>
    <xf numFmtId="44" fontId="11" fillId="4" borderId="44" xfId="7" applyFont="1" applyFill="1" applyBorder="1" applyAlignment="1">
      <alignment horizontal="right"/>
    </xf>
    <xf numFmtId="10" fontId="22" fillId="0" borderId="0" xfId="3" applyNumberFormat="1" applyFont="1" applyFill="1" applyBorder="1"/>
    <xf numFmtId="44" fontId="53" fillId="4" borderId="0" xfId="2" applyNumberFormat="1" applyFont="1" applyFill="1" applyBorder="1" applyAlignment="1">
      <alignment horizontal="left"/>
    </xf>
    <xf numFmtId="0" fontId="22" fillId="4" borderId="0" xfId="0" applyFont="1" applyFill="1" applyBorder="1" applyAlignment="1">
      <alignment horizontal="left"/>
    </xf>
    <xf numFmtId="0" fontId="22" fillId="4" borderId="15" xfId="0" applyFont="1" applyFill="1" applyBorder="1" applyAlignment="1">
      <alignment horizontal="left"/>
    </xf>
    <xf numFmtId="173" fontId="10" fillId="4" borderId="0" xfId="4" applyNumberFormat="1" applyFont="1" applyFill="1" applyBorder="1" applyAlignment="1"/>
    <xf numFmtId="9" fontId="10" fillId="4" borderId="0" xfId="4" applyNumberFormat="1" applyFont="1" applyFill="1" applyBorder="1"/>
    <xf numFmtId="44" fontId="11" fillId="4" borderId="0" xfId="7" applyFont="1" applyFill="1" applyBorder="1" applyAlignment="1">
      <alignment horizontal="right"/>
    </xf>
    <xf numFmtId="0" fontId="22" fillId="4" borderId="15" xfId="0" applyFont="1" applyFill="1" applyBorder="1" applyAlignment="1"/>
    <xf numFmtId="10" fontId="10" fillId="0" borderId="7" xfId="3" applyNumberFormat="1" applyFont="1" applyFill="1" applyBorder="1"/>
    <xf numFmtId="0" fontId="10" fillId="4" borderId="20" xfId="0" applyFont="1" applyFill="1" applyBorder="1" applyAlignment="1"/>
    <xf numFmtId="0" fontId="10" fillId="4" borderId="7" xfId="0" applyFont="1" applyFill="1" applyBorder="1" applyAlignment="1">
      <alignment horizontal="left"/>
    </xf>
    <xf numFmtId="0" fontId="10" fillId="4" borderId="20" xfId="0" applyFont="1" applyFill="1" applyBorder="1" applyAlignment="1">
      <alignment horizontal="left"/>
    </xf>
    <xf numFmtId="10" fontId="11" fillId="4" borderId="0" xfId="3" applyNumberFormat="1" applyFont="1" applyFill="1" applyBorder="1" applyAlignment="1">
      <alignment horizontal="right"/>
    </xf>
    <xf numFmtId="0" fontId="19" fillId="4" borderId="0" xfId="4" applyFont="1" applyFill="1"/>
    <xf numFmtId="0" fontId="11" fillId="5" borderId="45" xfId="4" applyFont="1" applyFill="1" applyBorder="1" applyAlignment="1">
      <alignment horizontal="center"/>
    </xf>
    <xf numFmtId="0" fontId="23" fillId="6" borderId="45" xfId="4" applyFont="1" applyFill="1" applyBorder="1" applyAlignment="1">
      <alignment horizontal="center"/>
    </xf>
    <xf numFmtId="0" fontId="11" fillId="4" borderId="45" xfId="4" applyFont="1" applyFill="1" applyBorder="1" applyAlignment="1">
      <alignment horizontal="right"/>
    </xf>
    <xf numFmtId="0" fontId="10" fillId="4" borderId="45" xfId="4" applyFont="1" applyFill="1" applyBorder="1" applyAlignment="1">
      <alignment horizontal="center"/>
    </xf>
    <xf numFmtId="9" fontId="10" fillId="4" borderId="0" xfId="4" applyNumberFormat="1" applyFont="1" applyFill="1" applyBorder="1" applyAlignment="1"/>
    <xf numFmtId="164" fontId="10" fillId="4" borderId="0" xfId="4" applyNumberFormat="1" applyFont="1" applyFill="1" applyBorder="1" applyAlignment="1"/>
    <xf numFmtId="44" fontId="10" fillId="4" borderId="0" xfId="7" applyFont="1" applyFill="1" applyBorder="1" applyAlignment="1"/>
    <xf numFmtId="0" fontId="11" fillId="4" borderId="45" xfId="4" applyFont="1" applyFill="1" applyBorder="1" applyAlignment="1">
      <alignment horizontal="center"/>
    </xf>
    <xf numFmtId="0" fontId="19" fillId="4" borderId="0" xfId="4" applyFont="1" applyFill="1" applyBorder="1" applyAlignment="1">
      <alignment horizontal="center" wrapText="1"/>
    </xf>
    <xf numFmtId="0" fontId="10" fillId="4" borderId="0" xfId="4" applyFont="1" applyFill="1" applyAlignment="1">
      <alignment horizontal="center"/>
    </xf>
    <xf numFmtId="0" fontId="10" fillId="4" borderId="0" xfId="4" applyFont="1" applyFill="1" applyAlignment="1">
      <alignment horizontal="right"/>
    </xf>
    <xf numFmtId="0" fontId="16" fillId="4" borderId="0" xfId="4" applyFont="1" applyFill="1" applyBorder="1" applyAlignment="1">
      <alignment horizontal="center"/>
    </xf>
    <xf numFmtId="0" fontId="16" fillId="0" borderId="9" xfId="0" applyFont="1" applyFill="1" applyBorder="1" applyAlignment="1">
      <alignment horizontal="center"/>
    </xf>
    <xf numFmtId="0" fontId="16" fillId="4" borderId="10" xfId="4" applyFont="1" applyFill="1" applyBorder="1"/>
    <xf numFmtId="0" fontId="10" fillId="4" borderId="10" xfId="4" applyFont="1" applyFill="1" applyBorder="1"/>
    <xf numFmtId="0" fontId="10" fillId="4" borderId="15" xfId="0" applyFont="1" applyFill="1" applyBorder="1" applyAlignment="1"/>
    <xf numFmtId="0" fontId="10" fillId="4" borderId="16" xfId="4" applyFont="1" applyFill="1" applyBorder="1" applyAlignment="1"/>
    <xf numFmtId="167" fontId="10" fillId="4" borderId="17" xfId="4" applyNumberFormat="1" applyFont="1" applyFill="1" applyBorder="1"/>
    <xf numFmtId="4" fontId="10" fillId="4" borderId="17" xfId="4" applyNumberFormat="1" applyFont="1" applyFill="1" applyBorder="1"/>
    <xf numFmtId="42" fontId="10" fillId="4" borderId="18" xfId="4" applyNumberFormat="1" applyFont="1" applyFill="1" applyBorder="1"/>
    <xf numFmtId="9" fontId="10" fillId="4" borderId="0" xfId="3" applyFont="1" applyFill="1"/>
    <xf numFmtId="0" fontId="19" fillId="4" borderId="16" xfId="4" applyFont="1" applyFill="1" applyBorder="1" applyAlignment="1"/>
    <xf numFmtId="169" fontId="10" fillId="0" borderId="17" xfId="2" applyNumberFormat="1" applyFont="1" applyFill="1" applyBorder="1"/>
    <xf numFmtId="0" fontId="10" fillId="0" borderId="16" xfId="4" applyFont="1" applyFill="1" applyBorder="1" applyAlignment="1"/>
    <xf numFmtId="4" fontId="11" fillId="4" borderId="17" xfId="4" applyNumberFormat="1" applyFont="1" applyFill="1" applyBorder="1"/>
    <xf numFmtId="42" fontId="11" fillId="4" borderId="18" xfId="4" applyNumberFormat="1" applyFont="1" applyFill="1" applyBorder="1"/>
    <xf numFmtId="0" fontId="16" fillId="4" borderId="15" xfId="0" applyFont="1" applyFill="1" applyBorder="1" applyAlignment="1">
      <alignment horizontal="center"/>
    </xf>
    <xf numFmtId="0" fontId="10" fillId="4" borderId="17" xfId="0" applyFont="1" applyFill="1" applyBorder="1" applyAlignment="1">
      <alignment horizontal="center"/>
    </xf>
    <xf numFmtId="0" fontId="10" fillId="4" borderId="17" xfId="4" applyFont="1" applyFill="1" applyBorder="1" applyAlignment="1">
      <alignment horizontal="center"/>
    </xf>
    <xf numFmtId="0" fontId="10" fillId="4" borderId="15" xfId="0" applyFont="1" applyFill="1" applyBorder="1" applyAlignment="1">
      <alignment horizontal="center"/>
    </xf>
    <xf numFmtId="44" fontId="10" fillId="4" borderId="0" xfId="4" applyNumberFormat="1" applyFont="1" applyFill="1" applyBorder="1"/>
    <xf numFmtId="44" fontId="10" fillId="0" borderId="0" xfId="4" applyNumberFormat="1" applyFont="1" applyFill="1" applyBorder="1"/>
    <xf numFmtId="169" fontId="10" fillId="4" borderId="15" xfId="92" applyNumberFormat="1" applyFont="1" applyFill="1" applyBorder="1" applyAlignment="1">
      <alignment horizontal="right"/>
    </xf>
    <xf numFmtId="4" fontId="10" fillId="4" borderId="15" xfId="0" applyNumberFormat="1" applyFont="1" applyFill="1" applyBorder="1" applyAlignment="1">
      <alignment horizontal="center"/>
    </xf>
    <xf numFmtId="169" fontId="10" fillId="4" borderId="18" xfId="7" applyNumberFormat="1" applyFont="1" applyFill="1" applyBorder="1" applyAlignment="1">
      <alignment horizontal="right"/>
    </xf>
    <xf numFmtId="169" fontId="11" fillId="0" borderId="18" xfId="92" applyNumberFormat="1" applyFont="1" applyFill="1" applyBorder="1" applyAlignment="1">
      <alignment horizontal="right"/>
    </xf>
    <xf numFmtId="169" fontId="11" fillId="4" borderId="18" xfId="92" applyNumberFormat="1" applyFont="1" applyFill="1" applyBorder="1" applyAlignment="1">
      <alignment horizontal="right"/>
    </xf>
    <xf numFmtId="0" fontId="11" fillId="4" borderId="38" xfId="4" applyFont="1" applyFill="1" applyBorder="1"/>
    <xf numFmtId="0" fontId="10" fillId="4" borderId="39" xfId="4" applyFont="1" applyFill="1" applyBorder="1"/>
    <xf numFmtId="42" fontId="11" fillId="4" borderId="24" xfId="4" applyNumberFormat="1" applyFont="1" applyFill="1" applyBorder="1" applyAlignment="1">
      <alignment horizontal="right"/>
    </xf>
    <xf numFmtId="0" fontId="10" fillId="4" borderId="16" xfId="0" applyFont="1" applyFill="1" applyBorder="1" applyAlignment="1"/>
    <xf numFmtId="4" fontId="10" fillId="4" borderId="17" xfId="0" applyNumberFormat="1" applyFont="1" applyFill="1" applyBorder="1" applyAlignment="1">
      <alignment horizontal="center"/>
    </xf>
    <xf numFmtId="10" fontId="11" fillId="0" borderId="0" xfId="3" applyNumberFormat="1" applyFont="1" applyFill="1" applyBorder="1" applyAlignment="1">
      <alignment horizontal="right"/>
    </xf>
    <xf numFmtId="2" fontId="10" fillId="4" borderId="0" xfId="4" applyNumberFormat="1" applyFont="1" applyFill="1"/>
    <xf numFmtId="10" fontId="10" fillId="4" borderId="0" xfId="3" applyNumberFormat="1" applyFont="1" applyFill="1"/>
    <xf numFmtId="172" fontId="10" fillId="0" borderId="0" xfId="2" applyNumberFormat="1" applyFont="1" applyFill="1" applyBorder="1"/>
    <xf numFmtId="0" fontId="19" fillId="4" borderId="14" xfId="0" applyFont="1" applyFill="1" applyBorder="1"/>
    <xf numFmtId="44" fontId="19" fillId="4" borderId="0" xfId="2" applyNumberFormat="1" applyFont="1" applyFill="1" applyBorder="1"/>
    <xf numFmtId="44" fontId="19" fillId="4" borderId="15" xfId="4" applyNumberFormat="1" applyFont="1" applyFill="1" applyBorder="1"/>
    <xf numFmtId="10" fontId="10" fillId="7" borderId="0" xfId="3" applyNumberFormat="1" applyFont="1" applyFill="1"/>
    <xf numFmtId="169" fontId="10" fillId="4" borderId="0" xfId="2" applyNumberFormat="1" applyFont="1" applyFill="1" applyBorder="1"/>
    <xf numFmtId="44" fontId="10" fillId="4" borderId="0" xfId="2" applyNumberFormat="1" applyFont="1" applyFill="1" applyBorder="1"/>
    <xf numFmtId="44" fontId="10" fillId="4" borderId="0" xfId="2" applyNumberFormat="1" applyFont="1" applyFill="1" applyBorder="1" applyAlignment="1">
      <alignment horizontal="left"/>
    </xf>
    <xf numFmtId="44" fontId="10" fillId="4" borderId="15" xfId="2" applyNumberFormat="1" applyFont="1" applyFill="1" applyBorder="1" applyAlignment="1">
      <alignment horizontal="left"/>
    </xf>
    <xf numFmtId="0" fontId="11" fillId="4" borderId="40" xfId="0" applyFont="1" applyFill="1" applyBorder="1"/>
    <xf numFmtId="44" fontId="11" fillId="4" borderId="41" xfId="0" applyNumberFormat="1" applyFont="1" applyFill="1" applyBorder="1"/>
    <xf numFmtId="44" fontId="10" fillId="4" borderId="0" xfId="0" applyNumberFormat="1" applyFont="1" applyFill="1" applyBorder="1" applyAlignment="1">
      <alignment horizontal="left"/>
    </xf>
    <xf numFmtId="0" fontId="10" fillId="4" borderId="0" xfId="0" applyFont="1" applyFill="1" applyBorder="1" applyAlignment="1">
      <alignment horizontal="left" wrapText="1"/>
    </xf>
    <xf numFmtId="0" fontId="10" fillId="4" borderId="15" xfId="0" applyFont="1" applyFill="1" applyBorder="1" applyAlignment="1">
      <alignment horizontal="left" wrapText="1"/>
    </xf>
    <xf numFmtId="0" fontId="54" fillId="4" borderId="0" xfId="4" applyFont="1" applyFill="1"/>
    <xf numFmtId="0" fontId="10" fillId="5" borderId="8" xfId="4" applyFont="1" applyFill="1" applyBorder="1"/>
    <xf numFmtId="0" fontId="10" fillId="5" borderId="9" xfId="4" applyFont="1" applyFill="1" applyBorder="1" applyAlignment="1">
      <alignment horizontal="center"/>
    </xf>
    <xf numFmtId="164" fontId="10" fillId="5" borderId="10" xfId="4" applyNumberFormat="1" applyFont="1" applyFill="1" applyBorder="1" applyAlignment="1">
      <alignment horizontal="center"/>
    </xf>
    <xf numFmtId="164" fontId="54" fillId="4" borderId="0" xfId="4" applyNumberFormat="1" applyFont="1" applyFill="1" applyBorder="1" applyAlignment="1">
      <alignment horizontal="center"/>
    </xf>
    <xf numFmtId="164" fontId="10" fillId="4" borderId="0" xfId="4" applyNumberFormat="1" applyFont="1" applyFill="1" applyBorder="1" applyAlignment="1">
      <alignment horizontal="center"/>
    </xf>
    <xf numFmtId="0" fontId="10" fillId="4" borderId="8" xfId="4" applyFont="1" applyFill="1" applyBorder="1"/>
    <xf numFmtId="0" fontId="10" fillId="4" borderId="9" xfId="4" applyFont="1" applyFill="1" applyBorder="1" applyAlignment="1">
      <alignment horizontal="center"/>
    </xf>
    <xf numFmtId="0" fontId="54" fillId="4" borderId="0" xfId="4" applyFont="1" applyFill="1" applyBorder="1" applyAlignment="1">
      <alignment horizontal="center"/>
    </xf>
    <xf numFmtId="0" fontId="10" fillId="4" borderId="14" xfId="4" applyFont="1" applyFill="1" applyBorder="1" applyAlignment="1">
      <alignment horizontal="left"/>
    </xf>
    <xf numFmtId="0" fontId="10" fillId="4" borderId="9" xfId="4" applyFont="1" applyFill="1" applyBorder="1" applyAlignment="1">
      <alignment horizontal="right"/>
    </xf>
    <xf numFmtId="3" fontId="10" fillId="4" borderId="10" xfId="4" applyNumberFormat="1" applyFont="1" applyFill="1" applyBorder="1"/>
    <xf numFmtId="0" fontId="10" fillId="4" borderId="16" xfId="4" applyFont="1" applyFill="1" applyBorder="1"/>
    <xf numFmtId="0" fontId="10" fillId="4" borderId="17" xfId="4" applyFont="1" applyFill="1" applyBorder="1" applyAlignment="1">
      <alignment wrapText="1"/>
    </xf>
    <xf numFmtId="165" fontId="54" fillId="4" borderId="0" xfId="5" applyNumberFormat="1" applyFont="1" applyFill="1" applyBorder="1" applyAlignment="1">
      <alignment horizontal="center"/>
    </xf>
    <xf numFmtId="0" fontId="10" fillId="4" borderId="15" xfId="4" applyFont="1" applyFill="1" applyBorder="1" applyAlignment="1">
      <alignment horizontal="center"/>
    </xf>
    <xf numFmtId="0" fontId="52" fillId="4" borderId="9" xfId="0" applyFont="1" applyFill="1" applyBorder="1" applyAlignment="1">
      <alignment horizontal="center" wrapText="1"/>
    </xf>
    <xf numFmtId="0" fontId="54" fillId="4" borderId="9" xfId="0" applyFont="1" applyFill="1" applyBorder="1" applyAlignment="1">
      <alignment horizontal="center"/>
    </xf>
    <xf numFmtId="0" fontId="52" fillId="4" borderId="10" xfId="4" applyFont="1" applyFill="1" applyBorder="1"/>
    <xf numFmtId="0" fontId="52" fillId="4" borderId="0" xfId="0" applyFont="1" applyFill="1" applyBorder="1" applyAlignment="1">
      <alignment horizontal="center"/>
    </xf>
    <xf numFmtId="0" fontId="54" fillId="4" borderId="0" xfId="0" applyFont="1" applyFill="1" applyBorder="1"/>
    <xf numFmtId="0" fontId="52" fillId="4" borderId="15" xfId="4" applyFont="1" applyFill="1" applyBorder="1"/>
    <xf numFmtId="0" fontId="11" fillId="0" borderId="0" xfId="0" applyFont="1" applyFill="1" applyBorder="1"/>
    <xf numFmtId="0" fontId="10" fillId="0" borderId="15" xfId="0" applyFont="1" applyFill="1" applyBorder="1" applyAlignment="1">
      <alignment wrapText="1"/>
    </xf>
    <xf numFmtId="0" fontId="52" fillId="0" borderId="0" xfId="0" applyFont="1" applyFill="1" applyBorder="1" applyAlignment="1">
      <alignment horizontal="center"/>
    </xf>
    <xf numFmtId="10" fontId="10" fillId="0" borderId="0" xfId="0" applyNumberFormat="1" applyFont="1" applyFill="1" applyBorder="1"/>
    <xf numFmtId="0" fontId="11" fillId="0" borderId="0" xfId="0" applyFont="1" applyFill="1" applyBorder="1" applyAlignment="1">
      <alignment horizontal="center"/>
    </xf>
    <xf numFmtId="42" fontId="10" fillId="4" borderId="15" xfId="4" applyNumberFormat="1" applyFont="1" applyFill="1" applyBorder="1" applyAlignment="1">
      <alignment horizontal="center"/>
    </xf>
    <xf numFmtId="4" fontId="52" fillId="0" borderId="0" xfId="0" applyNumberFormat="1" applyFont="1" applyFill="1" applyBorder="1" applyAlignment="1"/>
    <xf numFmtId="4" fontId="52" fillId="0" borderId="0" xfId="0" applyNumberFormat="1" applyFont="1" applyFill="1" applyBorder="1" applyAlignment="1">
      <alignment horizontal="center"/>
    </xf>
    <xf numFmtId="4" fontId="16" fillId="0" borderId="0" xfId="0" applyNumberFormat="1" applyFont="1" applyFill="1" applyBorder="1" applyAlignment="1"/>
    <xf numFmtId="171" fontId="10" fillId="0" borderId="0" xfId="0" applyNumberFormat="1" applyFont="1" applyFill="1" applyBorder="1"/>
    <xf numFmtId="4" fontId="11" fillId="0" borderId="0" xfId="0" applyNumberFormat="1" applyFont="1" applyFill="1" applyBorder="1"/>
    <xf numFmtId="42" fontId="19" fillId="0" borderId="0" xfId="0" applyNumberFormat="1" applyFont="1" applyFill="1" applyBorder="1"/>
    <xf numFmtId="4" fontId="10" fillId="0" borderId="15" xfId="0" applyNumberFormat="1" applyFont="1" applyFill="1" applyBorder="1" applyAlignment="1">
      <alignment wrapText="1"/>
    </xf>
    <xf numFmtId="4" fontId="10" fillId="0" borderId="0" xfId="0" applyNumberFormat="1" applyFont="1" applyFill="1" applyBorder="1"/>
    <xf numFmtId="169" fontId="10" fillId="0" borderId="15" xfId="4" applyNumberFormat="1" applyFont="1" applyFill="1" applyBorder="1"/>
    <xf numFmtId="169" fontId="10" fillId="4" borderId="15" xfId="4" applyNumberFormat="1" applyFont="1" applyFill="1" applyBorder="1" applyAlignment="1">
      <alignment horizontal="right"/>
    </xf>
    <xf numFmtId="44" fontId="17" fillId="0" borderId="0" xfId="2" applyNumberFormat="1" applyFont="1" applyFill="1" applyBorder="1" applyAlignment="1">
      <alignment horizontal="left"/>
    </xf>
    <xf numFmtId="44" fontId="19" fillId="0" borderId="15" xfId="2" applyNumberFormat="1" applyFont="1" applyFill="1" applyBorder="1" applyAlignment="1">
      <alignment horizontal="left"/>
    </xf>
    <xf numFmtId="44" fontId="10" fillId="0" borderId="15" xfId="2" applyFont="1" applyFill="1" applyBorder="1"/>
    <xf numFmtId="0" fontId="10" fillId="0" borderId="14" xfId="4" applyFont="1" applyFill="1" applyBorder="1" applyAlignment="1">
      <alignment wrapText="1"/>
    </xf>
    <xf numFmtId="169" fontId="10" fillId="4" borderId="23" xfId="7" applyNumberFormat="1" applyFont="1" applyFill="1" applyBorder="1" applyAlignment="1">
      <alignment horizontal="right"/>
    </xf>
    <xf numFmtId="172" fontId="10" fillId="0" borderId="0" xfId="0" applyNumberFormat="1" applyFont="1" applyFill="1" applyBorder="1"/>
    <xf numFmtId="0" fontId="10" fillId="0" borderId="16" xfId="0" applyFont="1" applyFill="1" applyBorder="1" applyAlignment="1">
      <alignment horizontal="left"/>
    </xf>
    <xf numFmtId="0" fontId="10" fillId="0" borderId="17" xfId="0" applyFont="1" applyFill="1" applyBorder="1" applyAlignment="1">
      <alignment horizontal="left"/>
    </xf>
    <xf numFmtId="0" fontId="10" fillId="0" borderId="17" xfId="4" applyFont="1" applyFill="1" applyBorder="1"/>
    <xf numFmtId="44" fontId="10" fillId="0" borderId="17" xfId="4" applyNumberFormat="1" applyFont="1" applyFill="1" applyBorder="1"/>
    <xf numFmtId="44" fontId="10" fillId="4" borderId="18" xfId="7" applyFont="1" applyFill="1" applyBorder="1"/>
    <xf numFmtId="169" fontId="11" fillId="4" borderId="18" xfId="7" applyNumberFormat="1" applyFont="1" applyFill="1" applyBorder="1"/>
    <xf numFmtId="0" fontId="11" fillId="0" borderId="39" xfId="4" applyFont="1" applyFill="1" applyBorder="1"/>
    <xf numFmtId="0" fontId="22" fillId="0" borderId="0" xfId="0" applyFont="1" applyFill="1" applyBorder="1"/>
    <xf numFmtId="0" fontId="23" fillId="0" borderId="0" xfId="0" applyFont="1" applyFill="1" applyBorder="1"/>
    <xf numFmtId="0" fontId="22" fillId="0" borderId="15" xfId="0" applyFont="1" applyFill="1" applyBorder="1" applyAlignment="1"/>
    <xf numFmtId="0" fontId="11" fillId="0" borderId="11" xfId="4" applyFont="1" applyFill="1" applyBorder="1"/>
    <xf numFmtId="0" fontId="11" fillId="0" borderId="12" xfId="4" applyFont="1" applyFill="1" applyBorder="1"/>
    <xf numFmtId="44" fontId="11" fillId="8" borderId="13" xfId="4" applyNumberFormat="1" applyFont="1" applyFill="1" applyBorder="1"/>
    <xf numFmtId="44" fontId="10" fillId="4" borderId="0" xfId="2" applyNumberFormat="1" applyFont="1" applyFill="1"/>
    <xf numFmtId="0" fontId="52" fillId="0" borderId="14" xfId="4" applyFont="1" applyFill="1" applyBorder="1"/>
    <xf numFmtId="16" fontId="52" fillId="0" borderId="0" xfId="4" quotePrefix="1" applyNumberFormat="1" applyFont="1" applyFill="1" applyBorder="1" applyAlignment="1">
      <alignment horizontal="center"/>
    </xf>
    <xf numFmtId="0" fontId="52" fillId="0" borderId="0" xfId="4" quotePrefix="1" applyFont="1" applyFill="1" applyBorder="1" applyAlignment="1">
      <alignment horizontal="center"/>
    </xf>
    <xf numFmtId="49" fontId="52" fillId="0" borderId="0" xfId="4" quotePrefix="1" applyNumberFormat="1" applyFont="1" applyFill="1" applyBorder="1" applyAlignment="1">
      <alignment horizontal="center"/>
    </xf>
    <xf numFmtId="10" fontId="10" fillId="0" borderId="0" xfId="3" applyNumberFormat="1" applyFont="1"/>
    <xf numFmtId="6" fontId="10" fillId="4" borderId="0" xfId="4" applyNumberFormat="1" applyFont="1" applyFill="1" applyBorder="1"/>
    <xf numFmtId="4" fontId="10" fillId="4" borderId="15" xfId="4" applyNumberFormat="1" applyFont="1" applyFill="1" applyBorder="1"/>
    <xf numFmtId="4" fontId="10" fillId="4" borderId="7" xfId="0" applyNumberFormat="1" applyFont="1" applyFill="1" applyBorder="1" applyAlignment="1">
      <alignment horizontal="center"/>
    </xf>
    <xf numFmtId="0" fontId="10" fillId="4" borderId="20" xfId="4" applyFont="1" applyFill="1" applyBorder="1"/>
    <xf numFmtId="0" fontId="54" fillId="4" borderId="0" xfId="4" applyFont="1" applyFill="1" applyAlignment="1">
      <alignment wrapText="1"/>
    </xf>
    <xf numFmtId="44" fontId="10" fillId="0" borderId="17" xfId="4" applyNumberFormat="1" applyFont="1" applyFill="1" applyBorder="1" applyAlignment="1">
      <alignment horizontal="right"/>
    </xf>
    <xf numFmtId="169" fontId="11" fillId="4" borderId="23" xfId="7" applyNumberFormat="1" applyFont="1" applyFill="1" applyBorder="1" applyAlignment="1">
      <alignment horizontal="right"/>
    </xf>
    <xf numFmtId="10" fontId="10" fillId="4" borderId="0" xfId="8" applyNumberFormat="1" applyFont="1" applyFill="1" applyBorder="1" applyAlignment="1">
      <alignment horizontal="right"/>
    </xf>
    <xf numFmtId="0" fontId="10" fillId="4" borderId="38" xfId="4" applyFont="1" applyFill="1" applyBorder="1"/>
    <xf numFmtId="42" fontId="10" fillId="4" borderId="24" xfId="4" applyNumberFormat="1" applyFont="1" applyFill="1" applyBorder="1" applyAlignment="1">
      <alignment horizontal="right"/>
    </xf>
    <xf numFmtId="0" fontId="10" fillId="4" borderId="11" xfId="4" applyFont="1" applyFill="1" applyBorder="1"/>
    <xf numFmtId="0" fontId="10" fillId="4" borderId="12" xfId="4" applyFont="1" applyFill="1" applyBorder="1"/>
    <xf numFmtId="44" fontId="10" fillId="4" borderId="12" xfId="7" applyFont="1" applyFill="1" applyBorder="1"/>
    <xf numFmtId="44" fontId="11" fillId="8" borderId="13" xfId="7" applyFont="1" applyFill="1" applyBorder="1"/>
    <xf numFmtId="42" fontId="10" fillId="0" borderId="15" xfId="4" applyNumberFormat="1" applyFont="1" applyFill="1" applyBorder="1" applyAlignment="1">
      <alignment horizontal="center"/>
    </xf>
    <xf numFmtId="44" fontId="10" fillId="0" borderId="14" xfId="4" applyNumberFormat="1" applyFont="1" applyFill="1" applyBorder="1" applyAlignment="1">
      <alignment horizontal="left"/>
    </xf>
    <xf numFmtId="44" fontId="10" fillId="0" borderId="15" xfId="4" applyNumberFormat="1" applyFont="1" applyFill="1" applyBorder="1"/>
    <xf numFmtId="169" fontId="10" fillId="0" borderId="15" xfId="4" applyNumberFormat="1" applyFont="1" applyFill="1" applyBorder="1" applyAlignment="1">
      <alignment horizontal="right"/>
    </xf>
    <xf numFmtId="169" fontId="10" fillId="0" borderId="24" xfId="4" applyNumberFormat="1" applyFont="1" applyFill="1" applyBorder="1" applyAlignment="1">
      <alignment horizontal="right"/>
    </xf>
    <xf numFmtId="0" fontId="11" fillId="4" borderId="11" xfId="4" applyFont="1" applyFill="1" applyBorder="1"/>
    <xf numFmtId="0" fontId="11" fillId="4" borderId="12" xfId="4" applyFont="1" applyFill="1" applyBorder="1"/>
    <xf numFmtId="0" fontId="54" fillId="0" borderId="0" xfId="4" applyFont="1" applyFill="1"/>
    <xf numFmtId="0" fontId="54" fillId="0" borderId="0" xfId="4" applyFont="1"/>
    <xf numFmtId="0" fontId="52" fillId="0" borderId="0" xfId="4" applyFont="1" applyFill="1"/>
    <xf numFmtId="0" fontId="10" fillId="0" borderId="8" xfId="4" applyFont="1" applyFill="1" applyBorder="1"/>
    <xf numFmtId="0" fontId="10" fillId="0" borderId="9" xfId="4" applyFont="1" applyFill="1" applyBorder="1" applyAlignment="1">
      <alignment horizontal="center"/>
    </xf>
    <xf numFmtId="164" fontId="10" fillId="0" borderId="10" xfId="4" applyNumberFormat="1" applyFont="1" applyFill="1" applyBorder="1" applyAlignment="1">
      <alignment horizontal="center"/>
    </xf>
    <xf numFmtId="164" fontId="10" fillId="0" borderId="0" xfId="4" applyNumberFormat="1" applyFont="1" applyFill="1" applyBorder="1" applyAlignment="1">
      <alignment horizontal="center"/>
    </xf>
    <xf numFmtId="0" fontId="10" fillId="0" borderId="15" xfId="4" applyFont="1" applyFill="1" applyBorder="1" applyAlignment="1">
      <alignment horizontal="center"/>
    </xf>
    <xf numFmtId="0" fontId="10" fillId="0" borderId="18" xfId="4" applyFont="1" applyFill="1" applyBorder="1" applyAlignment="1">
      <alignment horizontal="center"/>
    </xf>
    <xf numFmtId="0" fontId="10" fillId="0" borderId="0" xfId="4" applyFont="1" applyFill="1" applyBorder="1" applyAlignment="1">
      <alignment horizontal="right"/>
    </xf>
    <xf numFmtId="0" fontId="10" fillId="0" borderId="19" xfId="4" applyFont="1" applyFill="1" applyBorder="1"/>
    <xf numFmtId="0" fontId="10" fillId="0" borderId="7" xfId="4" applyFont="1" applyFill="1" applyBorder="1" applyAlignment="1">
      <alignment horizontal="right"/>
    </xf>
    <xf numFmtId="165" fontId="10" fillId="0" borderId="20" xfId="5" applyNumberFormat="1" applyFont="1" applyFill="1" applyBorder="1" applyAlignment="1">
      <alignment horizontal="center"/>
    </xf>
    <xf numFmtId="165" fontId="10" fillId="0" borderId="0" xfId="5" applyNumberFormat="1" applyFont="1" applyFill="1" applyBorder="1" applyAlignment="1">
      <alignment horizontal="center"/>
    </xf>
    <xf numFmtId="0" fontId="10" fillId="0" borderId="9" xfId="4" applyFont="1" applyFill="1" applyBorder="1" applyAlignment="1">
      <alignment horizontal="right"/>
    </xf>
    <xf numFmtId="3" fontId="10" fillId="0" borderId="10" xfId="4" applyNumberFormat="1" applyFont="1" applyFill="1" applyBorder="1"/>
    <xf numFmtId="0" fontId="10" fillId="0" borderId="8" xfId="0" applyFont="1" applyFill="1" applyBorder="1"/>
    <xf numFmtId="0" fontId="52" fillId="0" borderId="9" xfId="0" applyFont="1" applyFill="1" applyBorder="1" applyAlignment="1">
      <alignment horizontal="center" wrapText="1"/>
    </xf>
    <xf numFmtId="0" fontId="52" fillId="0" borderId="9" xfId="0" applyFont="1" applyFill="1" applyBorder="1" applyAlignment="1">
      <alignment horizontal="center" vertical="center" wrapText="1"/>
    </xf>
    <xf numFmtId="0" fontId="52" fillId="0" borderId="10" xfId="4" applyFont="1" applyFill="1" applyBorder="1"/>
    <xf numFmtId="0" fontId="10" fillId="0" borderId="16" xfId="4" applyFont="1" applyFill="1" applyBorder="1"/>
    <xf numFmtId="0" fontId="10" fillId="0" borderId="17" xfId="4" applyFont="1" applyFill="1" applyBorder="1" applyAlignment="1">
      <alignment wrapText="1"/>
    </xf>
    <xf numFmtId="0" fontId="11" fillId="0" borderId="18" xfId="4" applyFont="1" applyFill="1" applyBorder="1" applyAlignment="1">
      <alignment horizontal="center"/>
    </xf>
    <xf numFmtId="0" fontId="10" fillId="0" borderId="9" xfId="0" applyFont="1" applyFill="1" applyBorder="1"/>
    <xf numFmtId="0" fontId="52" fillId="0" borderId="9" xfId="0" applyFont="1" applyFill="1" applyBorder="1" applyAlignment="1">
      <alignment horizontal="center"/>
    </xf>
    <xf numFmtId="0" fontId="55" fillId="0" borderId="9" xfId="0" applyFont="1" applyFill="1" applyBorder="1" applyAlignment="1">
      <alignment horizontal="center"/>
    </xf>
    <xf numFmtId="0" fontId="10" fillId="0" borderId="10" xfId="4" applyFont="1" applyFill="1" applyBorder="1"/>
    <xf numFmtId="0" fontId="10" fillId="0" borderId="0" xfId="4" applyFont="1" applyFill="1" applyBorder="1" applyAlignment="1">
      <alignment wrapText="1"/>
    </xf>
    <xf numFmtId="42" fontId="54" fillId="0" borderId="0" xfId="0" applyNumberFormat="1" applyFont="1" applyFill="1" applyBorder="1"/>
    <xf numFmtId="2" fontId="10" fillId="0" borderId="0" xfId="4" applyNumberFormat="1" applyFont="1" applyFill="1"/>
    <xf numFmtId="174" fontId="10" fillId="0" borderId="0" xfId="4" applyNumberFormat="1" applyFont="1" applyFill="1"/>
    <xf numFmtId="0" fontId="10" fillId="0" borderId="15" xfId="4" applyFont="1" applyFill="1" applyBorder="1" applyAlignment="1">
      <alignment wrapText="1"/>
    </xf>
    <xf numFmtId="0" fontId="10" fillId="0" borderId="15" xfId="4" applyFont="1" applyFill="1" applyBorder="1" applyAlignment="1">
      <alignment horizontal="left" wrapText="1"/>
    </xf>
    <xf numFmtId="0" fontId="10" fillId="0" borderId="14" xfId="0" applyFont="1" applyFill="1" applyBorder="1" applyAlignment="1">
      <alignment vertical="center"/>
    </xf>
    <xf numFmtId="42" fontId="10" fillId="0" borderId="0" xfId="0" applyNumberFormat="1" applyFont="1" applyFill="1" applyBorder="1" applyAlignment="1">
      <alignment vertical="center"/>
    </xf>
    <xf numFmtId="2" fontId="10" fillId="0" borderId="0" xfId="4" applyNumberFormat="1" applyFont="1" applyFill="1" applyBorder="1"/>
    <xf numFmtId="0" fontId="19" fillId="0" borderId="14" xfId="4" applyFont="1" applyFill="1" applyBorder="1" applyAlignment="1"/>
    <xf numFmtId="0" fontId="55" fillId="0" borderId="0" xfId="0" applyFont="1" applyFill="1" applyBorder="1" applyAlignment="1">
      <alignment horizontal="center"/>
    </xf>
    <xf numFmtId="0" fontId="10" fillId="0" borderId="17" xfId="4" applyFont="1" applyFill="1" applyBorder="1" applyAlignment="1">
      <alignment horizontal="center"/>
    </xf>
    <xf numFmtId="44" fontId="10" fillId="0" borderId="17" xfId="4" applyNumberFormat="1" applyFont="1" applyFill="1" applyBorder="1" applyAlignment="1">
      <alignment horizontal="center"/>
    </xf>
    <xf numFmtId="42" fontId="10" fillId="0" borderId="18" xfId="4" applyNumberFormat="1" applyFont="1" applyFill="1" applyBorder="1" applyAlignment="1">
      <alignment horizontal="center"/>
    </xf>
    <xf numFmtId="4" fontId="10" fillId="0" borderId="15" xfId="4" applyNumberFormat="1" applyFont="1" applyFill="1" applyBorder="1"/>
    <xf numFmtId="0" fontId="54" fillId="0" borderId="0" xfId="0" applyFont="1" applyFill="1" applyBorder="1" applyAlignment="1">
      <alignment horizontal="center"/>
    </xf>
    <xf numFmtId="4" fontId="55" fillId="0" borderId="0" xfId="0" applyNumberFormat="1" applyFont="1" applyFill="1" applyBorder="1" applyAlignment="1">
      <alignment horizontal="center"/>
    </xf>
    <xf numFmtId="171" fontId="54" fillId="0" borderId="0" xfId="0" applyNumberFormat="1" applyFont="1" applyFill="1" applyBorder="1"/>
    <xf numFmtId="0" fontId="54" fillId="0" borderId="0" xfId="4" applyFont="1" applyFill="1" applyBorder="1"/>
    <xf numFmtId="0" fontId="19" fillId="0" borderId="0" xfId="0" applyFont="1" applyFill="1" applyBorder="1"/>
    <xf numFmtId="44" fontId="56" fillId="0" borderId="0" xfId="2" applyNumberFormat="1" applyFont="1" applyFill="1" applyBorder="1"/>
    <xf numFmtId="169" fontId="11" fillId="0" borderId="23" xfId="7" applyNumberFormat="1" applyFont="1" applyFill="1" applyBorder="1" applyAlignment="1">
      <alignment horizontal="right"/>
    </xf>
    <xf numFmtId="169" fontId="54" fillId="0" borderId="0" xfId="2" applyNumberFormat="1" applyFont="1" applyFill="1" applyBorder="1"/>
    <xf numFmtId="44" fontId="54" fillId="0" borderId="0" xfId="2" applyNumberFormat="1" applyFont="1" applyFill="1" applyBorder="1"/>
    <xf numFmtId="0" fontId="54" fillId="0" borderId="0" xfId="0" applyFont="1" applyFill="1" applyBorder="1"/>
    <xf numFmtId="10" fontId="54" fillId="0" borderId="0" xfId="3" applyNumberFormat="1" applyFont="1" applyFill="1" applyBorder="1"/>
    <xf numFmtId="169" fontId="10" fillId="0" borderId="24" xfId="7" applyNumberFormat="1" applyFont="1" applyFill="1" applyBorder="1" applyAlignment="1">
      <alignment horizontal="right"/>
    </xf>
    <xf numFmtId="2" fontId="10" fillId="0" borderId="0" xfId="1" applyNumberFormat="1" applyFont="1" applyFill="1"/>
    <xf numFmtId="10" fontId="23" fillId="0" borderId="0" xfId="3" applyNumberFormat="1" applyFont="1" applyFill="1" applyBorder="1"/>
    <xf numFmtId="44" fontId="11" fillId="8" borderId="20" xfId="4" applyNumberFormat="1" applyFont="1" applyFill="1" applyBorder="1"/>
    <xf numFmtId="9" fontId="10" fillId="0" borderId="0" xfId="4" applyNumberFormat="1" applyFont="1" applyFill="1" applyBorder="1"/>
    <xf numFmtId="0" fontId="52" fillId="0" borderId="0" xfId="4" applyFont="1" applyFill="1" applyBorder="1" applyAlignment="1">
      <alignment horizontal="center"/>
    </xf>
    <xf numFmtId="0" fontId="52" fillId="0" borderId="15" xfId="4" applyFont="1" applyFill="1" applyBorder="1" applyAlignment="1">
      <alignment horizontal="left"/>
    </xf>
    <xf numFmtId="0" fontId="10" fillId="0" borderId="15" xfId="4" applyFont="1" applyFill="1" applyBorder="1" applyAlignment="1">
      <alignment horizontal="left"/>
    </xf>
    <xf numFmtId="0" fontId="10" fillId="0" borderId="0" xfId="4" applyFont="1" applyFill="1" applyBorder="1" applyAlignment="1">
      <alignment horizontal="left"/>
    </xf>
    <xf numFmtId="4" fontId="10" fillId="0" borderId="15" xfId="0" applyNumberFormat="1" applyFont="1" applyFill="1" applyBorder="1" applyAlignment="1">
      <alignment horizontal="left"/>
    </xf>
    <xf numFmtId="173" fontId="10" fillId="0" borderId="0" xfId="4" applyNumberFormat="1" applyFont="1" applyFill="1" applyBorder="1" applyAlignment="1"/>
    <xf numFmtId="4" fontId="10" fillId="0" borderId="15" xfId="0" applyNumberFormat="1" applyFont="1" applyFill="1" applyBorder="1" applyAlignment="1">
      <alignment horizontal="left" vertical="center"/>
    </xf>
    <xf numFmtId="167" fontId="10" fillId="0" borderId="0" xfId="4" applyNumberFormat="1" applyFont="1" applyFill="1"/>
    <xf numFmtId="4" fontId="10" fillId="0" borderId="0" xfId="4" applyNumberFormat="1" applyFont="1" applyFill="1" applyBorder="1" applyAlignment="1">
      <alignment horizontal="center"/>
    </xf>
    <xf numFmtId="4" fontId="10" fillId="0" borderId="15" xfId="4" applyNumberFormat="1" applyFont="1" applyFill="1" applyBorder="1" applyAlignment="1">
      <alignment horizontal="left"/>
    </xf>
    <xf numFmtId="4" fontId="10" fillId="0" borderId="7" xfId="0" applyNumberFormat="1" applyFont="1" applyFill="1" applyBorder="1" applyAlignment="1">
      <alignment horizontal="center"/>
    </xf>
    <xf numFmtId="4" fontId="10" fillId="0" borderId="20" xfId="0" applyNumberFormat="1" applyFont="1" applyFill="1" applyBorder="1" applyAlignment="1">
      <alignment horizontal="left"/>
    </xf>
    <xf numFmtId="4" fontId="10" fillId="0" borderId="0" xfId="4" applyNumberFormat="1" applyFont="1" applyFill="1"/>
    <xf numFmtId="0" fontId="11" fillId="0" borderId="7" xfId="4" applyFont="1" applyFill="1" applyBorder="1"/>
    <xf numFmtId="44" fontId="11" fillId="0" borderId="7" xfId="7" applyFont="1" applyFill="1" applyBorder="1"/>
    <xf numFmtId="0" fontId="10" fillId="0" borderId="11" xfId="4" applyFont="1" applyFill="1" applyBorder="1"/>
    <xf numFmtId="9" fontId="10" fillId="0" borderId="12" xfId="4" applyNumberFormat="1" applyFont="1" applyFill="1" applyBorder="1"/>
    <xf numFmtId="0" fontId="10" fillId="0" borderId="12" xfId="4" applyFont="1" applyFill="1" applyBorder="1"/>
    <xf numFmtId="44" fontId="10" fillId="0" borderId="12" xfId="7" applyFont="1" applyFill="1" applyBorder="1"/>
    <xf numFmtId="44" fontId="10" fillId="0" borderId="13" xfId="7" applyFont="1" applyFill="1" applyBorder="1" applyAlignment="1">
      <alignment horizontal="right"/>
    </xf>
    <xf numFmtId="10" fontId="57" fillId="0" borderId="0" xfId="3" applyNumberFormat="1" applyFont="1" applyFill="1" applyAlignment="1">
      <alignment horizontal="left"/>
    </xf>
    <xf numFmtId="4" fontId="10" fillId="0" borderId="22" xfId="4" applyNumberFormat="1" applyFont="1" applyFill="1" applyBorder="1"/>
    <xf numFmtId="42" fontId="10" fillId="0" borderId="23" xfId="4" applyNumberFormat="1" applyFont="1" applyFill="1" applyBorder="1"/>
    <xf numFmtId="44" fontId="10" fillId="0" borderId="22" xfId="4" applyNumberFormat="1" applyFont="1" applyFill="1" applyBorder="1"/>
    <xf numFmtId="169" fontId="10" fillId="0" borderId="23" xfId="7" applyNumberFormat="1" applyFont="1" applyFill="1" applyBorder="1" applyAlignment="1">
      <alignment horizontal="right"/>
    </xf>
    <xf numFmtId="169" fontId="10" fillId="0" borderId="23" xfId="7" applyNumberFormat="1" applyFont="1" applyFill="1" applyBorder="1"/>
    <xf numFmtId="0" fontId="10" fillId="0" borderId="38" xfId="4" applyFont="1" applyFill="1" applyBorder="1"/>
    <xf numFmtId="0" fontId="52" fillId="0" borderId="15" xfId="4" applyFont="1" applyFill="1" applyBorder="1" applyAlignment="1">
      <alignment horizontal="right"/>
    </xf>
    <xf numFmtId="9" fontId="10" fillId="0" borderId="7" xfId="4" applyNumberFormat="1" applyFont="1" applyFill="1" applyBorder="1"/>
    <xf numFmtId="44" fontId="10" fillId="0" borderId="20" xfId="7" applyFont="1" applyFill="1" applyBorder="1" applyAlignment="1">
      <alignment horizontal="right"/>
    </xf>
    <xf numFmtId="169" fontId="10" fillId="0" borderId="23" xfId="4" applyNumberFormat="1" applyFont="1" applyFill="1" applyBorder="1" applyAlignment="1">
      <alignment horizontal="right"/>
    </xf>
    <xf numFmtId="169" fontId="10" fillId="0" borderId="15" xfId="7" applyNumberFormat="1" applyFont="1" applyFill="1" applyBorder="1"/>
    <xf numFmtId="172" fontId="10" fillId="0" borderId="15" xfId="4" applyNumberFormat="1" applyFont="1" applyFill="1" applyBorder="1" applyAlignment="1">
      <alignment horizontal="right"/>
    </xf>
    <xf numFmtId="168" fontId="10" fillId="0" borderId="24" xfId="4" applyNumberFormat="1" applyFont="1" applyFill="1" applyBorder="1" applyAlignment="1">
      <alignment horizontal="right"/>
    </xf>
    <xf numFmtId="172" fontId="10" fillId="0" borderId="15" xfId="4" applyNumberFormat="1" applyFont="1" applyFill="1" applyBorder="1"/>
    <xf numFmtId="172" fontId="11" fillId="8" borderId="20" xfId="7" applyNumberFormat="1" applyFont="1" applyFill="1" applyBorder="1"/>
    <xf numFmtId="172" fontId="10" fillId="0" borderId="20" xfId="7" applyNumberFormat="1" applyFont="1" applyFill="1" applyBorder="1" applyAlignment="1">
      <alignment horizontal="right"/>
    </xf>
    <xf numFmtId="172" fontId="10" fillId="0" borderId="0" xfId="7" applyNumberFormat="1" applyFont="1" applyFill="1" applyBorder="1" applyAlignment="1">
      <alignment horizontal="right"/>
    </xf>
    <xf numFmtId="0" fontId="16" fillId="4" borderId="0" xfId="4" applyFont="1" applyFill="1"/>
    <xf numFmtId="0" fontId="16" fillId="4" borderId="9" xfId="0" applyFont="1" applyFill="1" applyBorder="1" applyAlignment="1">
      <alignment horizontal="center" wrapText="1"/>
    </xf>
    <xf numFmtId="0" fontId="11" fillId="4" borderId="9" xfId="0" applyFont="1" applyFill="1" applyBorder="1" applyAlignment="1">
      <alignment horizontal="center"/>
    </xf>
    <xf numFmtId="0" fontId="11" fillId="0" borderId="0" xfId="4" applyFont="1" applyFill="1" applyBorder="1" applyAlignment="1">
      <alignment wrapText="1"/>
    </xf>
    <xf numFmtId="6" fontId="10" fillId="0" borderId="0" xfId="0" applyNumberFormat="1" applyFont="1" applyFill="1" applyBorder="1"/>
    <xf numFmtId="0" fontId="10" fillId="0" borderId="15" xfId="4" applyFont="1" applyFill="1" applyBorder="1" applyAlignment="1">
      <alignment vertical="center" wrapText="1"/>
    </xf>
    <xf numFmtId="42" fontId="10" fillId="4" borderId="15" xfId="4" applyNumberFormat="1" applyFont="1" applyFill="1" applyBorder="1" applyAlignment="1">
      <alignment vertical="center"/>
    </xf>
    <xf numFmtId="42" fontId="10" fillId="0" borderId="14" xfId="4" applyNumberFormat="1" applyFont="1" applyFill="1" applyBorder="1" applyAlignment="1"/>
    <xf numFmtId="0" fontId="17" fillId="0" borderId="16" xfId="0" applyFont="1" applyFill="1" applyBorder="1"/>
    <xf numFmtId="0" fontId="17" fillId="0" borderId="17" xfId="0" applyFont="1" applyFill="1" applyBorder="1"/>
    <xf numFmtId="44" fontId="19" fillId="0" borderId="17" xfId="2" applyNumberFormat="1" applyFont="1" applyFill="1" applyBorder="1"/>
    <xf numFmtId="44" fontId="10" fillId="0" borderId="18" xfId="4" applyNumberFormat="1" applyFont="1" applyFill="1" applyBorder="1"/>
    <xf numFmtId="169" fontId="10" fillId="0" borderId="0" xfId="0" applyNumberFormat="1" applyFont="1" applyFill="1" applyBorder="1"/>
    <xf numFmtId="44" fontId="11" fillId="4" borderId="0" xfId="4" applyNumberFormat="1" applyFont="1" applyFill="1" applyBorder="1" applyAlignment="1">
      <alignment horizontal="right"/>
    </xf>
    <xf numFmtId="44" fontId="11" fillId="4" borderId="0" xfId="4" applyNumberFormat="1" applyFont="1" applyFill="1" applyBorder="1"/>
    <xf numFmtId="44" fontId="11" fillId="4" borderId="15" xfId="7" applyFont="1" applyFill="1" applyBorder="1"/>
    <xf numFmtId="0" fontId="10" fillId="0" borderId="15" xfId="4" applyFont="1" applyBorder="1"/>
    <xf numFmtId="0" fontId="10" fillId="0" borderId="7" xfId="0" applyFont="1" applyFill="1" applyBorder="1"/>
    <xf numFmtId="0" fontId="10" fillId="4" borderId="7" xfId="0" applyFont="1" applyFill="1" applyBorder="1"/>
    <xf numFmtId="0" fontId="10" fillId="4" borderId="15" xfId="4" applyFont="1" applyFill="1" applyBorder="1" applyAlignment="1">
      <alignment horizontal="right"/>
    </xf>
    <xf numFmtId="172" fontId="11" fillId="0" borderId="0" xfId="4" applyNumberFormat="1" applyFont="1" applyFill="1" applyBorder="1" applyAlignment="1">
      <alignment horizontal="right"/>
    </xf>
    <xf numFmtId="169" fontId="10" fillId="4" borderId="24" xfId="7" applyNumberFormat="1" applyFont="1" applyFill="1" applyBorder="1" applyAlignment="1">
      <alignment horizontal="right"/>
    </xf>
    <xf numFmtId="0" fontId="1" fillId="4" borderId="0" xfId="4" applyFill="1"/>
    <xf numFmtId="0" fontId="59" fillId="4" borderId="0" xfId="4" applyFont="1" applyFill="1"/>
    <xf numFmtId="0" fontId="1" fillId="7" borderId="0" xfId="4" applyFill="1"/>
    <xf numFmtId="0" fontId="1" fillId="0" borderId="0" xfId="4"/>
    <xf numFmtId="0" fontId="61" fillId="4" borderId="0" xfId="4" applyFont="1" applyFill="1"/>
    <xf numFmtId="0" fontId="62" fillId="5" borderId="0" xfId="4" applyFont="1" applyFill="1" applyBorder="1" applyAlignment="1">
      <alignment horizontal="center"/>
    </xf>
    <xf numFmtId="0" fontId="64" fillId="4" borderId="8" xfId="4" applyFont="1" applyFill="1" applyBorder="1"/>
    <xf numFmtId="0" fontId="64" fillId="4" borderId="9" xfId="4" applyFont="1" applyFill="1" applyBorder="1"/>
    <xf numFmtId="0" fontId="64" fillId="4" borderId="9" xfId="4" applyFont="1" applyFill="1" applyBorder="1" applyAlignment="1">
      <alignment horizontal="right"/>
    </xf>
    <xf numFmtId="3" fontId="64" fillId="4" borderId="10" xfId="4" applyNumberFormat="1" applyFont="1" applyFill="1" applyBorder="1"/>
    <xf numFmtId="0" fontId="43" fillId="4" borderId="8" xfId="0" applyFont="1" applyFill="1" applyBorder="1"/>
    <xf numFmtId="0" fontId="65" fillId="4" borderId="9" xfId="0" applyFont="1" applyFill="1" applyBorder="1" applyAlignment="1">
      <alignment horizontal="center" wrapText="1"/>
    </xf>
    <xf numFmtId="0" fontId="66" fillId="4" borderId="9" xfId="0" applyFont="1" applyFill="1" applyBorder="1" applyAlignment="1">
      <alignment horizontal="center" vertical="center"/>
    </xf>
    <xf numFmtId="0" fontId="67" fillId="4" borderId="10" xfId="4" applyFont="1" applyFill="1" applyBorder="1"/>
    <xf numFmtId="0" fontId="64" fillId="4" borderId="16" xfId="4" applyFont="1" applyFill="1" applyBorder="1"/>
    <xf numFmtId="0" fontId="64" fillId="4" borderId="17" xfId="4" applyFont="1" applyFill="1" applyBorder="1" applyAlignment="1">
      <alignment wrapText="1"/>
    </xf>
    <xf numFmtId="0" fontId="64" fillId="4" borderId="17" xfId="4" applyFont="1" applyFill="1" applyBorder="1" applyAlignment="1">
      <alignment horizontal="center"/>
    </xf>
    <xf numFmtId="0" fontId="64" fillId="4" borderId="18" xfId="4" applyFont="1" applyFill="1" applyBorder="1" applyAlignment="1">
      <alignment horizontal="center"/>
    </xf>
    <xf numFmtId="0" fontId="43" fillId="4" borderId="0" xfId="0" applyFont="1" applyFill="1" applyBorder="1"/>
    <xf numFmtId="42" fontId="68" fillId="4" borderId="0" xfId="0" applyNumberFormat="1" applyFont="1" applyFill="1" applyBorder="1"/>
    <xf numFmtId="0" fontId="69" fillId="4" borderId="0" xfId="0" applyFont="1" applyFill="1" applyBorder="1" applyAlignment="1">
      <alignment vertical="center"/>
    </xf>
    <xf numFmtId="0" fontId="69" fillId="4" borderId="15" xfId="0" applyFont="1" applyFill="1" applyBorder="1"/>
    <xf numFmtId="0" fontId="64" fillId="4" borderId="14" xfId="4" applyFont="1" applyFill="1" applyBorder="1"/>
    <xf numFmtId="0" fontId="64" fillId="4" borderId="0" xfId="4" applyFont="1" applyFill="1" applyBorder="1" applyAlignment="1">
      <alignment wrapText="1"/>
    </xf>
    <xf numFmtId="0" fontId="64" fillId="4" borderId="0" xfId="4" applyFont="1" applyFill="1" applyBorder="1" applyAlignment="1">
      <alignment horizontal="center"/>
    </xf>
    <xf numFmtId="0" fontId="64" fillId="4" borderId="15" xfId="4" applyFont="1" applyFill="1" applyBorder="1" applyAlignment="1">
      <alignment horizontal="center"/>
    </xf>
    <xf numFmtId="0" fontId="10" fillId="4" borderId="0" xfId="0" applyFont="1" applyFill="1" applyBorder="1" applyAlignment="1">
      <alignment vertical="center"/>
    </xf>
    <xf numFmtId="0" fontId="10" fillId="4" borderId="15" xfId="0" applyFont="1" applyFill="1" applyBorder="1"/>
    <xf numFmtId="6" fontId="10" fillId="4" borderId="0" xfId="0" applyNumberFormat="1" applyFont="1" applyFill="1" applyBorder="1"/>
    <xf numFmtId="168" fontId="11" fillId="0" borderId="0" xfId="0" applyNumberFormat="1" applyFont="1" applyFill="1" applyBorder="1"/>
    <xf numFmtId="6" fontId="10" fillId="4" borderId="0" xfId="4" applyNumberFormat="1" applyFont="1" applyFill="1" applyBorder="1" applyAlignment="1">
      <alignment vertical="center"/>
    </xf>
    <xf numFmtId="0" fontId="10" fillId="4" borderId="14" xfId="0" applyFont="1" applyFill="1" applyBorder="1" applyAlignment="1">
      <alignment vertical="center" wrapText="1"/>
    </xf>
    <xf numFmtId="0" fontId="1" fillId="4" borderId="0" xfId="4" applyFill="1" applyAlignment="1">
      <alignment vertical="center"/>
    </xf>
    <xf numFmtId="167" fontId="10" fillId="4" borderId="0" xfId="4" applyNumberFormat="1" applyFont="1" applyFill="1" applyBorder="1" applyAlignment="1">
      <alignment vertical="center"/>
    </xf>
    <xf numFmtId="9" fontId="1" fillId="4" borderId="0" xfId="3" applyFill="1"/>
    <xf numFmtId="0" fontId="10" fillId="4" borderId="15" xfId="0" applyFont="1" applyFill="1" applyBorder="1" applyAlignment="1">
      <alignment vertical="center" wrapText="1"/>
    </xf>
    <xf numFmtId="4" fontId="11" fillId="4" borderId="22" xfId="4" applyNumberFormat="1" applyFont="1" applyFill="1" applyBorder="1"/>
    <xf numFmtId="4" fontId="10" fillId="4" borderId="15" xfId="0" applyNumberFormat="1" applyFont="1" applyFill="1" applyBorder="1"/>
    <xf numFmtId="49" fontId="10" fillId="0" borderId="15" xfId="0" applyNumberFormat="1" applyFont="1" applyFill="1" applyBorder="1" applyAlignment="1"/>
    <xf numFmtId="4" fontId="16" fillId="4" borderId="0" xfId="0" applyNumberFormat="1" applyFont="1" applyFill="1" applyBorder="1" applyAlignment="1"/>
    <xf numFmtId="171" fontId="10" fillId="4" borderId="0" xfId="0" applyNumberFormat="1" applyFont="1" applyFill="1" applyBorder="1"/>
    <xf numFmtId="4" fontId="10" fillId="4" borderId="15" xfId="0" applyNumberFormat="1" applyFont="1" applyFill="1" applyBorder="1" applyAlignment="1">
      <alignment horizontal="left"/>
    </xf>
    <xf numFmtId="0" fontId="19" fillId="4" borderId="0" xfId="0" applyFont="1" applyFill="1" applyBorder="1"/>
    <xf numFmtId="44" fontId="10" fillId="0" borderId="0" xfId="2" applyNumberFormat="1" applyFont="1" applyFill="1" applyBorder="1" applyAlignment="1">
      <alignment horizontal="center"/>
    </xf>
    <xf numFmtId="44" fontId="10" fillId="0" borderId="15" xfId="0" applyNumberFormat="1" applyFont="1" applyFill="1" applyBorder="1"/>
    <xf numFmtId="44" fontId="19" fillId="4" borderId="15" xfId="2" applyNumberFormat="1" applyFont="1" applyFill="1" applyBorder="1" applyAlignment="1">
      <alignment horizontal="left"/>
    </xf>
    <xf numFmtId="0" fontId="24" fillId="0" borderId="0" xfId="4" applyFont="1" applyFill="1" applyBorder="1"/>
    <xf numFmtId="169" fontId="10" fillId="0" borderId="15" xfId="3" applyNumberFormat="1" applyFont="1" applyFill="1" applyBorder="1" applyAlignment="1">
      <alignment horizontal="right"/>
    </xf>
    <xf numFmtId="44" fontId="10" fillId="0" borderId="0" xfId="2" applyFont="1" applyFill="1" applyBorder="1" applyAlignment="1">
      <alignment horizontal="center"/>
    </xf>
    <xf numFmtId="44" fontId="11" fillId="0" borderId="0" xfId="4" applyNumberFormat="1" applyFont="1" applyFill="1" applyBorder="1" applyAlignment="1">
      <alignment horizontal="right"/>
    </xf>
    <xf numFmtId="169" fontId="11" fillId="0" borderId="46" xfId="7" applyNumberFormat="1" applyFont="1" applyFill="1" applyBorder="1" applyAlignment="1">
      <alignment horizontal="right"/>
    </xf>
    <xf numFmtId="0" fontId="24" fillId="4" borderId="0" xfId="4" applyFont="1" applyFill="1" applyBorder="1"/>
    <xf numFmtId="0" fontId="24" fillId="4" borderId="15" xfId="4" applyFont="1" applyFill="1" applyBorder="1"/>
    <xf numFmtId="0" fontId="16" fillId="4" borderId="14" xfId="4" applyFont="1" applyFill="1" applyBorder="1"/>
    <xf numFmtId="16" fontId="16" fillId="4" borderId="0" xfId="4" quotePrefix="1" applyNumberFormat="1" applyFont="1" applyFill="1" applyBorder="1" applyAlignment="1">
      <alignment horizontal="center"/>
    </xf>
    <xf numFmtId="0" fontId="16" fillId="4" borderId="0" xfId="4" quotePrefix="1" applyFont="1" applyFill="1" applyBorder="1" applyAlignment="1">
      <alignment horizontal="center"/>
    </xf>
    <xf numFmtId="0" fontId="24" fillId="0" borderId="15" xfId="4" applyFont="1" applyFill="1" applyBorder="1"/>
    <xf numFmtId="0" fontId="1" fillId="4" borderId="0" xfId="4" applyFont="1" applyFill="1"/>
    <xf numFmtId="0" fontId="16" fillId="0" borderId="15" xfId="4" applyFont="1" applyFill="1" applyBorder="1" applyAlignment="1">
      <alignment horizontal="right"/>
    </xf>
    <xf numFmtId="9" fontId="10" fillId="0" borderId="43" xfId="4" applyNumberFormat="1" applyFont="1" applyFill="1" applyBorder="1"/>
    <xf numFmtId="0" fontId="10" fillId="0" borderId="43" xfId="4" applyFont="1" applyFill="1" applyBorder="1"/>
    <xf numFmtId="44" fontId="10" fillId="0" borderId="43" xfId="7" applyFont="1" applyFill="1" applyBorder="1"/>
    <xf numFmtId="44" fontId="11" fillId="0" borderId="44" xfId="7" applyFont="1" applyFill="1" applyBorder="1" applyAlignment="1">
      <alignment horizontal="right"/>
    </xf>
    <xf numFmtId="0" fontId="12" fillId="4" borderId="0" xfId="0" applyFont="1" applyFill="1" applyBorder="1"/>
    <xf numFmtId="0" fontId="24" fillId="4" borderId="0" xfId="4" applyFont="1" applyFill="1"/>
    <xf numFmtId="44" fontId="24" fillId="4" borderId="0" xfId="4" applyNumberFormat="1" applyFont="1" applyFill="1"/>
    <xf numFmtId="10" fontId="1" fillId="4" borderId="0" xfId="3" applyNumberFormat="1" applyFill="1"/>
    <xf numFmtId="0" fontId="24" fillId="4" borderId="14" xfId="4" applyFont="1" applyFill="1" applyBorder="1"/>
    <xf numFmtId="175" fontId="10" fillId="4" borderId="7" xfId="0" applyNumberFormat="1" applyFont="1" applyFill="1" applyBorder="1" applyAlignment="1">
      <alignment horizontal="center"/>
    </xf>
    <xf numFmtId="0" fontId="24" fillId="4" borderId="20" xfId="4" applyFont="1" applyFill="1" applyBorder="1"/>
    <xf numFmtId="175" fontId="10" fillId="4" borderId="0" xfId="0" applyNumberFormat="1" applyFont="1" applyFill="1" applyBorder="1" applyAlignment="1">
      <alignment horizontal="center"/>
    </xf>
    <xf numFmtId="0" fontId="1" fillId="4" borderId="0" xfId="4" applyFill="1" applyBorder="1"/>
    <xf numFmtId="0" fontId="11" fillId="0" borderId="15" xfId="4" applyFont="1" applyFill="1" applyBorder="1" applyAlignment="1">
      <alignment horizontal="center"/>
    </xf>
    <xf numFmtId="0" fontId="70" fillId="4" borderId="0" xfId="4" applyFont="1" applyFill="1" applyBorder="1"/>
    <xf numFmtId="168" fontId="10" fillId="0" borderId="15" xfId="4" applyNumberFormat="1" applyFont="1" applyFill="1" applyBorder="1"/>
    <xf numFmtId="168" fontId="10" fillId="0" borderId="0" xfId="4" applyNumberFormat="1" applyFont="1" applyFill="1" applyBorder="1"/>
    <xf numFmtId="6" fontId="10" fillId="0" borderId="0" xfId="4" applyNumberFormat="1" applyFont="1" applyFill="1" applyBorder="1" applyAlignment="1">
      <alignment vertical="center"/>
    </xf>
    <xf numFmtId="168" fontId="10" fillId="0" borderId="15" xfId="4" applyNumberFormat="1" applyFont="1" applyFill="1" applyBorder="1" applyAlignment="1">
      <alignment vertical="center"/>
    </xf>
    <xf numFmtId="0" fontId="10" fillId="0" borderId="0" xfId="0" applyFont="1" applyFill="1" applyBorder="1" applyAlignment="1">
      <alignment vertical="center" wrapText="1"/>
    </xf>
    <xf numFmtId="168" fontId="11" fillId="0" borderId="23" xfId="4" applyNumberFormat="1" applyFont="1" applyFill="1" applyBorder="1"/>
    <xf numFmtId="168" fontId="10" fillId="0" borderId="15" xfId="4" applyNumberFormat="1" applyFont="1" applyFill="1" applyBorder="1" applyAlignment="1">
      <alignment horizontal="right"/>
    </xf>
    <xf numFmtId="168" fontId="11" fillId="0" borderId="23" xfId="4" applyNumberFormat="1" applyFont="1" applyFill="1" applyBorder="1" applyAlignment="1">
      <alignment horizontal="right"/>
    </xf>
    <xf numFmtId="168" fontId="11" fillId="0" borderId="15" xfId="4" applyNumberFormat="1" applyFont="1" applyFill="1" applyBorder="1" applyAlignment="1">
      <alignment horizontal="right"/>
    </xf>
    <xf numFmtId="168" fontId="11" fillId="0" borderId="18" xfId="4" applyNumberFormat="1" applyFont="1" applyFill="1" applyBorder="1" applyAlignment="1">
      <alignment horizontal="center"/>
    </xf>
    <xf numFmtId="10" fontId="10" fillId="0" borderId="0" xfId="3" applyNumberFormat="1" applyFont="1" applyFill="1" applyBorder="1" applyAlignment="1">
      <alignment horizontal="right"/>
    </xf>
    <xf numFmtId="168" fontId="10" fillId="0" borderId="15" xfId="92" applyNumberFormat="1" applyFont="1" applyFill="1" applyBorder="1" applyAlignment="1">
      <alignment horizontal="right"/>
    </xf>
    <xf numFmtId="168" fontId="10" fillId="0" borderId="15" xfId="7" applyNumberFormat="1" applyFont="1" applyFill="1" applyBorder="1" applyAlignment="1">
      <alignment horizontal="right"/>
    </xf>
    <xf numFmtId="168" fontId="10" fillId="0" borderId="24" xfId="92" applyNumberFormat="1" applyFont="1" applyFill="1" applyBorder="1" applyAlignment="1">
      <alignment horizontal="right"/>
    </xf>
    <xf numFmtId="168" fontId="11" fillId="0" borderId="18" xfId="7" applyNumberFormat="1" applyFont="1" applyFill="1" applyBorder="1" applyAlignment="1">
      <alignment horizontal="right"/>
    </xf>
    <xf numFmtId="44" fontId="10" fillId="0" borderId="0" xfId="0" applyNumberFormat="1" applyFont="1" applyFill="1" applyBorder="1"/>
    <xf numFmtId="168" fontId="11" fillId="0" borderId="15" xfId="7" applyNumberFormat="1" applyFont="1" applyFill="1" applyBorder="1"/>
    <xf numFmtId="44" fontId="11" fillId="0" borderId="22" xfId="4" applyNumberFormat="1" applyFont="1" applyFill="1" applyBorder="1" applyAlignment="1">
      <alignment horizontal="right"/>
    </xf>
    <xf numFmtId="168" fontId="11" fillId="0" borderId="23" xfId="7" applyNumberFormat="1" applyFont="1" applyFill="1" applyBorder="1"/>
    <xf numFmtId="168" fontId="10" fillId="0" borderId="15" xfId="7" applyNumberFormat="1" applyFont="1" applyFill="1" applyBorder="1"/>
    <xf numFmtId="0" fontId="10" fillId="0" borderId="0" xfId="0" applyFont="1" applyFill="1" applyBorder="1" applyAlignment="1">
      <alignment wrapText="1"/>
    </xf>
    <xf numFmtId="0" fontId="24" fillId="0" borderId="14" xfId="4" applyFont="1" applyBorder="1"/>
    <xf numFmtId="0" fontId="24" fillId="0" borderId="14" xfId="4" applyFont="1" applyFill="1" applyBorder="1"/>
    <xf numFmtId="0" fontId="24" fillId="0" borderId="15" xfId="4" applyFont="1" applyBorder="1"/>
    <xf numFmtId="168" fontId="11" fillId="0" borderId="24" xfId="4" applyNumberFormat="1" applyFont="1" applyFill="1" applyBorder="1" applyAlignment="1">
      <alignment horizontal="right"/>
    </xf>
    <xf numFmtId="168" fontId="16" fillId="0" borderId="15" xfId="4" applyNumberFormat="1" applyFont="1" applyFill="1" applyBorder="1" applyAlignment="1">
      <alignment horizontal="right"/>
    </xf>
    <xf numFmtId="172" fontId="11" fillId="0" borderId="15" xfId="7" applyNumberFormat="1" applyFont="1" applyFill="1" applyBorder="1"/>
    <xf numFmtId="0" fontId="16" fillId="4" borderId="15" xfId="4" applyFont="1" applyFill="1" applyBorder="1" applyAlignment="1">
      <alignment horizontal="right"/>
    </xf>
    <xf numFmtId="172" fontId="11" fillId="8" borderId="44" xfId="7" applyNumberFormat="1" applyFont="1" applyFill="1" applyBorder="1" applyAlignment="1">
      <alignment horizontal="right"/>
    </xf>
    <xf numFmtId="0" fontId="24" fillId="0" borderId="0" xfId="4" applyFont="1" applyFill="1"/>
    <xf numFmtId="0" fontId="1" fillId="0" borderId="0" xfId="4" applyFill="1"/>
    <xf numFmtId="44" fontId="11" fillId="8" borderId="44" xfId="7" applyFont="1" applyFill="1" applyBorder="1" applyAlignment="1">
      <alignment horizontal="right"/>
    </xf>
    <xf numFmtId="172" fontId="24" fillId="4" borderId="0" xfId="4" applyNumberFormat="1" applyFont="1" applyFill="1"/>
    <xf numFmtId="10" fontId="24" fillId="4" borderId="0" xfId="3" applyNumberFormat="1" applyFont="1" applyFill="1"/>
    <xf numFmtId="4" fontId="24" fillId="4" borderId="0" xfId="4" applyNumberFormat="1" applyFont="1" applyFill="1"/>
    <xf numFmtId="168" fontId="11" fillId="0" borderId="9" xfId="0" applyNumberFormat="1" applyFont="1" applyFill="1" applyBorder="1" applyAlignment="1">
      <alignment horizontal="center"/>
    </xf>
    <xf numFmtId="0" fontId="10" fillId="0" borderId="0" xfId="0" applyFont="1" applyFill="1" applyBorder="1" applyAlignment="1">
      <alignment vertical="center"/>
    </xf>
    <xf numFmtId="0" fontId="10" fillId="0" borderId="15" xfId="0" applyFont="1" applyFill="1" applyBorder="1"/>
    <xf numFmtId="42" fontId="11" fillId="0" borderId="0" xfId="4" applyNumberFormat="1" applyFont="1" applyFill="1" applyBorder="1"/>
    <xf numFmtId="0" fontId="10" fillId="0" borderId="15" xfId="0" applyFont="1" applyFill="1" applyBorder="1" applyAlignment="1">
      <alignment horizontal="left" vertical="center" wrapText="1"/>
    </xf>
    <xf numFmtId="0" fontId="10" fillId="0" borderId="0" xfId="4" applyFont="1" applyFill="1" applyAlignment="1">
      <alignment vertical="center"/>
    </xf>
    <xf numFmtId="4" fontId="10" fillId="0" borderId="15" xfId="0" applyNumberFormat="1" applyFont="1" applyFill="1" applyBorder="1"/>
    <xf numFmtId="0" fontId="16" fillId="0" borderId="0" xfId="4" applyFont="1" applyFill="1" applyBorder="1" applyAlignment="1">
      <alignment horizontal="center"/>
    </xf>
    <xf numFmtId="169" fontId="11" fillId="0" borderId="15" xfId="7" applyNumberFormat="1" applyFont="1" applyFill="1" applyBorder="1"/>
    <xf numFmtId="10" fontId="22" fillId="0" borderId="15" xfId="3" applyNumberFormat="1" applyFont="1" applyFill="1" applyBorder="1"/>
    <xf numFmtId="10" fontId="10" fillId="0" borderId="15" xfId="3" applyNumberFormat="1" applyFont="1" applyFill="1" applyBorder="1"/>
    <xf numFmtId="0" fontId="16" fillId="0" borderId="14" xfId="4" applyFont="1" applyFill="1" applyBorder="1"/>
    <xf numFmtId="16" fontId="16" fillId="0" borderId="0" xfId="4" quotePrefix="1" applyNumberFormat="1" applyFont="1" applyFill="1" applyBorder="1" applyAlignment="1">
      <alignment horizontal="center"/>
    </xf>
    <xf numFmtId="0" fontId="16" fillId="0" borderId="0" xfId="4" quotePrefix="1" applyFont="1" applyFill="1" applyBorder="1" applyAlignment="1">
      <alignment horizontal="center"/>
    </xf>
    <xf numFmtId="49" fontId="16" fillId="0" borderId="0" xfId="4" quotePrefix="1" applyNumberFormat="1" applyFont="1" applyFill="1" applyBorder="1" applyAlignment="1">
      <alignment horizontal="center"/>
    </xf>
    <xf numFmtId="0" fontId="10" fillId="4" borderId="0" xfId="4" applyFont="1" applyFill="1" applyAlignment="1">
      <alignment vertical="center"/>
    </xf>
    <xf numFmtId="44" fontId="10" fillId="4" borderId="0" xfId="2" applyFont="1" applyFill="1"/>
    <xf numFmtId="0" fontId="71" fillId="0" borderId="10" xfId="0" applyFont="1" applyBorder="1" applyAlignment="1">
      <alignment horizontal="center"/>
    </xf>
    <xf numFmtId="0" fontId="23" fillId="33" borderId="11" xfId="4" applyFont="1" applyFill="1" applyBorder="1" applyAlignment="1">
      <alignment horizontal="left"/>
    </xf>
    <xf numFmtId="0" fontId="71" fillId="33" borderId="15" xfId="0" applyFont="1" applyFill="1" applyBorder="1" applyAlignment="1">
      <alignment horizontal="center"/>
    </xf>
    <xf numFmtId="0" fontId="71" fillId="0" borderId="40" xfId="0" applyFont="1" applyBorder="1" applyAlignment="1">
      <alignment horizontal="left"/>
    </xf>
    <xf numFmtId="0" fontId="71" fillId="0" borderId="41" xfId="0" applyFont="1" applyBorder="1" applyAlignment="1">
      <alignment horizontal="center"/>
    </xf>
    <xf numFmtId="0" fontId="71" fillId="0" borderId="41" xfId="0" applyFont="1" applyBorder="1" applyAlignment="1">
      <alignment horizontal="right"/>
    </xf>
    <xf numFmtId="0" fontId="71" fillId="0" borderId="47" xfId="0" applyFont="1" applyBorder="1" applyAlignment="1">
      <alignment horizontal="center"/>
    </xf>
    <xf numFmtId="0" fontId="71" fillId="0" borderId="14" xfId="0" applyFont="1" applyBorder="1" applyAlignment="1">
      <alignment horizontal="left"/>
    </xf>
    <xf numFmtId="0" fontId="72" fillId="0" borderId="0" xfId="0" applyFont="1" applyBorder="1" applyAlignment="1">
      <alignment horizontal="center"/>
    </xf>
    <xf numFmtId="0" fontId="72" fillId="0" borderId="15" xfId="0" applyFont="1" applyBorder="1" applyAlignment="1">
      <alignment horizontal="center"/>
    </xf>
    <xf numFmtId="0" fontId="73" fillId="0" borderId="40" xfId="0" applyFont="1" applyFill="1" applyBorder="1" applyAlignment="1">
      <alignment horizontal="left"/>
    </xf>
    <xf numFmtId="168" fontId="73" fillId="0" borderId="41" xfId="0" applyNumberFormat="1" applyFont="1" applyFill="1" applyBorder="1" applyAlignment="1">
      <alignment horizontal="center"/>
    </xf>
    <xf numFmtId="2" fontId="73" fillId="0" borderId="41" xfId="0" applyNumberFormat="1" applyFont="1" applyFill="1" applyBorder="1" applyAlignment="1">
      <alignment horizontal="center"/>
    </xf>
    <xf numFmtId="168" fontId="73" fillId="0" borderId="47" xfId="0" applyNumberFormat="1" applyFont="1" applyFill="1" applyBorder="1" applyAlignment="1">
      <alignment horizontal="right"/>
    </xf>
    <xf numFmtId="0" fontId="73" fillId="0" borderId="14" xfId="0" applyFont="1" applyFill="1" applyBorder="1" applyAlignment="1">
      <alignment horizontal="left"/>
    </xf>
    <xf numFmtId="168" fontId="73" fillId="0" borderId="0" xfId="0" applyNumberFormat="1" applyFont="1" applyFill="1" applyBorder="1" applyAlignment="1">
      <alignment horizontal="center"/>
    </xf>
    <xf numFmtId="2" fontId="73" fillId="0" borderId="0" xfId="0" applyNumberFormat="1" applyFont="1" applyFill="1" applyBorder="1" applyAlignment="1">
      <alignment horizontal="center"/>
    </xf>
    <xf numFmtId="168" fontId="73" fillId="0" borderId="15" xfId="0" applyNumberFormat="1" applyFont="1" applyFill="1" applyBorder="1" applyAlignment="1">
      <alignment horizontal="right"/>
    </xf>
    <xf numFmtId="0" fontId="74" fillId="0" borderId="21" xfId="0" applyFont="1" applyFill="1" applyBorder="1" applyAlignment="1">
      <alignment horizontal="left"/>
    </xf>
    <xf numFmtId="168" fontId="74" fillId="0" borderId="22" xfId="0" applyNumberFormat="1" applyFont="1" applyFill="1" applyBorder="1" applyAlignment="1">
      <alignment horizontal="center"/>
    </xf>
    <xf numFmtId="2" fontId="74" fillId="0" borderId="22" xfId="0" applyNumberFormat="1" applyFont="1" applyFill="1" applyBorder="1" applyAlignment="1">
      <alignment horizontal="center"/>
    </xf>
    <xf numFmtId="168" fontId="74" fillId="0" borderId="23" xfId="0" applyNumberFormat="1" applyFont="1" applyFill="1" applyBorder="1" applyAlignment="1">
      <alignment horizontal="right"/>
    </xf>
    <xf numFmtId="0" fontId="73" fillId="0" borderId="0" xfId="0" applyFont="1" applyFill="1" applyBorder="1" applyAlignment="1">
      <alignment horizontal="center"/>
    </xf>
    <xf numFmtId="10" fontId="73" fillId="0" borderId="0" xfId="0" applyNumberFormat="1" applyFont="1" applyFill="1" applyBorder="1" applyAlignment="1">
      <alignment horizontal="center"/>
    </xf>
    <xf numFmtId="0" fontId="74" fillId="0" borderId="22" xfId="0" applyFont="1" applyFill="1" applyBorder="1" applyAlignment="1">
      <alignment horizontal="center"/>
    </xf>
    <xf numFmtId="0" fontId="74" fillId="0" borderId="14" xfId="0" applyFont="1" applyFill="1" applyBorder="1" applyAlignment="1">
      <alignment horizontal="left"/>
    </xf>
    <xf numFmtId="0" fontId="74" fillId="0" borderId="41" xfId="0" applyFont="1" applyFill="1" applyBorder="1" applyAlignment="1">
      <alignment horizontal="center"/>
    </xf>
    <xf numFmtId="0" fontId="74" fillId="0" borderId="0" xfId="0" applyFont="1" applyFill="1" applyBorder="1" applyAlignment="1">
      <alignment horizontal="center"/>
    </xf>
    <xf numFmtId="168" fontId="74" fillId="0" borderId="15" xfId="0" applyNumberFormat="1" applyFont="1" applyFill="1" applyBorder="1" applyAlignment="1">
      <alignment horizontal="right"/>
    </xf>
    <xf numFmtId="3" fontId="73" fillId="0" borderId="0" xfId="0" applyNumberFormat="1" applyFont="1" applyFill="1" applyBorder="1" applyAlignment="1">
      <alignment horizontal="center"/>
    </xf>
    <xf numFmtId="172" fontId="73" fillId="0" borderId="0" xfId="0" applyNumberFormat="1" applyFont="1" applyFill="1" applyBorder="1" applyAlignment="1">
      <alignment horizontal="center"/>
    </xf>
    <xf numFmtId="168" fontId="73" fillId="0" borderId="14" xfId="0" applyNumberFormat="1" applyFont="1" applyFill="1" applyBorder="1" applyAlignment="1">
      <alignment horizontal="left"/>
    </xf>
    <xf numFmtId="0" fontId="74" fillId="0" borderId="38" xfId="0" applyFont="1" applyFill="1" applyBorder="1" applyAlignment="1">
      <alignment horizontal="left"/>
    </xf>
    <xf numFmtId="0" fontId="74" fillId="0" borderId="39" xfId="0" applyFont="1" applyFill="1" applyBorder="1" applyAlignment="1">
      <alignment horizontal="center"/>
    </xf>
    <xf numFmtId="168" fontId="74" fillId="0" borderId="24" xfId="0" applyNumberFormat="1" applyFont="1" applyFill="1" applyBorder="1" applyAlignment="1">
      <alignment horizontal="right"/>
    </xf>
    <xf numFmtId="0" fontId="71" fillId="0" borderId="14" xfId="0" applyFont="1" applyFill="1" applyBorder="1" applyAlignment="1">
      <alignment horizontal="left"/>
    </xf>
    <xf numFmtId="0" fontId="71" fillId="0" borderId="0" xfId="0" applyFont="1" applyFill="1" applyBorder="1" applyAlignment="1">
      <alignment horizontal="center"/>
    </xf>
    <xf numFmtId="168" fontId="71" fillId="0" borderId="15" xfId="0" applyNumberFormat="1" applyFont="1" applyFill="1" applyBorder="1" applyAlignment="1">
      <alignment horizontal="right"/>
    </xf>
    <xf numFmtId="10" fontId="71" fillId="0" borderId="0" xfId="0" applyNumberFormat="1" applyFont="1" applyFill="1" applyBorder="1" applyAlignment="1">
      <alignment horizontal="center"/>
    </xf>
    <xf numFmtId="168" fontId="75" fillId="0" borderId="14" xfId="0" applyNumberFormat="1" applyFont="1" applyFill="1" applyBorder="1" applyAlignment="1">
      <alignment horizontal="left"/>
    </xf>
    <xf numFmtId="10" fontId="75" fillId="0" borderId="0" xfId="0" applyNumberFormat="1" applyFont="1" applyFill="1" applyBorder="1" applyAlignment="1">
      <alignment horizontal="center"/>
    </xf>
    <xf numFmtId="168" fontId="75" fillId="0" borderId="15" xfId="0" applyNumberFormat="1" applyFont="1" applyFill="1" applyBorder="1" applyAlignment="1">
      <alignment horizontal="right"/>
    </xf>
    <xf numFmtId="0" fontId="72" fillId="0" borderId="21" xfId="0" applyFont="1" applyFill="1" applyBorder="1" applyAlignment="1">
      <alignment horizontal="left"/>
    </xf>
    <xf numFmtId="10" fontId="72" fillId="0" borderId="22" xfId="0" applyNumberFormat="1" applyFont="1" applyFill="1" applyBorder="1" applyAlignment="1">
      <alignment horizontal="center"/>
    </xf>
    <xf numFmtId="0" fontId="72" fillId="0" borderId="22" xfId="0" applyFont="1" applyFill="1" applyBorder="1" applyAlignment="1">
      <alignment horizontal="center"/>
    </xf>
    <xf numFmtId="168" fontId="72" fillId="0" borderId="23" xfId="0" applyNumberFormat="1" applyFont="1" applyFill="1" applyBorder="1" applyAlignment="1">
      <alignment horizontal="right"/>
    </xf>
    <xf numFmtId="172" fontId="0" fillId="0" borderId="0" xfId="0" applyNumberFormat="1"/>
    <xf numFmtId="0" fontId="71" fillId="0" borderId="19" xfId="0" applyFont="1" applyFill="1" applyBorder="1" applyAlignment="1">
      <alignment horizontal="left"/>
    </xf>
    <xf numFmtId="0" fontId="71" fillId="0" borderId="7" xfId="0" applyFont="1" applyFill="1" applyBorder="1" applyAlignment="1">
      <alignment horizontal="center"/>
    </xf>
    <xf numFmtId="172" fontId="72" fillId="34" borderId="20" xfId="0" applyNumberFormat="1" applyFont="1" applyFill="1" applyBorder="1" applyAlignment="1">
      <alignment horizontal="right"/>
    </xf>
    <xf numFmtId="0" fontId="71" fillId="0" borderId="0" xfId="0" applyFont="1" applyAlignment="1">
      <alignment horizontal="center"/>
    </xf>
    <xf numFmtId="172" fontId="71" fillId="0" borderId="0" xfId="0" applyNumberFormat="1" applyFont="1" applyAlignment="1">
      <alignment horizontal="center"/>
    </xf>
    <xf numFmtId="176" fontId="71" fillId="0" borderId="0" xfId="1" applyNumberFormat="1" applyFont="1" applyAlignment="1">
      <alignment horizontal="center"/>
    </xf>
    <xf numFmtId="10" fontId="71" fillId="0" borderId="0" xfId="249" applyNumberFormat="1" applyFont="1" applyAlignment="1">
      <alignment horizontal="center"/>
    </xf>
    <xf numFmtId="177" fontId="71" fillId="0" borderId="0" xfId="0" applyNumberFormat="1" applyFont="1" applyAlignment="1">
      <alignment horizontal="center"/>
    </xf>
    <xf numFmtId="0" fontId="76" fillId="35" borderId="9" xfId="187" applyFont="1" applyFill="1" applyBorder="1"/>
    <xf numFmtId="0" fontId="77" fillId="35" borderId="10" xfId="187" applyFont="1" applyFill="1" applyBorder="1"/>
    <xf numFmtId="0" fontId="10" fillId="0" borderId="0" xfId="187"/>
    <xf numFmtId="0" fontId="77" fillId="35" borderId="0" xfId="187" applyFont="1" applyFill="1" applyBorder="1"/>
    <xf numFmtId="0" fontId="11" fillId="35" borderId="15" xfId="187" applyFont="1" applyFill="1" applyBorder="1"/>
    <xf numFmtId="0" fontId="14" fillId="35" borderId="7" xfId="187" applyFont="1" applyFill="1" applyBorder="1"/>
    <xf numFmtId="0" fontId="11" fillId="35" borderId="20" xfId="187" applyFont="1" applyFill="1" applyBorder="1"/>
    <xf numFmtId="0" fontId="11" fillId="0" borderId="0" xfId="187" applyFont="1"/>
    <xf numFmtId="0" fontId="22" fillId="36" borderId="0" xfId="222" applyFont="1" applyFill="1"/>
    <xf numFmtId="0" fontId="22" fillId="37" borderId="0" xfId="222" applyFont="1" applyFill="1"/>
    <xf numFmtId="0" fontId="22" fillId="38" borderId="0" xfId="222" applyFont="1" applyFill="1"/>
    <xf numFmtId="0" fontId="22" fillId="39" borderId="0" xfId="222" applyFont="1" applyFill="1"/>
    <xf numFmtId="14" fontId="11" fillId="0" borderId="0" xfId="187" applyNumberFormat="1" applyFont="1"/>
    <xf numFmtId="167" fontId="10" fillId="0" borderId="0" xfId="187" applyNumberFormat="1"/>
    <xf numFmtId="0" fontId="10" fillId="0" borderId="48" xfId="187" applyBorder="1"/>
    <xf numFmtId="0" fontId="10" fillId="0" borderId="49" xfId="187" applyBorder="1"/>
    <xf numFmtId="0" fontId="10" fillId="0" borderId="12" xfId="187" applyBorder="1"/>
    <xf numFmtId="0" fontId="10" fillId="0" borderId="13" xfId="187" applyBorder="1"/>
    <xf numFmtId="2" fontId="10" fillId="0" borderId="0" xfId="187" applyNumberFormat="1"/>
    <xf numFmtId="0" fontId="10" fillId="0" borderId="0" xfId="187" applyBorder="1"/>
    <xf numFmtId="0" fontId="11" fillId="0" borderId="0" xfId="210" applyFont="1"/>
    <xf numFmtId="0" fontId="10" fillId="0" borderId="0" xfId="210"/>
    <xf numFmtId="0" fontId="54" fillId="0" borderId="0" xfId="210" applyFont="1"/>
    <xf numFmtId="0" fontId="78" fillId="0" borderId="0" xfId="210" applyFont="1"/>
    <xf numFmtId="0" fontId="10" fillId="0" borderId="50" xfId="210" applyBorder="1"/>
    <xf numFmtId="0" fontId="10" fillId="0" borderId="41" xfId="210" applyBorder="1"/>
    <xf numFmtId="0" fontId="10" fillId="0" borderId="51" xfId="210" applyBorder="1"/>
    <xf numFmtId="0" fontId="10" fillId="0" borderId="52" xfId="210" applyBorder="1"/>
    <xf numFmtId="0" fontId="10" fillId="0" borderId="0" xfId="210" applyBorder="1" applyAlignment="1">
      <alignment horizontal="right"/>
    </xf>
    <xf numFmtId="0" fontId="10" fillId="0" borderId="0" xfId="210" applyBorder="1"/>
    <xf numFmtId="0" fontId="10" fillId="0" borderId="53" xfId="210" applyBorder="1"/>
    <xf numFmtId="0" fontId="16" fillId="0" borderId="53" xfId="210" applyFont="1" applyBorder="1" applyAlignment="1">
      <alignment horizontal="center"/>
    </xf>
    <xf numFmtId="167" fontId="10" fillId="0" borderId="48" xfId="187" applyNumberFormat="1" applyBorder="1"/>
    <xf numFmtId="0" fontId="10" fillId="0" borderId="54" xfId="210" applyBorder="1"/>
    <xf numFmtId="167" fontId="10" fillId="0" borderId="53" xfId="210" applyNumberFormat="1" applyBorder="1" applyAlignment="1">
      <alignment horizontal="center"/>
    </xf>
    <xf numFmtId="0" fontId="10" fillId="0" borderId="53" xfId="210" applyBorder="1" applyAlignment="1">
      <alignment horizontal="center"/>
    </xf>
    <xf numFmtId="0" fontId="11" fillId="8" borderId="0" xfId="210" applyFont="1" applyFill="1" applyBorder="1" applyAlignment="1">
      <alignment horizontal="right"/>
    </xf>
    <xf numFmtId="10" fontId="11" fillId="8" borderId="53" xfId="252" applyNumberFormat="1" applyFont="1" applyFill="1" applyBorder="1" applyAlignment="1">
      <alignment horizontal="center"/>
    </xf>
    <xf numFmtId="0" fontId="10" fillId="0" borderId="55" xfId="210" applyBorder="1"/>
    <xf numFmtId="0" fontId="10" fillId="0" borderId="17" xfId="210" applyBorder="1"/>
    <xf numFmtId="0" fontId="10" fillId="0" borderId="56" xfId="210" applyBorder="1"/>
    <xf numFmtId="0" fontId="0" fillId="0" borderId="0" xfId="0" applyFill="1" applyBorder="1" applyAlignment="1">
      <alignment horizontal="left" vertical="top"/>
    </xf>
    <xf numFmtId="0" fontId="79" fillId="0" borderId="60" xfId="0" applyFont="1" applyFill="1" applyBorder="1" applyAlignment="1">
      <alignment horizontal="right" vertical="top" wrapText="1"/>
    </xf>
    <xf numFmtId="0" fontId="79" fillId="0" borderId="61" xfId="0" applyFont="1" applyFill="1" applyBorder="1" applyAlignment="1">
      <alignment horizontal="center" vertical="top" wrapText="1"/>
    </xf>
    <xf numFmtId="0" fontId="79" fillId="0" borderId="62" xfId="0" applyFont="1" applyFill="1" applyBorder="1" applyAlignment="1">
      <alignment horizontal="center" vertical="top" wrapText="1"/>
    </xf>
    <xf numFmtId="0" fontId="79" fillId="0" borderId="62" xfId="0" applyFont="1" applyFill="1" applyBorder="1" applyAlignment="1">
      <alignment horizontal="left" vertical="top" wrapText="1"/>
    </xf>
    <xf numFmtId="0" fontId="79" fillId="0" borderId="62" xfId="0" applyFont="1" applyFill="1" applyBorder="1" applyAlignment="1">
      <alignment horizontal="right" vertical="top" wrapText="1"/>
    </xf>
    <xf numFmtId="0" fontId="0" fillId="0" borderId="60" xfId="0" applyFill="1" applyBorder="1" applyAlignment="1">
      <alignment horizontal="left" vertical="center" wrapText="1"/>
    </xf>
    <xf numFmtId="179" fontId="81" fillId="0" borderId="61" xfId="0" applyNumberFormat="1" applyFont="1" applyFill="1" applyBorder="1" applyAlignment="1">
      <alignment horizontal="center" vertical="top" shrinkToFit="1"/>
    </xf>
    <xf numFmtId="179" fontId="81" fillId="0" borderId="62" xfId="0" applyNumberFormat="1" applyFont="1" applyFill="1" applyBorder="1" applyAlignment="1">
      <alignment horizontal="center" vertical="top" shrinkToFit="1"/>
    </xf>
    <xf numFmtId="179" fontId="81" fillId="0" borderId="61" xfId="0" applyNumberFormat="1" applyFont="1" applyFill="1" applyBorder="1" applyAlignment="1">
      <alignment horizontal="right" vertical="top" shrinkToFit="1"/>
    </xf>
    <xf numFmtId="179" fontId="81" fillId="0" borderId="62" xfId="0" applyNumberFormat="1" applyFont="1" applyFill="1" applyBorder="1" applyAlignment="1">
      <alignment horizontal="left" vertical="top" shrinkToFit="1"/>
    </xf>
    <xf numFmtId="179" fontId="81" fillId="0" borderId="62" xfId="0" applyNumberFormat="1" applyFont="1" applyFill="1" applyBorder="1" applyAlignment="1">
      <alignment horizontal="right" vertical="top" shrinkToFit="1"/>
    </xf>
    <xf numFmtId="179" fontId="81" fillId="0" borderId="60" xfId="0" applyNumberFormat="1" applyFont="1" applyFill="1" applyBorder="1" applyAlignment="1">
      <alignment horizontal="right" vertical="top" shrinkToFit="1"/>
    </xf>
    <xf numFmtId="179" fontId="81" fillId="0" borderId="60" xfId="0" applyNumberFormat="1" applyFont="1" applyFill="1" applyBorder="1" applyAlignment="1">
      <alignment horizontal="left" vertical="top" indent="1" shrinkToFit="1"/>
    </xf>
    <xf numFmtId="179" fontId="81" fillId="0" borderId="60" xfId="0" applyNumberFormat="1" applyFont="1" applyFill="1" applyBorder="1" applyAlignment="1">
      <alignment horizontal="center" vertical="top" shrinkToFit="1"/>
    </xf>
    <xf numFmtId="179" fontId="81" fillId="0" borderId="62" xfId="0" applyNumberFormat="1" applyFont="1" applyFill="1" applyBorder="1" applyAlignment="1">
      <alignment horizontal="left" vertical="top" indent="1" shrinkToFit="1"/>
    </xf>
    <xf numFmtId="0" fontId="82" fillId="0" borderId="59" xfId="0" applyFont="1" applyFill="1" applyBorder="1" applyAlignment="1">
      <alignment horizontal="left" vertical="top" wrapText="1"/>
    </xf>
    <xf numFmtId="179" fontId="81" fillId="0" borderId="57" xfId="0" applyNumberFormat="1" applyFont="1" applyFill="1" applyBorder="1" applyAlignment="1">
      <alignment horizontal="right" vertical="top" shrinkToFit="1"/>
    </xf>
    <xf numFmtId="179" fontId="81" fillId="0" borderId="58" xfId="0" applyNumberFormat="1" applyFont="1" applyFill="1" applyBorder="1" applyAlignment="1">
      <alignment horizontal="center" vertical="top" shrinkToFit="1"/>
    </xf>
    <xf numFmtId="179" fontId="81" fillId="0" borderId="59" xfId="0" applyNumberFormat="1" applyFont="1" applyFill="1" applyBorder="1" applyAlignment="1">
      <alignment horizontal="center" vertical="top" shrinkToFit="1"/>
    </xf>
    <xf numFmtId="179" fontId="81" fillId="0" borderId="57" xfId="0" applyNumberFormat="1" applyFont="1" applyFill="1" applyBorder="1" applyAlignment="1">
      <alignment horizontal="left" vertical="top" shrinkToFit="1"/>
    </xf>
    <xf numFmtId="179" fontId="81" fillId="0" borderId="57" xfId="0" applyNumberFormat="1" applyFont="1" applyFill="1" applyBorder="1" applyAlignment="1">
      <alignment horizontal="center" vertical="top" shrinkToFit="1"/>
    </xf>
    <xf numFmtId="179" fontId="81" fillId="0" borderId="58" xfId="0" applyNumberFormat="1" applyFont="1" applyFill="1" applyBorder="1" applyAlignment="1">
      <alignment horizontal="right" vertical="top" shrinkToFit="1"/>
    </xf>
    <xf numFmtId="179" fontId="81" fillId="0" borderId="59" xfId="0" applyNumberFormat="1" applyFont="1" applyFill="1" applyBorder="1" applyAlignment="1">
      <alignment horizontal="left" vertical="top" shrinkToFit="1"/>
    </xf>
    <xf numFmtId="179" fontId="81" fillId="0" borderId="59" xfId="0" applyNumberFormat="1" applyFont="1" applyFill="1" applyBorder="1" applyAlignment="1">
      <alignment horizontal="right" vertical="top" shrinkToFit="1"/>
    </xf>
    <xf numFmtId="0" fontId="82" fillId="0" borderId="64" xfId="0" applyFont="1" applyFill="1" applyBorder="1" applyAlignment="1">
      <alignment horizontal="left" vertical="top" wrapText="1"/>
    </xf>
    <xf numFmtId="179" fontId="81" fillId="0" borderId="63" xfId="0" applyNumberFormat="1" applyFont="1" applyFill="1" applyBorder="1" applyAlignment="1">
      <alignment horizontal="right" vertical="top" shrinkToFit="1"/>
    </xf>
    <xf numFmtId="179" fontId="81" fillId="0" borderId="0" xfId="0" applyNumberFormat="1" applyFont="1" applyFill="1" applyBorder="1" applyAlignment="1">
      <alignment horizontal="center" vertical="top" shrinkToFit="1"/>
    </xf>
    <xf numFmtId="179" fontId="81" fillId="0" borderId="64" xfId="0" applyNumberFormat="1" applyFont="1" applyFill="1" applyBorder="1" applyAlignment="1">
      <alignment horizontal="center" vertical="top" shrinkToFit="1"/>
    </xf>
    <xf numFmtId="179" fontId="81" fillId="0" borderId="63" xfId="0" applyNumberFormat="1" applyFont="1" applyFill="1" applyBorder="1" applyAlignment="1">
      <alignment horizontal="left" vertical="top" shrinkToFit="1"/>
    </xf>
    <xf numFmtId="179" fontId="81" fillId="0" borderId="63" xfId="0" applyNumberFormat="1" applyFont="1" applyFill="1" applyBorder="1" applyAlignment="1">
      <alignment horizontal="center" vertical="top" shrinkToFit="1"/>
    </xf>
    <xf numFmtId="179" fontId="81" fillId="0" borderId="0" xfId="0" applyNumberFormat="1" applyFont="1" applyFill="1" applyBorder="1" applyAlignment="1">
      <alignment horizontal="right" vertical="top" shrinkToFit="1"/>
    </xf>
    <xf numFmtId="179" fontId="81" fillId="0" borderId="64" xfId="0" applyNumberFormat="1" applyFont="1" applyFill="1" applyBorder="1" applyAlignment="1">
      <alignment horizontal="left" vertical="top" shrinkToFit="1"/>
    </xf>
    <xf numFmtId="179" fontId="81" fillId="0" borderId="64" xfId="0" applyNumberFormat="1" applyFont="1" applyFill="1" applyBorder="1" applyAlignment="1">
      <alignment horizontal="right" vertical="top" shrinkToFit="1"/>
    </xf>
    <xf numFmtId="0" fontId="82" fillId="0" borderId="67" xfId="0" applyFont="1" applyFill="1" applyBorder="1" applyAlignment="1">
      <alignment horizontal="left" vertical="top" wrapText="1"/>
    </xf>
    <xf numFmtId="179" fontId="81" fillId="0" borderId="65" xfId="0" applyNumberFormat="1" applyFont="1" applyFill="1" applyBorder="1" applyAlignment="1">
      <alignment horizontal="right" vertical="top" shrinkToFit="1"/>
    </xf>
    <xf numFmtId="179" fontId="81" fillId="0" borderId="66" xfId="0" applyNumberFormat="1" applyFont="1" applyFill="1" applyBorder="1" applyAlignment="1">
      <alignment horizontal="center" vertical="top" shrinkToFit="1"/>
    </xf>
    <xf numFmtId="179" fontId="81" fillId="0" borderId="67" xfId="0" applyNumberFormat="1" applyFont="1" applyFill="1" applyBorder="1" applyAlignment="1">
      <alignment horizontal="center" vertical="top" shrinkToFit="1"/>
    </xf>
    <xf numFmtId="179" fontId="81" fillId="0" borderId="65" xfId="0" applyNumberFormat="1" applyFont="1" applyFill="1" applyBorder="1" applyAlignment="1">
      <alignment horizontal="left" vertical="top" indent="1" shrinkToFit="1"/>
    </xf>
    <xf numFmtId="179" fontId="81" fillId="0" borderId="65" xfId="0" applyNumberFormat="1" applyFont="1" applyFill="1" applyBorder="1" applyAlignment="1">
      <alignment horizontal="center" vertical="top" shrinkToFit="1"/>
    </xf>
    <xf numFmtId="179" fontId="81" fillId="0" borderId="66" xfId="0" applyNumberFormat="1" applyFont="1" applyFill="1" applyBorder="1" applyAlignment="1">
      <alignment horizontal="right" vertical="top" shrinkToFit="1"/>
    </xf>
    <xf numFmtId="179" fontId="81" fillId="0" borderId="67" xfId="0" applyNumberFormat="1" applyFont="1" applyFill="1" applyBorder="1" applyAlignment="1">
      <alignment horizontal="left" vertical="top" indent="1" shrinkToFit="1"/>
    </xf>
    <xf numFmtId="179" fontId="81" fillId="0" borderId="67" xfId="0" applyNumberFormat="1" applyFont="1" applyFill="1" applyBorder="1" applyAlignment="1">
      <alignment horizontal="right" vertical="top" shrinkToFit="1"/>
    </xf>
    <xf numFmtId="0" fontId="79" fillId="0" borderId="59" xfId="0" applyFont="1" applyFill="1" applyBorder="1" applyAlignment="1">
      <alignment horizontal="left" vertical="top" wrapText="1"/>
    </xf>
    <xf numFmtId="0" fontId="79" fillId="0" borderId="64" xfId="0" applyFont="1" applyFill="1" applyBorder="1" applyAlignment="1">
      <alignment horizontal="left" vertical="top" wrapText="1"/>
    </xf>
    <xf numFmtId="179" fontId="81" fillId="0" borderId="63" xfId="0" applyNumberFormat="1" applyFont="1" applyFill="1" applyBorder="1" applyAlignment="1">
      <alignment horizontal="left" vertical="top" indent="1" shrinkToFit="1"/>
    </xf>
    <xf numFmtId="179" fontId="81" fillId="0" borderId="64" xfId="0" applyNumberFormat="1" applyFont="1" applyFill="1" applyBorder="1" applyAlignment="1">
      <alignment horizontal="left" vertical="top" indent="1" shrinkToFit="1"/>
    </xf>
    <xf numFmtId="0" fontId="79" fillId="0" borderId="67" xfId="0" applyFont="1" applyFill="1" applyBorder="1" applyAlignment="1">
      <alignment horizontal="left" vertical="top" wrapText="1"/>
    </xf>
    <xf numFmtId="179" fontId="81" fillId="0" borderId="67" xfId="0" applyNumberFormat="1" applyFont="1" applyFill="1" applyBorder="1" applyAlignment="1">
      <alignment horizontal="left" vertical="top" shrinkToFit="1"/>
    </xf>
    <xf numFmtId="179" fontId="81" fillId="0" borderId="57" xfId="0" applyNumberFormat="1" applyFont="1" applyFill="1" applyBorder="1" applyAlignment="1">
      <alignment horizontal="left" vertical="top" indent="1" shrinkToFit="1"/>
    </xf>
    <xf numFmtId="0" fontId="79" fillId="0" borderId="60" xfId="0" applyFont="1" applyFill="1" applyBorder="1" applyAlignment="1">
      <alignment horizontal="left" vertical="top" wrapText="1"/>
    </xf>
    <xf numFmtId="0" fontId="79" fillId="0" borderId="60" xfId="0" applyFont="1" applyFill="1" applyBorder="1" applyAlignment="1">
      <alignment horizontal="center" vertical="top" wrapText="1"/>
    </xf>
    <xf numFmtId="0" fontId="79" fillId="0" borderId="61" xfId="0" applyFont="1" applyFill="1" applyBorder="1" applyAlignment="1">
      <alignment horizontal="right" vertical="top" wrapText="1"/>
    </xf>
    <xf numFmtId="179" fontId="81" fillId="0" borderId="65" xfId="0" applyNumberFormat="1" applyFont="1" applyFill="1" applyBorder="1" applyAlignment="1">
      <alignment horizontal="left" vertical="top" shrinkToFit="1"/>
    </xf>
    <xf numFmtId="165" fontId="0" fillId="0" borderId="0" xfId="274" applyNumberFormat="1" applyFont="1"/>
    <xf numFmtId="164" fontId="11" fillId="4" borderId="7" xfId="0" applyNumberFormat="1" applyFont="1" applyFill="1" applyBorder="1" applyAlignment="1">
      <alignment horizontal="center"/>
    </xf>
    <xf numFmtId="0" fontId="10" fillId="4" borderId="14" xfId="4" applyFont="1" applyFill="1" applyBorder="1" applyAlignment="1">
      <alignment horizontal="center" wrapText="1"/>
    </xf>
    <xf numFmtId="0" fontId="10" fillId="4" borderId="0" xfId="4" applyFont="1" applyFill="1" applyBorder="1" applyAlignment="1">
      <alignment horizontal="center" wrapText="1"/>
    </xf>
    <xf numFmtId="0" fontId="10" fillId="4" borderId="15" xfId="4" applyFont="1" applyFill="1" applyBorder="1" applyAlignment="1">
      <alignment horizontal="center" wrapText="1"/>
    </xf>
    <xf numFmtId="0" fontId="19" fillId="4" borderId="41" xfId="4" applyFont="1" applyFill="1" applyBorder="1" applyAlignment="1">
      <alignment horizontal="center" wrapText="1"/>
    </xf>
    <xf numFmtId="0" fontId="11" fillId="32" borderId="11" xfId="4" applyFont="1" applyFill="1" applyBorder="1" applyAlignment="1">
      <alignment horizontal="center"/>
    </xf>
    <xf numFmtId="0" fontId="11" fillId="32" borderId="12" xfId="4" applyFont="1" applyFill="1" applyBorder="1" applyAlignment="1">
      <alignment horizontal="center"/>
    </xf>
    <xf numFmtId="0" fontId="11" fillId="32" borderId="13" xfId="4" applyFont="1" applyFill="1" applyBorder="1" applyAlignment="1">
      <alignment horizontal="center"/>
    </xf>
    <xf numFmtId="0" fontId="10" fillId="4" borderId="0" xfId="0" applyFont="1" applyFill="1" applyBorder="1" applyAlignment="1">
      <alignment horizontal="left" wrapText="1"/>
    </xf>
    <xf numFmtId="0" fontId="10" fillId="4" borderId="15" xfId="0" applyFont="1" applyFill="1" applyBorder="1" applyAlignment="1">
      <alignment horizontal="left" wrapText="1"/>
    </xf>
    <xf numFmtId="0" fontId="11" fillId="31" borderId="11" xfId="4" applyFont="1" applyFill="1" applyBorder="1" applyAlignment="1">
      <alignment horizontal="center"/>
    </xf>
    <xf numFmtId="0" fontId="11" fillId="31" borderId="12" xfId="4" applyFont="1" applyFill="1" applyBorder="1" applyAlignment="1">
      <alignment horizontal="center"/>
    </xf>
    <xf numFmtId="0" fontId="11" fillId="31" borderId="13" xfId="4" applyFont="1" applyFill="1" applyBorder="1" applyAlignment="1">
      <alignment horizontal="center"/>
    </xf>
    <xf numFmtId="0" fontId="10" fillId="4" borderId="9" xfId="0" applyFont="1" applyFill="1" applyBorder="1" applyAlignment="1">
      <alignment horizontal="left" vertical="top" wrapText="1"/>
    </xf>
    <xf numFmtId="0" fontId="10" fillId="4" borderId="0" xfId="0" applyFont="1" applyFill="1" applyBorder="1" applyAlignment="1">
      <alignment horizontal="left" vertical="top" wrapText="1"/>
    </xf>
    <xf numFmtId="0" fontId="22" fillId="6" borderId="11" xfId="4" applyFont="1" applyFill="1" applyBorder="1" applyAlignment="1">
      <alignment horizontal="center"/>
    </xf>
    <xf numFmtId="0" fontId="22" fillId="6" borderId="12" xfId="4" applyFont="1" applyFill="1" applyBorder="1" applyAlignment="1">
      <alignment horizontal="center"/>
    </xf>
    <xf numFmtId="0" fontId="22" fillId="6" borderId="13" xfId="4" applyFont="1" applyFill="1" applyBorder="1" applyAlignment="1">
      <alignment horizontal="center"/>
    </xf>
    <xf numFmtId="164" fontId="10" fillId="4" borderId="7" xfId="0" applyNumberFormat="1" applyFont="1" applyFill="1" applyBorder="1" applyAlignment="1">
      <alignment horizontal="center"/>
    </xf>
    <xf numFmtId="0" fontId="10" fillId="4" borderId="7" xfId="4" applyFont="1" applyFill="1" applyBorder="1" applyAlignment="1">
      <alignment horizontal="center"/>
    </xf>
    <xf numFmtId="0" fontId="10" fillId="0" borderId="15" xfId="0" applyFont="1" applyFill="1" applyBorder="1" applyAlignment="1">
      <alignment horizontal="left" wrapText="1"/>
    </xf>
    <xf numFmtId="0" fontId="57" fillId="0" borderId="7" xfId="4" applyFont="1" applyFill="1" applyBorder="1" applyAlignment="1">
      <alignment horizontal="center"/>
    </xf>
    <xf numFmtId="0" fontId="10" fillId="0" borderId="11" xfId="4" applyFont="1" applyFill="1" applyBorder="1" applyAlignment="1">
      <alignment horizontal="center" vertical="center"/>
    </xf>
    <xf numFmtId="0" fontId="10" fillId="0" borderId="12" xfId="4" applyFont="1" applyFill="1" applyBorder="1" applyAlignment="1">
      <alignment horizontal="center" vertical="center"/>
    </xf>
    <xf numFmtId="0" fontId="10" fillId="0" borderId="13" xfId="4" applyFont="1" applyFill="1" applyBorder="1" applyAlignment="1">
      <alignment horizontal="center" vertical="center"/>
    </xf>
    <xf numFmtId="164" fontId="10" fillId="0" borderId="7" xfId="0" applyNumberFormat="1" applyFont="1" applyFill="1" applyBorder="1" applyAlignment="1">
      <alignment horizontal="center"/>
    </xf>
    <xf numFmtId="0" fontId="10" fillId="0" borderId="11" xfId="4" applyFont="1" applyFill="1" applyBorder="1" applyAlignment="1">
      <alignment horizontal="center"/>
    </xf>
    <xf numFmtId="0" fontId="10" fillId="0" borderId="12" xfId="4" applyFont="1" applyFill="1" applyBorder="1" applyAlignment="1">
      <alignment horizontal="center"/>
    </xf>
    <xf numFmtId="0" fontId="10" fillId="0" borderId="13" xfId="4" applyFont="1" applyFill="1" applyBorder="1" applyAlignment="1">
      <alignment horizontal="center"/>
    </xf>
    <xf numFmtId="0" fontId="10" fillId="0" borderId="0" xfId="4" applyFont="1" applyFill="1" applyBorder="1" applyAlignment="1">
      <alignment horizontal="left" vertical="top" wrapText="1"/>
    </xf>
    <xf numFmtId="0" fontId="10" fillId="0" borderId="0" xfId="4" applyFont="1" applyFill="1" applyAlignment="1">
      <alignment horizontal="left" vertical="top" wrapText="1"/>
    </xf>
    <xf numFmtId="0" fontId="11" fillId="4" borderId="7" xfId="4" applyFont="1" applyFill="1" applyBorder="1" applyAlignment="1">
      <alignment horizontal="center"/>
    </xf>
    <xf numFmtId="0" fontId="58" fillId="6" borderId="11" xfId="4" applyFont="1" applyFill="1" applyBorder="1" applyAlignment="1">
      <alignment horizontal="center"/>
    </xf>
    <xf numFmtId="0" fontId="58" fillId="6" borderId="12" xfId="4" applyFont="1" applyFill="1" applyBorder="1" applyAlignment="1">
      <alignment horizontal="center"/>
    </xf>
    <xf numFmtId="0" fontId="58" fillId="6" borderId="13" xfId="4" applyFont="1" applyFill="1" applyBorder="1" applyAlignment="1">
      <alignment horizontal="center"/>
    </xf>
    <xf numFmtId="0" fontId="10" fillId="4" borderId="9" xfId="4" applyFont="1" applyFill="1" applyBorder="1" applyAlignment="1">
      <alignment horizontal="left" vertical="top" wrapText="1"/>
    </xf>
    <xf numFmtId="0" fontId="10" fillId="4" borderId="0" xfId="4" applyFont="1" applyFill="1" applyAlignment="1">
      <alignment horizontal="left" vertical="top" wrapText="1"/>
    </xf>
    <xf numFmtId="0" fontId="60" fillId="4" borderId="7" xfId="4" applyFont="1" applyFill="1" applyBorder="1" applyAlignment="1">
      <alignment horizontal="center"/>
    </xf>
    <xf numFmtId="0" fontId="63" fillId="6" borderId="11" xfId="4" applyFont="1" applyFill="1" applyBorder="1" applyAlignment="1">
      <alignment horizontal="center"/>
    </xf>
    <xf numFmtId="0" fontId="63" fillId="6" borderId="12" xfId="4" applyFont="1" applyFill="1" applyBorder="1" applyAlignment="1">
      <alignment horizontal="center"/>
    </xf>
    <xf numFmtId="0" fontId="63" fillId="6" borderId="13" xfId="4" applyFont="1" applyFill="1" applyBorder="1" applyAlignment="1">
      <alignment horizontal="center"/>
    </xf>
    <xf numFmtId="0" fontId="7" fillId="4" borderId="8" xfId="4" applyFont="1" applyFill="1" applyBorder="1" applyAlignment="1">
      <alignment horizontal="left" vertical="top" wrapText="1"/>
    </xf>
    <xf numFmtId="0" fontId="7" fillId="4" borderId="9" xfId="4" applyFont="1" applyFill="1" applyBorder="1" applyAlignment="1">
      <alignment horizontal="left" vertical="top" wrapText="1"/>
    </xf>
    <xf numFmtId="0" fontId="7" fillId="4" borderId="10" xfId="4" applyFont="1" applyFill="1" applyBorder="1" applyAlignment="1">
      <alignment horizontal="left" vertical="top" wrapText="1"/>
    </xf>
    <xf numFmtId="0" fontId="7" fillId="4" borderId="19" xfId="4" applyFont="1" applyFill="1" applyBorder="1" applyAlignment="1">
      <alignment horizontal="left" vertical="top" wrapText="1"/>
    </xf>
    <xf numFmtId="0" fontId="7" fillId="4" borderId="7" xfId="4" applyFont="1" applyFill="1" applyBorder="1" applyAlignment="1">
      <alignment horizontal="left" vertical="top" wrapText="1"/>
    </xf>
    <xf numFmtId="0" fontId="7" fillId="4" borderId="20" xfId="4" applyFont="1" applyFill="1" applyBorder="1" applyAlignment="1">
      <alignment horizontal="left" vertical="top" wrapText="1"/>
    </xf>
    <xf numFmtId="0" fontId="15" fillId="6" borderId="11" xfId="4" applyFont="1" applyFill="1" applyBorder="1" applyAlignment="1">
      <alignment horizontal="center"/>
    </xf>
    <xf numFmtId="0" fontId="15" fillId="6" borderId="12" xfId="4" applyFont="1" applyFill="1" applyBorder="1" applyAlignment="1">
      <alignment horizontal="center"/>
    </xf>
    <xf numFmtId="0" fontId="15" fillId="6" borderId="13" xfId="4" applyFont="1" applyFill="1" applyBorder="1" applyAlignment="1">
      <alignment horizontal="center"/>
    </xf>
    <xf numFmtId="0" fontId="10" fillId="0" borderId="52" xfId="210" applyBorder="1" applyAlignment="1">
      <alignment horizontal="right"/>
    </xf>
    <xf numFmtId="0" fontId="10" fillId="0" borderId="0" xfId="210" applyBorder="1" applyAlignment="1">
      <alignment horizontal="right"/>
    </xf>
    <xf numFmtId="0" fontId="79" fillId="0" borderId="63" xfId="0" applyFont="1" applyFill="1" applyBorder="1" applyAlignment="1">
      <alignment horizontal="center" vertical="top" wrapText="1"/>
    </xf>
    <xf numFmtId="0" fontId="79" fillId="0" borderId="0" xfId="0" applyFont="1" applyFill="1" applyBorder="1" applyAlignment="1">
      <alignment horizontal="center" vertical="top" wrapText="1"/>
    </xf>
    <xf numFmtId="0" fontId="79" fillId="0" borderId="65" xfId="0" applyFont="1" applyFill="1" applyBorder="1" applyAlignment="1">
      <alignment horizontal="center" vertical="top" wrapText="1"/>
    </xf>
    <xf numFmtId="0" fontId="79" fillId="0" borderId="66" xfId="0" applyFont="1" applyFill="1" applyBorder="1" applyAlignment="1">
      <alignment horizontal="center" vertical="top" wrapText="1"/>
    </xf>
    <xf numFmtId="0" fontId="79" fillId="0" borderId="60" xfId="0" applyFont="1" applyFill="1" applyBorder="1" applyAlignment="1">
      <alignment horizontal="center" vertical="top" wrapText="1"/>
    </xf>
    <xf numFmtId="0" fontId="79" fillId="0" borderId="61" xfId="0" applyFont="1" applyFill="1" applyBorder="1" applyAlignment="1">
      <alignment horizontal="center" vertical="top" wrapText="1"/>
    </xf>
    <xf numFmtId="180" fontId="81" fillId="0" borderId="57" xfId="0" applyNumberFormat="1" applyFont="1" applyFill="1" applyBorder="1" applyAlignment="1">
      <alignment horizontal="center" vertical="top" shrinkToFit="1"/>
    </xf>
    <xf numFmtId="180" fontId="81" fillId="0" borderId="58" xfId="0" applyNumberFormat="1" applyFont="1" applyFill="1" applyBorder="1" applyAlignment="1">
      <alignment horizontal="center" vertical="top" shrinkToFit="1"/>
    </xf>
    <xf numFmtId="0" fontId="82" fillId="0" borderId="63" xfId="0" applyFont="1" applyFill="1" applyBorder="1" applyAlignment="1">
      <alignment horizontal="center" vertical="top" wrapText="1"/>
    </xf>
    <xf numFmtId="0" fontId="82" fillId="0" borderId="0" xfId="0" applyFont="1" applyFill="1" applyBorder="1" applyAlignment="1">
      <alignment horizontal="center" vertical="top" wrapText="1"/>
    </xf>
    <xf numFmtId="180" fontId="81" fillId="0" borderId="63" xfId="0" applyNumberFormat="1" applyFont="1" applyFill="1" applyBorder="1" applyAlignment="1">
      <alignment horizontal="center" vertical="top" shrinkToFit="1"/>
    </xf>
    <xf numFmtId="180" fontId="81" fillId="0" borderId="0" xfId="0" applyNumberFormat="1" applyFont="1" applyFill="1" applyBorder="1" applyAlignment="1">
      <alignment horizontal="center" vertical="top" shrinkToFit="1"/>
    </xf>
    <xf numFmtId="0" fontId="82" fillId="0" borderId="65" xfId="0" applyFont="1" applyFill="1" applyBorder="1" applyAlignment="1">
      <alignment horizontal="center" vertical="top" wrapText="1"/>
    </xf>
    <xf numFmtId="0" fontId="82" fillId="0" borderId="66" xfId="0" applyFont="1" applyFill="1" applyBorder="1" applyAlignment="1">
      <alignment horizontal="center" vertical="top" wrapText="1"/>
    </xf>
    <xf numFmtId="181" fontId="80" fillId="0" borderId="60" xfId="0" applyNumberFormat="1" applyFont="1" applyFill="1" applyBorder="1" applyAlignment="1">
      <alignment horizontal="center" vertical="top" shrinkToFit="1"/>
    </xf>
    <xf numFmtId="181" fontId="80" fillId="0" borderId="61" xfId="0" applyNumberFormat="1" applyFont="1" applyFill="1" applyBorder="1" applyAlignment="1">
      <alignment horizontal="center" vertical="top" shrinkToFit="1"/>
    </xf>
    <xf numFmtId="0" fontId="79" fillId="0" borderId="57" xfId="0" applyFont="1" applyFill="1" applyBorder="1" applyAlignment="1">
      <alignment horizontal="center" vertical="top" wrapText="1"/>
    </xf>
    <xf numFmtId="0" fontId="79" fillId="0" borderId="58" xfId="0" applyFont="1" applyFill="1" applyBorder="1" applyAlignment="1">
      <alignment horizontal="center" vertical="top" wrapText="1"/>
    </xf>
    <xf numFmtId="181" fontId="80" fillId="0" borderId="57" xfId="0" applyNumberFormat="1" applyFont="1" applyFill="1" applyBorder="1" applyAlignment="1">
      <alignment horizontal="center" vertical="top" shrinkToFit="1"/>
    </xf>
    <xf numFmtId="181" fontId="80" fillId="0" borderId="58" xfId="0" applyNumberFormat="1" applyFont="1" applyFill="1" applyBorder="1" applyAlignment="1">
      <alignment horizontal="center" vertical="top" shrinkToFit="1"/>
    </xf>
    <xf numFmtId="181" fontId="80" fillId="0" borderId="63" xfId="0" applyNumberFormat="1" applyFont="1" applyFill="1" applyBorder="1" applyAlignment="1">
      <alignment horizontal="center" vertical="top" shrinkToFit="1"/>
    </xf>
    <xf numFmtId="181" fontId="80" fillId="0" borderId="0" xfId="0" applyNumberFormat="1" applyFont="1" applyFill="1" applyBorder="1" applyAlignment="1">
      <alignment horizontal="center" vertical="top" shrinkToFit="1"/>
    </xf>
    <xf numFmtId="181" fontId="80" fillId="0" borderId="65" xfId="0" applyNumberFormat="1" applyFont="1" applyFill="1" applyBorder="1" applyAlignment="1">
      <alignment horizontal="center" vertical="top" shrinkToFit="1"/>
    </xf>
    <xf numFmtId="181" fontId="80" fillId="0" borderId="66" xfId="0" applyNumberFormat="1" applyFont="1" applyFill="1" applyBorder="1" applyAlignment="1">
      <alignment horizontal="center" vertical="top" shrinkToFit="1"/>
    </xf>
    <xf numFmtId="0" fontId="79" fillId="0" borderId="62" xfId="0" applyFont="1" applyFill="1" applyBorder="1" applyAlignment="1">
      <alignment horizontal="center" vertical="top" wrapText="1"/>
    </xf>
    <xf numFmtId="178" fontId="80" fillId="0" borderId="60" xfId="0" applyNumberFormat="1" applyFont="1" applyFill="1" applyBorder="1" applyAlignment="1">
      <alignment horizontal="center" vertical="top" shrinkToFit="1"/>
    </xf>
    <xf numFmtId="178" fontId="80" fillId="0" borderId="61" xfId="0" applyNumberFormat="1" applyFont="1" applyFill="1" applyBorder="1" applyAlignment="1">
      <alignment horizontal="center" vertical="top" shrinkToFit="1"/>
    </xf>
    <xf numFmtId="180" fontId="81" fillId="0" borderId="65" xfId="0" applyNumberFormat="1" applyFont="1" applyFill="1" applyBorder="1" applyAlignment="1">
      <alignment horizontal="center" vertical="top" shrinkToFit="1"/>
    </xf>
    <xf numFmtId="180" fontId="81" fillId="0" borderId="66" xfId="0" applyNumberFormat="1" applyFont="1" applyFill="1" applyBorder="1" applyAlignment="1">
      <alignment horizontal="center" vertical="top" shrinkToFit="1"/>
    </xf>
    <xf numFmtId="0" fontId="79" fillId="0" borderId="57" xfId="0" applyFont="1" applyFill="1" applyBorder="1" applyAlignment="1">
      <alignment horizontal="center" wrapText="1"/>
    </xf>
    <xf numFmtId="0" fontId="79" fillId="0" borderId="58" xfId="0" applyFont="1" applyFill="1" applyBorder="1" applyAlignment="1">
      <alignment horizontal="center" wrapText="1"/>
    </xf>
    <xf numFmtId="0" fontId="79" fillId="0" borderId="59" xfId="0" applyFont="1" applyFill="1" applyBorder="1" applyAlignment="1">
      <alignment horizontal="center" wrapText="1"/>
    </xf>
    <xf numFmtId="0" fontId="79" fillId="0" borderId="63" xfId="0" applyFont="1" applyFill="1" applyBorder="1" applyAlignment="1">
      <alignment horizontal="center" wrapText="1"/>
    </xf>
    <xf numFmtId="0" fontId="79" fillId="0" borderId="0" xfId="0" applyFont="1" applyFill="1" applyBorder="1" applyAlignment="1">
      <alignment horizontal="center" wrapText="1"/>
    </xf>
    <xf numFmtId="0" fontId="79" fillId="0" borderId="64" xfId="0" applyFont="1" applyFill="1" applyBorder="1" applyAlignment="1">
      <alignment horizontal="center" wrapText="1"/>
    </xf>
    <xf numFmtId="0" fontId="79" fillId="0" borderId="65" xfId="0" applyFont="1" applyFill="1" applyBorder="1" applyAlignment="1">
      <alignment horizontal="center" wrapText="1"/>
    </xf>
    <xf numFmtId="0" fontId="79" fillId="0" borderId="66" xfId="0" applyFont="1" applyFill="1" applyBorder="1" applyAlignment="1">
      <alignment horizontal="center" wrapText="1"/>
    </xf>
    <xf numFmtId="0" fontId="79" fillId="0" borderId="67" xfId="0" applyFont="1" applyFill="1" applyBorder="1" applyAlignment="1">
      <alignment horizontal="center" wrapText="1"/>
    </xf>
    <xf numFmtId="0" fontId="79" fillId="0" borderId="60" xfId="0" applyFont="1" applyFill="1" applyBorder="1" applyAlignment="1">
      <alignment horizontal="left" vertical="top" wrapText="1" indent="2"/>
    </xf>
    <xf numFmtId="0" fontId="79" fillId="0" borderId="61" xfId="0" applyFont="1" applyFill="1" applyBorder="1" applyAlignment="1">
      <alignment horizontal="left" vertical="top" wrapText="1" indent="2"/>
    </xf>
    <xf numFmtId="0" fontId="79" fillId="0" borderId="62" xfId="0" applyFont="1" applyFill="1" applyBorder="1" applyAlignment="1">
      <alignment horizontal="left" vertical="top" wrapText="1" indent="2"/>
    </xf>
    <xf numFmtId="0" fontId="79" fillId="0" borderId="60" xfId="0" applyFont="1" applyFill="1" applyBorder="1" applyAlignment="1">
      <alignment horizontal="left" vertical="top" wrapText="1"/>
    </xf>
    <xf numFmtId="0" fontId="79" fillId="0" borderId="61" xfId="0" applyFont="1" applyFill="1" applyBorder="1" applyAlignment="1">
      <alignment horizontal="left" vertical="top" wrapText="1"/>
    </xf>
  </cellXfs>
  <cellStyles count="296">
    <cellStyle name="20% - Accent1 2" xfId="9"/>
    <cellStyle name="20% - Accent2 2" xfId="10"/>
    <cellStyle name="20% - Accent3 2" xfId="11"/>
    <cellStyle name="20% - Accent4 2" xfId="12"/>
    <cellStyle name="20% - Accent5 2" xfId="13"/>
    <cellStyle name="20% - Accent6 2" xfId="14"/>
    <cellStyle name="40% - Accent1 2" xfId="15"/>
    <cellStyle name="40% - Accent2 2" xfId="16"/>
    <cellStyle name="40% - Accent3 2" xfId="17"/>
    <cellStyle name="40% - Accent4 2" xfId="18"/>
    <cellStyle name="40% - Accent5 2" xfId="19"/>
    <cellStyle name="40% - Accent6 2" xfId="20"/>
    <cellStyle name="60% - Accent1 2" xfId="21"/>
    <cellStyle name="60% - Accent2 2" xfId="22"/>
    <cellStyle name="60% - Accent3 2" xfId="23"/>
    <cellStyle name="60% - Accent4 2" xfId="24"/>
    <cellStyle name="60% - Accent5 2" xfId="25"/>
    <cellStyle name="60% - Accent6 2" xfId="26"/>
    <cellStyle name="Accent1 2" xfId="27"/>
    <cellStyle name="Accent2 2" xfId="28"/>
    <cellStyle name="Accent3 2" xfId="29"/>
    <cellStyle name="Accent4 2" xfId="30"/>
    <cellStyle name="Accent5 2" xfId="31"/>
    <cellStyle name="Accent6 2" xfId="32"/>
    <cellStyle name="Bad 2" xfId="33"/>
    <cellStyle name="Bad 3" xfId="34"/>
    <cellStyle name="Body: normal cell" xfId="35"/>
    <cellStyle name="Calculation 2" xfId="36"/>
    <cellStyle name="Calculation 2 2" xfId="37"/>
    <cellStyle name="Calculation 2 3" xfId="38"/>
    <cellStyle name="Check Cell 2" xfId="39"/>
    <cellStyle name="Comma" xfId="1" builtinId="3"/>
    <cellStyle name="Comma [0] 2" xfId="40"/>
    <cellStyle name="Comma 10" xfId="41"/>
    <cellStyle name="Comma 11" xfId="42"/>
    <cellStyle name="Comma 2" xfId="43"/>
    <cellStyle name="Comma 2 2" xfId="44"/>
    <cellStyle name="Comma 2 2 2" xfId="45"/>
    <cellStyle name="Comma 2 3" xfId="46"/>
    <cellStyle name="Comma 3" xfId="47"/>
    <cellStyle name="Comma 3 2" xfId="48"/>
    <cellStyle name="Comma 3 3" xfId="49"/>
    <cellStyle name="Comma 3 4" xfId="50"/>
    <cellStyle name="Comma 4" xfId="51"/>
    <cellStyle name="Comma 4 2" xfId="52"/>
    <cellStyle name="Comma 5" xfId="53"/>
    <cellStyle name="Comma 5 2" xfId="54"/>
    <cellStyle name="Comma 5 3" xfId="55"/>
    <cellStyle name="Comma 6" xfId="56"/>
    <cellStyle name="Comma 6 2" xfId="57"/>
    <cellStyle name="Comma 7" xfId="58"/>
    <cellStyle name="Comma 7 2" xfId="59"/>
    <cellStyle name="Comma 8" xfId="60"/>
    <cellStyle name="Comma 9" xfId="61"/>
    <cellStyle name="Currency" xfId="2" builtinId="4"/>
    <cellStyle name="Currency [0] 2" xfId="62"/>
    <cellStyle name="Currency 10" xfId="63"/>
    <cellStyle name="Currency 11" xfId="64"/>
    <cellStyle name="Currency 12" xfId="65"/>
    <cellStyle name="Currency 13" xfId="66"/>
    <cellStyle name="Currency 14" xfId="67"/>
    <cellStyle name="Currency 15" xfId="68"/>
    <cellStyle name="Currency 16" xfId="69"/>
    <cellStyle name="Currency 17" xfId="70"/>
    <cellStyle name="Currency 18" xfId="71"/>
    <cellStyle name="Currency 19" xfId="72"/>
    <cellStyle name="Currency 2" xfId="73"/>
    <cellStyle name="Currency 2 2" xfId="74"/>
    <cellStyle name="Currency 2 2 2" xfId="75"/>
    <cellStyle name="Currency 2 2 2 2" xfId="76"/>
    <cellStyle name="Currency 2 2 2 3" xfId="77"/>
    <cellStyle name="Currency 2 3" xfId="78"/>
    <cellStyle name="Currency 2 4" xfId="79"/>
    <cellStyle name="Currency 2 4 2" xfId="80"/>
    <cellStyle name="Currency 2 5" xfId="81"/>
    <cellStyle name="Currency 20" xfId="82"/>
    <cellStyle name="Currency 21" xfId="83"/>
    <cellStyle name="Currency 22" xfId="84"/>
    <cellStyle name="Currency 23" xfId="85"/>
    <cellStyle name="Currency 24" xfId="86"/>
    <cellStyle name="Currency 25" xfId="87"/>
    <cellStyle name="Currency 26" xfId="88"/>
    <cellStyle name="Currency 27" xfId="89"/>
    <cellStyle name="Currency 28" xfId="90"/>
    <cellStyle name="Currency 29" xfId="91"/>
    <cellStyle name="Currency 3" xfId="92"/>
    <cellStyle name="Currency 3 2" xfId="93"/>
    <cellStyle name="Currency 3 3" xfId="94"/>
    <cellStyle name="Currency 3 4" xfId="95"/>
    <cellStyle name="Currency 3 5" xfId="96"/>
    <cellStyle name="Currency 30" xfId="97"/>
    <cellStyle name="Currency 31" xfId="98"/>
    <cellStyle name="Currency 32" xfId="99"/>
    <cellStyle name="Currency 33" xfId="100"/>
    <cellStyle name="Currency 34" xfId="101"/>
    <cellStyle name="Currency 35" xfId="102"/>
    <cellStyle name="Currency 36" xfId="103"/>
    <cellStyle name="Currency 37" xfId="104"/>
    <cellStyle name="Currency 38" xfId="105"/>
    <cellStyle name="Currency 39" xfId="106"/>
    <cellStyle name="Currency 4" xfId="7"/>
    <cellStyle name="Currency 4 2" xfId="107"/>
    <cellStyle name="Currency 4 2 2" xfId="108"/>
    <cellStyle name="Currency 4 2 2 2" xfId="109"/>
    <cellStyle name="Currency 4 2 2 3" xfId="110"/>
    <cellStyle name="Currency 4 2 3" xfId="111"/>
    <cellStyle name="Currency 4 3" xfId="112"/>
    <cellStyle name="Currency 4 3 2" xfId="113"/>
    <cellStyle name="Currency 4 3 3" xfId="114"/>
    <cellStyle name="Currency 4 4" xfId="115"/>
    <cellStyle name="Currency 4 5" xfId="116"/>
    <cellStyle name="Currency 40" xfId="117"/>
    <cellStyle name="Currency 41" xfId="118"/>
    <cellStyle name="Currency 42" xfId="119"/>
    <cellStyle name="Currency 43" xfId="120"/>
    <cellStyle name="Currency 44" xfId="121"/>
    <cellStyle name="Currency 45" xfId="122"/>
    <cellStyle name="Currency 46" xfId="123"/>
    <cellStyle name="Currency 5" xfId="124"/>
    <cellStyle name="Currency 5 2" xfId="125"/>
    <cellStyle name="Currency 5 2 2" xfId="126"/>
    <cellStyle name="Currency 5 3" xfId="127"/>
    <cellStyle name="Currency 5 3 2" xfId="128"/>
    <cellStyle name="Currency 5 3 3" xfId="129"/>
    <cellStyle name="Currency 5 4" xfId="130"/>
    <cellStyle name="Currency 5 5" xfId="131"/>
    <cellStyle name="Currency 5 6" xfId="132"/>
    <cellStyle name="Currency 6" xfId="133"/>
    <cellStyle name="Currency 6 2" xfId="134"/>
    <cellStyle name="Currency 6 3" xfId="135"/>
    <cellStyle name="Currency 7" xfId="136"/>
    <cellStyle name="Currency 7 2" xfId="137"/>
    <cellStyle name="Currency 7 3" xfId="138"/>
    <cellStyle name="Currency 8" xfId="139"/>
    <cellStyle name="Currency 8 2" xfId="140"/>
    <cellStyle name="Currency 9" xfId="141"/>
    <cellStyle name="Explanatory Text 2" xfId="142"/>
    <cellStyle name="Explanatory Text 2 2" xfId="143"/>
    <cellStyle name="Explanatory Text 2 3" xfId="144"/>
    <cellStyle name="Font: Calibri, 9pt regular" xfId="145"/>
    <cellStyle name="Footnotes: top row" xfId="146"/>
    <cellStyle name="Good 2" xfId="147"/>
    <cellStyle name="Header: bottom row" xfId="148"/>
    <cellStyle name="Heading 1 2" xfId="149"/>
    <cellStyle name="Heading 1 2 2" xfId="150"/>
    <cellStyle name="Heading 1 2 3" xfId="151"/>
    <cellStyle name="Heading 2 2" xfId="152"/>
    <cellStyle name="Heading 2 2 2" xfId="153"/>
    <cellStyle name="Heading 2 2 3" xfId="154"/>
    <cellStyle name="Heading 3 2" xfId="155"/>
    <cellStyle name="Heading 3 2 2" xfId="156"/>
    <cellStyle name="Heading 3 2 3" xfId="157"/>
    <cellStyle name="Heading 4 2" xfId="158"/>
    <cellStyle name="Heading 4 2 2" xfId="159"/>
    <cellStyle name="Heading 4 2 3" xfId="160"/>
    <cellStyle name="Hyperlink 2" xfId="161"/>
    <cellStyle name="Input 2" xfId="162"/>
    <cellStyle name="Input 2 2" xfId="163"/>
    <cellStyle name="Input 2 3" xfId="164"/>
    <cellStyle name="Linked Cell 2" xfId="165"/>
    <cellStyle name="Linked Cell 2 2" xfId="166"/>
    <cellStyle name="Linked Cell 2 3" xfId="167"/>
    <cellStyle name="Neutral 2" xfId="168"/>
    <cellStyle name="Normal" xfId="0" builtinId="0"/>
    <cellStyle name="Normal 10" xfId="169"/>
    <cellStyle name="Normal 10 2" xfId="170"/>
    <cellStyle name="Normal 10 3" xfId="171"/>
    <cellStyle name="Normal 10 3 2" xfId="172"/>
    <cellStyle name="Normal 11" xfId="173"/>
    <cellStyle name="Normal 11 2" xfId="174"/>
    <cellStyle name="Normal 11 2 2" xfId="175"/>
    <cellStyle name="Normal 12" xfId="176"/>
    <cellStyle name="Normal 13" xfId="177"/>
    <cellStyle name="Normal 13 2" xfId="178"/>
    <cellStyle name="Normal 14" xfId="179"/>
    <cellStyle name="Normal 14 2" xfId="180"/>
    <cellStyle name="Normal 15" xfId="181"/>
    <cellStyle name="Normal 16" xfId="182"/>
    <cellStyle name="Normal 17" xfId="183"/>
    <cellStyle name="Normal 17 2" xfId="184"/>
    <cellStyle name="Normal 18" xfId="185"/>
    <cellStyle name="Normal 19" xfId="186"/>
    <cellStyle name="Normal 2" xfId="6"/>
    <cellStyle name="Normal 2 2" xfId="187"/>
    <cellStyle name="Normal 2 2 2" xfId="188"/>
    <cellStyle name="Normal 2 2 3" xfId="189"/>
    <cellStyle name="Normal 2 3" xfId="190"/>
    <cellStyle name="Normal 2 3 2" xfId="191"/>
    <cellStyle name="Normal 2 4" xfId="192"/>
    <cellStyle name="Normal 2 4 2" xfId="193"/>
    <cellStyle name="Normal 2 4 3" xfId="194"/>
    <cellStyle name="Normal 2 5" xfId="195"/>
    <cellStyle name="Normal 2 5 2" xfId="196"/>
    <cellStyle name="Normal 20" xfId="197"/>
    <cellStyle name="Normal 21" xfId="198"/>
    <cellStyle name="Normal 3" xfId="4"/>
    <cellStyle name="Normal 3 2" xfId="199"/>
    <cellStyle name="Normal 3 2 2" xfId="200"/>
    <cellStyle name="Normal 3 2 3" xfId="201"/>
    <cellStyle name="Normal 3 2 4" xfId="202"/>
    <cellStyle name="Normal 3 3" xfId="203"/>
    <cellStyle name="Normal 3 3 2" xfId="204"/>
    <cellStyle name="Normal 3 4" xfId="205"/>
    <cellStyle name="Normal 3 4 2" xfId="206"/>
    <cellStyle name="Normal 3 5" xfId="207"/>
    <cellStyle name="Normal 3 9" xfId="208"/>
    <cellStyle name="Normal 4" xfId="209"/>
    <cellStyle name="Normal 4 2" xfId="210"/>
    <cellStyle name="Normal 4 2 2" xfId="211"/>
    <cellStyle name="Normal 4 2 2 2" xfId="212"/>
    <cellStyle name="Normal 4 2 3" xfId="213"/>
    <cellStyle name="Normal 4 2 3 2" xfId="214"/>
    <cellStyle name="Normal 4 3" xfId="215"/>
    <cellStyle name="Normal 4 3 2" xfId="216"/>
    <cellStyle name="Normal 4 3 3" xfId="217"/>
    <cellStyle name="Normal 4 4" xfId="218"/>
    <cellStyle name="Normal 5" xfId="219"/>
    <cellStyle name="Normal 5 2" xfId="220"/>
    <cellStyle name="Normal 6" xfId="221"/>
    <cellStyle name="Normal 6 2" xfId="222"/>
    <cellStyle name="Normal 6 2 2" xfId="223"/>
    <cellStyle name="Normal 6 2 2 2" xfId="224"/>
    <cellStyle name="Normal 6 2 3" xfId="225"/>
    <cellStyle name="Normal 6 2 4" xfId="226"/>
    <cellStyle name="Normal 6 3" xfId="227"/>
    <cellStyle name="Normal 6 4" xfId="228"/>
    <cellStyle name="Normal 7" xfId="229"/>
    <cellStyle name="Normal 7 2" xfId="230"/>
    <cellStyle name="Normal 7 3" xfId="231"/>
    <cellStyle name="Normal 8" xfId="232"/>
    <cellStyle name="Normal 8 2" xfId="233"/>
    <cellStyle name="Normal 8 3" xfId="234"/>
    <cellStyle name="Normal 8 4" xfId="235"/>
    <cellStyle name="Normal 8 5" xfId="236"/>
    <cellStyle name="Normal 9" xfId="237"/>
    <cellStyle name="Normal 9 2" xfId="238"/>
    <cellStyle name="Normal 9 2 2" xfId="239"/>
    <cellStyle name="Normal 9 2 3" xfId="240"/>
    <cellStyle name="Normal 9 3" xfId="241"/>
    <cellStyle name="Note 2" xfId="242"/>
    <cellStyle name="Note 2 2" xfId="243"/>
    <cellStyle name="Note 2 3" xfId="244"/>
    <cellStyle name="Output 2" xfId="245"/>
    <cellStyle name="Output 2 2" xfId="246"/>
    <cellStyle name="Output 2 3" xfId="247"/>
    <cellStyle name="Parent row" xfId="248"/>
    <cellStyle name="Percent" xfId="3" builtinId="5"/>
    <cellStyle name="Percent 10" xfId="249"/>
    <cellStyle name="Percent 10 2" xfId="250"/>
    <cellStyle name="Percent 11" xfId="251"/>
    <cellStyle name="Percent 2" xfId="252"/>
    <cellStyle name="Percent 2 2" xfId="253"/>
    <cellStyle name="Percent 2 2 2" xfId="254"/>
    <cellStyle name="Percent 2 2 3" xfId="255"/>
    <cellStyle name="Percent 2 3" xfId="256"/>
    <cellStyle name="Percent 2 4" xfId="257"/>
    <cellStyle name="Percent 2 5" xfId="258"/>
    <cellStyle name="Percent 3" xfId="5"/>
    <cellStyle name="Percent 3 2" xfId="259"/>
    <cellStyle name="Percent 3 2 2" xfId="260"/>
    <cellStyle name="Percent 3 2 3" xfId="261"/>
    <cellStyle name="Percent 3 3" xfId="262"/>
    <cellStyle name="Percent 4" xfId="263"/>
    <cellStyle name="Percent 4 2" xfId="264"/>
    <cellStyle name="Percent 4 2 2" xfId="265"/>
    <cellStyle name="Percent 4 2 3" xfId="266"/>
    <cellStyle name="Percent 4 3" xfId="267"/>
    <cellStyle name="Percent 5" xfId="8"/>
    <cellStyle name="Percent 5 2" xfId="268"/>
    <cellStyle name="Percent 5 2 2" xfId="269"/>
    <cellStyle name="Percent 5 3" xfId="270"/>
    <cellStyle name="Percent 5 4" xfId="271"/>
    <cellStyle name="Percent 5 5" xfId="272"/>
    <cellStyle name="Percent 6" xfId="273"/>
    <cellStyle name="Percent 6 2" xfId="274"/>
    <cellStyle name="Percent 6 3" xfId="275"/>
    <cellStyle name="Percent 6 4" xfId="276"/>
    <cellStyle name="Percent 7" xfId="277"/>
    <cellStyle name="Percent 7 2" xfId="278"/>
    <cellStyle name="Percent 7 3" xfId="279"/>
    <cellStyle name="Percent 7 4" xfId="280"/>
    <cellStyle name="Percent 8" xfId="281"/>
    <cellStyle name="Percent 8 2" xfId="282"/>
    <cellStyle name="Percent 8 3" xfId="283"/>
    <cellStyle name="Percent 9" xfId="284"/>
    <cellStyle name="Percent 9 2" xfId="285"/>
    <cellStyle name="Table title" xfId="286"/>
    <cellStyle name="Title 2" xfId="287"/>
    <cellStyle name="Title 2 2" xfId="288"/>
    <cellStyle name="Title 2 3" xfId="289"/>
    <cellStyle name="Total 2" xfId="290"/>
    <cellStyle name="Total 2 2" xfId="291"/>
    <cellStyle name="Total 2 3" xfId="292"/>
    <cellStyle name="Warning Text 2" xfId="293"/>
    <cellStyle name="Warning Text 2 2" xfId="294"/>
    <cellStyle name="Warning Text 2 3" xfId="29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externalLink" Target="externalLinks/externalLink7.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externalLink" Target="externalLinks/externalLink5.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4.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8.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HS-FP-BOS-081\Users\Villacorta\Downloads\FINAL%20ANALYSIS%20Counseling%20Rate%20Options%2007191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W_Pricing\POS\Year%203%20Projects\Year%203%20Plan\Service%20Classes\Youth%20Intermediate%20Term%20Stabilization\3470%20DPH%20BSAS%20Youth%20Residential\YITS-DPH\YITS_DPH_Yr%203%20review_FY2010-2011_General%20Analysis.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HS-FP-BOS-081\Users\HNaciri\Downloads\Resi%20Rehab%203386&amp;3401%20122613%20330pm.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HS-FP-BOS-081\W_Pricing\SubAbuse\2013\Resi%20Rehab\Data\Resi%20Rehab%20_All%20Codes%20Analysis.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X:\hus_madcfrmu\MA%20DYS\RRO\2016%20Provisional%202014%20Final\2.%20Staff%20Rosters\MA%20DYS%20RO%20Time%20Study%20Staff%20Roster%20Template.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E\X\Data%20&amp;%20Reporting%20Tools\STARR%20Utilization\STARR%20Utilization%20Tool%20FY10%20Jun"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P:\JOBS\Waldinger%20Team\MA%20Chapter%20257%20Rates\Tier%203\Violence%20and%20Injury%20Prevention\DPH%20(Nathan)\3361%20Sexual%20Assualt%20Survivor%20&amp;%20Prev%20(SASP)\Analysis\old\DPH%20RCC%20Rate%20Development%20Workbook%201.19.16%20OLD.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DMH%20Model%20Budgets%202.14.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ennProject"/>
      <sheetName val="Rates"/>
      <sheetName val="Descriptions"/>
      <sheetName val="OP Counseling0713"/>
      <sheetName val="Family &amp; Group 0717"/>
      <sheetName val="DayTxMulti Models"/>
      <sheetName val="DayTx 1209"/>
      <sheetName val="DayTx 0717"/>
      <sheetName val="Rec Coaching0713"/>
      <sheetName val="PsychoEd 0713"/>
      <sheetName val="Telephone0717"/>
      <sheetName val="In-Home Therapy"/>
      <sheetName val="acupuncture"/>
      <sheetName val="Sxn35_031813"/>
      <sheetName val="ad_data"/>
      <sheetName val="For Memo"/>
      <sheetName val="Hours0413"/>
      <sheetName val="Spring13CAF"/>
      <sheetName val="DCI &amp;II"/>
      <sheetName val="Support3385FY11"/>
      <sheetName val="Rate Chart"/>
      <sheetName val="Hours0213"/>
      <sheetName val="Sxn35_020513"/>
      <sheetName val="Models OP020513"/>
      <sheetName val="Family &amp; Group 020513"/>
      <sheetName val="DayTx 020513"/>
      <sheetName val="Rec Coaching020513"/>
      <sheetName val="PsychoEd 020513"/>
      <sheetName val="Telephone020513"/>
      <sheetName val="Other ProgExpNOTRAVEL"/>
      <sheetName val="Travel"/>
      <sheetName val="Hours122412"/>
      <sheetName val="Hours012913"/>
      <sheetName val="Family &amp; Group 012913"/>
      <sheetName val="Sxn35_122412"/>
      <sheetName val="Models OP122412"/>
      <sheetName val="All Srvs"/>
      <sheetName val="DayTx 012913"/>
      <sheetName val="InHomeTh"/>
      <sheetName val="Rec Coaching"/>
      <sheetName val="PsychoEd"/>
      <sheetName val="Phone Rec"/>
      <sheetName val="Clean3385"/>
      <sheetName val="CatsRevised"/>
      <sheetName val="CAF-USE!"/>
      <sheetName val="CAF1012"/>
      <sheetName val="Category Detail"/>
      <sheetName val="Admin3385"/>
      <sheetName val="AdminALL"/>
      <sheetName val="medical FTE3385"/>
      <sheetName val="medicalALL"/>
      <sheetName val="SupportALL"/>
      <sheetName val="prog mgmtALL"/>
      <sheetName val="prog mgmt3385"/>
      <sheetName val="Occ3385"/>
      <sheetName val="OtherDC3385"/>
      <sheetName val="OtherProgExp3385"/>
      <sheetName val="Clean3397"/>
      <sheetName val="Clean ALL"/>
      <sheetName val="RawDataCalcs"/>
      <sheetName val="Spring12CAF"/>
      <sheetName val="for pres"/>
      <sheetName val="Source"/>
      <sheetName val="Sheet1"/>
      <sheetName val="Sheet2"/>
      <sheetName val="Sheet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row r="69">
          <cell r="L69">
            <v>0</v>
          </cell>
        </row>
        <row r="70">
          <cell r="L70">
            <v>138.34594029064516</v>
          </cell>
          <cell r="M70">
            <v>1.6121217240410697</v>
          </cell>
          <cell r="N70">
            <v>5.4201934845606958</v>
          </cell>
          <cell r="O70">
            <v>5.6051310381454744</v>
          </cell>
          <cell r="P70">
            <v>23.436665346994968</v>
          </cell>
          <cell r="Q70">
            <v>0.92053721849469439</v>
          </cell>
          <cell r="R70">
            <v>11.59497914093591</v>
          </cell>
          <cell r="S70">
            <v>8.4116592125473808</v>
          </cell>
          <cell r="T70">
            <v>0.46671774746888461</v>
          </cell>
          <cell r="U70">
            <v>3.9338161659253364E-2</v>
          </cell>
          <cell r="V70">
            <v>0.58271691190153574</v>
          </cell>
          <cell r="W70">
            <v>0</v>
          </cell>
          <cell r="X70">
            <v>0.413026454258828</v>
          </cell>
          <cell r="Y70">
            <v>0.38527440192993595</v>
          </cell>
          <cell r="Z70">
            <v>104140.81014276663</v>
          </cell>
          <cell r="AA70">
            <v>119850.46256141673</v>
          </cell>
          <cell r="AB70">
            <v>75365.537857882664</v>
          </cell>
          <cell r="AC70">
            <v>87713.345102379797</v>
          </cell>
          <cell r="AD70">
            <v>274645.34062789753</v>
          </cell>
          <cell r="AE70">
            <v>121952.79082577181</v>
          </cell>
          <cell r="AF70">
            <v>154328.03077759975</v>
          </cell>
          <cell r="AG70">
            <v>136602.72124390997</v>
          </cell>
          <cell r="AH70">
            <v>98487.179042254633</v>
          </cell>
          <cell r="AI70">
            <v>0</v>
          </cell>
          <cell r="AJ70">
            <v>0</v>
          </cell>
          <cell r="AK70">
            <v>0</v>
          </cell>
          <cell r="AL70">
            <v>0</v>
          </cell>
          <cell r="AM70">
            <v>0</v>
          </cell>
          <cell r="AN70">
            <v>0</v>
          </cell>
          <cell r="AO70">
            <v>0</v>
          </cell>
          <cell r="AP70">
            <v>0</v>
          </cell>
          <cell r="AQ70">
            <v>0</v>
          </cell>
          <cell r="AR70">
            <v>0</v>
          </cell>
          <cell r="AS70">
            <v>0</v>
          </cell>
          <cell r="AT70">
            <v>90054.432328579147</v>
          </cell>
          <cell r="AU70">
            <v>80904.917812941465</v>
          </cell>
          <cell r="AV70">
            <v>88445.472988569614</v>
          </cell>
          <cell r="AW70">
            <v>88962.667673004456</v>
          </cell>
          <cell r="AX70">
            <v>87006.455707487185</v>
          </cell>
          <cell r="AY70">
            <v>0</v>
          </cell>
          <cell r="AZ70">
            <v>92814.39611887827</v>
          </cell>
          <cell r="BA70">
            <v>89473.942823657431</v>
          </cell>
          <cell r="BB70">
            <v>44612.240694392625</v>
          </cell>
          <cell r="BC70">
            <v>64756.115162231254</v>
          </cell>
          <cell r="BD70">
            <v>106328.730294454</v>
          </cell>
          <cell r="BE70">
            <v>50740.864225570673</v>
          </cell>
          <cell r="BF70">
            <v>59950.457068107869</v>
          </cell>
          <cell r="BG70">
            <v>54804.33860692798</v>
          </cell>
          <cell r="BH70">
            <v>46138.069908205027</v>
          </cell>
          <cell r="BI70">
            <v>61613.675135025253</v>
          </cell>
          <cell r="BJ70">
            <v>0</v>
          </cell>
          <cell r="BK70">
            <v>0</v>
          </cell>
          <cell r="BL70">
            <v>72575.347538446978</v>
          </cell>
          <cell r="BM70">
            <v>45583.045099364717</v>
          </cell>
          <cell r="BN70">
            <v>101647.49540813078</v>
          </cell>
          <cell r="BO70">
            <v>230643.84677380655</v>
          </cell>
          <cell r="BP70">
            <v>78869.379225986195</v>
          </cell>
          <cell r="BQ70">
            <v>86360.302370659803</v>
          </cell>
          <cell r="BR70">
            <v>77554.0591949628</v>
          </cell>
          <cell r="BS70">
            <v>48543.721681209252</v>
          </cell>
          <cell r="BT70">
            <v>401174.62449437141</v>
          </cell>
          <cell r="BU70">
            <v>0.36734300679566534</v>
          </cell>
          <cell r="BV70">
            <v>39854.580999063852</v>
          </cell>
          <cell r="BW70">
            <v>397460.95524425292</v>
          </cell>
          <cell r="BX70">
            <v>220929.03675012017</v>
          </cell>
          <cell r="BY70">
            <v>73116.746399449621</v>
          </cell>
          <cell r="BZ70">
            <v>426731.08874848648</v>
          </cell>
          <cell r="CA70">
            <v>0</v>
          </cell>
          <cell r="CB70">
            <v>0.3754633001969977</v>
          </cell>
          <cell r="CC70">
            <v>326853.12352586945</v>
          </cell>
          <cell r="CD70">
            <v>731946.13492775045</v>
          </cell>
          <cell r="CE70">
            <v>1081621.3826737017</v>
          </cell>
          <cell r="CF70">
            <v>38284.146059391795</v>
          </cell>
          <cell r="CG70">
            <v>492556.26564952999</v>
          </cell>
          <cell r="CH70">
            <v>251715.22154656344</v>
          </cell>
          <cell r="CI70">
            <v>1847772.4943053746</v>
          </cell>
          <cell r="CJ70">
            <v>397460.95524425292</v>
          </cell>
          <cell r="CK70">
            <v>293560.85875181464</v>
          </cell>
          <cell r="CL70">
            <v>73116.746399449621</v>
          </cell>
          <cell r="CM70">
            <v>132008.85730024381</v>
          </cell>
          <cell r="CN70">
            <v>426731.08874848648</v>
          </cell>
          <cell r="CO70">
            <v>2970080.5789479301</v>
          </cell>
          <cell r="CP70">
            <v>0.80537059546179424</v>
          </cell>
          <cell r="CQ70">
            <v>0.37093975763931697</v>
          </cell>
          <cell r="CR70">
            <v>0.20574269547048349</v>
          </cell>
          <cell r="CS70">
            <v>8.3526124092440091E-2</v>
          </cell>
          <cell r="CT70">
            <v>0.11034676620508195</v>
          </cell>
          <cell r="CU70">
            <v>0.30130144809040948</v>
          </cell>
          <cell r="CV70">
            <v>159.80339991905998</v>
          </cell>
          <cell r="CW70">
            <v>21.570061984351696</v>
          </cell>
          <cell r="CX70">
            <v>28.340504505659595</v>
          </cell>
          <cell r="CY70">
            <v>8.7270938744645665</v>
          </cell>
          <cell r="CZ70">
            <v>12.861931125800801</v>
          </cell>
          <cell r="DA70">
            <v>41.329439736192214</v>
          </cell>
          <cell r="DB70">
            <v>263.99145603631479</v>
          </cell>
        </row>
      </sheetData>
      <sheetData sheetId="60" refreshError="1"/>
      <sheetData sheetId="61" refreshError="1"/>
      <sheetData sheetId="62" refreshError="1"/>
      <sheetData sheetId="63" refreshError="1"/>
      <sheetData sheetId="64" refreshError="1"/>
      <sheetData sheetId="6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scalImpact"/>
      <sheetName val="Total Expenses=YR1 rate"/>
      <sheetName val="RateOptions"/>
      <sheetName val="GeogVar"/>
      <sheetName val="CostDrivers"/>
      <sheetName val="CostSummary"/>
      <sheetName val="CleanData"/>
      <sheetName val="RawDataCalcs"/>
      <sheetName val="RawContractData"/>
      <sheetName val="Source"/>
      <sheetName val="Benchmark Statistics"/>
      <sheetName val="CleanData (2)"/>
      <sheetName val="RawDataCalcs (2)"/>
      <sheetName val="Lookups"/>
      <sheetName val="Source1"/>
    </sheetNames>
    <sheetDataSet>
      <sheetData sheetId="0"/>
      <sheetData sheetId="1"/>
      <sheetData sheetId="2"/>
      <sheetData sheetId="3"/>
      <sheetData sheetId="4"/>
      <sheetData sheetId="5"/>
      <sheetData sheetId="6">
        <row r="4">
          <cell r="Z4">
            <v>65246</v>
          </cell>
        </row>
      </sheetData>
      <sheetData sheetId="7">
        <row r="4">
          <cell r="A4" t="str">
            <v>Community Healthlink, Inc.</v>
          </cell>
        </row>
        <row r="12">
          <cell r="L12">
            <v>0</v>
          </cell>
          <cell r="M12">
            <v>0.47942206821686489</v>
          </cell>
          <cell r="N12">
            <v>0.59107516603638444</v>
          </cell>
          <cell r="O12">
            <v>0</v>
          </cell>
          <cell r="P12">
            <v>0.14716929384611976</v>
          </cell>
          <cell r="Q12">
            <v>0.77728942548679902</v>
          </cell>
          <cell r="R12">
            <v>3.9793460642052985</v>
          </cell>
          <cell r="S12">
            <v>0</v>
          </cell>
          <cell r="T12">
            <v>6.8799860627629245E-2</v>
          </cell>
          <cell r="U12">
            <v>0</v>
          </cell>
          <cell r="V12">
            <v>0</v>
          </cell>
          <cell r="W12">
            <v>5.5124194334010168E-2</v>
          </cell>
          <cell r="X12">
            <v>0.10885459283877919</v>
          </cell>
          <cell r="Y12">
            <v>2.6944466327065229E-2</v>
          </cell>
          <cell r="Z12">
            <v>37657.202763269961</v>
          </cell>
          <cell r="AA12">
            <v>41481.381742527206</v>
          </cell>
          <cell r="AB12">
            <v>0</v>
          </cell>
          <cell r="AC12">
            <v>23180.701871100842</v>
          </cell>
          <cell r="AD12">
            <v>0</v>
          </cell>
          <cell r="AE12">
            <v>0</v>
          </cell>
          <cell r="AF12">
            <v>17680</v>
          </cell>
          <cell r="AG12">
            <v>30932.575823280509</v>
          </cell>
          <cell r="AH12">
            <v>0</v>
          </cell>
          <cell r="AI12">
            <v>0</v>
          </cell>
          <cell r="AJ12">
            <v>0</v>
          </cell>
          <cell r="AK12">
            <v>0</v>
          </cell>
          <cell r="AL12">
            <v>0</v>
          </cell>
          <cell r="AM12">
            <v>0</v>
          </cell>
          <cell r="AN12">
            <v>17680</v>
          </cell>
          <cell r="AO12">
            <v>34886.084346898184</v>
          </cell>
          <cell r="AP12">
            <v>0</v>
          </cell>
          <cell r="AQ12">
            <v>0</v>
          </cell>
          <cell r="AR12">
            <v>0</v>
          </cell>
          <cell r="AS12">
            <v>0</v>
          </cell>
          <cell r="AT12">
            <v>0</v>
          </cell>
          <cell r="AU12">
            <v>0</v>
          </cell>
          <cell r="AV12">
            <v>0</v>
          </cell>
          <cell r="AW12">
            <v>29311.548012080879</v>
          </cell>
          <cell r="AX12">
            <v>24465.648402802188</v>
          </cell>
          <cell r="AY12">
            <v>0</v>
          </cell>
          <cell r="AZ12">
            <v>0</v>
          </cell>
          <cell r="BA12">
            <v>17680</v>
          </cell>
          <cell r="BB12">
            <v>0</v>
          </cell>
          <cell r="BC12">
            <v>19175.405214616003</v>
          </cell>
          <cell r="BD12">
            <v>30701.478943232476</v>
          </cell>
          <cell r="BE12">
            <v>17680</v>
          </cell>
          <cell r="BF12">
            <v>17680</v>
          </cell>
          <cell r="BG12">
            <v>20600.958294636763</v>
          </cell>
          <cell r="BH12">
            <v>17680</v>
          </cell>
          <cell r="BI12">
            <v>17680</v>
          </cell>
          <cell r="BJ12">
            <v>17680</v>
          </cell>
          <cell r="BK12">
            <v>0</v>
          </cell>
          <cell r="BL12">
            <v>26322.226006430636</v>
          </cell>
          <cell r="BM12">
            <v>17680</v>
          </cell>
          <cell r="BN12">
            <v>38685.831484193477</v>
          </cell>
          <cell r="BO12">
            <v>23961.524385988574</v>
          </cell>
          <cell r="BP12">
            <v>30587.443549548538</v>
          </cell>
          <cell r="BQ12">
            <v>30374.501516037635</v>
          </cell>
          <cell r="BR12">
            <v>24065.321450444375</v>
          </cell>
          <cell r="BS12">
            <v>17680</v>
          </cell>
          <cell r="BT12">
            <v>31503.545017618279</v>
          </cell>
          <cell r="BU12">
            <v>0.10875010040212529</v>
          </cell>
          <cell r="BV12">
            <v>-665.86045161233085</v>
          </cell>
          <cell r="BW12">
            <v>30515.853243324513</v>
          </cell>
          <cell r="BX12">
            <v>-16660.640829909837</v>
          </cell>
          <cell r="BY12">
            <v>-9135.1790957685735</v>
          </cell>
          <cell r="BZ12">
            <v>32296.395852713424</v>
          </cell>
          <cell r="CA12">
            <v>334845.21992346627</v>
          </cell>
          <cell r="CB12">
            <v>0.10234530988206607</v>
          </cell>
          <cell r="CC12">
            <v>28765.51864806415</v>
          </cell>
          <cell r="CD12">
            <v>-5284.7957360897844</v>
          </cell>
          <cell r="CE12">
            <v>-25513.097684307293</v>
          </cell>
          <cell r="CF12">
            <v>-18906.352557716724</v>
          </cell>
          <cell r="CG12">
            <v>104276.06801952093</v>
          </cell>
          <cell r="CH12">
            <v>-14888.551594883442</v>
          </cell>
          <cell r="CI12">
            <v>216681.70258684226</v>
          </cell>
          <cell r="CJ12">
            <v>30515.853243324513</v>
          </cell>
          <cell r="CK12">
            <v>37966.399759004111</v>
          </cell>
          <cell r="CL12">
            <v>-9135.1790957685735</v>
          </cell>
          <cell r="CM12">
            <v>-8350.2509393528308</v>
          </cell>
          <cell r="CN12">
            <v>32296.395852713424</v>
          </cell>
          <cell r="CO12">
            <v>349550.20301367302</v>
          </cell>
          <cell r="CP12">
            <v>0.42294613762647371</v>
          </cell>
          <cell r="CQ12">
            <v>7.35905594988258E-2</v>
          </cell>
          <cell r="CR12">
            <v>8.2962594909753024E-2</v>
          </cell>
          <cell r="CS12">
            <v>1.7892516626277867E-2</v>
          </cell>
          <cell r="CT12">
            <v>-2.4732885317140137E-3</v>
          </cell>
          <cell r="CU12">
            <v>0.10586298753888759</v>
          </cell>
          <cell r="CV12">
            <v>42.600838212563545</v>
          </cell>
          <cell r="CW12">
            <v>5.3071657252094475</v>
          </cell>
          <cell r="CX12">
            <v>9.4706980108063252</v>
          </cell>
          <cell r="CY12">
            <v>-1.1700110965968467</v>
          </cell>
          <cell r="CZ12">
            <v>0.97393317189613549</v>
          </cell>
          <cell r="DA12">
            <v>13.160797782723682</v>
          </cell>
          <cell r="DB12">
            <v>80.826561365641552</v>
          </cell>
        </row>
        <row r="13">
          <cell r="L13">
            <v>22.480065146407</v>
          </cell>
          <cell r="M13">
            <v>1.0747456362248122</v>
          </cell>
          <cell r="N13">
            <v>2.7329248339636161</v>
          </cell>
          <cell r="O13">
            <v>0.29078784028338911</v>
          </cell>
          <cell r="P13">
            <v>3.2028307061538803</v>
          </cell>
          <cell r="Q13">
            <v>1.222710574513201</v>
          </cell>
          <cell r="R13">
            <v>16.372653935794702</v>
          </cell>
          <cell r="S13">
            <v>1.8165771771769958</v>
          </cell>
          <cell r="T13">
            <v>0.2110486242208556</v>
          </cell>
          <cell r="U13">
            <v>3.4194407243989366E-2</v>
          </cell>
          <cell r="V13">
            <v>0.29486276909909559</v>
          </cell>
          <cell r="W13">
            <v>7.0209138999323156E-2</v>
          </cell>
          <cell r="X13">
            <v>1.5136605586763723</v>
          </cell>
          <cell r="Y13">
            <v>5.6085836703237808E-2</v>
          </cell>
          <cell r="Z13">
            <v>72052.353271212793</v>
          </cell>
          <cell r="AA13">
            <v>117026.19825747277</v>
          </cell>
          <cell r="AB13">
            <v>0</v>
          </cell>
          <cell r="AC13">
            <v>67914.273684454718</v>
          </cell>
          <cell r="AD13">
            <v>0</v>
          </cell>
          <cell r="AE13">
            <v>0</v>
          </cell>
          <cell r="AF13">
            <v>53455.555555555555</v>
          </cell>
          <cell r="AG13">
            <v>131907.42417671951</v>
          </cell>
          <cell r="AH13">
            <v>0</v>
          </cell>
          <cell r="AI13">
            <v>0</v>
          </cell>
          <cell r="AJ13">
            <v>0</v>
          </cell>
          <cell r="AK13">
            <v>0</v>
          </cell>
          <cell r="AL13">
            <v>0</v>
          </cell>
          <cell r="AM13">
            <v>0</v>
          </cell>
          <cell r="AN13">
            <v>33021.102040816324</v>
          </cell>
          <cell r="AO13">
            <v>40539.29362929229</v>
          </cell>
          <cell r="AP13">
            <v>0</v>
          </cell>
          <cell r="AQ13">
            <v>0</v>
          </cell>
          <cell r="AR13">
            <v>0</v>
          </cell>
          <cell r="AS13">
            <v>0</v>
          </cell>
          <cell r="AT13">
            <v>0</v>
          </cell>
          <cell r="AU13">
            <v>0</v>
          </cell>
          <cell r="AV13">
            <v>0</v>
          </cell>
          <cell r="AW13">
            <v>41423.482202344065</v>
          </cell>
          <cell r="AX13">
            <v>45416.588620337287</v>
          </cell>
          <cell r="AY13">
            <v>0</v>
          </cell>
          <cell r="AZ13">
            <v>0</v>
          </cell>
          <cell r="BA13">
            <v>46311.377761028903</v>
          </cell>
          <cell r="BB13">
            <v>0</v>
          </cell>
          <cell r="BC13">
            <v>49620.594785383997</v>
          </cell>
          <cell r="BD13">
            <v>38093.165287536744</v>
          </cell>
          <cell r="BE13">
            <v>40410.526315789473</v>
          </cell>
          <cell r="BF13">
            <v>37251.243231968059</v>
          </cell>
          <cell r="BG13">
            <v>22717.334880124985</v>
          </cell>
          <cell r="BH13">
            <v>43556.327965630728</v>
          </cell>
          <cell r="BI13">
            <v>25381.428571428572</v>
          </cell>
          <cell r="BJ13">
            <v>23444.833333333336</v>
          </cell>
          <cell r="BK13">
            <v>0</v>
          </cell>
          <cell r="BL13">
            <v>37511.068903385298</v>
          </cell>
          <cell r="BM13">
            <v>93123.892778139023</v>
          </cell>
          <cell r="BN13">
            <v>75161.12445450385</v>
          </cell>
          <cell r="BO13">
            <v>120235.51265104848</v>
          </cell>
          <cell r="BP13">
            <v>39356.546406253517</v>
          </cell>
          <cell r="BQ13">
            <v>41923.151828633563</v>
          </cell>
          <cell r="BR13">
            <v>34860.115494120335</v>
          </cell>
          <cell r="BS13">
            <v>39268.080811067135</v>
          </cell>
          <cell r="BT13">
            <v>163298.52298238172</v>
          </cell>
          <cell r="BU13">
            <v>0.30951402011544682</v>
          </cell>
          <cell r="BV13">
            <v>1049.4056009049723</v>
          </cell>
          <cell r="BW13">
            <v>163902.66960738285</v>
          </cell>
          <cell r="BX13">
            <v>33115.928829909841</v>
          </cell>
          <cell r="BY13">
            <v>128723.77509576856</v>
          </cell>
          <cell r="BZ13">
            <v>235075.35593657917</v>
          </cell>
          <cell r="CA13">
            <v>1129686.2829272412</v>
          </cell>
          <cell r="CB13">
            <v>0.26182901402968572</v>
          </cell>
          <cell r="CC13">
            <v>147377.24535193585</v>
          </cell>
          <cell r="CD13">
            <v>16435.075736089784</v>
          </cell>
          <cell r="CE13">
            <v>121361.9336843073</v>
          </cell>
          <cell r="CF13">
            <v>62410.420557716723</v>
          </cell>
          <cell r="CG13">
            <v>413661.7199804791</v>
          </cell>
          <cell r="CH13">
            <v>40855.207594883439</v>
          </cell>
          <cell r="CI13">
            <v>653868.68941315776</v>
          </cell>
          <cell r="CJ13">
            <v>163902.66960738285</v>
          </cell>
          <cell r="CK13">
            <v>142570.37624099589</v>
          </cell>
          <cell r="CL13">
            <v>128723.77509576856</v>
          </cell>
          <cell r="CM13">
            <v>42639.914939352835</v>
          </cell>
          <cell r="CN13">
            <v>235075.35593657917</v>
          </cell>
          <cell r="CO13">
            <v>1317205.4996263271</v>
          </cell>
          <cell r="CP13">
            <v>0.63910146780055677</v>
          </cell>
          <cell r="CQ13">
            <v>0.15684808047742871</v>
          </cell>
          <cell r="CR13">
            <v>0.13469498808628508</v>
          </cell>
          <cell r="CS13">
            <v>0.11500826593670618</v>
          </cell>
          <cell r="CT13">
            <v>4.1578822468167242E-2</v>
          </cell>
          <cell r="CU13">
            <v>0.2119868675623521</v>
          </cell>
          <cell r="CV13">
            <v>143.50182671064113</v>
          </cell>
          <cell r="CW13">
            <v>32.845811714322963</v>
          </cell>
          <cell r="CX13">
            <v>28.993534782884005</v>
          </cell>
          <cell r="CY13">
            <v>22.748648622541225</v>
          </cell>
          <cell r="CZ13">
            <v>4.0384890780000875</v>
          </cell>
          <cell r="DA13">
            <v>37.670291443995474</v>
          </cell>
          <cell r="DB13">
            <v>259.3154627933456</v>
          </cell>
        </row>
      </sheetData>
      <sheetData sheetId="8">
        <row r="4">
          <cell r="BO4">
            <v>1</v>
          </cell>
        </row>
      </sheetData>
      <sheetData sheetId="9">
        <row r="3">
          <cell r="A3" t="str">
            <v>Community Healthlink, Inc.</v>
          </cell>
        </row>
      </sheetData>
      <sheetData sheetId="10"/>
      <sheetData sheetId="11"/>
      <sheetData sheetId="12"/>
      <sheetData sheetId="13"/>
      <sheetData sheetId="1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PPORT122413"/>
      <sheetName val="Occ 122413"/>
      <sheetName val="Profit.Loss"/>
      <sheetName val="Staffing Chart"/>
      <sheetName val="ComparativeModls"/>
      <sheetName val="Travel"/>
      <sheetName val="Resi Rehab Model 121713"/>
      <sheetName val="Staffing Add-On"/>
      <sheetName val="OthProgExp&amp;Meals"/>
      <sheetName val="CatsRevised"/>
      <sheetName val="AdminAnlys"/>
      <sheetName val="Alt Salaries"/>
      <sheetName val="Lrg Program Calcs"/>
      <sheetName val="Resi Rehab Model 120213"/>
      <sheetName val="Resi Rehab Models112213"/>
      <sheetName val="CleanData3386&amp;3401 (2)"/>
      <sheetName val="Support Staff"/>
      <sheetName val="Counselor"/>
      <sheetName val="RecSp"/>
      <sheetName val="UFR_Ut3386"/>
      <sheetName val="MMARS"/>
      <sheetName val="UFRBedSizes"/>
      <sheetName val="CleanData3386&amp;3401"/>
      <sheetName val="RawDataCalcs3386&amp;3401"/>
      <sheetName val="Source3386&amp;3401"/>
      <sheetName val="Relief"/>
      <sheetName val="CAF"/>
      <sheetName val="CostSummary"/>
      <sheetName val="CleanData (2)3386&amp;3401"/>
      <sheetName val="RawDataCalcs (2)3386&amp;3401"/>
      <sheetName val="Lookup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ow r="68">
          <cell r="L68">
            <v>72.246451723559602</v>
          </cell>
          <cell r="M68">
            <v>1.1741641405082577</v>
          </cell>
          <cell r="N68">
            <v>3.5957689647953455</v>
          </cell>
          <cell r="O68">
            <v>0.88242571469783071</v>
          </cell>
          <cell r="P68">
            <v>2.9922523651988402</v>
          </cell>
          <cell r="Q68">
            <v>0</v>
          </cell>
          <cell r="R68">
            <v>22.237316738655739</v>
          </cell>
          <cell r="S68">
            <v>7.5121299519021392</v>
          </cell>
          <cell r="T68">
            <v>2.833316630499493</v>
          </cell>
          <cell r="U68">
            <v>4.5601195749747723E-3</v>
          </cell>
          <cell r="V68">
            <v>12.069142094975193</v>
          </cell>
          <cell r="W68">
            <v>0</v>
          </cell>
          <cell r="X68">
            <v>9.4955627534237532</v>
          </cell>
          <cell r="Y68">
            <v>7.1907363691791755</v>
          </cell>
          <cell r="Z68">
            <v>91020.913854500439</v>
          </cell>
          <cell r="AA68">
            <v>124711.18739604187</v>
          </cell>
          <cell r="AB68">
            <v>64296.027527449696</v>
          </cell>
          <cell r="AC68">
            <v>83622.208514966187</v>
          </cell>
          <cell r="AD68">
            <v>0</v>
          </cell>
          <cell r="AE68">
            <v>0</v>
          </cell>
          <cell r="AF68">
            <v>167549.29408607361</v>
          </cell>
          <cell r="AG68">
            <v>75546.455144027117</v>
          </cell>
          <cell r="AH68">
            <v>0</v>
          </cell>
          <cell r="AI68">
            <v>0</v>
          </cell>
          <cell r="AJ68">
            <v>0</v>
          </cell>
          <cell r="AK68">
            <v>0</v>
          </cell>
          <cell r="AL68">
            <v>0</v>
          </cell>
          <cell r="AM68">
            <v>0</v>
          </cell>
          <cell r="AN68">
            <v>0</v>
          </cell>
          <cell r="AO68">
            <v>0</v>
          </cell>
          <cell r="AP68">
            <v>0</v>
          </cell>
          <cell r="AQ68">
            <v>0</v>
          </cell>
          <cell r="AR68">
            <v>0</v>
          </cell>
          <cell r="AS68">
            <v>0</v>
          </cell>
          <cell r="AT68">
            <v>0</v>
          </cell>
          <cell r="AU68">
            <v>0</v>
          </cell>
          <cell r="AV68">
            <v>0</v>
          </cell>
          <cell r="AW68">
            <v>115332.99841003475</v>
          </cell>
          <cell r="AX68">
            <v>90839.543238665152</v>
          </cell>
          <cell r="AY68">
            <v>0</v>
          </cell>
          <cell r="AZ68">
            <v>59076.726041829606</v>
          </cell>
          <cell r="BA68">
            <v>55249.290555402302</v>
          </cell>
          <cell r="BB68">
            <v>46993.941797087129</v>
          </cell>
          <cell r="BC68">
            <v>47942.60200592941</v>
          </cell>
          <cell r="BD68">
            <v>85107.433959006536</v>
          </cell>
          <cell r="BE68">
            <v>60150.264866991725</v>
          </cell>
          <cell r="BF68">
            <v>37107.840583638354</v>
          </cell>
          <cell r="BG68">
            <v>33991.046761281825</v>
          </cell>
          <cell r="BH68">
            <v>43836.393881035721</v>
          </cell>
          <cell r="BI68">
            <v>42463.787575819486</v>
          </cell>
          <cell r="BJ68">
            <v>36682.268470282579</v>
          </cell>
          <cell r="BK68">
            <v>0</v>
          </cell>
          <cell r="BL68">
            <v>45175.200771212883</v>
          </cell>
          <cell r="BM68">
            <v>97222.235686431435</v>
          </cell>
          <cell r="BN68">
            <v>90638.937363165183</v>
          </cell>
          <cell r="BO68">
            <v>113169.90278239301</v>
          </cell>
          <cell r="BP68">
            <v>75684.090495463184</v>
          </cell>
          <cell r="BQ68">
            <v>0</v>
          </cell>
          <cell r="BR68">
            <v>46930.592735945051</v>
          </cell>
          <cell r="BS68">
            <v>42075.312905327548</v>
          </cell>
          <cell r="BT68">
            <v>216269.62980749301</v>
          </cell>
          <cell r="BU68">
            <v>0.384094973342548</v>
          </cell>
          <cell r="BV68">
            <v>12350.994832280969</v>
          </cell>
          <cell r="BW68">
            <v>212803.87537287769</v>
          </cell>
          <cell r="BX68">
            <v>45517.148315027414</v>
          </cell>
          <cell r="BY68">
            <v>230185.59256648831</v>
          </cell>
          <cell r="BZ68">
            <v>345805.7679048095</v>
          </cell>
          <cell r="CA68">
            <v>1710199.5344424306</v>
          </cell>
          <cell r="CB68">
            <v>0.47995423579086732</v>
          </cell>
          <cell r="CC68">
            <v>178983.40179852833</v>
          </cell>
          <cell r="CD68">
            <v>14893.645073636108</v>
          </cell>
          <cell r="CE68">
            <v>69324.247411650023</v>
          </cell>
          <cell r="CF68">
            <v>0</v>
          </cell>
          <cell r="CG68">
            <v>645104.38732416462</v>
          </cell>
          <cell r="CH68">
            <v>174711.25537607726</v>
          </cell>
          <cell r="CI68">
            <v>900518.70140534756</v>
          </cell>
          <cell r="CJ68">
            <v>212803.87537287769</v>
          </cell>
          <cell r="CK68">
            <v>313764.15077518974</v>
          </cell>
          <cell r="CL68">
            <v>230185.59256648831</v>
          </cell>
          <cell r="CM68">
            <v>65003.728577768285</v>
          </cell>
          <cell r="CN68">
            <v>345805.7679048095</v>
          </cell>
          <cell r="CO68">
            <v>1960247.1389764263</v>
          </cell>
          <cell r="CP68">
            <v>0.59610019577804496</v>
          </cell>
          <cell r="CQ68">
            <v>0.15575790933640654</v>
          </cell>
          <cell r="CR68">
            <v>0.27370087615145067</v>
          </cell>
          <cell r="CS68">
            <v>0.1715322579023047</v>
          </cell>
          <cell r="CT68">
            <v>6.6756562511798637E-2</v>
          </cell>
          <cell r="CU68">
            <v>0.31925969008378724</v>
          </cell>
          <cell r="CV68">
            <v>2340.0851687041445</v>
          </cell>
          <cell r="CW68">
            <v>526.7933215540537</v>
          </cell>
          <cell r="CX68">
            <v>783.17498306080529</v>
          </cell>
          <cell r="CY68">
            <v>858.29819826216942</v>
          </cell>
          <cell r="CZ68">
            <v>35.745290086797638</v>
          </cell>
          <cell r="DA68">
            <v>2101.0606313638164</v>
          </cell>
          <cell r="DB68">
            <v>6644.8697714849759</v>
          </cell>
        </row>
      </sheetData>
      <sheetData sheetId="24"/>
      <sheetData sheetId="25"/>
      <sheetData sheetId="26"/>
      <sheetData sheetId="27"/>
      <sheetData sheetId="28"/>
      <sheetData sheetId="29"/>
      <sheetData sheetId="3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minAnlys"/>
      <sheetName val="AdminAnlys_noPP"/>
      <sheetName val="Support"/>
      <sheetName val="CatsRevised"/>
      <sheetName val="Resi Rehab Models112213"/>
      <sheetName val="Profit.Loss"/>
      <sheetName val="Per Day Templte"/>
      <sheetName val="MMARS"/>
      <sheetName val="UFRBedSizes"/>
      <sheetName val="RateOptions"/>
      <sheetName val="CostSummary"/>
      <sheetName val="ALLCleanData"/>
      <sheetName val="ALLRawDataCalcs"/>
      <sheetName val="ALLCleanData (2)"/>
      <sheetName val="ALLRawDataCalcs (2)"/>
      <sheetName val="Lookups"/>
      <sheetName val="Source"/>
      <sheetName val="Relief"/>
      <sheetName val="CA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4">
          <cell r="A4" t="str">
            <v>Anchor House, Inc</v>
          </cell>
        </row>
        <row r="79">
          <cell r="L79">
            <v>0</v>
          </cell>
          <cell r="M79">
            <v>0.57739105381871081</v>
          </cell>
          <cell r="N79">
            <v>0</v>
          </cell>
          <cell r="O79">
            <v>0</v>
          </cell>
          <cell r="P79">
            <v>0</v>
          </cell>
          <cell r="Q79">
            <v>0</v>
          </cell>
          <cell r="R79">
            <v>0</v>
          </cell>
          <cell r="S79">
            <v>0</v>
          </cell>
          <cell r="T79">
            <v>0</v>
          </cell>
          <cell r="U79">
            <v>0</v>
          </cell>
          <cell r="V79">
            <v>0</v>
          </cell>
          <cell r="W79">
            <v>0</v>
          </cell>
          <cell r="X79">
            <v>0</v>
          </cell>
          <cell r="Y79">
            <v>0</v>
          </cell>
          <cell r="Z79">
            <v>28435.137155526689</v>
          </cell>
          <cell r="AA79">
            <v>17680</v>
          </cell>
          <cell r="AB79">
            <v>17680</v>
          </cell>
          <cell r="AC79">
            <v>17680</v>
          </cell>
          <cell r="AD79">
            <v>0</v>
          </cell>
          <cell r="AE79">
            <v>0</v>
          </cell>
          <cell r="AF79">
            <v>17680</v>
          </cell>
          <cell r="AG79">
            <v>17680</v>
          </cell>
          <cell r="AH79">
            <v>0</v>
          </cell>
          <cell r="AI79">
            <v>0</v>
          </cell>
          <cell r="AJ79">
            <v>0</v>
          </cell>
          <cell r="AK79">
            <v>0</v>
          </cell>
          <cell r="AL79">
            <v>0</v>
          </cell>
          <cell r="AM79">
            <v>0</v>
          </cell>
          <cell r="AN79">
            <v>0</v>
          </cell>
          <cell r="AO79">
            <v>0</v>
          </cell>
          <cell r="AP79">
            <v>0</v>
          </cell>
          <cell r="AQ79">
            <v>0</v>
          </cell>
          <cell r="AR79">
            <v>23859.120535267313</v>
          </cell>
          <cell r="AS79">
            <v>0</v>
          </cell>
          <cell r="AT79">
            <v>0</v>
          </cell>
          <cell r="AU79">
            <v>50802.732601898606</v>
          </cell>
          <cell r="AV79">
            <v>17680</v>
          </cell>
          <cell r="AW79">
            <v>17680</v>
          </cell>
          <cell r="AX79">
            <v>17680</v>
          </cell>
          <cell r="AY79">
            <v>0</v>
          </cell>
          <cell r="AZ79">
            <v>17680</v>
          </cell>
          <cell r="BA79">
            <v>17680</v>
          </cell>
          <cell r="BB79">
            <v>38683.69077867044</v>
          </cell>
          <cell r="BC79">
            <v>17680</v>
          </cell>
          <cell r="BD79">
            <v>17680</v>
          </cell>
          <cell r="BE79">
            <v>17680</v>
          </cell>
          <cell r="BF79">
            <v>17680</v>
          </cell>
          <cell r="BG79">
            <v>17680</v>
          </cell>
          <cell r="BH79">
            <v>19062.457831543241</v>
          </cell>
          <cell r="BI79">
            <v>17680</v>
          </cell>
          <cell r="BJ79">
            <v>17680</v>
          </cell>
          <cell r="BK79">
            <v>0</v>
          </cell>
          <cell r="BL79">
            <v>21681.305257972374</v>
          </cell>
          <cell r="BM79">
            <v>17680</v>
          </cell>
          <cell r="BN79">
            <v>27891.865159060682</v>
          </cell>
          <cell r="BO79">
            <v>17680</v>
          </cell>
          <cell r="BP79">
            <v>17680</v>
          </cell>
          <cell r="BQ79">
            <v>0</v>
          </cell>
          <cell r="BR79">
            <v>17680</v>
          </cell>
          <cell r="BS79">
            <v>17680</v>
          </cell>
          <cell r="BT79">
            <v>-33840.825207644957</v>
          </cell>
          <cell r="BU79">
            <v>9.9399320216439602E-2</v>
          </cell>
          <cell r="BV79">
            <v>-7186.0683792355921</v>
          </cell>
          <cell r="BW79">
            <v>-35177.791184608956</v>
          </cell>
          <cell r="BX79">
            <v>-35590.8564710625</v>
          </cell>
          <cell r="BY79">
            <v>-55116.908947536416</v>
          </cell>
          <cell r="BZ79">
            <v>-83307.390942615937</v>
          </cell>
          <cell r="CA79">
            <v>-273349.04756602121</v>
          </cell>
          <cell r="CB79">
            <v>-7.7547029698140868E-2</v>
          </cell>
          <cell r="CC79">
            <v>-39734.823067126941</v>
          </cell>
          <cell r="CD79">
            <v>-11517.352389708823</v>
          </cell>
          <cell r="CE79">
            <v>-46362.182866501425</v>
          </cell>
          <cell r="CF79">
            <v>0</v>
          </cell>
          <cell r="CG79">
            <v>-136501.6277690421</v>
          </cell>
          <cell r="CH79">
            <v>-90397.5729167721</v>
          </cell>
          <cell r="CI79">
            <v>-152542.56256830844</v>
          </cell>
          <cell r="CJ79">
            <v>-35177.791184608956</v>
          </cell>
          <cell r="CK79">
            <v>-55706.39251003167</v>
          </cell>
          <cell r="CL79">
            <v>-55116.908947536416</v>
          </cell>
          <cell r="CM79">
            <v>-22219.839170646766</v>
          </cell>
          <cell r="CN79">
            <v>-83307.390942615937</v>
          </cell>
          <cell r="CO79">
            <v>-300520.46157656109</v>
          </cell>
          <cell r="CP79">
            <v>0.30633124267464451</v>
          </cell>
          <cell r="CQ79">
            <v>5.7034936589832844E-2</v>
          </cell>
          <cell r="CR79">
            <v>4.4068118751284815E-2</v>
          </cell>
          <cell r="CS79">
            <v>2.7587424293530421E-2</v>
          </cell>
          <cell r="CT79">
            <v>-1.0746712977518131E-2</v>
          </cell>
          <cell r="CU79">
            <v>5.6488367741951151E-3</v>
          </cell>
          <cell r="CV79">
            <v>-2062.0561046906537</v>
          </cell>
          <cell r="CW79">
            <v>-471.57856070100786</v>
          </cell>
          <cell r="CX79">
            <v>-829.79647253395638</v>
          </cell>
          <cell r="CY79">
            <v>-702.99662310767405</v>
          </cell>
          <cell r="CZ79">
            <v>-32.286801646116025</v>
          </cell>
          <cell r="DA79">
            <v>-1727.3032736999844</v>
          </cell>
          <cell r="DB79">
            <v>-5737.0735599716909</v>
          </cell>
        </row>
        <row r="80">
          <cell r="L80">
            <v>69.284636205819837</v>
          </cell>
          <cell r="M80">
            <v>1.1771650937138902</v>
          </cell>
          <cell r="N80">
            <v>3.4122506676181943</v>
          </cell>
          <cell r="O80">
            <v>0.82069868579631511</v>
          </cell>
          <cell r="P80">
            <v>2.6508850651609546</v>
          </cell>
          <cell r="Q80">
            <v>0</v>
          </cell>
          <cell r="R80">
            <v>21.232076463903709</v>
          </cell>
          <cell r="S80">
            <v>6.938323741838091</v>
          </cell>
          <cell r="T80">
            <v>3.1186545144232269</v>
          </cell>
          <cell r="U80">
            <v>5.7442478853553091E-3</v>
          </cell>
          <cell r="V80">
            <v>10.880829883086919</v>
          </cell>
          <cell r="W80">
            <v>0</v>
          </cell>
          <cell r="X80">
            <v>13.410649962472018</v>
          </cell>
          <cell r="Y80">
            <v>6.5547543892416638</v>
          </cell>
          <cell r="Z80">
            <v>88967.234496437944</v>
          </cell>
          <cell r="AA80">
            <v>122198.93712645938</v>
          </cell>
          <cell r="AB80">
            <v>63161.328698046535</v>
          </cell>
          <cell r="AC80">
            <v>102102.1506130342</v>
          </cell>
          <cell r="AD80">
            <v>0</v>
          </cell>
          <cell r="AE80">
            <v>0</v>
          </cell>
          <cell r="AF80">
            <v>167549.29408607361</v>
          </cell>
          <cell r="AG80">
            <v>75546.455144027117</v>
          </cell>
          <cell r="AH80">
            <v>0</v>
          </cell>
          <cell r="AI80">
            <v>0</v>
          </cell>
          <cell r="AJ80">
            <v>0</v>
          </cell>
          <cell r="AK80">
            <v>0</v>
          </cell>
          <cell r="AL80">
            <v>0</v>
          </cell>
          <cell r="AM80">
            <v>0</v>
          </cell>
          <cell r="AN80">
            <v>0</v>
          </cell>
          <cell r="AO80">
            <v>0</v>
          </cell>
          <cell r="AP80">
            <v>0</v>
          </cell>
          <cell r="AQ80">
            <v>0</v>
          </cell>
          <cell r="AR80">
            <v>30239.396853710758</v>
          </cell>
          <cell r="AS80">
            <v>0</v>
          </cell>
          <cell r="AT80">
            <v>0</v>
          </cell>
          <cell r="AU80">
            <v>57141.476956924918</v>
          </cell>
          <cell r="AV80">
            <v>94785.379298349784</v>
          </cell>
          <cell r="AW80">
            <v>115332.99841003475</v>
          </cell>
          <cell r="AX80">
            <v>74232.856721660632</v>
          </cell>
          <cell r="AY80">
            <v>0</v>
          </cell>
          <cell r="AZ80">
            <v>57851.390584257657</v>
          </cell>
          <cell r="BA80">
            <v>54077.519564488088</v>
          </cell>
          <cell r="BB80">
            <v>46993.941797087129</v>
          </cell>
          <cell r="BC80">
            <v>47031.925855490001</v>
          </cell>
          <cell r="BD80">
            <v>80910.77582627043</v>
          </cell>
          <cell r="BE80">
            <v>58979.412238436635</v>
          </cell>
          <cell r="BF80">
            <v>37606.724099758874</v>
          </cell>
          <cell r="BG80">
            <v>34184.545775221428</v>
          </cell>
          <cell r="BH80">
            <v>44682.447478512273</v>
          </cell>
          <cell r="BI80">
            <v>43279.289309185209</v>
          </cell>
          <cell r="BJ80">
            <v>34764.713108452248</v>
          </cell>
          <cell r="BK80">
            <v>0</v>
          </cell>
          <cell r="BL80">
            <v>44540.726387923671</v>
          </cell>
          <cell r="BM80">
            <v>87042.359908091457</v>
          </cell>
          <cell r="BN80">
            <v>89444.929291394248</v>
          </cell>
          <cell r="BO80">
            <v>124289.8138430859</v>
          </cell>
          <cell r="BP80">
            <v>69728.324373011812</v>
          </cell>
          <cell r="BQ80">
            <v>0</v>
          </cell>
          <cell r="BR80">
            <v>45725.015042832936</v>
          </cell>
          <cell r="BS80">
            <v>42929.696587844563</v>
          </cell>
          <cell r="BT80">
            <v>208567.74314375603</v>
          </cell>
          <cell r="BU80">
            <v>0.37939257864307757</v>
          </cell>
          <cell r="BV80">
            <v>11340.46896574504</v>
          </cell>
          <cell r="BW80">
            <v>205750.30853421061</v>
          </cell>
          <cell r="BX80">
            <v>52533.215359951391</v>
          </cell>
          <cell r="BY80">
            <v>218916.6417253142</v>
          </cell>
          <cell r="BZ80">
            <v>324950.55705412541</v>
          </cell>
          <cell r="CA80">
            <v>1633627.1796378456</v>
          </cell>
          <cell r="CB80">
            <v>0.4782126529821793</v>
          </cell>
          <cell r="CC80">
            <v>171362.27445601582</v>
          </cell>
          <cell r="CD80">
            <v>13622.627111931048</v>
          </cell>
          <cell r="CE80">
            <v>68743.295088723651</v>
          </cell>
          <cell r="CF80">
            <v>0</v>
          </cell>
          <cell r="CG80">
            <v>614410.50415793085</v>
          </cell>
          <cell r="CH80">
            <v>161336.79569454989</v>
          </cell>
          <cell r="CI80">
            <v>857504.50006830844</v>
          </cell>
          <cell r="CJ80">
            <v>205750.30853421061</v>
          </cell>
          <cell r="CK80">
            <v>300031.79195447615</v>
          </cell>
          <cell r="CL80">
            <v>218916.6417253142</v>
          </cell>
          <cell r="CM80">
            <v>60845.945281757871</v>
          </cell>
          <cell r="CN80">
            <v>324950.55705412541</v>
          </cell>
          <cell r="CO80">
            <v>1864449.3208710058</v>
          </cell>
          <cell r="CP80">
            <v>0.59146570716910496</v>
          </cell>
          <cell r="CQ80">
            <v>0.1587990772116758</v>
          </cell>
          <cell r="CR80">
            <v>0.27304046663532405</v>
          </cell>
          <cell r="CS80">
            <v>0.17036991581041908</v>
          </cell>
          <cell r="CT80">
            <v>6.308030690001018E-2</v>
          </cell>
          <cell r="CU80">
            <v>0.31768181299437093</v>
          </cell>
          <cell r="CV80">
            <v>2532.7091484425123</v>
          </cell>
          <cell r="CW80">
            <v>581.11630348162896</v>
          </cell>
          <cell r="CX80">
            <v>1018.2283441433642</v>
          </cell>
          <cell r="CY80">
            <v>840.02908424611667</v>
          </cell>
          <cell r="CZ80">
            <v>43.083668282855932</v>
          </cell>
          <cell r="DA80">
            <v>2047.9481385330873</v>
          </cell>
          <cell r="DB80">
            <v>6974.1704107218638</v>
          </cell>
        </row>
      </sheetData>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FR Staff Roster"/>
      <sheetName val="Complete UFR List"/>
      <sheetName val="List of Programs"/>
    </sheetNames>
    <sheetDataSet>
      <sheetData sheetId="0"/>
      <sheetData sheetId="1"/>
      <sheetData sheetId="2">
        <row r="3">
          <cell r="B3" t="str">
            <v>Adira Academy</v>
          </cell>
        </row>
        <row r="4">
          <cell r="B4" t="str">
            <v>Alliance House</v>
          </cell>
        </row>
        <row r="5">
          <cell r="B5" t="str">
            <v>Amesbury Assessment</v>
          </cell>
        </row>
        <row r="6">
          <cell r="B6" t="str">
            <v>Brewster Treatment Program</v>
          </cell>
        </row>
        <row r="7">
          <cell r="B7" t="str">
            <v>Brockton Boys Assessment and Stabilizaton</v>
          </cell>
        </row>
        <row r="8">
          <cell r="B8" t="str">
            <v>Brockton Revocation</v>
          </cell>
        </row>
        <row r="9">
          <cell r="B9" t="str">
            <v>Douglas Academy</v>
          </cell>
        </row>
        <row r="10">
          <cell r="B10" t="str">
            <v>Eliot Pearl Hill Academy</v>
          </cell>
        </row>
        <row r="11">
          <cell r="B11" t="str">
            <v>Eliot Short-term Treatment</v>
          </cell>
        </row>
        <row r="12">
          <cell r="B12" t="str">
            <v>Harvard House</v>
          </cell>
        </row>
        <row r="13">
          <cell r="B13" t="str">
            <v>Bright Futures</v>
          </cell>
        </row>
        <row r="14">
          <cell r="B14" t="str">
            <v>New River Academy</v>
          </cell>
        </row>
        <row r="15">
          <cell r="B15" t="str">
            <v xml:space="preserve">Our House </v>
          </cell>
        </row>
        <row r="16">
          <cell r="B16" t="str">
            <v>South Hadley Girls</v>
          </cell>
        </row>
        <row r="17">
          <cell r="B17" t="str">
            <v>Spectrum REACH</v>
          </cell>
        </row>
        <row r="18">
          <cell r="B18" t="str">
            <v>Strive</v>
          </cell>
        </row>
        <row r="19">
          <cell r="B19" t="str">
            <v>Teamworks</v>
          </cell>
        </row>
        <row r="24">
          <cell r="A24" t="str">
            <v>Eliot Community Human Services</v>
          </cell>
        </row>
        <row r="25">
          <cell r="A25" t="str">
            <v>Northeast Family Institute</v>
          </cell>
        </row>
        <row r="26">
          <cell r="A26" t="str">
            <v>Old Colony YMCA</v>
          </cell>
        </row>
        <row r="27">
          <cell r="A27" t="str">
            <v>Spectrum Health Systems, Inc.</v>
          </cell>
        </row>
        <row r="28">
          <cell r="A28" t="str">
            <v>Key Program, Inc.</v>
          </cell>
        </row>
        <row r="29">
          <cell r="A29" t="str">
            <v>RFK Girls</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Provider Summary"/>
      <sheetName val="Provider Graph"/>
      <sheetName val="LOS Analysis"/>
      <sheetName val="LOS Data"/>
      <sheetName val="Area Sort"/>
      <sheetName val="Regional Sort"/>
      <sheetName val="Regional Graph"/>
      <sheetName val="Regional FTE Data"/>
      <sheetName val="FTE Data"/>
      <sheetName val="Regional Contracts"/>
      <sheetName val="Site Capacity"/>
      <sheetName val="UTIL GAP BY PROV"/>
      <sheetName val="UTIL GAP BY REG"/>
      <sheetName val="Lists"/>
    </sheetNames>
    <sheetDataSet>
      <sheetData sheetId="0"/>
      <sheetData sheetId="1"/>
      <sheetData sheetId="2" refreshError="1"/>
      <sheetData sheetId="3"/>
      <sheetData sheetId="4"/>
      <sheetData sheetId="5"/>
      <sheetData sheetId="6"/>
      <sheetData sheetId="7" refreshError="1"/>
      <sheetData sheetId="8"/>
      <sheetData sheetId="9">
        <row r="3">
          <cell r="A3" t="str">
            <v>Bay State CS / Plymouth / 475 State</v>
          </cell>
          <cell r="L3">
            <v>9.6774193548387094E-2</v>
          </cell>
          <cell r="M3">
            <v>5.7</v>
          </cell>
          <cell r="N3">
            <v>8.7096774193548381</v>
          </cell>
          <cell r="O3">
            <v>8</v>
          </cell>
          <cell r="P3">
            <v>5.0333333333333323</v>
          </cell>
          <cell r="Q3">
            <v>10.451612903225808</v>
          </cell>
          <cell r="R3">
            <v>11.366666666666667</v>
          </cell>
          <cell r="S3">
            <v>10.61290322580645</v>
          </cell>
          <cell r="T3">
            <v>10.903225806451612</v>
          </cell>
          <cell r="U3">
            <v>8.862068965517242</v>
          </cell>
          <cell r="V3">
            <v>10.870967741935482</v>
          </cell>
          <cell r="W3">
            <v>12.066666666666666</v>
          </cell>
          <cell r="X3">
            <v>10.258064516129032</v>
          </cell>
          <cell r="Y3">
            <v>11.333333333333332</v>
          </cell>
          <cell r="Z3">
            <v>10.451612903225806</v>
          </cell>
          <cell r="AA3">
            <v>10.516129032258064</v>
          </cell>
          <cell r="AB3">
            <v>10.933333333333334</v>
          </cell>
          <cell r="AC3">
            <v>10.903225806451614</v>
          </cell>
          <cell r="AD3">
            <v>10.033333333333331</v>
          </cell>
          <cell r="AE3">
            <v>11.290322580645162</v>
          </cell>
          <cell r="AF3">
            <v>10.870967741935484</v>
          </cell>
          <cell r="AG3">
            <v>8.4285714285714288</v>
          </cell>
          <cell r="AH3">
            <v>9.4838709677419342</v>
          </cell>
          <cell r="AI3">
            <v>10.766666666666666</v>
          </cell>
          <cell r="AJ3">
            <v>8.8387096774193559</v>
          </cell>
          <cell r="AK3">
            <v>9.7333333333333325</v>
          </cell>
          <cell r="AL3">
            <v>7.1290322580645142</v>
          </cell>
          <cell r="AM3">
            <v>9.4838709677419377</v>
          </cell>
          <cell r="AN3">
            <v>9.6999999999999993</v>
          </cell>
          <cell r="AO3">
            <v>10.096774193548388</v>
          </cell>
          <cell r="AP3">
            <v>8.8333333333333339</v>
          </cell>
          <cell r="AQ3">
            <v>8.9032258064516139</v>
          </cell>
          <cell r="AR3">
            <v>8.9032258064516121</v>
          </cell>
          <cell r="AS3">
            <v>9.3214285714285712</v>
          </cell>
          <cell r="AT3">
            <v>6.5483870967741931</v>
          </cell>
          <cell r="AU3">
            <v>7.333333333333333</v>
          </cell>
          <cell r="AV3">
            <v>11.451612903225808</v>
          </cell>
          <cell r="AW3">
            <v>11.5</v>
          </cell>
        </row>
        <row r="4">
          <cell r="A4" t="str">
            <v>Bay State CS / S.Weymouth/ 911 Main</v>
          </cell>
          <cell r="D4">
            <v>5.9666666666666668</v>
          </cell>
          <cell r="E4">
            <v>6.0645161290322571</v>
          </cell>
          <cell r="F4">
            <v>8.2666666666666675</v>
          </cell>
          <cell r="G4">
            <v>7.6774193548387091</v>
          </cell>
          <cell r="H4">
            <v>7.4516129032258052</v>
          </cell>
          <cell r="I4">
            <v>6.6785714285714288</v>
          </cell>
          <cell r="J4">
            <v>7.8064516129032242</v>
          </cell>
          <cell r="K4">
            <v>8.6333333333333329</v>
          </cell>
          <cell r="L4">
            <v>7.67741935483871</v>
          </cell>
          <cell r="M4">
            <v>8.3333333333333321</v>
          </cell>
          <cell r="N4">
            <v>7.9677419354838692</v>
          </cell>
          <cell r="O4">
            <v>8.258064516129032</v>
          </cell>
          <cell r="P4">
            <v>7.6</v>
          </cell>
          <cell r="Q4">
            <v>8.0967741935483861</v>
          </cell>
          <cell r="R4">
            <v>8.8000000000000007</v>
          </cell>
          <cell r="S4">
            <v>8.612903225806452</v>
          </cell>
          <cell r="T4">
            <v>8.4516129032258078</v>
          </cell>
          <cell r="U4">
            <v>7.3103448275862073</v>
          </cell>
          <cell r="V4">
            <v>7.0645161290322562</v>
          </cell>
          <cell r="W4">
            <v>7.6333333333333346</v>
          </cell>
          <cell r="X4">
            <v>7.4516129032258052</v>
          </cell>
          <cell r="Y4">
            <v>7.6333333333333329</v>
          </cell>
          <cell r="Z4">
            <v>8.6129032258064537</v>
          </cell>
          <cell r="AA4">
            <v>5.4838709677419359</v>
          </cell>
          <cell r="AB4">
            <v>5.6333333333333329</v>
          </cell>
          <cell r="AC4">
            <v>7.774193548387097</v>
          </cell>
          <cell r="AD4">
            <v>8.6999999999999993</v>
          </cell>
          <cell r="AE4">
            <v>7.935483870967742</v>
          </cell>
          <cell r="AF4">
            <v>7.8064516129032242</v>
          </cell>
          <cell r="AG4">
            <v>6.5714285714285703</v>
          </cell>
          <cell r="AH4">
            <v>8.0967741935483861</v>
          </cell>
          <cell r="AI4">
            <v>8.8666666666666654</v>
          </cell>
          <cell r="AJ4">
            <v>6.0645161290322571</v>
          </cell>
          <cell r="AK4">
            <v>8.0666666666666647</v>
          </cell>
          <cell r="AL4">
            <v>6.32258064516129</v>
          </cell>
          <cell r="AM4">
            <v>5.161290322580645</v>
          </cell>
          <cell r="AN4">
            <v>8.6</v>
          </cell>
          <cell r="AO4">
            <v>6.3548387096774182</v>
          </cell>
          <cell r="AP4">
            <v>7.8333333333333348</v>
          </cell>
          <cell r="AQ4">
            <v>6.870967741935484</v>
          </cell>
          <cell r="AR4">
            <v>5.2258064516129021</v>
          </cell>
          <cell r="AS4">
            <v>7.7142857142857153</v>
          </cell>
          <cell r="AT4">
            <v>7.5161290322580641</v>
          </cell>
          <cell r="AU4">
            <v>6.9333333333333336</v>
          </cell>
          <cell r="AV4">
            <v>5.2580645161290311</v>
          </cell>
          <cell r="AW4">
            <v>7.7666666666666666</v>
          </cell>
        </row>
        <row r="5">
          <cell r="A5" t="str">
            <v>Brandon/Natick/27Winter St</v>
          </cell>
          <cell r="D5">
            <v>3.3</v>
          </cell>
          <cell r="E5">
            <v>5.612903225806452</v>
          </cell>
          <cell r="F5">
            <v>4.0333333333333332</v>
          </cell>
          <cell r="G5">
            <v>5.580645161290323</v>
          </cell>
          <cell r="H5">
            <v>5.129032258064516</v>
          </cell>
          <cell r="I5">
            <v>5.2857142857142856</v>
          </cell>
          <cell r="J5">
            <v>5.161290322580645</v>
          </cell>
          <cell r="K5">
            <v>4.4333333333333336</v>
          </cell>
          <cell r="L5">
            <v>5.4838709677419351</v>
          </cell>
          <cell r="M5">
            <v>5.9333333333333336</v>
          </cell>
          <cell r="N5">
            <v>5.7741935483870961</v>
          </cell>
          <cell r="O5">
            <v>5.0967741935483879</v>
          </cell>
          <cell r="P5">
            <v>4.8</v>
          </cell>
          <cell r="Q5">
            <v>5.064516129032258</v>
          </cell>
          <cell r="R5">
            <v>5.8</v>
          </cell>
          <cell r="S5">
            <v>5.67741935483871</v>
          </cell>
          <cell r="T5">
            <v>5.870967741935484</v>
          </cell>
          <cell r="U5">
            <v>5.7586206896551726</v>
          </cell>
          <cell r="V5">
            <v>5.838709677419355</v>
          </cell>
          <cell r="W5">
            <v>5.6333333333333337</v>
          </cell>
          <cell r="X5">
            <v>4.7419354838709671</v>
          </cell>
          <cell r="Y5">
            <v>5.5333333333333332</v>
          </cell>
          <cell r="Z5">
            <v>5.9354838709677411</v>
          </cell>
          <cell r="AA5">
            <v>5.5161290322580649</v>
          </cell>
          <cell r="AB5">
            <v>5</v>
          </cell>
          <cell r="AC5">
            <v>4.6774193548387091</v>
          </cell>
          <cell r="AD5">
            <v>5.6666666666666661</v>
          </cell>
          <cell r="AE5">
            <v>5.354838709677419</v>
          </cell>
          <cell r="AF5">
            <v>5.2258064516129021</v>
          </cell>
          <cell r="AG5">
            <v>5.75</v>
          </cell>
          <cell r="AH5">
            <v>5.096774193548387</v>
          </cell>
          <cell r="AI5">
            <v>5.6666666666666661</v>
          </cell>
          <cell r="AJ5">
            <v>5.741935483870968</v>
          </cell>
          <cell r="AK5">
            <v>5.7333333333333334</v>
          </cell>
          <cell r="AL5">
            <v>4.7741935483870961</v>
          </cell>
          <cell r="AM5">
            <v>5.387096774193548</v>
          </cell>
          <cell r="AN5">
            <v>5.7666666666666666</v>
          </cell>
          <cell r="AO5">
            <v>6</v>
          </cell>
          <cell r="AP5">
            <v>5.5</v>
          </cell>
          <cell r="AQ5">
            <v>4.6451612903225801</v>
          </cell>
          <cell r="AR5">
            <v>5.6774193548387091</v>
          </cell>
          <cell r="AS5">
            <v>4.7857142857142847</v>
          </cell>
          <cell r="AT5">
            <v>5.870967741935484</v>
          </cell>
          <cell r="AU5">
            <v>5.9</v>
          </cell>
          <cell r="AV5">
            <v>5.1612903225806441</v>
          </cell>
          <cell r="AW5">
            <v>5.7333333333333334</v>
          </cell>
        </row>
        <row r="6">
          <cell r="A6" t="str">
            <v>Caritas St Mary's /Dorch /90Cushing</v>
          </cell>
          <cell r="B6">
            <v>10</v>
          </cell>
          <cell r="C6">
            <v>9.935483870967742</v>
          </cell>
          <cell r="D6">
            <v>9.9333333333333336</v>
          </cell>
          <cell r="E6">
            <v>9.9032258064516121</v>
          </cell>
          <cell r="F6">
            <v>9.8666666666666671</v>
          </cell>
          <cell r="G6">
            <v>7.193548387096774</v>
          </cell>
          <cell r="H6">
            <v>9.2903225806451584</v>
          </cell>
          <cell r="I6">
            <v>8.9642857142857117</v>
          </cell>
          <cell r="J6">
            <v>9.4838709677419342</v>
          </cell>
          <cell r="K6">
            <v>12.9</v>
          </cell>
          <cell r="L6">
            <v>6.1612903225806432</v>
          </cell>
          <cell r="M6">
            <v>9.1666666666666661</v>
          </cell>
          <cell r="N6">
            <v>9.4516129032258061</v>
          </cell>
          <cell r="O6">
            <v>7.9354838709677411</v>
          </cell>
          <cell r="P6">
            <v>10.866666666666665</v>
          </cell>
          <cell r="Q6">
            <v>9.2580645161290338</v>
          </cell>
          <cell r="R6">
            <v>7.8</v>
          </cell>
          <cell r="S6">
            <v>8.064516129032258</v>
          </cell>
          <cell r="T6">
            <v>8.3548387096774182</v>
          </cell>
          <cell r="U6">
            <v>8.8965517241379306</v>
          </cell>
          <cell r="V6">
            <v>8.7741935483870979</v>
          </cell>
          <cell r="W6">
            <v>9.3333333333333339</v>
          </cell>
          <cell r="X6">
            <v>10.03225806451613</v>
          </cell>
          <cell r="Y6">
            <v>9.8666666666666671</v>
          </cell>
          <cell r="Z6">
            <v>8.0322580645161281</v>
          </cell>
          <cell r="AA6">
            <v>7.5161290322580632</v>
          </cell>
          <cell r="AB6">
            <v>7.0333333333333341</v>
          </cell>
          <cell r="AC6">
            <v>9.2258064516129039</v>
          </cell>
          <cell r="AD6">
            <v>7.666666666666667</v>
          </cell>
          <cell r="AE6">
            <v>6.5806451612903221</v>
          </cell>
          <cell r="AF6">
            <v>11.354838709677418</v>
          </cell>
          <cell r="AG6">
            <v>7.6785714285714288</v>
          </cell>
          <cell r="AH6">
            <v>9.4838709677419359</v>
          </cell>
          <cell r="AI6">
            <v>11.366666666666667</v>
          </cell>
          <cell r="AJ6">
            <v>9.6451612903225801</v>
          </cell>
          <cell r="AK6">
            <v>6.2333333333333325</v>
          </cell>
          <cell r="AL6">
            <v>7.870967741935484</v>
          </cell>
          <cell r="AM6">
            <v>7.935483870967742</v>
          </cell>
          <cell r="AN6">
            <v>8.3666666666666654</v>
          </cell>
          <cell r="AO6">
            <v>10.35483870967742</v>
          </cell>
          <cell r="AP6">
            <v>7.7666666666666666</v>
          </cell>
          <cell r="AQ6">
            <v>6.935483870967742</v>
          </cell>
          <cell r="AR6">
            <v>8.7741935483870979</v>
          </cell>
          <cell r="AS6">
            <v>10.571428571428569</v>
          </cell>
          <cell r="AT6">
            <v>9.258064516129032</v>
          </cell>
          <cell r="AU6">
            <v>6.6</v>
          </cell>
          <cell r="AV6">
            <v>8.1290322580645142</v>
          </cell>
          <cell r="AW6">
            <v>7.4333333333333327</v>
          </cell>
        </row>
        <row r="7">
          <cell r="A7" t="str">
            <v>CFP / Dorchester / 31 Athelwold St</v>
          </cell>
          <cell r="AQ7">
            <v>3.32258064516129</v>
          </cell>
          <cell r="AR7">
            <v>6.4516129032258052</v>
          </cell>
          <cell r="AS7">
            <v>6.8571428571428577</v>
          </cell>
          <cell r="AT7">
            <v>6.7096774193548381</v>
          </cell>
          <cell r="AU7">
            <v>7.2</v>
          </cell>
          <cell r="AV7">
            <v>8.064516129032258</v>
          </cell>
          <cell r="AW7">
            <v>6.3</v>
          </cell>
        </row>
        <row r="8">
          <cell r="A8" t="str">
            <v>Communities For People</v>
          </cell>
          <cell r="AP8">
            <v>1.5</v>
          </cell>
          <cell r="AQ8">
            <v>3.967741935483871</v>
          </cell>
          <cell r="AR8">
            <v>1.032258064516129</v>
          </cell>
        </row>
        <row r="9">
          <cell r="A9" t="str">
            <v>Community Care/S.Attleboro/543Newpo</v>
          </cell>
          <cell r="E9">
            <v>4.064516129032258</v>
          </cell>
          <cell r="F9">
            <v>10.566666666666666</v>
          </cell>
          <cell r="G9">
            <v>10.354838709677418</v>
          </cell>
          <cell r="H9">
            <v>11.09677419354839</v>
          </cell>
          <cell r="I9">
            <v>10.857142857142858</v>
          </cell>
          <cell r="J9">
            <v>11.193548387096774</v>
          </cell>
          <cell r="K9">
            <v>10</v>
          </cell>
          <cell r="L9">
            <v>11.032258064516128</v>
          </cell>
          <cell r="M9">
            <v>11.3</v>
          </cell>
          <cell r="N9">
            <v>10.451612903225808</v>
          </cell>
          <cell r="O9">
            <v>11.64516129032258</v>
          </cell>
          <cell r="P9">
            <v>10.6</v>
          </cell>
          <cell r="Q9">
            <v>10.96774193548387</v>
          </cell>
          <cell r="R9">
            <v>10.8</v>
          </cell>
          <cell r="S9">
            <v>10.129032258064516</v>
          </cell>
          <cell r="T9">
            <v>9.0967741935483879</v>
          </cell>
          <cell r="U9">
            <v>11.448275862068966</v>
          </cell>
          <cell r="V9">
            <v>11.032258064516128</v>
          </cell>
          <cell r="W9">
            <v>11.666666666666668</v>
          </cell>
          <cell r="X9">
            <v>10.580645161290322</v>
          </cell>
          <cell r="Y9">
            <v>11.766666666666667</v>
          </cell>
          <cell r="Z9">
            <v>10.903225806451614</v>
          </cell>
          <cell r="AA9">
            <v>10.290322580645162</v>
          </cell>
          <cell r="AB9">
            <v>9.5</v>
          </cell>
          <cell r="AC9">
            <v>10.290322580645162</v>
          </cell>
          <cell r="AD9">
            <v>9.5333333333333332</v>
          </cell>
          <cell r="AE9">
            <v>8.4193548387096762</v>
          </cell>
          <cell r="AF9">
            <v>11.774193548387096</v>
          </cell>
          <cell r="AG9">
            <v>10.071428571428571</v>
          </cell>
          <cell r="AH9">
            <v>10.193548387096776</v>
          </cell>
          <cell r="AI9">
            <v>10.166666666666666</v>
          </cell>
          <cell r="AJ9">
            <v>9.1612903225806477</v>
          </cell>
          <cell r="AK9">
            <v>9.8000000000000007</v>
          </cell>
          <cell r="AL9">
            <v>9.32258064516129</v>
          </cell>
          <cell r="AM9">
            <v>10.193548387096776</v>
          </cell>
          <cell r="AN9">
            <v>8.4333333333333336</v>
          </cell>
          <cell r="AO9">
            <v>11</v>
          </cell>
          <cell r="AP9">
            <v>9.3666666666666654</v>
          </cell>
          <cell r="AQ9">
            <v>8.4838709677419342</v>
          </cell>
          <cell r="AR9">
            <v>9.806451612903226</v>
          </cell>
          <cell r="AS9">
            <v>8.5</v>
          </cell>
          <cell r="AT9">
            <v>9.2903225806451619</v>
          </cell>
          <cell r="AU9">
            <v>10.7</v>
          </cell>
          <cell r="AV9">
            <v>10.709677419354838</v>
          </cell>
          <cell r="AW9">
            <v>9.3000000000000007</v>
          </cell>
        </row>
        <row r="10">
          <cell r="A10" t="str">
            <v>EliotCommunityHS / Waltham/ 130Dale</v>
          </cell>
          <cell r="D10">
            <v>4.5</v>
          </cell>
          <cell r="E10">
            <v>3.4516129032258065</v>
          </cell>
          <cell r="F10">
            <v>2.1</v>
          </cell>
          <cell r="G10">
            <v>4.7096774193548381</v>
          </cell>
          <cell r="H10">
            <v>3.967741935483871</v>
          </cell>
          <cell r="I10">
            <v>4.7857142857142865</v>
          </cell>
          <cell r="J10">
            <v>5.709677419354839</v>
          </cell>
          <cell r="K10">
            <v>5.4</v>
          </cell>
          <cell r="L10">
            <v>4.838709677419355</v>
          </cell>
          <cell r="M10">
            <v>4.666666666666667</v>
          </cell>
          <cell r="N10">
            <v>3.7096774193548381</v>
          </cell>
          <cell r="O10">
            <v>4.2258064516129039</v>
          </cell>
          <cell r="P10">
            <v>3.8333333333333335</v>
          </cell>
          <cell r="Q10">
            <v>3.129032258064516</v>
          </cell>
          <cell r="R10">
            <v>4.1333333333333329</v>
          </cell>
          <cell r="S10">
            <v>3.096774193548387</v>
          </cell>
          <cell r="T10">
            <v>4.709677419354839</v>
          </cell>
          <cell r="U10">
            <v>4.3793103448275863</v>
          </cell>
          <cell r="V10">
            <v>4.935483870967742</v>
          </cell>
          <cell r="W10">
            <v>4.5</v>
          </cell>
          <cell r="X10">
            <v>4.8064516129032251</v>
          </cell>
          <cell r="Y10">
            <v>4.8666666666666671</v>
          </cell>
          <cell r="Z10">
            <v>4.870967741935484</v>
          </cell>
          <cell r="AA10">
            <v>3.225806451612903</v>
          </cell>
          <cell r="AB10">
            <v>4.5333333333333332</v>
          </cell>
          <cell r="AC10">
            <v>4.5161290322580649</v>
          </cell>
          <cell r="AD10">
            <v>4.9333333333333336</v>
          </cell>
          <cell r="AE10">
            <v>3.096774193548387</v>
          </cell>
          <cell r="AF10">
            <v>3.838709677419355</v>
          </cell>
          <cell r="AG10">
            <v>4.2142857142857144</v>
          </cell>
          <cell r="AH10">
            <v>4.258064516129032</v>
          </cell>
          <cell r="AI10">
            <v>3.9666666666666668</v>
          </cell>
          <cell r="AJ10">
            <v>3.6129032258064515</v>
          </cell>
          <cell r="AK10">
            <v>4.833333333333333</v>
          </cell>
          <cell r="AL10">
            <v>4.67741935483871</v>
          </cell>
          <cell r="AM10">
            <v>4.5483870967741939</v>
          </cell>
          <cell r="AN10">
            <v>3.3</v>
          </cell>
          <cell r="AO10">
            <v>4.32258064516129</v>
          </cell>
          <cell r="AP10">
            <v>4.8333333333333339</v>
          </cell>
          <cell r="AQ10">
            <v>4.2903225806451619</v>
          </cell>
          <cell r="AR10">
            <v>3.3870967741935485</v>
          </cell>
          <cell r="AS10">
            <v>3.5357142857142856</v>
          </cell>
          <cell r="AT10">
            <v>5</v>
          </cell>
          <cell r="AU10">
            <v>4.3666666666666671</v>
          </cell>
          <cell r="AV10">
            <v>5</v>
          </cell>
          <cell r="AW10">
            <v>4.2</v>
          </cell>
        </row>
        <row r="11">
          <cell r="A11" t="str">
            <v>EliotCommunityHS/Arling/734-736Mass</v>
          </cell>
          <cell r="E11">
            <v>3.741935483870968</v>
          </cell>
          <cell r="F11">
            <v>4</v>
          </cell>
          <cell r="G11">
            <v>4.774193548387097</v>
          </cell>
          <cell r="H11">
            <v>5.4838709677419351</v>
          </cell>
          <cell r="I11">
            <v>5.5357142857142856</v>
          </cell>
          <cell r="J11">
            <v>2.225806451612903</v>
          </cell>
          <cell r="K11">
            <v>4.7666666666666657</v>
          </cell>
          <cell r="L11">
            <v>5.935483870967742</v>
          </cell>
          <cell r="M11">
            <v>5.7666666666666675</v>
          </cell>
          <cell r="N11">
            <v>4.9677419354838701</v>
          </cell>
          <cell r="O11">
            <v>4.225806451612903</v>
          </cell>
          <cell r="P11">
            <v>3.9333333333333336</v>
          </cell>
          <cell r="Q11">
            <v>2.4516129032258065</v>
          </cell>
          <cell r="R11">
            <v>5.1333333333333329</v>
          </cell>
          <cell r="S11">
            <v>3.225806451612903</v>
          </cell>
          <cell r="T11">
            <v>4.3870967741935489</v>
          </cell>
          <cell r="U11">
            <v>5.1379310344827589</v>
          </cell>
          <cell r="V11">
            <v>5.0322580645161281</v>
          </cell>
          <cell r="W11">
            <v>5.833333333333333</v>
          </cell>
          <cell r="X11">
            <v>5</v>
          </cell>
          <cell r="Y11">
            <v>5.3</v>
          </cell>
          <cell r="Z11">
            <v>3.7741935483870965</v>
          </cell>
          <cell r="AA11">
            <v>2.0322580645161286</v>
          </cell>
          <cell r="AB11">
            <v>3.4666666666666668</v>
          </cell>
          <cell r="AC11">
            <v>4.3548387096774199</v>
          </cell>
          <cell r="AD11">
            <v>4.5</v>
          </cell>
          <cell r="AE11">
            <v>4.387096774193548</v>
          </cell>
          <cell r="AF11">
            <v>4.741935483870968</v>
          </cell>
          <cell r="AG11">
            <v>5.2857142857142856</v>
          </cell>
          <cell r="AH11">
            <v>5.032258064516129</v>
          </cell>
          <cell r="AI11">
            <v>5.9</v>
          </cell>
          <cell r="AJ11">
            <v>5.8709677419354831</v>
          </cell>
          <cell r="AK11">
            <v>5.5333333333333341</v>
          </cell>
          <cell r="AL11">
            <v>5.387096774193548</v>
          </cell>
          <cell r="AM11">
            <v>6.1935483870967731</v>
          </cell>
          <cell r="AN11">
            <v>4.8333333333333339</v>
          </cell>
          <cell r="AO11">
            <v>5.6774193548387091</v>
          </cell>
          <cell r="AP11">
            <v>5.9333333333333336</v>
          </cell>
          <cell r="AQ11">
            <v>4.8709677419354831</v>
          </cell>
          <cell r="AR11">
            <v>5.870967741935484</v>
          </cell>
          <cell r="AS11">
            <v>5.5357142857142856</v>
          </cell>
          <cell r="AT11">
            <v>5.5806451612903221</v>
          </cell>
          <cell r="AU11">
            <v>4.9666666666666659</v>
          </cell>
          <cell r="AV11">
            <v>5.709677419354839</v>
          </cell>
          <cell r="AW11">
            <v>5.6</v>
          </cell>
        </row>
        <row r="12">
          <cell r="A12" t="str">
            <v>EliotCommunityHS/Dedham/20Harvey</v>
          </cell>
          <cell r="D12">
            <v>4</v>
          </cell>
          <cell r="E12">
            <v>3.8709677419354835</v>
          </cell>
          <cell r="F12">
            <v>4.2666666666666666</v>
          </cell>
          <cell r="G12">
            <v>4.096774193548387</v>
          </cell>
          <cell r="H12">
            <v>2.7741935483870965</v>
          </cell>
          <cell r="I12">
            <v>4.3214285714285712</v>
          </cell>
          <cell r="J12">
            <v>3.4838709677419355</v>
          </cell>
          <cell r="K12">
            <v>3.7</v>
          </cell>
          <cell r="L12">
            <v>4.5483870967741939</v>
          </cell>
          <cell r="M12">
            <v>5.9333333333333336</v>
          </cell>
          <cell r="N12">
            <v>5.5161290322580649</v>
          </cell>
          <cell r="O12">
            <v>5.4516129032258061</v>
          </cell>
          <cell r="P12">
            <v>4.9000000000000004</v>
          </cell>
          <cell r="Q12">
            <v>4.193548387096774</v>
          </cell>
          <cell r="R12">
            <v>5.4</v>
          </cell>
          <cell r="S12">
            <v>6</v>
          </cell>
          <cell r="T12">
            <v>4.5806451612903221</v>
          </cell>
          <cell r="U12">
            <v>4.7586206896551726</v>
          </cell>
          <cell r="V12">
            <v>5.193548387096774</v>
          </cell>
          <cell r="W12">
            <v>5.2</v>
          </cell>
          <cell r="X12">
            <v>5.709677419354839</v>
          </cell>
          <cell r="Y12">
            <v>5.3</v>
          </cell>
          <cell r="Z12">
            <v>5.096774193548387</v>
          </cell>
          <cell r="AA12">
            <v>5.096774193548387</v>
          </cell>
          <cell r="AB12">
            <v>4.666666666666667</v>
          </cell>
          <cell r="AC12">
            <v>5.4516129032258061</v>
          </cell>
          <cell r="AD12">
            <v>6</v>
          </cell>
          <cell r="AE12">
            <v>5.2580645161290311</v>
          </cell>
          <cell r="AF12">
            <v>4.741935483870968</v>
          </cell>
          <cell r="AG12">
            <v>5.1785714285714279</v>
          </cell>
          <cell r="AH12">
            <v>5.5483870967741939</v>
          </cell>
          <cell r="AI12">
            <v>5.5333333333333332</v>
          </cell>
          <cell r="AJ12">
            <v>5.806451612903226</v>
          </cell>
          <cell r="AK12">
            <v>5.9333333333333336</v>
          </cell>
          <cell r="AL12">
            <v>5.258064516129032</v>
          </cell>
          <cell r="AM12">
            <v>4.967741935483871</v>
          </cell>
          <cell r="AN12">
            <v>2.7</v>
          </cell>
          <cell r="AO12">
            <v>3.5161290322580649</v>
          </cell>
          <cell r="AP12">
            <v>4.5</v>
          </cell>
          <cell r="AQ12">
            <v>4.032258064516129</v>
          </cell>
          <cell r="AR12">
            <v>2.903225806451613</v>
          </cell>
          <cell r="AS12">
            <v>2.8214285714285712</v>
          </cell>
          <cell r="AT12">
            <v>2.8387096774193545</v>
          </cell>
          <cell r="AU12">
            <v>4.5</v>
          </cell>
          <cell r="AV12">
            <v>5.4838709677419359</v>
          </cell>
          <cell r="AW12">
            <v>5.4666666666666668</v>
          </cell>
        </row>
        <row r="13">
          <cell r="A13" t="str">
            <v>EliotCommunityHS/JamPlain/281HydePk</v>
          </cell>
          <cell r="B13">
            <v>5</v>
          </cell>
          <cell r="C13">
            <v>7.258064516129032</v>
          </cell>
          <cell r="D13">
            <v>9.3666666666666654</v>
          </cell>
          <cell r="E13">
            <v>5.838709677419355</v>
          </cell>
          <cell r="F13">
            <v>9.5</v>
          </cell>
          <cell r="G13">
            <v>6.6451612903225792</v>
          </cell>
          <cell r="H13">
            <v>5.2580645161290311</v>
          </cell>
          <cell r="I13">
            <v>9.928571428571427</v>
          </cell>
          <cell r="J13">
            <v>10.935483870967742</v>
          </cell>
          <cell r="K13">
            <v>8.5666666666666664</v>
          </cell>
          <cell r="L13">
            <v>11.258064516129032</v>
          </cell>
          <cell r="M13">
            <v>11.066666666666666</v>
          </cell>
          <cell r="N13">
            <v>10.387096774193548</v>
          </cell>
          <cell r="O13">
            <v>10.290322580645162</v>
          </cell>
          <cell r="P13">
            <v>9.6999999999999993</v>
          </cell>
          <cell r="Q13">
            <v>11.548387096774194</v>
          </cell>
          <cell r="R13">
            <v>3.5333333333333337</v>
          </cell>
          <cell r="S13">
            <v>9.0322580645161299</v>
          </cell>
          <cell r="T13">
            <v>10.161290322580644</v>
          </cell>
          <cell r="U13">
            <v>11.620689655172416</v>
          </cell>
          <cell r="V13">
            <v>8.6451612903225836</v>
          </cell>
          <cell r="W13">
            <v>0.53333333333333333</v>
          </cell>
        </row>
        <row r="14">
          <cell r="A14" t="str">
            <v>EliotCommunityHS/Lynn/12OrchardSt</v>
          </cell>
          <cell r="C14">
            <v>3.129032258064516</v>
          </cell>
          <cell r="D14">
            <v>3.4333333333333331</v>
          </cell>
          <cell r="E14">
            <v>4.2258064516129039</v>
          </cell>
          <cell r="F14">
            <v>4.8</v>
          </cell>
          <cell r="G14">
            <v>4.709677419354839</v>
          </cell>
          <cell r="H14">
            <v>3.741935483870968</v>
          </cell>
          <cell r="I14">
            <v>5.7142857142857135</v>
          </cell>
          <cell r="J14">
            <v>5.6451612903225801</v>
          </cell>
          <cell r="K14">
            <v>4.5333333333333332</v>
          </cell>
          <cell r="L14">
            <v>4.4516129032258061</v>
          </cell>
          <cell r="M14">
            <v>4.666666666666667</v>
          </cell>
          <cell r="N14">
            <v>3.967741935483871</v>
          </cell>
          <cell r="O14">
            <v>4.3548387096774199</v>
          </cell>
          <cell r="P14">
            <v>2.9666666666666663</v>
          </cell>
          <cell r="Q14">
            <v>5.935483870967742</v>
          </cell>
          <cell r="R14">
            <v>4</v>
          </cell>
          <cell r="S14">
            <v>3.064516129032258</v>
          </cell>
          <cell r="T14">
            <v>3.935483870967742</v>
          </cell>
          <cell r="U14">
            <v>2.2758620689655173</v>
          </cell>
          <cell r="V14">
            <v>3.064516129032258</v>
          </cell>
          <cell r="W14">
            <v>3.0333333333333332</v>
          </cell>
          <cell r="X14">
            <v>2.6774193548387095</v>
          </cell>
          <cell r="Y14">
            <v>4.8666666666666671</v>
          </cell>
          <cell r="Z14">
            <v>3.935483870967742</v>
          </cell>
          <cell r="AA14">
            <v>3.5806451612903225</v>
          </cell>
          <cell r="AB14">
            <v>4.5333333333333332</v>
          </cell>
          <cell r="AC14">
            <v>5.32258064516129</v>
          </cell>
          <cell r="AD14">
            <v>3.0666666666666669</v>
          </cell>
          <cell r="AE14">
            <v>2</v>
          </cell>
          <cell r="AF14">
            <v>4.129032258064516</v>
          </cell>
          <cell r="AG14">
            <v>4.4285714285714288</v>
          </cell>
          <cell r="AH14">
            <v>5</v>
          </cell>
          <cell r="AI14">
            <v>4.4333333333333336</v>
          </cell>
          <cell r="AJ14">
            <v>5.5161290322580641</v>
          </cell>
          <cell r="AK14">
            <v>3.333333333333333</v>
          </cell>
          <cell r="AL14">
            <v>4.774193548387097</v>
          </cell>
          <cell r="AM14">
            <v>4.6774193548387091</v>
          </cell>
          <cell r="AN14">
            <v>5.3</v>
          </cell>
          <cell r="AO14">
            <v>4.6451612903225801</v>
          </cell>
          <cell r="AP14">
            <v>3.5</v>
          </cell>
          <cell r="AQ14">
            <v>2.6129032258064515</v>
          </cell>
          <cell r="AR14">
            <v>5.6129032258064511</v>
          </cell>
          <cell r="AS14">
            <v>2.7857142857142856</v>
          </cell>
          <cell r="AT14">
            <v>4.096774193548387</v>
          </cell>
          <cell r="AU14">
            <v>4.7666666666666666</v>
          </cell>
          <cell r="AV14">
            <v>5.5806451612903221</v>
          </cell>
          <cell r="AW14">
            <v>4.0666666666666673</v>
          </cell>
        </row>
        <row r="15">
          <cell r="A15" t="str">
            <v>EliotCommunityHS/Medford/159Allston</v>
          </cell>
          <cell r="B15">
            <v>5.6451612903225801</v>
          </cell>
          <cell r="C15">
            <v>6.8387096774193541</v>
          </cell>
          <cell r="D15">
            <v>3.9666666666666668</v>
          </cell>
          <cell r="E15">
            <v>5.129032258064516</v>
          </cell>
          <cell r="F15">
            <v>7.0333333333333341</v>
          </cell>
          <cell r="G15">
            <v>7.1290322580645151</v>
          </cell>
          <cell r="H15">
            <v>6.4516129032258052</v>
          </cell>
          <cell r="I15">
            <v>6.5357142857142865</v>
          </cell>
          <cell r="J15">
            <v>7.838709677419355</v>
          </cell>
          <cell r="K15">
            <v>7.3666666666666671</v>
          </cell>
          <cell r="L15">
            <v>6.8064516129032251</v>
          </cell>
          <cell r="M15">
            <v>7.2</v>
          </cell>
          <cell r="N15">
            <v>7.129032258064516</v>
          </cell>
          <cell r="O15">
            <v>6.5483870967741931</v>
          </cell>
          <cell r="P15">
            <v>4.5</v>
          </cell>
          <cell r="Q15">
            <v>5.9677419354838701</v>
          </cell>
          <cell r="R15">
            <v>5.166666666666667</v>
          </cell>
          <cell r="S15">
            <v>6.8387096774193541</v>
          </cell>
          <cell r="T15">
            <v>7.1612903225806459</v>
          </cell>
          <cell r="U15">
            <v>3</v>
          </cell>
          <cell r="V15">
            <v>6.064516129032258</v>
          </cell>
          <cell r="W15">
            <v>6.9666666666666668</v>
          </cell>
          <cell r="X15">
            <v>7.1290322580645169</v>
          </cell>
          <cell r="Y15">
            <v>6.2</v>
          </cell>
          <cell r="Z15">
            <v>5.8709677419354831</v>
          </cell>
          <cell r="AA15">
            <v>7.8709677419354849</v>
          </cell>
          <cell r="AB15">
            <v>7.0333333333333332</v>
          </cell>
          <cell r="AC15">
            <v>5.5806451612903221</v>
          </cell>
          <cell r="AD15">
            <v>4.0666666666666664</v>
          </cell>
          <cell r="AE15">
            <v>5.935483870967742</v>
          </cell>
          <cell r="AF15">
            <v>6.903225806451613</v>
          </cell>
          <cell r="AG15">
            <v>6.0714285714285712</v>
          </cell>
          <cell r="AH15">
            <v>7.3870967741935489</v>
          </cell>
          <cell r="AI15">
            <v>6.8</v>
          </cell>
          <cell r="AJ15">
            <v>7.806451612903226</v>
          </cell>
          <cell r="AK15">
            <v>6.3333333333333321</v>
          </cell>
          <cell r="AL15">
            <v>7.1290322580645151</v>
          </cell>
          <cell r="AM15">
            <v>6.6129032258064511</v>
          </cell>
          <cell r="AN15">
            <v>5</v>
          </cell>
          <cell r="AO15">
            <v>7.5483870967741931</v>
          </cell>
          <cell r="AP15">
            <v>6.8666666666666663</v>
          </cell>
          <cell r="AQ15">
            <v>6.8064516129032269</v>
          </cell>
          <cell r="AR15">
            <v>6.8064516129032242</v>
          </cell>
          <cell r="AS15">
            <v>7.2857142857142865</v>
          </cell>
          <cell r="AT15">
            <v>4.9677419354838701</v>
          </cell>
          <cell r="AU15">
            <v>6.2</v>
          </cell>
          <cell r="AV15">
            <v>6.032258064516129</v>
          </cell>
          <cell r="AW15">
            <v>7.166666666666667</v>
          </cell>
        </row>
        <row r="16">
          <cell r="A16" t="str">
            <v>EliotCommunityHS/NewBedford/163Coun</v>
          </cell>
          <cell r="E16">
            <v>0.61290322580645151</v>
          </cell>
          <cell r="F16">
            <v>6.4333333333333336</v>
          </cell>
          <cell r="G16">
            <v>6.9677419354838719</v>
          </cell>
          <cell r="H16">
            <v>5.5161290322580649</v>
          </cell>
          <cell r="I16">
            <v>5.9642857142857144</v>
          </cell>
          <cell r="J16">
            <v>7.1935483870967749</v>
          </cell>
          <cell r="K16">
            <v>7.4333333333333336</v>
          </cell>
          <cell r="L16">
            <v>4.935483870967742</v>
          </cell>
          <cell r="M16">
            <v>5.4333333333333336</v>
          </cell>
          <cell r="N16">
            <v>7.064516129032258</v>
          </cell>
          <cell r="O16">
            <v>7.645161290322581</v>
          </cell>
          <cell r="P16">
            <v>8.0333333333333332</v>
          </cell>
          <cell r="Q16">
            <v>7</v>
          </cell>
          <cell r="R16">
            <v>7.1</v>
          </cell>
          <cell r="S16">
            <v>6.935483870967742</v>
          </cell>
          <cell r="T16">
            <v>7.4838709677419351</v>
          </cell>
          <cell r="U16">
            <v>6.6896551724137927</v>
          </cell>
          <cell r="V16">
            <v>6.6129032258064511</v>
          </cell>
          <cell r="W16">
            <v>6.7333333333333325</v>
          </cell>
          <cell r="X16">
            <v>7.9354838709677429</v>
          </cell>
          <cell r="Y16">
            <v>7.7</v>
          </cell>
          <cell r="Z16">
            <v>6.7096774193548381</v>
          </cell>
          <cell r="AA16">
            <v>7.806451612903226</v>
          </cell>
          <cell r="AB16">
            <v>7.9</v>
          </cell>
          <cell r="AC16">
            <v>7.5161290322580649</v>
          </cell>
          <cell r="AD16">
            <v>5.7</v>
          </cell>
          <cell r="AE16">
            <v>4.838709677419355</v>
          </cell>
          <cell r="AF16">
            <v>6.5161290322580649</v>
          </cell>
          <cell r="AG16">
            <v>7.0714285714285703</v>
          </cell>
          <cell r="AH16">
            <v>7.161290322580645</v>
          </cell>
          <cell r="AI16">
            <v>6.833333333333333</v>
          </cell>
          <cell r="AJ16">
            <v>6</v>
          </cell>
          <cell r="AK16">
            <v>7.5333333333333332</v>
          </cell>
          <cell r="AL16">
            <v>7.580645161290323</v>
          </cell>
          <cell r="AM16">
            <v>5.9032258064516121</v>
          </cell>
          <cell r="AN16">
            <v>5.8666666666666671</v>
          </cell>
          <cell r="AO16">
            <v>5.32258064516129</v>
          </cell>
          <cell r="AP16">
            <v>5.8333333333333339</v>
          </cell>
          <cell r="AQ16">
            <v>5.903225806451613</v>
          </cell>
          <cell r="AR16">
            <v>6.5483870967741931</v>
          </cell>
          <cell r="AS16">
            <v>7</v>
          </cell>
          <cell r="AT16">
            <v>6.0322580645161281</v>
          </cell>
          <cell r="AU16">
            <v>5.4666666666666659</v>
          </cell>
          <cell r="AV16">
            <v>6.6451612903225801</v>
          </cell>
          <cell r="AW16">
            <v>7.333333333333333</v>
          </cell>
        </row>
        <row r="17">
          <cell r="A17" t="str">
            <v>EliotCommunityHS/Wakefield/18 Lafay</v>
          </cell>
          <cell r="F17">
            <v>0.93333333333333335</v>
          </cell>
          <cell r="G17">
            <v>4.129032258064516</v>
          </cell>
          <cell r="H17">
            <v>3.6129032258064511</v>
          </cell>
          <cell r="I17">
            <v>4.2142857142857144</v>
          </cell>
          <cell r="J17">
            <v>4.2580645161290329</v>
          </cell>
          <cell r="K17">
            <v>4.0666666666666664</v>
          </cell>
          <cell r="L17">
            <v>3.8387096774193545</v>
          </cell>
          <cell r="M17">
            <v>4.166666666666667</v>
          </cell>
          <cell r="N17">
            <v>4.741935483870968</v>
          </cell>
          <cell r="O17">
            <v>4</v>
          </cell>
          <cell r="P17">
            <v>3.9333333333333336</v>
          </cell>
          <cell r="Q17">
            <v>4.064516129032258</v>
          </cell>
          <cell r="R17">
            <v>4.7</v>
          </cell>
          <cell r="S17">
            <v>3.967741935483871</v>
          </cell>
          <cell r="T17">
            <v>4.225806451612903</v>
          </cell>
          <cell r="U17">
            <v>4.9655172413793105</v>
          </cell>
          <cell r="V17">
            <v>3.8709677419354835</v>
          </cell>
          <cell r="W17">
            <v>4.833333333333333</v>
          </cell>
          <cell r="X17">
            <v>3.3548387096774195</v>
          </cell>
          <cell r="Y17">
            <v>4.4333333333333336</v>
          </cell>
          <cell r="Z17">
            <v>5.8064516129032251</v>
          </cell>
          <cell r="AA17">
            <v>4.032258064516129</v>
          </cell>
          <cell r="AB17">
            <v>2.9333333333333336</v>
          </cell>
          <cell r="AC17">
            <v>4.741935483870968</v>
          </cell>
          <cell r="AD17">
            <v>4.3666666666666671</v>
          </cell>
          <cell r="AE17">
            <v>4.290322580645161</v>
          </cell>
          <cell r="AF17">
            <v>4.225806451612903</v>
          </cell>
          <cell r="AG17">
            <v>3.5</v>
          </cell>
          <cell r="AH17">
            <v>4.5483870967741939</v>
          </cell>
          <cell r="AI17">
            <v>3.7666666666666666</v>
          </cell>
          <cell r="AJ17">
            <v>4.4838709677419359</v>
          </cell>
          <cell r="AK17">
            <v>3.9333333333333336</v>
          </cell>
          <cell r="AL17">
            <v>4.032258064516129</v>
          </cell>
          <cell r="AM17">
            <v>2.9032258064516125</v>
          </cell>
          <cell r="AN17">
            <v>3.6333333333333333</v>
          </cell>
          <cell r="AO17">
            <v>4.709677419354839</v>
          </cell>
          <cell r="AP17">
            <v>4.1666666666666661</v>
          </cell>
          <cell r="AQ17">
            <v>4.258064516129032</v>
          </cell>
          <cell r="AR17">
            <v>3.7096774193548385</v>
          </cell>
          <cell r="AS17">
            <v>4.2857142857142856</v>
          </cell>
          <cell r="AT17">
            <v>4.290322580645161</v>
          </cell>
          <cell r="AU17">
            <v>4.3</v>
          </cell>
          <cell r="AV17">
            <v>4.5161290322580641</v>
          </cell>
          <cell r="AW17">
            <v>4.5</v>
          </cell>
        </row>
        <row r="18">
          <cell r="A18" t="str">
            <v>Gandara / Greenfield / 107 Conway</v>
          </cell>
          <cell r="F18">
            <v>2.2333333333333334</v>
          </cell>
          <cell r="G18">
            <v>1.129032258064516</v>
          </cell>
          <cell r="H18">
            <v>0.5161290322580645</v>
          </cell>
          <cell r="I18">
            <v>1.75</v>
          </cell>
          <cell r="J18">
            <v>5.387096774193548</v>
          </cell>
          <cell r="K18">
            <v>6.8</v>
          </cell>
          <cell r="L18">
            <v>5.8709677419354831</v>
          </cell>
          <cell r="M18">
            <v>4.8666666666666671</v>
          </cell>
          <cell r="N18">
            <v>7.9032258064516112</v>
          </cell>
          <cell r="O18">
            <v>8.7741935483870961</v>
          </cell>
          <cell r="P18">
            <v>9.1333333333333329</v>
          </cell>
          <cell r="Q18">
            <v>9.2903225806451601</v>
          </cell>
          <cell r="R18">
            <v>10.633333333333335</v>
          </cell>
          <cell r="S18">
            <v>10.096774193548388</v>
          </cell>
          <cell r="T18">
            <v>9.1612903225806441</v>
          </cell>
          <cell r="U18">
            <v>9.4482758620689662</v>
          </cell>
          <cell r="V18">
            <v>10.935483870967742</v>
          </cell>
          <cell r="W18">
            <v>9.7666666666666657</v>
          </cell>
          <cell r="X18">
            <v>10.516129032258064</v>
          </cell>
          <cell r="Y18">
            <v>10.4</v>
          </cell>
          <cell r="Z18">
            <v>10.70967741935484</v>
          </cell>
          <cell r="AA18">
            <v>11.35483870967742</v>
          </cell>
          <cell r="AB18">
            <v>10.166666666666664</v>
          </cell>
          <cell r="AC18">
            <v>10.677419354838708</v>
          </cell>
          <cell r="AD18">
            <v>10.733333333333336</v>
          </cell>
          <cell r="AE18">
            <v>10.806451612903224</v>
          </cell>
          <cell r="AF18">
            <v>10.64516129032258</v>
          </cell>
          <cell r="AG18">
            <v>9.2142857142857153</v>
          </cell>
          <cell r="AH18">
            <v>9.193548387096774</v>
          </cell>
          <cell r="AI18">
            <v>10.733333333333333</v>
          </cell>
          <cell r="AJ18">
            <v>11.483870967741936</v>
          </cell>
          <cell r="AK18">
            <v>9.0333333333333332</v>
          </cell>
          <cell r="AL18">
            <v>8.7741935483870961</v>
          </cell>
          <cell r="AM18">
            <v>9.7096774193548399</v>
          </cell>
          <cell r="AN18">
            <v>9.6333333333333329</v>
          </cell>
          <cell r="AO18">
            <v>10.580645161290322</v>
          </cell>
          <cell r="AP18">
            <v>10.766666666666667</v>
          </cell>
          <cell r="AQ18">
            <v>10</v>
          </cell>
          <cell r="AR18">
            <v>9.32258064516129</v>
          </cell>
          <cell r="AS18">
            <v>10.535714285714285</v>
          </cell>
          <cell r="AT18">
            <v>11.387096774193548</v>
          </cell>
          <cell r="AU18">
            <v>13.666666666666668</v>
          </cell>
          <cell r="AV18">
            <v>11.709677419354838</v>
          </cell>
          <cell r="AW18">
            <v>13.8</v>
          </cell>
        </row>
        <row r="19">
          <cell r="A19" t="str">
            <v>Gandara / Holyoke / 27-29 Canby St</v>
          </cell>
          <cell r="F19">
            <v>2.8333333333333335</v>
          </cell>
          <cell r="G19">
            <v>2.774193548387097</v>
          </cell>
          <cell r="H19">
            <v>2.161290322580645</v>
          </cell>
          <cell r="I19">
            <v>3.3571428571428572</v>
          </cell>
          <cell r="J19">
            <v>6.9354838709677411</v>
          </cell>
          <cell r="K19">
            <v>11.433333333333332</v>
          </cell>
          <cell r="L19">
            <v>9.4193548387096744</v>
          </cell>
          <cell r="M19">
            <v>11.533333333333335</v>
          </cell>
          <cell r="N19">
            <v>10.838709677419354</v>
          </cell>
          <cell r="O19">
            <v>10.612903225806454</v>
          </cell>
          <cell r="P19">
            <v>10.733333333333336</v>
          </cell>
          <cell r="Q19">
            <v>11.064516129032256</v>
          </cell>
          <cell r="R19">
            <v>11.5</v>
          </cell>
          <cell r="S19">
            <v>11.806451612903224</v>
          </cell>
          <cell r="T19">
            <v>11.806451612903226</v>
          </cell>
          <cell r="U19">
            <v>11.724137931034482</v>
          </cell>
          <cell r="V19">
            <v>11.774193548387094</v>
          </cell>
          <cell r="W19">
            <v>11.7</v>
          </cell>
          <cell r="X19">
            <v>11.70967741935484</v>
          </cell>
          <cell r="Y19">
            <v>10.933333333333332</v>
          </cell>
          <cell r="Z19">
            <v>11.548387096774192</v>
          </cell>
          <cell r="AA19">
            <v>11.451612903225806</v>
          </cell>
          <cell r="AB19">
            <v>11.366666666666665</v>
          </cell>
          <cell r="AC19">
            <v>11.935483870967742</v>
          </cell>
          <cell r="AD19">
            <v>12.3</v>
          </cell>
          <cell r="AE19">
            <v>11.451612903225806</v>
          </cell>
          <cell r="AF19">
            <v>10.838709677419354</v>
          </cell>
          <cell r="AG19">
            <v>10.821428571428571</v>
          </cell>
          <cell r="AH19">
            <v>10.870967741935484</v>
          </cell>
          <cell r="AI19">
            <v>9.1</v>
          </cell>
          <cell r="AJ19">
            <v>10.838709677419354</v>
          </cell>
          <cell r="AK19">
            <v>10.3</v>
          </cell>
          <cell r="AL19">
            <v>11.41935483870968</v>
          </cell>
          <cell r="AM19">
            <v>11.03225806451613</v>
          </cell>
          <cell r="AN19">
            <v>10.666666666666666</v>
          </cell>
          <cell r="AO19">
            <v>11</v>
          </cell>
          <cell r="AP19">
            <v>11.4</v>
          </cell>
          <cell r="AQ19">
            <v>9.4838709677419359</v>
          </cell>
          <cell r="AR19">
            <v>10.774193548387096</v>
          </cell>
          <cell r="AS19">
            <v>10.607142857142858</v>
          </cell>
          <cell r="AT19">
            <v>12</v>
          </cell>
          <cell r="AU19">
            <v>13.5</v>
          </cell>
          <cell r="AV19">
            <v>13.129032258064516</v>
          </cell>
          <cell r="AW19">
            <v>13.166666666666666</v>
          </cell>
        </row>
        <row r="20">
          <cell r="A20" t="str">
            <v>Gandara / Springfield / 25 Moorland</v>
          </cell>
          <cell r="G20">
            <v>2</v>
          </cell>
          <cell r="H20">
            <v>7.6129032258064511</v>
          </cell>
          <cell r="I20">
            <v>7.4285714285714288</v>
          </cell>
          <cell r="J20">
            <v>8.870967741935484</v>
          </cell>
          <cell r="K20">
            <v>8.5</v>
          </cell>
          <cell r="L20">
            <v>6.0645161290322589</v>
          </cell>
          <cell r="M20">
            <v>6.9333333333333327</v>
          </cell>
          <cell r="N20">
            <v>6.258064516129032</v>
          </cell>
          <cell r="O20">
            <v>7.1612903225806441</v>
          </cell>
          <cell r="P20">
            <v>9.4666666666666668</v>
          </cell>
          <cell r="Q20">
            <v>8.1612903225806459</v>
          </cell>
          <cell r="R20">
            <v>7.8333333333333348</v>
          </cell>
          <cell r="S20">
            <v>8.0645161290322598</v>
          </cell>
          <cell r="T20">
            <v>8</v>
          </cell>
          <cell r="U20">
            <v>7.9655172413793114</v>
          </cell>
          <cell r="V20">
            <v>7.6451612903225792</v>
          </cell>
          <cell r="W20">
            <v>8.1333333333333329</v>
          </cell>
          <cell r="X20">
            <v>8.7741935483870961</v>
          </cell>
          <cell r="Y20">
            <v>8.2666666666666657</v>
          </cell>
          <cell r="Z20">
            <v>7.419354838709677</v>
          </cell>
          <cell r="AA20">
            <v>8.0322580645161281</v>
          </cell>
          <cell r="AB20">
            <v>8.5</v>
          </cell>
          <cell r="AC20">
            <v>9.8387096774193559</v>
          </cell>
          <cell r="AD20">
            <v>9.3666666666666671</v>
          </cell>
          <cell r="AE20">
            <v>8.0322580645161281</v>
          </cell>
          <cell r="AF20">
            <v>6.354838709677419</v>
          </cell>
          <cell r="AG20">
            <v>7.5714285714285703</v>
          </cell>
          <cell r="AH20">
            <v>7.032258064516129</v>
          </cell>
          <cell r="AI20">
            <v>8.2666666666666675</v>
          </cell>
          <cell r="AJ20">
            <v>8.3548387096774199</v>
          </cell>
          <cell r="AK20">
            <v>9.9333333333333336</v>
          </cell>
          <cell r="AL20">
            <v>8.9032258064516121</v>
          </cell>
          <cell r="AM20">
            <v>8.6451612903225801</v>
          </cell>
          <cell r="AN20">
            <v>8.4</v>
          </cell>
          <cell r="AO20">
            <v>8.5483870967741939</v>
          </cell>
          <cell r="AP20">
            <v>7.5333333333333332</v>
          </cell>
          <cell r="AQ20">
            <v>7.354838709677419</v>
          </cell>
          <cell r="AR20">
            <v>7.0967741935483861</v>
          </cell>
          <cell r="AS20">
            <v>6.3928571428571423</v>
          </cell>
          <cell r="AT20">
            <v>7.4838709677419359</v>
          </cell>
          <cell r="AU20">
            <v>8.3333333333333321</v>
          </cell>
          <cell r="AV20">
            <v>7.6774193548387091</v>
          </cell>
          <cell r="AW20">
            <v>7.3666666666666663</v>
          </cell>
        </row>
        <row r="21">
          <cell r="A21" t="str">
            <v>Gandara / Springfield / 353 MapleSt</v>
          </cell>
          <cell r="F21">
            <v>5.2</v>
          </cell>
          <cell r="G21">
            <v>8.935483870967742</v>
          </cell>
          <cell r="H21">
            <v>10.903225806451612</v>
          </cell>
          <cell r="I21">
            <v>9.3571428571428577</v>
          </cell>
          <cell r="J21">
            <v>7.4516129032258061</v>
          </cell>
          <cell r="K21">
            <v>10.9</v>
          </cell>
          <cell r="L21">
            <v>10.677419354838712</v>
          </cell>
          <cell r="M21">
            <v>13.3</v>
          </cell>
          <cell r="N21">
            <v>13.612903225806452</v>
          </cell>
          <cell r="O21">
            <v>14.03225806451613</v>
          </cell>
          <cell r="P21">
            <v>14.633333333333335</v>
          </cell>
          <cell r="Q21">
            <v>14.838709677419354</v>
          </cell>
          <cell r="R21">
            <v>14.666666666666666</v>
          </cell>
          <cell r="S21">
            <v>10.903225806451612</v>
          </cell>
          <cell r="T21">
            <v>12.774193548387094</v>
          </cell>
          <cell r="U21">
            <v>14.310344827586206</v>
          </cell>
          <cell r="V21">
            <v>14.548387096774192</v>
          </cell>
          <cell r="W21">
            <v>14.9</v>
          </cell>
          <cell r="X21">
            <v>14.935483870967742</v>
          </cell>
          <cell r="Y21">
            <v>14.933333333333334</v>
          </cell>
          <cell r="Z21">
            <v>14.96774193548387</v>
          </cell>
          <cell r="AA21">
            <v>14.322580645161288</v>
          </cell>
          <cell r="AB21">
            <v>14.566666666666668</v>
          </cell>
          <cell r="AC21">
            <v>14.258064516129032</v>
          </cell>
          <cell r="AD21">
            <v>13.933333333333334</v>
          </cell>
          <cell r="AE21">
            <v>14.64516129032258</v>
          </cell>
          <cell r="AF21">
            <v>14.193548387096776</v>
          </cell>
          <cell r="AG21">
            <v>14.321428571428571</v>
          </cell>
          <cell r="AH21">
            <v>14.483870967741934</v>
          </cell>
          <cell r="AI21">
            <v>14.766666666666667</v>
          </cell>
          <cell r="AJ21">
            <v>14.483870967741934</v>
          </cell>
          <cell r="AK21">
            <v>14.866666666666669</v>
          </cell>
          <cell r="AL21">
            <v>14.967741935483872</v>
          </cell>
          <cell r="AM21">
            <v>14.870967741935484</v>
          </cell>
          <cell r="AN21">
            <v>14.333333333333332</v>
          </cell>
          <cell r="AO21">
            <v>14.58064516129032</v>
          </cell>
          <cell r="AP21">
            <v>13.833333333333336</v>
          </cell>
          <cell r="AQ21">
            <v>13.2258064516129</v>
          </cell>
          <cell r="AR21">
            <v>12.903225806451612</v>
          </cell>
          <cell r="AS21">
            <v>14.428571428571429</v>
          </cell>
          <cell r="AT21">
            <v>16.290322580645164</v>
          </cell>
          <cell r="AU21">
            <v>17.733333333333338</v>
          </cell>
          <cell r="AV21">
            <v>16.838709677419356</v>
          </cell>
          <cell r="AW21">
            <v>17.5</v>
          </cell>
        </row>
        <row r="22">
          <cell r="A22" t="str">
            <v>GermaineLawrence/Arlington/18Clarem</v>
          </cell>
          <cell r="D22">
            <v>7.6333333333333337</v>
          </cell>
          <cell r="E22">
            <v>8.4193548387096779</v>
          </cell>
          <cell r="F22">
            <v>7.8666666666666671</v>
          </cell>
          <cell r="G22">
            <v>7.2903225806451619</v>
          </cell>
          <cell r="H22">
            <v>8.5483870967741922</v>
          </cell>
          <cell r="I22">
            <v>8.1071428571428577</v>
          </cell>
          <cell r="J22">
            <v>8.935483870967742</v>
          </cell>
          <cell r="K22">
            <v>9.0333333333333332</v>
          </cell>
          <cell r="L22">
            <v>11.354838709677422</v>
          </cell>
          <cell r="M22">
            <v>11.9</v>
          </cell>
          <cell r="N22">
            <v>12.096774193548386</v>
          </cell>
          <cell r="O22">
            <v>11.709677419354838</v>
          </cell>
          <cell r="P22">
            <v>7.6</v>
          </cell>
          <cell r="Q22">
            <v>11.67741935483871</v>
          </cell>
          <cell r="R22">
            <v>10.9</v>
          </cell>
          <cell r="S22">
            <v>11</v>
          </cell>
          <cell r="T22">
            <v>10.935483870967742</v>
          </cell>
          <cell r="U22">
            <v>11.862068965517238</v>
          </cell>
          <cell r="V22">
            <v>11.483870967741938</v>
          </cell>
          <cell r="W22">
            <v>12.2</v>
          </cell>
          <cell r="X22">
            <v>10.935483870967742</v>
          </cell>
          <cell r="Y22">
            <v>10.366666666666667</v>
          </cell>
          <cell r="Z22">
            <v>11.74193548387097</v>
          </cell>
          <cell r="AA22">
            <v>12.32258064516129</v>
          </cell>
          <cell r="AB22">
            <v>10.266666666666666</v>
          </cell>
          <cell r="AC22">
            <v>9.7419354838709697</v>
          </cell>
          <cell r="AD22">
            <v>10.866666666666667</v>
          </cell>
          <cell r="AE22">
            <v>9.2258064516129039</v>
          </cell>
          <cell r="AF22">
            <v>10.61290322580645</v>
          </cell>
          <cell r="AG22">
            <v>9.6785714285714288</v>
          </cell>
          <cell r="AH22">
            <v>11.903225806451614</v>
          </cell>
          <cell r="AI22">
            <v>12.233333333333333</v>
          </cell>
          <cell r="AJ22">
            <v>12.483870967741934</v>
          </cell>
          <cell r="AK22">
            <v>11.633333333333333</v>
          </cell>
          <cell r="AL22">
            <v>12.032258064516128</v>
          </cell>
          <cell r="AM22">
            <v>10.419354838709676</v>
          </cell>
          <cell r="AN22">
            <v>10.466666666666669</v>
          </cell>
          <cell r="AO22">
            <v>11.548387096774196</v>
          </cell>
          <cell r="AP22">
            <v>10.6</v>
          </cell>
          <cell r="AQ22">
            <v>11.64516129032258</v>
          </cell>
          <cell r="AR22">
            <v>11.35483870967742</v>
          </cell>
          <cell r="AS22">
            <v>12</v>
          </cell>
          <cell r="AT22">
            <v>11.483870967741936</v>
          </cell>
          <cell r="AU22">
            <v>11.4</v>
          </cell>
          <cell r="AV22">
            <v>12.161290322580644</v>
          </cell>
          <cell r="AW22">
            <v>11.7</v>
          </cell>
        </row>
        <row r="23">
          <cell r="A23" t="str">
            <v>Harbor Schools/ Merrimac /100W.Main</v>
          </cell>
          <cell r="C23">
            <v>0.35483870967741937</v>
          </cell>
          <cell r="D23">
            <v>5.3</v>
          </cell>
          <cell r="E23">
            <v>7.064516129032258</v>
          </cell>
          <cell r="F23">
            <v>7.5</v>
          </cell>
          <cell r="G23">
            <v>6.6451612903225801</v>
          </cell>
          <cell r="H23">
            <v>8.6451612903225801</v>
          </cell>
          <cell r="I23">
            <v>6.5714285714285721</v>
          </cell>
          <cell r="J23">
            <v>9.3225806451612883</v>
          </cell>
          <cell r="K23">
            <v>10.666666666666668</v>
          </cell>
          <cell r="L23">
            <v>11.258064516129032</v>
          </cell>
          <cell r="M23">
            <v>9.5666666666666664</v>
          </cell>
          <cell r="N23">
            <v>10.903225806451614</v>
          </cell>
          <cell r="O23">
            <v>10.451612903225804</v>
          </cell>
          <cell r="P23">
            <v>10.5</v>
          </cell>
          <cell r="Q23">
            <v>9.387096774193548</v>
          </cell>
          <cell r="R23">
            <v>10.766666666666666</v>
          </cell>
          <cell r="S23">
            <v>9.7741935483870961</v>
          </cell>
          <cell r="T23">
            <v>10.258064516129034</v>
          </cell>
          <cell r="U23">
            <v>10.827586206896553</v>
          </cell>
          <cell r="V23">
            <v>11.064516129032258</v>
          </cell>
          <cell r="W23">
            <v>11.066666666666666</v>
          </cell>
          <cell r="X23">
            <v>11.516129032258064</v>
          </cell>
          <cell r="Y23">
            <v>11.533333333333333</v>
          </cell>
          <cell r="Z23">
            <v>11.129032258064516</v>
          </cell>
          <cell r="AA23">
            <v>10.709677419354838</v>
          </cell>
          <cell r="AB23">
            <v>11.466666666666667</v>
          </cell>
          <cell r="AC23">
            <v>11.741935483870968</v>
          </cell>
          <cell r="AD23">
            <v>11.5</v>
          </cell>
          <cell r="AE23">
            <v>11.645161290322582</v>
          </cell>
          <cell r="AF23">
            <v>11.096774193548388</v>
          </cell>
          <cell r="AG23">
            <v>11.75</v>
          </cell>
          <cell r="AH23">
            <v>11.258064516129034</v>
          </cell>
          <cell r="AI23">
            <v>11.666666666666666</v>
          </cell>
          <cell r="AJ23">
            <v>11.580645161290322</v>
          </cell>
          <cell r="AK23">
            <v>11.3</v>
          </cell>
          <cell r="AL23">
            <v>11.903225806451614</v>
          </cell>
          <cell r="AM23">
            <v>11.516129032258066</v>
          </cell>
          <cell r="AN23">
            <v>11.566666666666666</v>
          </cell>
          <cell r="AO23">
            <v>10.225806451612904</v>
          </cell>
          <cell r="AP23">
            <v>10.6</v>
          </cell>
          <cell r="AQ23">
            <v>9.870967741935484</v>
          </cell>
          <cell r="AR23">
            <v>8.064516129032258</v>
          </cell>
          <cell r="AS23">
            <v>10.928571428571429</v>
          </cell>
          <cell r="AT23">
            <v>10.774193548387098</v>
          </cell>
          <cell r="AU23">
            <v>10.566666666666666</v>
          </cell>
          <cell r="AV23">
            <v>11</v>
          </cell>
          <cell r="AW23">
            <v>10.199999999999999</v>
          </cell>
        </row>
        <row r="24">
          <cell r="A24" t="str">
            <v>Health and Education Services</v>
          </cell>
          <cell r="AR24">
            <v>6.4516129032258063E-2</v>
          </cell>
        </row>
        <row r="25">
          <cell r="A25" t="str">
            <v>HES / Beverly / 6 Echo Ave.</v>
          </cell>
          <cell r="B25">
            <v>3.4838709677419351</v>
          </cell>
          <cell r="C25">
            <v>8.4516129032258061</v>
          </cell>
          <cell r="D25">
            <v>8.4666666666666668</v>
          </cell>
          <cell r="E25">
            <v>8.6451612903225801</v>
          </cell>
          <cell r="F25">
            <v>10.6</v>
          </cell>
          <cell r="G25">
            <v>10.129032258064516</v>
          </cell>
          <cell r="H25">
            <v>11.32258064516129</v>
          </cell>
          <cell r="I25">
            <v>9.5714285714285712</v>
          </cell>
          <cell r="J25">
            <v>10.258064516129034</v>
          </cell>
          <cell r="K25">
            <v>9.6333333333333329</v>
          </cell>
          <cell r="L25">
            <v>10.93548387096774</v>
          </cell>
          <cell r="M25">
            <v>9.3333333333333321</v>
          </cell>
          <cell r="N25">
            <v>10.516129032258066</v>
          </cell>
          <cell r="O25">
            <v>10.516129032258064</v>
          </cell>
          <cell r="P25">
            <v>7.6333333333333337</v>
          </cell>
          <cell r="Q25">
            <v>9.3548387096774182</v>
          </cell>
          <cell r="R25">
            <v>7.5</v>
          </cell>
          <cell r="S25">
            <v>9.387096774193548</v>
          </cell>
          <cell r="T25">
            <v>8.258064516129032</v>
          </cell>
          <cell r="U25">
            <v>8.8965517241379288</v>
          </cell>
          <cell r="V25">
            <v>6.5161290322580641</v>
          </cell>
          <cell r="W25">
            <v>8.5</v>
          </cell>
          <cell r="X25">
            <v>9.935483870967742</v>
          </cell>
          <cell r="Y25">
            <v>8.1666666666666679</v>
          </cell>
          <cell r="Z25">
            <v>9.1935483870967758</v>
          </cell>
          <cell r="AA25">
            <v>10.548387096774192</v>
          </cell>
          <cell r="AB25">
            <v>11.533333333333331</v>
          </cell>
          <cell r="AC25">
            <v>8.5806451612903221</v>
          </cell>
          <cell r="AD25">
            <v>10.433333333333334</v>
          </cell>
          <cell r="AE25">
            <v>9.3870967741935498</v>
          </cell>
          <cell r="AF25">
            <v>8.8064516129032242</v>
          </cell>
          <cell r="AG25">
            <v>10.392857142857144</v>
          </cell>
          <cell r="AH25">
            <v>9.2903225806451601</v>
          </cell>
          <cell r="AI25">
            <v>10.3</v>
          </cell>
          <cell r="AJ25">
            <v>10.06451612903226</v>
          </cell>
          <cell r="AK25">
            <v>8.1666666666666661</v>
          </cell>
          <cell r="AL25">
            <v>9.7096774193548381</v>
          </cell>
          <cell r="AM25">
            <v>0.5161290322580645</v>
          </cell>
        </row>
        <row r="26">
          <cell r="A26" t="str">
            <v>HES / Haverhill / 8-10 Howard St</v>
          </cell>
          <cell r="I26">
            <v>1.4285714285714284</v>
          </cell>
          <cell r="J26">
            <v>6.5161290322580649</v>
          </cell>
          <cell r="K26">
            <v>7.5333333333333332</v>
          </cell>
          <cell r="L26">
            <v>5.6774193548387082</v>
          </cell>
          <cell r="M26">
            <v>7.4</v>
          </cell>
          <cell r="N26">
            <v>6.967741935483871</v>
          </cell>
          <cell r="O26">
            <v>6.6451612903225801</v>
          </cell>
          <cell r="P26">
            <v>3.9</v>
          </cell>
          <cell r="Q26">
            <v>3.5483870967741935</v>
          </cell>
          <cell r="R26">
            <v>3.9</v>
          </cell>
          <cell r="S26">
            <v>5.064516129032258</v>
          </cell>
          <cell r="T26">
            <v>6.870967741935484</v>
          </cell>
          <cell r="U26">
            <v>5.5862068965517242</v>
          </cell>
          <cell r="V26">
            <v>6</v>
          </cell>
          <cell r="W26">
            <v>5.9666666666666659</v>
          </cell>
          <cell r="X26">
            <v>5.161290322580645</v>
          </cell>
          <cell r="Y26">
            <v>5.3333333333333339</v>
          </cell>
          <cell r="Z26">
            <v>4.967741935483871</v>
          </cell>
          <cell r="AA26">
            <v>4.7096774193548381</v>
          </cell>
          <cell r="AB26">
            <v>5.0999999999999996</v>
          </cell>
          <cell r="AC26">
            <v>5.774193548387097</v>
          </cell>
          <cell r="AD26">
            <v>2.2999999999999998</v>
          </cell>
        </row>
        <row r="27">
          <cell r="A27" t="str">
            <v>HES / Salem / 39 1/2 Mason St</v>
          </cell>
          <cell r="AL27">
            <v>0.80645161290322576</v>
          </cell>
          <cell r="AM27">
            <v>9.741935483870968</v>
          </cell>
          <cell r="AN27">
            <v>7.1333333333333329</v>
          </cell>
          <cell r="AO27">
            <v>7.7096774193548372</v>
          </cell>
          <cell r="AP27">
            <v>9.4</v>
          </cell>
          <cell r="AQ27">
            <v>8.870967741935484</v>
          </cell>
          <cell r="AR27">
            <v>8.5806451612903203</v>
          </cell>
          <cell r="AS27">
            <v>8.9285714285714306</v>
          </cell>
          <cell r="AT27">
            <v>7.2258064516129021</v>
          </cell>
          <cell r="AU27">
            <v>9.9333333333333318</v>
          </cell>
          <cell r="AV27">
            <v>8.4516129032258043</v>
          </cell>
          <cell r="AW27">
            <v>9.6666666666666643</v>
          </cell>
        </row>
        <row r="28">
          <cell r="A28" t="str">
            <v>ItalianHome/E. Freetown/9PinewoodCt</v>
          </cell>
          <cell r="C28">
            <v>0.12903225806451613</v>
          </cell>
          <cell r="D28">
            <v>2.9333333333333336</v>
          </cell>
          <cell r="E28">
            <v>2.5161290322580645</v>
          </cell>
          <cell r="F28">
            <v>3.8333333333333335</v>
          </cell>
          <cell r="G28">
            <v>6</v>
          </cell>
          <cell r="H28">
            <v>8.129032258064516</v>
          </cell>
          <cell r="I28">
            <v>7.0714285714285712</v>
          </cell>
          <cell r="J28">
            <v>7.4516129032258069</v>
          </cell>
          <cell r="K28">
            <v>5.5333333333333332</v>
          </cell>
          <cell r="L28">
            <v>4.064516129032258</v>
          </cell>
          <cell r="M28">
            <v>4.7</v>
          </cell>
          <cell r="N28">
            <v>4.387096774193548</v>
          </cell>
          <cell r="O28">
            <v>7.5483870967741922</v>
          </cell>
          <cell r="P28">
            <v>7.2333333333333334</v>
          </cell>
          <cell r="Q28">
            <v>5.5161290322580649</v>
          </cell>
          <cell r="R28">
            <v>4.5333333333333332</v>
          </cell>
          <cell r="S28">
            <v>3.4193548387096775</v>
          </cell>
          <cell r="T28">
            <v>4.741935483870968</v>
          </cell>
          <cell r="U28">
            <v>9.4137931034482758</v>
          </cell>
          <cell r="V28">
            <v>7.5806451612903212</v>
          </cell>
          <cell r="W28">
            <v>7.333333333333333</v>
          </cell>
          <cell r="X28">
            <v>7.354838709677419</v>
          </cell>
          <cell r="Y28">
            <v>6.833333333333333</v>
          </cell>
          <cell r="Z28">
            <v>6.935483870967742</v>
          </cell>
          <cell r="AA28">
            <v>7.161290322580645</v>
          </cell>
          <cell r="AB28">
            <v>6.333333333333333</v>
          </cell>
          <cell r="AC28">
            <v>7.806451612903226</v>
          </cell>
          <cell r="AD28">
            <v>7.7333333333333325</v>
          </cell>
          <cell r="AE28">
            <v>6.7096774193548381</v>
          </cell>
          <cell r="AF28">
            <v>6.258064516129032</v>
          </cell>
          <cell r="AG28">
            <v>7.3214285714285721</v>
          </cell>
          <cell r="AH28">
            <v>5.741935483870968</v>
          </cell>
          <cell r="AI28">
            <v>7</v>
          </cell>
          <cell r="AJ28">
            <v>5.032258064516129</v>
          </cell>
          <cell r="AK28">
            <v>6.166666666666667</v>
          </cell>
          <cell r="AL28">
            <v>7.225806451612903</v>
          </cell>
          <cell r="AM28">
            <v>5.32258064516129</v>
          </cell>
          <cell r="AN28">
            <v>3.9</v>
          </cell>
          <cell r="AO28">
            <v>5.1290322580645169</v>
          </cell>
          <cell r="AP28">
            <v>6.7333333333333334</v>
          </cell>
          <cell r="AQ28">
            <v>5.67741935483871</v>
          </cell>
          <cell r="AR28">
            <v>5.774193548387097</v>
          </cell>
          <cell r="AS28">
            <v>8.3571428571428577</v>
          </cell>
          <cell r="AT28">
            <v>5.967741935483871</v>
          </cell>
          <cell r="AU28">
            <v>7.4333333333333336</v>
          </cell>
          <cell r="AV28">
            <v>7.064516129032258</v>
          </cell>
          <cell r="AW28">
            <v>8.1666666666666661</v>
          </cell>
        </row>
        <row r="29">
          <cell r="A29" t="str">
            <v>ItalianHome/JamPl/1125CentreSt</v>
          </cell>
          <cell r="B29">
            <v>3.2258064516129031E-2</v>
          </cell>
          <cell r="C29">
            <v>1.4516129032258065</v>
          </cell>
          <cell r="D29">
            <v>2</v>
          </cell>
          <cell r="E29">
            <v>1</v>
          </cell>
          <cell r="F29">
            <v>1.4333333333333331</v>
          </cell>
          <cell r="G29">
            <v>0.64516129032258063</v>
          </cell>
          <cell r="H29">
            <v>0.77419354838709675</v>
          </cell>
          <cell r="I29">
            <v>1.5</v>
          </cell>
          <cell r="J29">
            <v>1.6129032258064515</v>
          </cell>
          <cell r="K29">
            <v>1.7666666666666666</v>
          </cell>
          <cell r="L29">
            <v>0.45161290322580644</v>
          </cell>
          <cell r="M29">
            <v>0.93333333333333335</v>
          </cell>
          <cell r="N29">
            <v>1.903225806451613</v>
          </cell>
          <cell r="O29">
            <v>1.3870967741935485</v>
          </cell>
          <cell r="P29">
            <v>1.8666666666666667</v>
          </cell>
          <cell r="Q29">
            <v>1.2903225806451613</v>
          </cell>
          <cell r="R29">
            <v>1.1666666666666667</v>
          </cell>
          <cell r="S29">
            <v>1.9032258064516128</v>
          </cell>
          <cell r="T29">
            <v>1.1935483870967742</v>
          </cell>
          <cell r="U29">
            <v>1.6206896551724137</v>
          </cell>
          <cell r="V29">
            <v>1.064516129032258</v>
          </cell>
          <cell r="W29">
            <v>2</v>
          </cell>
          <cell r="X29">
            <v>1.903225806451613</v>
          </cell>
          <cell r="Y29">
            <v>1.8</v>
          </cell>
          <cell r="Z29">
            <v>1.2580645161290323</v>
          </cell>
          <cell r="AA29">
            <v>1.6451612903225805</v>
          </cell>
          <cell r="AB29">
            <v>0.6</v>
          </cell>
          <cell r="AC29">
            <v>1.1935483870967742</v>
          </cell>
          <cell r="AD29">
            <v>2</v>
          </cell>
          <cell r="AE29">
            <v>1.6451612903225805</v>
          </cell>
          <cell r="AF29">
            <v>2</v>
          </cell>
          <cell r="AG29">
            <v>2</v>
          </cell>
          <cell r="AH29">
            <v>1.3870967741935483</v>
          </cell>
          <cell r="AI29">
            <v>1.1000000000000001</v>
          </cell>
          <cell r="AJ29">
            <v>1.5806451612903225</v>
          </cell>
          <cell r="AK29">
            <v>1.6</v>
          </cell>
          <cell r="AL29">
            <v>1.2903225806451613</v>
          </cell>
          <cell r="AM29">
            <v>0.77419354838709675</v>
          </cell>
          <cell r="AN29">
            <v>2</v>
          </cell>
          <cell r="AO29">
            <v>1.2903225806451615</v>
          </cell>
          <cell r="AP29">
            <v>1.8666666666666667</v>
          </cell>
          <cell r="AQ29">
            <v>6.4516129032258063E-2</v>
          </cell>
        </row>
        <row r="30">
          <cell r="A30" t="str">
            <v>Key / Fall River / 62 County St</v>
          </cell>
          <cell r="B30">
            <v>5.4838709677419342</v>
          </cell>
          <cell r="C30">
            <v>6.0322580645161299</v>
          </cell>
          <cell r="D30">
            <v>5.7</v>
          </cell>
          <cell r="E30">
            <v>5.5483870967741939</v>
          </cell>
          <cell r="F30">
            <v>9.2333333333333343</v>
          </cell>
          <cell r="G30">
            <v>11.774193548387096</v>
          </cell>
          <cell r="H30">
            <v>10.451612903225806</v>
          </cell>
          <cell r="I30">
            <v>10.785714285714285</v>
          </cell>
          <cell r="J30">
            <v>10.322580645161294</v>
          </cell>
          <cell r="K30">
            <v>12.8</v>
          </cell>
          <cell r="L30">
            <v>12.419354838709678</v>
          </cell>
          <cell r="M30">
            <v>12.066666666666668</v>
          </cell>
          <cell r="N30">
            <v>12.806451612903226</v>
          </cell>
          <cell r="O30">
            <v>14.451612903225808</v>
          </cell>
          <cell r="P30">
            <v>14.533333333333335</v>
          </cell>
          <cell r="Q30">
            <v>14.387096774193548</v>
          </cell>
          <cell r="R30">
            <v>14.6</v>
          </cell>
          <cell r="S30">
            <v>14.741935483870966</v>
          </cell>
          <cell r="T30">
            <v>14.967741935483872</v>
          </cell>
          <cell r="U30">
            <v>14.827586206896553</v>
          </cell>
          <cell r="V30">
            <v>14.838709677419356</v>
          </cell>
          <cell r="W30">
            <v>14.8</v>
          </cell>
          <cell r="X30">
            <v>15</v>
          </cell>
          <cell r="Y30">
            <v>14.533333333333335</v>
          </cell>
          <cell r="Z30">
            <v>14.870967741935484</v>
          </cell>
          <cell r="AA30">
            <v>14.70967741935484</v>
          </cell>
          <cell r="AB30">
            <v>14.2</v>
          </cell>
          <cell r="AC30">
            <v>13</v>
          </cell>
          <cell r="AD30">
            <v>14.3</v>
          </cell>
          <cell r="AE30">
            <v>13.516129032258064</v>
          </cell>
          <cell r="AF30">
            <v>13.645161290322582</v>
          </cell>
          <cell r="AG30">
            <v>11.428571428571431</v>
          </cell>
          <cell r="AH30">
            <v>12.064516129032258</v>
          </cell>
          <cell r="AI30">
            <v>14.266666666666667</v>
          </cell>
          <cell r="AJ30">
            <v>13.06451612903226</v>
          </cell>
          <cell r="AK30">
            <v>14.4</v>
          </cell>
          <cell r="AL30">
            <v>14.645161290322584</v>
          </cell>
          <cell r="AM30">
            <v>13.064516129032258</v>
          </cell>
          <cell r="AN30">
            <v>12.3</v>
          </cell>
          <cell r="AO30">
            <v>14.258064516129034</v>
          </cell>
          <cell r="AP30">
            <v>14.233333333333333</v>
          </cell>
          <cell r="AQ30">
            <v>12.35483870967742</v>
          </cell>
          <cell r="AR30">
            <v>12.774193548387094</v>
          </cell>
          <cell r="AS30">
            <v>14.035714285714286</v>
          </cell>
          <cell r="AT30">
            <v>14.225806451612904</v>
          </cell>
          <cell r="AU30">
            <v>14.533333333333331</v>
          </cell>
          <cell r="AV30">
            <v>14.451612903225808</v>
          </cell>
          <cell r="AW30">
            <v>14.7</v>
          </cell>
        </row>
        <row r="31">
          <cell r="A31" t="str">
            <v>Key / Methuen / 175 Lowell St</v>
          </cell>
          <cell r="B31">
            <v>11.35483870967742</v>
          </cell>
          <cell r="C31">
            <v>11.064516129032258</v>
          </cell>
          <cell r="D31">
            <v>9.9333333333333336</v>
          </cell>
          <cell r="E31">
            <v>9.4838709677419359</v>
          </cell>
          <cell r="F31">
            <v>9.8666666666666671</v>
          </cell>
          <cell r="G31">
            <v>10.548387096774194</v>
          </cell>
          <cell r="H31">
            <v>10.58064516129032</v>
          </cell>
          <cell r="I31">
            <v>9.4285714285714288</v>
          </cell>
          <cell r="J31">
            <v>10</v>
          </cell>
          <cell r="K31">
            <v>11.5</v>
          </cell>
          <cell r="L31">
            <v>10.741935483870966</v>
          </cell>
          <cell r="M31">
            <v>9.9666666666666668</v>
          </cell>
          <cell r="N31">
            <v>10.61290322580645</v>
          </cell>
          <cell r="O31">
            <v>10.548387096774196</v>
          </cell>
          <cell r="P31">
            <v>9.1</v>
          </cell>
          <cell r="Q31">
            <v>9.5161290322580641</v>
          </cell>
          <cell r="R31">
            <v>10.7</v>
          </cell>
          <cell r="S31">
            <v>9.064516129032258</v>
          </cell>
          <cell r="T31">
            <v>5</v>
          </cell>
          <cell r="U31">
            <v>5.6206896551724128</v>
          </cell>
          <cell r="V31">
            <v>4.6774193548387091</v>
          </cell>
          <cell r="W31">
            <v>4.8333333333333339</v>
          </cell>
          <cell r="X31">
            <v>4.4193548387096779</v>
          </cell>
          <cell r="Y31">
            <v>5.166666666666667</v>
          </cell>
          <cell r="Z31">
            <v>3.870967741935484</v>
          </cell>
          <cell r="AA31">
            <v>3.8387096774193545</v>
          </cell>
          <cell r="AB31">
            <v>1.8333333333333333</v>
          </cell>
          <cell r="AC31">
            <v>4.7741935483870961</v>
          </cell>
          <cell r="AD31">
            <v>5.1333333333333329</v>
          </cell>
          <cell r="AE31">
            <v>5.354838709677419</v>
          </cell>
          <cell r="AF31">
            <v>3.3870967741935489</v>
          </cell>
          <cell r="AG31">
            <v>5.75</v>
          </cell>
          <cell r="AH31">
            <v>4.67741935483871</v>
          </cell>
          <cell r="AI31">
            <v>4.5</v>
          </cell>
          <cell r="AJ31">
            <v>5.6129032258064511</v>
          </cell>
          <cell r="AK31">
            <v>5.3</v>
          </cell>
          <cell r="AL31">
            <v>4.8064516129032251</v>
          </cell>
          <cell r="AM31">
            <v>5.838709677419355</v>
          </cell>
          <cell r="AN31">
            <v>4.4000000000000004</v>
          </cell>
          <cell r="AO31">
            <v>5.354838709677419</v>
          </cell>
          <cell r="AP31">
            <v>5.0999999999999996</v>
          </cell>
          <cell r="AQ31">
            <v>4.7096774193548381</v>
          </cell>
          <cell r="AR31">
            <v>4.903225806451613</v>
          </cell>
          <cell r="AS31">
            <v>3.964285714285714</v>
          </cell>
          <cell r="AT31">
            <v>4.838709677419355</v>
          </cell>
          <cell r="AU31">
            <v>5.8666666666666663</v>
          </cell>
          <cell r="AV31">
            <v>5.903225806451613</v>
          </cell>
          <cell r="AW31">
            <v>5.3</v>
          </cell>
        </row>
        <row r="32">
          <cell r="A32" t="str">
            <v>Key / Methuen / 19 Mystic St</v>
          </cell>
          <cell r="S32">
            <v>0.80645161290322576</v>
          </cell>
          <cell r="T32">
            <v>5.5161290322580649</v>
          </cell>
          <cell r="U32">
            <v>5.5862068965517242</v>
          </cell>
          <cell r="V32">
            <v>5.5483870967741939</v>
          </cell>
          <cell r="W32">
            <v>5.7666666666666666</v>
          </cell>
          <cell r="X32">
            <v>4.9677419354838701</v>
          </cell>
          <cell r="Y32">
            <v>6.3</v>
          </cell>
          <cell r="Z32">
            <v>4.258064516129032</v>
          </cell>
          <cell r="AA32">
            <v>5.612903225806452</v>
          </cell>
          <cell r="AB32">
            <v>5.8</v>
          </cell>
          <cell r="AC32">
            <v>6</v>
          </cell>
          <cell r="AD32">
            <v>4.5333333333333341</v>
          </cell>
          <cell r="AE32">
            <v>5.1290322580645169</v>
          </cell>
          <cell r="AF32">
            <v>5.129032258064516</v>
          </cell>
          <cell r="AG32">
            <v>5</v>
          </cell>
          <cell r="AH32">
            <v>4.4838709677419351</v>
          </cell>
          <cell r="AI32">
            <v>4.0666666666666664</v>
          </cell>
          <cell r="AJ32">
            <v>5.4838709677419351</v>
          </cell>
          <cell r="AK32">
            <v>4.5333333333333332</v>
          </cell>
          <cell r="AL32">
            <v>3.6451612903225805</v>
          </cell>
          <cell r="AM32">
            <v>5.6451612903225801</v>
          </cell>
          <cell r="AN32">
            <v>5.333333333333333</v>
          </cell>
          <cell r="AO32">
            <v>4</v>
          </cell>
          <cell r="AP32">
            <v>4.6333333333333329</v>
          </cell>
          <cell r="AQ32">
            <v>5.4838709677419351</v>
          </cell>
          <cell r="AR32">
            <v>4.1612903225806441</v>
          </cell>
          <cell r="AS32">
            <v>4.9285714285714279</v>
          </cell>
          <cell r="AT32">
            <v>4.4838709677419351</v>
          </cell>
          <cell r="AU32">
            <v>5.3666666666666671</v>
          </cell>
          <cell r="AV32">
            <v>5.6774193548387091</v>
          </cell>
          <cell r="AW32">
            <v>5.8666666666666663</v>
          </cell>
        </row>
        <row r="33">
          <cell r="A33" t="str">
            <v>Key / Pittsfield / 369 West St</v>
          </cell>
          <cell r="B33">
            <v>9.387096774193548</v>
          </cell>
          <cell r="C33">
            <v>10.838709677419354</v>
          </cell>
          <cell r="D33">
            <v>9.8666666666666671</v>
          </cell>
          <cell r="E33">
            <v>11</v>
          </cell>
          <cell r="F33">
            <v>10.3</v>
          </cell>
          <cell r="G33">
            <v>10.096774193548388</v>
          </cell>
          <cell r="H33">
            <v>11.387096774193544</v>
          </cell>
          <cell r="I33">
            <v>11.428571428571429</v>
          </cell>
          <cell r="J33">
            <v>11.451612903225806</v>
          </cell>
          <cell r="K33">
            <v>10.1</v>
          </cell>
          <cell r="L33">
            <v>11.096774193548388</v>
          </cell>
          <cell r="M33">
            <v>9.5333333333333314</v>
          </cell>
          <cell r="N33">
            <v>11.580645161290322</v>
          </cell>
          <cell r="O33">
            <v>11.354838709677416</v>
          </cell>
          <cell r="P33">
            <v>11.5</v>
          </cell>
          <cell r="Q33">
            <v>11.677419354838708</v>
          </cell>
          <cell r="R33">
            <v>11.266666666666667</v>
          </cell>
          <cell r="S33">
            <v>11.741935483870966</v>
          </cell>
          <cell r="T33">
            <v>11.838709677419354</v>
          </cell>
          <cell r="U33">
            <v>11.931034482758621</v>
          </cell>
          <cell r="V33">
            <v>12.032258064516128</v>
          </cell>
          <cell r="W33">
            <v>12.033333333333333</v>
          </cell>
          <cell r="X33">
            <v>12</v>
          </cell>
          <cell r="Y33">
            <v>11.966666666666667</v>
          </cell>
          <cell r="Z33">
            <v>11.67741935483871</v>
          </cell>
          <cell r="AA33">
            <v>11.322580645161288</v>
          </cell>
          <cell r="AB33">
            <v>11.466666666666667</v>
          </cell>
          <cell r="AC33">
            <v>11.35483870967742</v>
          </cell>
          <cell r="AD33">
            <v>10.766666666666666</v>
          </cell>
          <cell r="AE33">
            <v>11.032258064516128</v>
          </cell>
          <cell r="AF33">
            <v>11.354838709677418</v>
          </cell>
          <cell r="AG33">
            <v>11.5</v>
          </cell>
          <cell r="AH33">
            <v>11.70967741935484</v>
          </cell>
          <cell r="AI33">
            <v>11.766666666666666</v>
          </cell>
          <cell r="AJ33">
            <v>11.741935483870966</v>
          </cell>
          <cell r="AK33">
            <v>11.866666666666667</v>
          </cell>
          <cell r="AL33">
            <v>10.806451612903228</v>
          </cell>
          <cell r="AM33">
            <v>11.193548387096776</v>
          </cell>
          <cell r="AN33">
            <v>11.333333333333332</v>
          </cell>
          <cell r="AO33">
            <v>11.580645161290322</v>
          </cell>
          <cell r="AP33">
            <v>11.466666666666665</v>
          </cell>
          <cell r="AQ33">
            <v>11.67741935483871</v>
          </cell>
          <cell r="AR33">
            <v>11.161290322580644</v>
          </cell>
          <cell r="AS33">
            <v>11.607142857142856</v>
          </cell>
          <cell r="AT33">
            <v>12.838709677419358</v>
          </cell>
          <cell r="AU33">
            <v>13.266666666666666</v>
          </cell>
          <cell r="AV33">
            <v>12.516129032258066</v>
          </cell>
          <cell r="AW33">
            <v>12.8</v>
          </cell>
        </row>
        <row r="34">
          <cell r="A34" t="str">
            <v>Key / Worcester / 2 Norton St</v>
          </cell>
          <cell r="B34">
            <v>7.9354838709677429</v>
          </cell>
          <cell r="C34">
            <v>8.129032258064516</v>
          </cell>
          <cell r="D34">
            <v>7.0666666666666664</v>
          </cell>
          <cell r="E34">
            <v>7.7741935483870979</v>
          </cell>
          <cell r="F34">
            <v>7</v>
          </cell>
          <cell r="G34">
            <v>8.2903225806451619</v>
          </cell>
          <cell r="H34">
            <v>8.9032258064516121</v>
          </cell>
          <cell r="I34">
            <v>8.4642857142857153</v>
          </cell>
          <cell r="J34">
            <v>8.6774193548387117</v>
          </cell>
          <cell r="K34">
            <v>9.1333333333333329</v>
          </cell>
          <cell r="L34">
            <v>9.935483870967742</v>
          </cell>
          <cell r="M34">
            <v>9.3000000000000007</v>
          </cell>
          <cell r="N34">
            <v>6.4838709677419342</v>
          </cell>
          <cell r="O34">
            <v>8.3225806451612883</v>
          </cell>
          <cell r="P34">
            <v>9.5666666666666664</v>
          </cell>
          <cell r="Q34">
            <v>9.1935483870967758</v>
          </cell>
          <cell r="R34">
            <v>9.9333333333333336</v>
          </cell>
          <cell r="S34">
            <v>9.4838709677419377</v>
          </cell>
          <cell r="T34">
            <v>9.4838709677419359</v>
          </cell>
          <cell r="U34">
            <v>9.9655172413793096</v>
          </cell>
          <cell r="V34">
            <v>9.9032258064516139</v>
          </cell>
          <cell r="W34">
            <v>9.5</v>
          </cell>
          <cell r="X34">
            <v>9.806451612903226</v>
          </cell>
          <cell r="Y34">
            <v>9.6333333333333329</v>
          </cell>
          <cell r="Z34">
            <v>9.387096774193548</v>
          </cell>
          <cell r="AA34">
            <v>9.5483870967741939</v>
          </cell>
          <cell r="AB34">
            <v>9.4</v>
          </cell>
          <cell r="AC34">
            <v>7.870967741935484</v>
          </cell>
          <cell r="AD34">
            <v>6.6</v>
          </cell>
          <cell r="AE34">
            <v>8.0322580645161299</v>
          </cell>
          <cell r="AF34">
            <v>7.5483870967741939</v>
          </cell>
          <cell r="AG34">
            <v>7.6785714285714288</v>
          </cell>
          <cell r="AH34">
            <v>7.258064516129032</v>
          </cell>
          <cell r="AI34">
            <v>9.3333333333333321</v>
          </cell>
          <cell r="AJ34">
            <v>9.6129032258064502</v>
          </cell>
          <cell r="AK34">
            <v>9.1666666666666679</v>
          </cell>
          <cell r="AL34">
            <v>9.2258064516129039</v>
          </cell>
          <cell r="AM34">
            <v>7.8709677419354831</v>
          </cell>
          <cell r="AN34">
            <v>7.833333333333333</v>
          </cell>
          <cell r="AO34">
            <v>9.67741935483871</v>
          </cell>
          <cell r="AP34">
            <v>9.3333333333333339</v>
          </cell>
          <cell r="AQ34">
            <v>7.7741935483870961</v>
          </cell>
          <cell r="AR34">
            <v>8.3548387096774199</v>
          </cell>
          <cell r="AS34">
            <v>9.6428571428571423</v>
          </cell>
          <cell r="AT34">
            <v>7.67741935483871</v>
          </cell>
          <cell r="AU34">
            <v>9.3666666666666654</v>
          </cell>
          <cell r="AV34">
            <v>9.870967741935484</v>
          </cell>
          <cell r="AW34">
            <v>9.9333333333333353</v>
          </cell>
        </row>
        <row r="35">
          <cell r="A35" t="str">
            <v>LUK / Fitchburg / 101 South St</v>
          </cell>
          <cell r="B35">
            <v>5.5161290322580641</v>
          </cell>
          <cell r="C35">
            <v>6.161290322580645</v>
          </cell>
          <cell r="D35">
            <v>5.666666666666667</v>
          </cell>
          <cell r="E35">
            <v>5.7419354838709671</v>
          </cell>
          <cell r="F35">
            <v>6.5333333333333332</v>
          </cell>
          <cell r="G35">
            <v>6.0322580645161299</v>
          </cell>
          <cell r="H35">
            <v>5.4193548387096779</v>
          </cell>
          <cell r="I35">
            <v>5.1785714285714288</v>
          </cell>
          <cell r="J35">
            <v>5.2580645161290329</v>
          </cell>
          <cell r="K35">
            <v>5.5</v>
          </cell>
          <cell r="L35">
            <v>3.967741935483871</v>
          </cell>
          <cell r="M35">
            <v>5.4666666666666668</v>
          </cell>
          <cell r="N35">
            <v>6.5483870967741939</v>
          </cell>
          <cell r="O35">
            <v>7.290322580645161</v>
          </cell>
          <cell r="P35">
            <v>7.0666666666666664</v>
          </cell>
          <cell r="Q35">
            <v>6.4838709677419351</v>
          </cell>
          <cell r="R35">
            <v>6.0333333333333332</v>
          </cell>
          <cell r="S35">
            <v>6.967741935483871</v>
          </cell>
          <cell r="T35">
            <v>6.258064516129032</v>
          </cell>
          <cell r="U35">
            <v>7</v>
          </cell>
          <cell r="V35">
            <v>6.741935483870968</v>
          </cell>
          <cell r="W35">
            <v>6.7666666666666666</v>
          </cell>
          <cell r="X35">
            <v>6.032258064516129</v>
          </cell>
          <cell r="Y35">
            <v>6.1666666666666661</v>
          </cell>
          <cell r="Z35">
            <v>6.741935483870968</v>
          </cell>
          <cell r="AA35">
            <v>6.7741935483870961</v>
          </cell>
          <cell r="AB35">
            <v>6.7333333333333343</v>
          </cell>
          <cell r="AC35">
            <v>7.096774193548387</v>
          </cell>
          <cell r="AD35">
            <v>5.7333333333333334</v>
          </cell>
          <cell r="AE35">
            <v>6.225806451612903</v>
          </cell>
          <cell r="AF35">
            <v>6.387096774193548</v>
          </cell>
          <cell r="AG35">
            <v>7</v>
          </cell>
          <cell r="AH35">
            <v>5.838709677419355</v>
          </cell>
          <cell r="AI35">
            <v>5.166666666666667</v>
          </cell>
          <cell r="AJ35">
            <v>6.3870967741935472</v>
          </cell>
          <cell r="AK35">
            <v>4.7666666666666666</v>
          </cell>
          <cell r="AL35">
            <v>4.354838709677419</v>
          </cell>
          <cell r="AM35">
            <v>5.935483870967742</v>
          </cell>
          <cell r="AN35">
            <v>5.1333333333333337</v>
          </cell>
          <cell r="AO35">
            <v>5.161290322580645</v>
          </cell>
          <cell r="AP35">
            <v>5.833333333333333</v>
          </cell>
          <cell r="AQ35">
            <v>6.419354838709677</v>
          </cell>
          <cell r="AR35">
            <v>6.2903225806451619</v>
          </cell>
          <cell r="AS35">
            <v>3.25</v>
          </cell>
          <cell r="AT35">
            <v>4.193548387096774</v>
          </cell>
          <cell r="AU35">
            <v>5.3666666666666663</v>
          </cell>
          <cell r="AV35">
            <v>6.354838709677419</v>
          </cell>
          <cell r="AW35">
            <v>6.6666666666666679</v>
          </cell>
        </row>
        <row r="36">
          <cell r="A36" t="str">
            <v>LUK / Fitchburg / 102 Day Street</v>
          </cell>
          <cell r="B36">
            <v>2.032258064516129</v>
          </cell>
          <cell r="C36">
            <v>2.32258064516129</v>
          </cell>
          <cell r="D36">
            <v>3.1333333333333337</v>
          </cell>
          <cell r="E36">
            <v>2.6451612903225801</v>
          </cell>
          <cell r="F36">
            <v>4</v>
          </cell>
          <cell r="G36">
            <v>3.4838709677419355</v>
          </cell>
          <cell r="H36">
            <v>3.774193548387097</v>
          </cell>
          <cell r="I36">
            <v>3.25</v>
          </cell>
          <cell r="J36">
            <v>3.806451612903226</v>
          </cell>
          <cell r="K36">
            <v>3.6666666666666665</v>
          </cell>
          <cell r="L36">
            <v>4.4193548387096779</v>
          </cell>
          <cell r="M36">
            <v>3.666666666666667</v>
          </cell>
          <cell r="N36">
            <v>3.5483870967741935</v>
          </cell>
          <cell r="O36">
            <v>3.7096774193548385</v>
          </cell>
          <cell r="P36">
            <v>3.4666666666666668</v>
          </cell>
          <cell r="Q36">
            <v>4.064516129032258</v>
          </cell>
          <cell r="R36">
            <v>4.8</v>
          </cell>
          <cell r="S36">
            <v>4.6451612903225801</v>
          </cell>
          <cell r="T36">
            <v>4.9677419354838701</v>
          </cell>
          <cell r="U36">
            <v>4.4137931034482758</v>
          </cell>
          <cell r="V36">
            <v>1.2903225806451613</v>
          </cell>
          <cell r="W36">
            <v>2.1666666666666665</v>
          </cell>
          <cell r="X36">
            <v>4.193548387096774</v>
          </cell>
          <cell r="Y36">
            <v>5.6333333333333329</v>
          </cell>
          <cell r="Z36">
            <v>6.0967741935483861</v>
          </cell>
          <cell r="AA36">
            <v>6.709677419354839</v>
          </cell>
          <cell r="AB36">
            <v>6.2</v>
          </cell>
          <cell r="AC36">
            <v>8.2903225806451601</v>
          </cell>
          <cell r="AD36">
            <v>8.6</v>
          </cell>
          <cell r="AE36">
            <v>7.967741935483871</v>
          </cell>
          <cell r="AF36">
            <v>6.935483870967742</v>
          </cell>
          <cell r="AG36">
            <v>7.5714285714285721</v>
          </cell>
          <cell r="AH36">
            <v>8.129032258064516</v>
          </cell>
          <cell r="AI36">
            <v>7.6333333333333337</v>
          </cell>
          <cell r="AJ36">
            <v>6.580645161290323</v>
          </cell>
          <cell r="AK36">
            <v>6.4</v>
          </cell>
          <cell r="AL36">
            <v>6.4516129032258069</v>
          </cell>
          <cell r="AM36">
            <v>3.774193548387097</v>
          </cell>
          <cell r="AN36">
            <v>1</v>
          </cell>
          <cell r="AO36">
            <v>1</v>
          </cell>
          <cell r="AP36">
            <v>0.5</v>
          </cell>
        </row>
        <row r="37">
          <cell r="A37" t="str">
            <v>LUK / Fitchburg / 27 Myrtle Ave</v>
          </cell>
          <cell r="B37">
            <v>5.2880645161290323</v>
          </cell>
          <cell r="C37">
            <v>6.7741935483870961</v>
          </cell>
          <cell r="D37">
            <v>7.4333333333333336</v>
          </cell>
          <cell r="E37">
            <v>7.354838709677419</v>
          </cell>
          <cell r="F37">
            <v>8</v>
          </cell>
          <cell r="G37">
            <v>8.0967741935483861</v>
          </cell>
          <cell r="H37">
            <v>8.5483870967741939</v>
          </cell>
          <cell r="I37">
            <v>6.8214285714285712</v>
          </cell>
          <cell r="J37">
            <v>7.612903225806452</v>
          </cell>
          <cell r="K37">
            <v>8.9666666666666686</v>
          </cell>
          <cell r="L37">
            <v>8.9677419354838701</v>
          </cell>
          <cell r="M37">
            <v>8.6999999999999993</v>
          </cell>
          <cell r="N37">
            <v>9.2903225806451619</v>
          </cell>
          <cell r="O37">
            <v>9.0967741935483861</v>
          </cell>
          <cell r="P37">
            <v>9.4</v>
          </cell>
          <cell r="Q37">
            <v>8.741935483870968</v>
          </cell>
          <cell r="R37">
            <v>8.6999999999999993</v>
          </cell>
          <cell r="S37">
            <v>9.0322580645161299</v>
          </cell>
          <cell r="T37">
            <v>8.9032258064516121</v>
          </cell>
          <cell r="U37">
            <v>8.6896551724137936</v>
          </cell>
          <cell r="V37">
            <v>9.0322580645161299</v>
          </cell>
          <cell r="W37">
            <v>8.8666666666666654</v>
          </cell>
          <cell r="X37">
            <v>8.7096774193548381</v>
          </cell>
          <cell r="Y37">
            <v>7.4666666666666668</v>
          </cell>
          <cell r="Z37">
            <v>6.258064516129032</v>
          </cell>
          <cell r="AA37">
            <v>6.096774193548387</v>
          </cell>
          <cell r="AB37">
            <v>4.7333333333333334</v>
          </cell>
          <cell r="AC37">
            <v>4.225806451612903</v>
          </cell>
          <cell r="AD37">
            <v>4.0666666666666664</v>
          </cell>
          <cell r="AE37">
            <v>5.064516129032258</v>
          </cell>
          <cell r="AF37">
            <v>6.290322580645161</v>
          </cell>
          <cell r="AG37">
            <v>5.7142857142857144</v>
          </cell>
          <cell r="AH37">
            <v>5.225806451612903</v>
          </cell>
          <cell r="AI37">
            <v>5.7</v>
          </cell>
          <cell r="AJ37">
            <v>7.096774193548387</v>
          </cell>
          <cell r="AK37">
            <v>6.8666666666666663</v>
          </cell>
          <cell r="AL37">
            <v>5.4838709677419359</v>
          </cell>
          <cell r="AM37">
            <v>6.6129032258064511</v>
          </cell>
          <cell r="AN37">
            <v>6.4666666666666668</v>
          </cell>
          <cell r="AO37">
            <v>6.193548387096774</v>
          </cell>
          <cell r="AP37">
            <v>3.7666666666666662</v>
          </cell>
          <cell r="AQ37">
            <v>4.193548387096774</v>
          </cell>
          <cell r="AR37">
            <v>5.806451612903226</v>
          </cell>
          <cell r="AS37">
            <v>6.75</v>
          </cell>
          <cell r="AT37">
            <v>5.2903225806451601</v>
          </cell>
          <cell r="AU37">
            <v>3.833333333333333</v>
          </cell>
          <cell r="AV37">
            <v>3.6451612903225805</v>
          </cell>
          <cell r="AW37">
            <v>4.833333333333333</v>
          </cell>
        </row>
        <row r="38">
          <cell r="A38" t="str">
            <v>LUK / Fitchburg / 846 Westminster</v>
          </cell>
          <cell r="AM38">
            <v>0.5161290322580645</v>
          </cell>
          <cell r="AN38">
            <v>4.8666666666666671</v>
          </cell>
          <cell r="AO38">
            <v>5.774193548387097</v>
          </cell>
          <cell r="AP38">
            <v>5.5</v>
          </cell>
          <cell r="AQ38">
            <v>5.419354838709677</v>
          </cell>
          <cell r="AR38">
            <v>5.064516129032258</v>
          </cell>
          <cell r="AS38">
            <v>6.3214285714285721</v>
          </cell>
          <cell r="AT38">
            <v>7.741935483870968</v>
          </cell>
          <cell r="AU38">
            <v>8.3666666666666654</v>
          </cell>
          <cell r="AV38">
            <v>8.0322580645161281</v>
          </cell>
          <cell r="AW38">
            <v>6.9</v>
          </cell>
        </row>
        <row r="39">
          <cell r="A39" t="str">
            <v>NFI / Arlington /23 Maple St</v>
          </cell>
          <cell r="D39">
            <v>4.2666666666666666</v>
          </cell>
          <cell r="E39">
            <v>5.096774193548387</v>
          </cell>
          <cell r="F39">
            <v>5.6</v>
          </cell>
          <cell r="G39">
            <v>5.5483870967741931</v>
          </cell>
          <cell r="H39">
            <v>5.419354838709677</v>
          </cell>
          <cell r="I39">
            <v>5.1071428571428577</v>
          </cell>
          <cell r="J39">
            <v>5.32258064516129</v>
          </cell>
          <cell r="K39">
            <v>5.7</v>
          </cell>
          <cell r="L39">
            <v>5.7096774193548381</v>
          </cell>
          <cell r="M39">
            <v>5.5666666666666664</v>
          </cell>
          <cell r="N39">
            <v>5.387096774193548</v>
          </cell>
          <cell r="O39">
            <v>5.6774193548387091</v>
          </cell>
          <cell r="P39">
            <v>3.8</v>
          </cell>
          <cell r="Q39">
            <v>3.193548387096774</v>
          </cell>
          <cell r="R39">
            <v>5.2666666666666675</v>
          </cell>
          <cell r="S39">
            <v>4.8709677419354831</v>
          </cell>
          <cell r="T39">
            <v>5.5483870967741939</v>
          </cell>
          <cell r="U39">
            <v>5.8965517241379306</v>
          </cell>
          <cell r="V39">
            <v>5.32258064516129</v>
          </cell>
          <cell r="W39">
            <v>5.3</v>
          </cell>
          <cell r="X39">
            <v>5.6451612903225801</v>
          </cell>
          <cell r="Y39">
            <v>5.2333333333333343</v>
          </cell>
          <cell r="Z39">
            <v>5.354838709677419</v>
          </cell>
          <cell r="AA39">
            <v>3.5161290322580645</v>
          </cell>
          <cell r="AB39">
            <v>2.3333333333333339</v>
          </cell>
          <cell r="AC39">
            <v>5.387096774193548</v>
          </cell>
          <cell r="AD39">
            <v>5.5333333333333332</v>
          </cell>
          <cell r="AE39">
            <v>4.9032258064516121</v>
          </cell>
          <cell r="AF39">
            <v>4.903225806451613</v>
          </cell>
          <cell r="AG39">
            <v>4.1785714285714279</v>
          </cell>
          <cell r="AH39">
            <v>5.645161290322581</v>
          </cell>
          <cell r="AI39">
            <v>5.2666666666666666</v>
          </cell>
          <cell r="AJ39">
            <v>5.7419354838709671</v>
          </cell>
          <cell r="AK39">
            <v>5.3</v>
          </cell>
          <cell r="AL39">
            <v>5.935483870967742</v>
          </cell>
          <cell r="AM39">
            <v>4.8709677419354849</v>
          </cell>
          <cell r="AN39">
            <v>4.6333333333333337</v>
          </cell>
          <cell r="AO39">
            <v>4.9032258064516121</v>
          </cell>
          <cell r="AP39">
            <v>5.6</v>
          </cell>
          <cell r="AQ39">
            <v>5.193548387096774</v>
          </cell>
          <cell r="AR39">
            <v>5.3225806451612909</v>
          </cell>
          <cell r="AS39">
            <v>5.3928571428571432</v>
          </cell>
          <cell r="AT39">
            <v>5.4193548387096762</v>
          </cell>
          <cell r="AU39">
            <v>5.7333333333333325</v>
          </cell>
          <cell r="AV39">
            <v>5.419354838709677</v>
          </cell>
          <cell r="AW39">
            <v>5.3666666666666671</v>
          </cell>
        </row>
        <row r="40">
          <cell r="A40" t="str">
            <v>Old Colony Y/Brockton/917R Montello</v>
          </cell>
          <cell r="B40">
            <v>8.32258064516129</v>
          </cell>
          <cell r="C40">
            <v>9.193548387096774</v>
          </cell>
          <cell r="D40">
            <v>10.166666666666666</v>
          </cell>
          <cell r="E40">
            <v>10.419354838709678</v>
          </cell>
          <cell r="F40">
            <v>11.8</v>
          </cell>
          <cell r="G40">
            <v>11.032258064516128</v>
          </cell>
          <cell r="H40">
            <v>11.193548387096774</v>
          </cell>
          <cell r="I40">
            <v>11.142857142857141</v>
          </cell>
          <cell r="J40">
            <v>12.290322580645164</v>
          </cell>
          <cell r="K40">
            <v>12.433333333333334</v>
          </cell>
          <cell r="L40">
            <v>11.548387096774194</v>
          </cell>
          <cell r="M40">
            <v>15.133333333333335</v>
          </cell>
          <cell r="N40">
            <v>12.387096774193546</v>
          </cell>
          <cell r="O40">
            <v>10.677419354838708</v>
          </cell>
          <cell r="P40">
            <v>10.933333333333335</v>
          </cell>
          <cell r="Q40">
            <v>11.161290322580644</v>
          </cell>
          <cell r="R40">
            <v>11.6</v>
          </cell>
          <cell r="S40">
            <v>11.645161290322582</v>
          </cell>
          <cell r="T40">
            <v>11.129032258064514</v>
          </cell>
          <cell r="U40">
            <v>9.5517241379310338</v>
          </cell>
          <cell r="V40">
            <v>10.29032258064516</v>
          </cell>
          <cell r="W40">
            <v>11.566666666666668</v>
          </cell>
          <cell r="X40">
            <v>11.516129032258066</v>
          </cell>
          <cell r="Y40">
            <v>10.666666666666668</v>
          </cell>
          <cell r="Z40">
            <v>11.741935483870968</v>
          </cell>
          <cell r="AA40">
            <v>11.06451612903226</v>
          </cell>
          <cell r="AB40">
            <v>11.733333333333334</v>
          </cell>
          <cell r="AC40">
            <v>11.806451612903226</v>
          </cell>
          <cell r="AD40">
            <v>11.066666666666665</v>
          </cell>
          <cell r="AE40">
            <v>11.67741935483871</v>
          </cell>
          <cell r="AF40">
            <v>11.354838709677422</v>
          </cell>
          <cell r="AG40">
            <v>10.214285714285714</v>
          </cell>
          <cell r="AH40">
            <v>10.774193548387098</v>
          </cell>
          <cell r="AI40">
            <v>10.4</v>
          </cell>
          <cell r="AJ40">
            <v>10.935483870967742</v>
          </cell>
          <cell r="AK40">
            <v>11.233333333333333</v>
          </cell>
          <cell r="AL40">
            <v>10.64516129032258</v>
          </cell>
          <cell r="AM40">
            <v>9.2258064516129057</v>
          </cell>
          <cell r="AN40">
            <v>11.166666666666666</v>
          </cell>
          <cell r="AO40">
            <v>9.1612903225806441</v>
          </cell>
          <cell r="AP40">
            <v>7.3333333333333339</v>
          </cell>
          <cell r="AQ40">
            <v>8.3548387096774199</v>
          </cell>
          <cell r="AR40">
            <v>10.935483870967742</v>
          </cell>
          <cell r="AS40">
            <v>11.535714285714288</v>
          </cell>
          <cell r="AT40">
            <v>11.032258064516128</v>
          </cell>
          <cell r="AU40">
            <v>9.5</v>
          </cell>
          <cell r="AV40">
            <v>11.258064516129032</v>
          </cell>
          <cell r="AW40">
            <v>9.6999999999999993</v>
          </cell>
        </row>
        <row r="41">
          <cell r="A41" t="str">
            <v>Old Colony Y/Fall River/199 N. Main</v>
          </cell>
          <cell r="F41">
            <v>13.4</v>
          </cell>
          <cell r="G41">
            <v>11.419354838709678</v>
          </cell>
          <cell r="H41">
            <v>12.29032258064516</v>
          </cell>
          <cell r="I41">
            <v>13.785714285714286</v>
          </cell>
          <cell r="J41">
            <v>13.516129032258066</v>
          </cell>
          <cell r="K41">
            <v>13.9</v>
          </cell>
          <cell r="L41">
            <v>13.225806451612904</v>
          </cell>
          <cell r="M41">
            <v>14.033333333333333</v>
          </cell>
          <cell r="N41">
            <v>13.064516129032256</v>
          </cell>
          <cell r="O41">
            <v>12.161290322580644</v>
          </cell>
          <cell r="P41">
            <v>13.533333333333331</v>
          </cell>
          <cell r="Q41">
            <v>13.7741935483871</v>
          </cell>
          <cell r="R41">
            <v>12.833333333333334</v>
          </cell>
          <cell r="S41">
            <v>12.741935483870968</v>
          </cell>
          <cell r="T41">
            <v>13.129032258064514</v>
          </cell>
          <cell r="U41">
            <v>13.482758620689657</v>
          </cell>
          <cell r="V41">
            <v>13.483870967741936</v>
          </cell>
          <cell r="W41">
            <v>13.9</v>
          </cell>
          <cell r="X41">
            <v>11.548387096774194</v>
          </cell>
          <cell r="Y41">
            <v>5.9</v>
          </cell>
          <cell r="Z41">
            <v>8.5483870967741922</v>
          </cell>
          <cell r="AA41">
            <v>1.5806451612903225</v>
          </cell>
        </row>
        <row r="42">
          <cell r="A42" t="str">
            <v>Old Colony Y/NewBedford/106 bullard</v>
          </cell>
          <cell r="X42">
            <v>1.967741935483871</v>
          </cell>
          <cell r="Y42">
            <v>7.8</v>
          </cell>
          <cell r="Z42">
            <v>4.419354838709677</v>
          </cell>
          <cell r="AA42">
            <v>8.7741935483870979</v>
          </cell>
          <cell r="AB42">
            <v>12.6</v>
          </cell>
          <cell r="AC42">
            <v>12.193548387096776</v>
          </cell>
          <cell r="AD42">
            <v>12.6</v>
          </cell>
          <cell r="AE42">
            <v>10.74193548387097</v>
          </cell>
          <cell r="AF42">
            <v>12.612903225806452</v>
          </cell>
          <cell r="AG42">
            <v>12.642857142857144</v>
          </cell>
          <cell r="AH42">
            <v>12.580645161290324</v>
          </cell>
          <cell r="AI42">
            <v>13.366666666666667</v>
          </cell>
          <cell r="AJ42">
            <v>13.677419354838708</v>
          </cell>
          <cell r="AK42">
            <v>14.866666666666665</v>
          </cell>
          <cell r="AL42">
            <v>13.354838709677418</v>
          </cell>
          <cell r="AM42">
            <v>13.322580645161292</v>
          </cell>
          <cell r="AN42">
            <v>13.3</v>
          </cell>
          <cell r="AO42">
            <v>13.290322580645158</v>
          </cell>
          <cell r="AP42">
            <v>12.066666666666668</v>
          </cell>
          <cell r="AQ42">
            <v>11.161290322580646</v>
          </cell>
          <cell r="AR42">
            <v>12.741935483870968</v>
          </cell>
          <cell r="AS42">
            <v>12.892857142857144</v>
          </cell>
          <cell r="AT42">
            <v>13.06451612903226</v>
          </cell>
          <cell r="AU42">
            <v>13.533333333333331</v>
          </cell>
          <cell r="AV42">
            <v>13.451612903225808</v>
          </cell>
          <cell r="AW42">
            <v>11.5</v>
          </cell>
        </row>
        <row r="43">
          <cell r="A43" t="str">
            <v>RFK / Lancaster / 220 Old Common</v>
          </cell>
          <cell r="C43">
            <v>5.064516129032258</v>
          </cell>
          <cell r="D43">
            <v>10</v>
          </cell>
          <cell r="E43">
            <v>9.9677419354838719</v>
          </cell>
          <cell r="F43">
            <v>9.4</v>
          </cell>
          <cell r="G43">
            <v>9.258064516129032</v>
          </cell>
          <cell r="H43">
            <v>9.9032258064516157</v>
          </cell>
          <cell r="I43">
            <v>11.785714285714286</v>
          </cell>
          <cell r="J43">
            <v>10.193548387096774</v>
          </cell>
          <cell r="K43">
            <v>11.433333333333334</v>
          </cell>
          <cell r="L43">
            <v>13.516129032258064</v>
          </cell>
          <cell r="M43">
            <v>13.633333333333335</v>
          </cell>
          <cell r="N43">
            <v>13.870967741935484</v>
          </cell>
          <cell r="O43">
            <v>12.516129032258064</v>
          </cell>
          <cell r="P43">
            <v>11.6</v>
          </cell>
          <cell r="Q43">
            <v>12.064516129032258</v>
          </cell>
          <cell r="R43">
            <v>13.1</v>
          </cell>
          <cell r="S43">
            <v>14.806451612903226</v>
          </cell>
          <cell r="T43">
            <v>14.096774193548388</v>
          </cell>
          <cell r="U43">
            <v>14.413793103448274</v>
          </cell>
          <cell r="V43">
            <v>14.129032258064518</v>
          </cell>
          <cell r="W43">
            <v>14.466666666666667</v>
          </cell>
          <cell r="X43">
            <v>14.70967741935484</v>
          </cell>
          <cell r="Y43">
            <v>14.666666666666668</v>
          </cell>
          <cell r="Z43">
            <v>14.67741935483871</v>
          </cell>
          <cell r="AA43">
            <v>13.935483870967742</v>
          </cell>
          <cell r="AB43">
            <v>13.633333333333333</v>
          </cell>
          <cell r="AC43">
            <v>13.387096774193548</v>
          </cell>
          <cell r="AD43">
            <v>11.433333333333334</v>
          </cell>
          <cell r="AE43">
            <v>10.32258064516129</v>
          </cell>
          <cell r="AF43">
            <v>13.516129032258064</v>
          </cell>
          <cell r="AG43">
            <v>12.714285714285714</v>
          </cell>
          <cell r="AH43">
            <v>10.645161290322582</v>
          </cell>
          <cell r="AI43">
            <v>12.3</v>
          </cell>
          <cell r="AJ43">
            <v>13.064516129032256</v>
          </cell>
          <cell r="AK43">
            <v>14</v>
          </cell>
          <cell r="AL43">
            <v>13.580645161290322</v>
          </cell>
          <cell r="AM43">
            <v>12.483870967741936</v>
          </cell>
          <cell r="AN43">
            <v>10.433333333333335</v>
          </cell>
          <cell r="AO43">
            <v>12.419354838709678</v>
          </cell>
          <cell r="AP43">
            <v>11.3</v>
          </cell>
          <cell r="AQ43">
            <v>10.774193548387096</v>
          </cell>
          <cell r="AR43">
            <v>10.774193548387096</v>
          </cell>
          <cell r="AS43">
            <v>11.107142857142858</v>
          </cell>
          <cell r="AT43">
            <v>12.741935483870968</v>
          </cell>
          <cell r="AU43">
            <v>14.166666666666666</v>
          </cell>
          <cell r="AV43">
            <v>13.129032258064518</v>
          </cell>
          <cell r="AW43">
            <v>13.2</v>
          </cell>
        </row>
        <row r="44">
          <cell r="A44" t="str">
            <v>RFK / S.Yarmouth / 137 Run Pond</v>
          </cell>
          <cell r="B44">
            <v>9.612903225806452</v>
          </cell>
          <cell r="C44">
            <v>11.612903225806452</v>
          </cell>
          <cell r="D44">
            <v>10.466666666666667</v>
          </cell>
          <cell r="E44">
            <v>10.451612903225804</v>
          </cell>
          <cell r="F44">
            <v>11.533333333333335</v>
          </cell>
          <cell r="G44">
            <v>11.322580645161288</v>
          </cell>
          <cell r="H44">
            <v>9.1935483870967758</v>
          </cell>
          <cell r="I44">
            <v>10.392857142857142</v>
          </cell>
          <cell r="J44">
            <v>11.774193548387098</v>
          </cell>
          <cell r="K44">
            <v>11.566666666666666</v>
          </cell>
          <cell r="L44">
            <v>11.387096774193548</v>
          </cell>
          <cell r="M44">
            <v>11.833333333333332</v>
          </cell>
          <cell r="N44">
            <v>9.387096774193548</v>
          </cell>
          <cell r="O44">
            <v>9.5483870967741939</v>
          </cell>
          <cell r="P44">
            <v>10.266666666666666</v>
          </cell>
          <cell r="Q44">
            <v>10.29032258064516</v>
          </cell>
          <cell r="R44">
            <v>11.666666666666666</v>
          </cell>
          <cell r="S44">
            <v>10.967741935483874</v>
          </cell>
          <cell r="T44">
            <v>11.516129032258064</v>
          </cell>
          <cell r="U44">
            <v>11.310344827586206</v>
          </cell>
          <cell r="V44">
            <v>10.419354838709678</v>
          </cell>
          <cell r="W44">
            <v>9.8333333333333321</v>
          </cell>
          <cell r="X44">
            <v>11.806451612903226</v>
          </cell>
          <cell r="Y44">
            <v>11.833333333333332</v>
          </cell>
          <cell r="Z44">
            <v>11.774193548387096</v>
          </cell>
          <cell r="AA44">
            <v>11.032258064516128</v>
          </cell>
          <cell r="AB44">
            <v>11.7</v>
          </cell>
          <cell r="AC44">
            <v>11.580645161290322</v>
          </cell>
          <cell r="AD44">
            <v>11.666666666666666</v>
          </cell>
          <cell r="AE44">
            <v>11.67741935483871</v>
          </cell>
          <cell r="AF44">
            <v>11.258064516129034</v>
          </cell>
          <cell r="AG44">
            <v>11.25</v>
          </cell>
          <cell r="AH44">
            <v>11.806451612903228</v>
          </cell>
          <cell r="AI44">
            <v>11.366666666666669</v>
          </cell>
          <cell r="AJ44">
            <v>11.161290322580646</v>
          </cell>
          <cell r="AK44">
            <v>11.066666666666668</v>
          </cell>
          <cell r="AL44">
            <v>11</v>
          </cell>
          <cell r="AM44">
            <v>12</v>
          </cell>
          <cell r="AN44">
            <v>11.266666666666667</v>
          </cell>
          <cell r="AO44">
            <v>11.806451612903226</v>
          </cell>
          <cell r="AP44">
            <v>11.966666666666667</v>
          </cell>
          <cell r="AQ44">
            <v>11.161290322580644</v>
          </cell>
          <cell r="AR44">
            <v>11.161290322580644</v>
          </cell>
          <cell r="AS44">
            <v>11.357142857142858</v>
          </cell>
          <cell r="AT44">
            <v>11.838709677419354</v>
          </cell>
          <cell r="AU44">
            <v>11.733333333333333</v>
          </cell>
          <cell r="AV44">
            <v>11.096774193548386</v>
          </cell>
          <cell r="AW44">
            <v>10.366666666666667</v>
          </cell>
        </row>
        <row r="45">
          <cell r="A45" t="str">
            <v>SPIN / Lynn / 50 Newhall Street</v>
          </cell>
          <cell r="D45">
            <v>4.5</v>
          </cell>
          <cell r="E45">
            <v>10.064516129032256</v>
          </cell>
          <cell r="F45">
            <v>10.5</v>
          </cell>
          <cell r="G45">
            <v>8.2258064516129039</v>
          </cell>
          <cell r="H45">
            <v>5.354838709677419</v>
          </cell>
          <cell r="I45">
            <v>1.3214285714285712</v>
          </cell>
          <cell r="J45">
            <v>8</v>
          </cell>
          <cell r="K45">
            <v>10.433333333333332</v>
          </cell>
          <cell r="L45">
            <v>7.8709677419354822</v>
          </cell>
          <cell r="M45">
            <v>8.2333333333333343</v>
          </cell>
          <cell r="N45">
            <v>10.064516129032258</v>
          </cell>
          <cell r="O45">
            <v>8.129032258064516</v>
          </cell>
          <cell r="P45">
            <v>6.333333333333333</v>
          </cell>
          <cell r="Q45">
            <v>9.2258064516129021</v>
          </cell>
          <cell r="R45">
            <v>9</v>
          </cell>
          <cell r="S45">
            <v>8</v>
          </cell>
          <cell r="T45">
            <v>8.9677419354838737</v>
          </cell>
          <cell r="U45">
            <v>6.5862068965517251</v>
          </cell>
          <cell r="V45">
            <v>9.193548387096774</v>
          </cell>
          <cell r="W45">
            <v>9.5666666666666647</v>
          </cell>
          <cell r="X45">
            <v>9.0322580645161263</v>
          </cell>
          <cell r="Y45">
            <v>10.5</v>
          </cell>
          <cell r="Z45">
            <v>11.225806451612904</v>
          </cell>
          <cell r="AA45">
            <v>9.1935483870967758</v>
          </cell>
          <cell r="AB45">
            <v>8.0333333333333332</v>
          </cell>
          <cell r="AC45">
            <v>8.9677419354838701</v>
          </cell>
          <cell r="AD45">
            <v>9.8000000000000007</v>
          </cell>
          <cell r="AE45">
            <v>9.67741935483871</v>
          </cell>
          <cell r="AF45">
            <v>9.4516129032258043</v>
          </cell>
          <cell r="AG45">
            <v>7.4285714285714297</v>
          </cell>
          <cell r="AH45">
            <v>9.612903225806452</v>
          </cell>
          <cell r="AI45">
            <v>9.6</v>
          </cell>
          <cell r="AJ45">
            <v>8.5806451612903221</v>
          </cell>
          <cell r="AK45">
            <v>11.433333333333334</v>
          </cell>
          <cell r="AL45">
            <v>8.5161290322580641</v>
          </cell>
          <cell r="AM45">
            <v>8.5806451612903238</v>
          </cell>
          <cell r="AN45">
            <v>5.9666666666666668</v>
          </cell>
          <cell r="AO45">
            <v>7.5161290322580632</v>
          </cell>
          <cell r="AP45">
            <v>11.06666666666667</v>
          </cell>
          <cell r="AQ45">
            <v>9.7096774193548381</v>
          </cell>
          <cell r="AR45">
            <v>8.5483870967741939</v>
          </cell>
          <cell r="AS45">
            <v>9.2857142857142865</v>
          </cell>
          <cell r="AT45">
            <v>8.3548387096774182</v>
          </cell>
          <cell r="AU45">
            <v>10.5</v>
          </cell>
          <cell r="AV45">
            <v>9.2258064516129039</v>
          </cell>
          <cell r="AW45">
            <v>10.1</v>
          </cell>
        </row>
        <row r="46">
          <cell r="A46" t="str">
            <v>St Vincent's/FallRiver/2425Highland</v>
          </cell>
          <cell r="D46">
            <v>1.4333333333333331</v>
          </cell>
          <cell r="E46">
            <v>4.5483870967741939</v>
          </cell>
          <cell r="F46">
            <v>8.9333333333333336</v>
          </cell>
          <cell r="G46">
            <v>7.7741935483870961</v>
          </cell>
          <cell r="H46">
            <v>6.225806451612903</v>
          </cell>
          <cell r="I46">
            <v>6.4285714285714288</v>
          </cell>
          <cell r="J46">
            <v>6.935483870967742</v>
          </cell>
          <cell r="K46">
            <v>7.8</v>
          </cell>
          <cell r="L46">
            <v>7.193548387096774</v>
          </cell>
          <cell r="M46">
            <v>6.8333333333333339</v>
          </cell>
          <cell r="N46">
            <v>7.258064516129032</v>
          </cell>
          <cell r="O46">
            <v>7.935483870967742</v>
          </cell>
          <cell r="P46">
            <v>7.8</v>
          </cell>
          <cell r="Q46">
            <v>9</v>
          </cell>
          <cell r="R46">
            <v>8.9333333333333336</v>
          </cell>
          <cell r="S46">
            <v>7.064516129032258</v>
          </cell>
          <cell r="T46">
            <v>6.7419354838709671</v>
          </cell>
          <cell r="U46">
            <v>8.206896551724137</v>
          </cell>
          <cell r="V46">
            <v>8.935483870967742</v>
          </cell>
          <cell r="W46">
            <v>8.6333333333333329</v>
          </cell>
          <cell r="X46">
            <v>6.7741935483870961</v>
          </cell>
          <cell r="Y46">
            <v>6.9333333333333336</v>
          </cell>
          <cell r="Z46">
            <v>8.4838709677419359</v>
          </cell>
          <cell r="AA46">
            <v>8.2903225806451619</v>
          </cell>
          <cell r="AB46">
            <v>6.666666666666667</v>
          </cell>
          <cell r="AC46">
            <v>6.5161290322580641</v>
          </cell>
          <cell r="AD46">
            <v>8.1333333333333329</v>
          </cell>
          <cell r="AE46">
            <v>9.0645161290322598</v>
          </cell>
          <cell r="AF46">
            <v>7.4838709677419351</v>
          </cell>
          <cell r="AG46">
            <v>8.1071428571428577</v>
          </cell>
          <cell r="AH46">
            <v>8.935483870967742</v>
          </cell>
          <cell r="AI46">
            <v>8.9666666666666668</v>
          </cell>
          <cell r="AJ46">
            <v>8.5806451612903203</v>
          </cell>
          <cell r="AK46">
            <v>8.9</v>
          </cell>
          <cell r="AL46">
            <v>8.612903225806452</v>
          </cell>
          <cell r="AM46">
            <v>7.67741935483871</v>
          </cell>
          <cell r="AN46">
            <v>5.2</v>
          </cell>
          <cell r="AO46">
            <v>3.645161290322581</v>
          </cell>
          <cell r="AP46">
            <v>7.333333333333333</v>
          </cell>
          <cell r="AQ46">
            <v>8.3548387096774182</v>
          </cell>
          <cell r="AR46">
            <v>8.8709677419354822</v>
          </cell>
          <cell r="AS46">
            <v>6.5</v>
          </cell>
          <cell r="AT46">
            <v>7.1935483870967731</v>
          </cell>
          <cell r="AU46">
            <v>7.1333333333333337</v>
          </cell>
          <cell r="AV46">
            <v>8.935483870967742</v>
          </cell>
          <cell r="AW46">
            <v>8.9333333333333336</v>
          </cell>
        </row>
        <row r="47">
          <cell r="A47" t="str">
            <v>TeamCoord / Bradford / 4 S. Kimball</v>
          </cell>
          <cell r="D47">
            <v>1.9333333333333331</v>
          </cell>
          <cell r="E47">
            <v>5.6129032258064511</v>
          </cell>
          <cell r="F47">
            <v>8.9</v>
          </cell>
          <cell r="G47">
            <v>8.387096774193548</v>
          </cell>
          <cell r="H47">
            <v>8.4516129032258078</v>
          </cell>
          <cell r="I47">
            <v>8.8928571428571441</v>
          </cell>
          <cell r="J47">
            <v>9.4193548387096762</v>
          </cell>
          <cell r="K47">
            <v>9.1666666666666661</v>
          </cell>
          <cell r="L47">
            <v>9.4838709677419342</v>
          </cell>
          <cell r="M47">
            <v>8.9666666666666668</v>
          </cell>
          <cell r="N47">
            <v>5.8064516129032251</v>
          </cell>
          <cell r="O47">
            <v>5.064516129032258</v>
          </cell>
          <cell r="P47">
            <v>4.1333333333333329</v>
          </cell>
          <cell r="Q47">
            <v>5.419354838709677</v>
          </cell>
          <cell r="R47">
            <v>5.5</v>
          </cell>
          <cell r="S47">
            <v>4.7096774193548381</v>
          </cell>
          <cell r="T47">
            <v>5.354838709677419</v>
          </cell>
          <cell r="U47">
            <v>5.4482758620689653</v>
          </cell>
          <cell r="V47">
            <v>3.67741935483871</v>
          </cell>
          <cell r="W47">
            <v>3.9333333333333327</v>
          </cell>
          <cell r="X47">
            <v>4.064516129032258</v>
          </cell>
          <cell r="Y47">
            <v>3.4</v>
          </cell>
          <cell r="Z47">
            <v>5.32258064516129</v>
          </cell>
          <cell r="AA47">
            <v>4.258064516129032</v>
          </cell>
          <cell r="AB47">
            <v>3.1</v>
          </cell>
          <cell r="AC47">
            <v>5.096774193548387</v>
          </cell>
          <cell r="AD47">
            <v>5.0333333333333332</v>
          </cell>
          <cell r="AE47">
            <v>4.064516129032258</v>
          </cell>
          <cell r="AF47">
            <v>5.5161290322580641</v>
          </cell>
          <cell r="AG47">
            <v>4.6071428571428577</v>
          </cell>
          <cell r="AH47">
            <v>2.193548387096774</v>
          </cell>
          <cell r="AI47">
            <v>3.7</v>
          </cell>
          <cell r="AJ47">
            <v>5.7419354838709671</v>
          </cell>
          <cell r="AK47">
            <v>5.3</v>
          </cell>
          <cell r="AL47">
            <v>3.8064516129032255</v>
          </cell>
          <cell r="AM47">
            <v>3.193548387096774</v>
          </cell>
          <cell r="AN47">
            <v>3.7666666666666666</v>
          </cell>
          <cell r="AO47">
            <v>4.32258064516129</v>
          </cell>
          <cell r="AP47">
            <v>2.6666666666666674</v>
          </cell>
          <cell r="AQ47">
            <v>3.354838709677419</v>
          </cell>
          <cell r="AR47">
            <v>4</v>
          </cell>
          <cell r="AS47">
            <v>4</v>
          </cell>
          <cell r="AT47">
            <v>4.4838709677419359</v>
          </cell>
          <cell r="AU47">
            <v>5.2333333333333325</v>
          </cell>
          <cell r="AV47">
            <v>5.741935483870968</v>
          </cell>
          <cell r="AW47">
            <v>4.5666666666666664</v>
          </cell>
        </row>
        <row r="48">
          <cell r="A48" t="str">
            <v>TeamCoord / Haverhill / 20NewcombSt</v>
          </cell>
          <cell r="D48">
            <v>3.3333333333333335</v>
          </cell>
          <cell r="E48">
            <v>4.258064516129032</v>
          </cell>
          <cell r="F48">
            <v>1.3</v>
          </cell>
          <cell r="K48">
            <v>6.6666666666666666E-2</v>
          </cell>
          <cell r="L48">
            <v>1.161290322580645</v>
          </cell>
          <cell r="M48">
            <v>1.9666666666666668</v>
          </cell>
          <cell r="N48">
            <v>5.4838709677419359</v>
          </cell>
          <cell r="O48">
            <v>1.2580645161290323</v>
          </cell>
          <cell r="P48">
            <v>3.333333333333333</v>
          </cell>
          <cell r="Q48">
            <v>3.903225806451613</v>
          </cell>
          <cell r="R48">
            <v>5.2</v>
          </cell>
          <cell r="S48">
            <v>5.064516129032258</v>
          </cell>
          <cell r="T48">
            <v>5.064516129032258</v>
          </cell>
          <cell r="U48">
            <v>5.931034482758621</v>
          </cell>
          <cell r="V48">
            <v>4.6774193548387091</v>
          </cell>
          <cell r="W48">
            <v>5.5</v>
          </cell>
          <cell r="X48">
            <v>5.3870967741935489</v>
          </cell>
          <cell r="Y48">
            <v>4.7</v>
          </cell>
          <cell r="Z48">
            <v>3.838709677419355</v>
          </cell>
          <cell r="AA48">
            <v>3.8064516129032251</v>
          </cell>
          <cell r="AB48">
            <v>5.9</v>
          </cell>
          <cell r="AC48">
            <v>5.838709677419355</v>
          </cell>
          <cell r="AD48">
            <v>4.2333333333333334</v>
          </cell>
          <cell r="AE48">
            <v>5.290322580645161</v>
          </cell>
          <cell r="AF48">
            <v>5.4838709677419351</v>
          </cell>
          <cell r="AG48">
            <v>2.3928571428571428</v>
          </cell>
          <cell r="AH48">
            <v>2.645161290322581</v>
          </cell>
          <cell r="AI48">
            <v>3.9666666666666663</v>
          </cell>
          <cell r="AJ48">
            <v>3.4838709677419355</v>
          </cell>
          <cell r="AK48">
            <v>1.3666666666666667</v>
          </cell>
          <cell r="AL48">
            <v>2.7419354838709671</v>
          </cell>
          <cell r="AM48">
            <v>4.8709677419354831</v>
          </cell>
          <cell r="AN48">
            <v>3.6333333333333333</v>
          </cell>
          <cell r="AO48">
            <v>5.129032258064516</v>
          </cell>
          <cell r="AP48">
            <v>4.5333333333333332</v>
          </cell>
          <cell r="AQ48">
            <v>4.032258064516129</v>
          </cell>
          <cell r="AR48">
            <v>5.32258064516129</v>
          </cell>
          <cell r="AS48">
            <v>5.2142857142857144</v>
          </cell>
          <cell r="AT48">
            <v>3.967741935483871</v>
          </cell>
          <cell r="AU48">
            <v>2.2999999999999998</v>
          </cell>
          <cell r="AV48">
            <v>5.032258064516129</v>
          </cell>
          <cell r="AW48">
            <v>3.4</v>
          </cell>
        </row>
        <row r="49">
          <cell r="A49" t="str">
            <v>TeamCoord/Wilmington/82HighSt</v>
          </cell>
          <cell r="D49">
            <v>1.8333333333333335</v>
          </cell>
          <cell r="E49">
            <v>4.741935483870968</v>
          </cell>
          <cell r="F49">
            <v>2.9333333333333336</v>
          </cell>
          <cell r="G49">
            <v>4.064516129032258</v>
          </cell>
          <cell r="H49">
            <v>3.5483870967741931</v>
          </cell>
          <cell r="I49">
            <v>3.6428571428571428</v>
          </cell>
          <cell r="J49">
            <v>3.4516129032258069</v>
          </cell>
          <cell r="K49">
            <v>4.8666666666666663</v>
          </cell>
          <cell r="L49">
            <v>4.6129032258064511</v>
          </cell>
          <cell r="M49">
            <v>5.0333333333333332</v>
          </cell>
          <cell r="N49">
            <v>4.838709677419355</v>
          </cell>
          <cell r="O49">
            <v>4.806451612903226</v>
          </cell>
          <cell r="P49">
            <v>3.7</v>
          </cell>
          <cell r="Q49">
            <v>3.806451612903226</v>
          </cell>
          <cell r="R49">
            <v>3.1333333333333333</v>
          </cell>
          <cell r="S49">
            <v>4.096774193548387</v>
          </cell>
          <cell r="T49">
            <v>4.935483870967742</v>
          </cell>
          <cell r="U49">
            <v>4.7931034482758621</v>
          </cell>
          <cell r="V49">
            <v>4.4838709677419351</v>
          </cell>
          <cell r="W49">
            <v>3.3333333333333335</v>
          </cell>
          <cell r="X49">
            <v>3.32258064516129</v>
          </cell>
          <cell r="Y49">
            <v>4.666666666666667</v>
          </cell>
          <cell r="Z49">
            <v>4.4516129032258061</v>
          </cell>
          <cell r="AA49">
            <v>4.4193548387096779</v>
          </cell>
          <cell r="AB49">
            <v>2.833333333333333</v>
          </cell>
          <cell r="AC49">
            <v>4.096774193548387</v>
          </cell>
          <cell r="AD49">
            <v>4.8666666666666663</v>
          </cell>
          <cell r="AE49">
            <v>4.354838709677419</v>
          </cell>
          <cell r="AF49">
            <v>2.967741935483871</v>
          </cell>
          <cell r="AG49">
            <v>4.5714285714285712</v>
          </cell>
          <cell r="AH49">
            <v>3.967741935483871</v>
          </cell>
          <cell r="AI49">
            <v>3.9666666666666672</v>
          </cell>
          <cell r="AJ49">
            <v>4.612903225806452</v>
          </cell>
          <cell r="AK49">
            <v>4.7333333333333334</v>
          </cell>
          <cell r="AL49">
            <v>4.3870967741935472</v>
          </cell>
          <cell r="AM49">
            <v>4.290322580645161</v>
          </cell>
          <cell r="AN49">
            <v>4.8333333333333339</v>
          </cell>
          <cell r="AO49">
            <v>4.870967741935484</v>
          </cell>
          <cell r="AP49">
            <v>4.5666666666666664</v>
          </cell>
          <cell r="AQ49">
            <v>4.838709677419355</v>
          </cell>
          <cell r="AR49">
            <v>4.4838709677419351</v>
          </cell>
          <cell r="AS49">
            <v>4.9642857142857144</v>
          </cell>
          <cell r="AT49">
            <v>4.709677419354839</v>
          </cell>
          <cell r="AU49">
            <v>4.833333333333333</v>
          </cell>
          <cell r="AV49">
            <v>4.8064516129032251</v>
          </cell>
          <cell r="AW49">
            <v>4.3</v>
          </cell>
        </row>
        <row r="50">
          <cell r="A50" t="str">
            <v>TheHome for LW/Walpole/399Lincoln</v>
          </cell>
          <cell r="C50">
            <v>1.6774193548387095</v>
          </cell>
          <cell r="D50">
            <v>2.7333333333333329</v>
          </cell>
          <cell r="E50">
            <v>5.129032258064516</v>
          </cell>
          <cell r="F50">
            <v>4.0999999999999996</v>
          </cell>
          <cell r="G50">
            <v>3.6774193548387095</v>
          </cell>
          <cell r="H50">
            <v>3.9354838709677415</v>
          </cell>
          <cell r="I50">
            <v>4.7857142857142856</v>
          </cell>
          <cell r="J50">
            <v>2.612903225806452</v>
          </cell>
          <cell r="K50">
            <v>5.6333333333333329</v>
          </cell>
          <cell r="L50">
            <v>5.580645161290323</v>
          </cell>
          <cell r="M50">
            <v>6.0333333333333332</v>
          </cell>
          <cell r="N50">
            <v>2.8064516129032255</v>
          </cell>
          <cell r="O50">
            <v>5.193548387096774</v>
          </cell>
          <cell r="P50">
            <v>5.3</v>
          </cell>
          <cell r="Q50">
            <v>5.064516129032258</v>
          </cell>
          <cell r="R50">
            <v>6.9666666666666668</v>
          </cell>
          <cell r="S50">
            <v>5.5161290322580649</v>
          </cell>
          <cell r="T50">
            <v>6</v>
          </cell>
          <cell r="U50">
            <v>7.5172413793103452</v>
          </cell>
          <cell r="V50">
            <v>6.6451612903225801</v>
          </cell>
          <cell r="W50">
            <v>7.2666666666666675</v>
          </cell>
          <cell r="X50">
            <v>6.7096774193548381</v>
          </cell>
          <cell r="Y50">
            <v>7.1333333333333329</v>
          </cell>
          <cell r="Z50">
            <v>6.32258064516129</v>
          </cell>
          <cell r="AA50">
            <v>7.32258064516129</v>
          </cell>
          <cell r="AB50">
            <v>6.8666666666666654</v>
          </cell>
          <cell r="AC50">
            <v>6.387096774193548</v>
          </cell>
          <cell r="AD50">
            <v>7</v>
          </cell>
          <cell r="AE50">
            <v>6.2903225806451601</v>
          </cell>
          <cell r="AF50">
            <v>6.258064516129032</v>
          </cell>
          <cell r="AG50">
            <v>7.4285714285714288</v>
          </cell>
          <cell r="AH50">
            <v>7.806451612903226</v>
          </cell>
          <cell r="AI50">
            <v>7.2</v>
          </cell>
          <cell r="AJ50">
            <v>7.580645161290323</v>
          </cell>
          <cell r="AK50">
            <v>6.9</v>
          </cell>
          <cell r="AL50">
            <v>6.5806451612903221</v>
          </cell>
          <cell r="AM50">
            <v>6.1612903225806459</v>
          </cell>
          <cell r="AN50">
            <v>4.3333333333333321</v>
          </cell>
          <cell r="AO50">
            <v>6.5483870967741939</v>
          </cell>
          <cell r="AP50">
            <v>6.4666666666666668</v>
          </cell>
          <cell r="AQ50">
            <v>6.064516129032258</v>
          </cell>
          <cell r="AR50">
            <v>6.1290322580645151</v>
          </cell>
          <cell r="AS50">
            <v>6.7857142857142847</v>
          </cell>
          <cell r="AT50">
            <v>7.032258064516129</v>
          </cell>
          <cell r="AU50">
            <v>6.9</v>
          </cell>
          <cell r="AV50">
            <v>5.354838709677419</v>
          </cell>
          <cell r="AW50">
            <v>6.2333333333333334</v>
          </cell>
        </row>
        <row r="51">
          <cell r="A51" t="str">
            <v>Wayside/Framingham/1FredrickAbbotWy</v>
          </cell>
          <cell r="AI51">
            <v>1.5</v>
          </cell>
          <cell r="AJ51">
            <v>20.064516129032256</v>
          </cell>
          <cell r="AK51">
            <v>18.066666666666666</v>
          </cell>
          <cell r="AL51">
            <v>20.451612903225808</v>
          </cell>
          <cell r="AM51">
            <v>20.161290322580641</v>
          </cell>
          <cell r="AN51">
            <v>19.633333333333329</v>
          </cell>
          <cell r="AO51">
            <v>18.806451612903231</v>
          </cell>
          <cell r="AP51">
            <v>19.533333333333328</v>
          </cell>
          <cell r="AQ51">
            <v>19.419354838709683</v>
          </cell>
          <cell r="AR51">
            <v>17.419354838709676</v>
          </cell>
          <cell r="AS51">
            <v>19.178571428571431</v>
          </cell>
          <cell r="AT51">
            <v>20</v>
          </cell>
          <cell r="AU51">
            <v>19.866666666666667</v>
          </cell>
          <cell r="AV51">
            <v>19.870967741935484</v>
          </cell>
          <cell r="AW51">
            <v>20.5</v>
          </cell>
        </row>
        <row r="52">
          <cell r="A52" t="str">
            <v>Wayside/Framingham/85Edgell Rd</v>
          </cell>
          <cell r="E52">
            <v>2.258064516129032</v>
          </cell>
          <cell r="F52">
            <v>3.3333333333333335</v>
          </cell>
          <cell r="G52">
            <v>3.6774193548387095</v>
          </cell>
          <cell r="H52">
            <v>3.7741935483870965</v>
          </cell>
          <cell r="I52">
            <v>2.25</v>
          </cell>
          <cell r="J52">
            <v>3.774193548387097</v>
          </cell>
          <cell r="K52">
            <v>3.8333333333333335</v>
          </cell>
          <cell r="L52">
            <v>3.5161290322580645</v>
          </cell>
          <cell r="M52">
            <v>3.5333333333333337</v>
          </cell>
          <cell r="N52">
            <v>3.838709677419355</v>
          </cell>
          <cell r="O52">
            <v>4.0322580645161299</v>
          </cell>
          <cell r="P52">
            <v>3.9666666666666668</v>
          </cell>
          <cell r="Q52">
            <v>3.935483870967742</v>
          </cell>
          <cell r="R52">
            <v>3.7</v>
          </cell>
          <cell r="S52">
            <v>3.838709677419355</v>
          </cell>
          <cell r="T52">
            <v>3.967741935483871</v>
          </cell>
          <cell r="U52">
            <v>3.9655172413793105</v>
          </cell>
          <cell r="V52">
            <v>4</v>
          </cell>
          <cell r="W52">
            <v>4</v>
          </cell>
          <cell r="X52">
            <v>3.5161290322580645</v>
          </cell>
          <cell r="Y52">
            <v>4.6666666666666661</v>
          </cell>
          <cell r="Z52">
            <v>4.290322580645161</v>
          </cell>
          <cell r="AA52">
            <v>3.8387096774193541</v>
          </cell>
          <cell r="AB52">
            <v>4</v>
          </cell>
          <cell r="AC52">
            <v>2.7096774193548385</v>
          </cell>
          <cell r="AD52">
            <v>3.5666666666666664</v>
          </cell>
          <cell r="AE52">
            <v>3.4516129032258065</v>
          </cell>
          <cell r="AF52">
            <v>2.967741935483871</v>
          </cell>
          <cell r="AG52">
            <v>3.8928571428571428</v>
          </cell>
          <cell r="AH52">
            <v>3.935483870967742</v>
          </cell>
          <cell r="AI52">
            <v>3.6</v>
          </cell>
        </row>
        <row r="53">
          <cell r="A53" t="str">
            <v>Wayside/Framingham/98DennisonAve</v>
          </cell>
          <cell r="E53">
            <v>8.612903225806452</v>
          </cell>
          <cell r="F53">
            <v>6.9333333333333336</v>
          </cell>
          <cell r="G53">
            <v>5.612903225806452</v>
          </cell>
          <cell r="H53">
            <v>5.645161290322581</v>
          </cell>
          <cell r="I53">
            <v>8</v>
          </cell>
          <cell r="J53">
            <v>8.6129032258064537</v>
          </cell>
          <cell r="K53">
            <v>7.4333333333333345</v>
          </cell>
          <cell r="L53">
            <v>8.0967741935483879</v>
          </cell>
          <cell r="M53">
            <v>8.3333333333333339</v>
          </cell>
          <cell r="N53">
            <v>7.419354838709677</v>
          </cell>
          <cell r="O53">
            <v>7.935483870967742</v>
          </cell>
          <cell r="P53">
            <v>5.8666666666666663</v>
          </cell>
          <cell r="Q53">
            <v>7.161290322580645</v>
          </cell>
          <cell r="R53">
            <v>7.6666666666666661</v>
          </cell>
          <cell r="S53">
            <v>7.838709677419355</v>
          </cell>
          <cell r="T53">
            <v>8.3225806451612918</v>
          </cell>
          <cell r="U53">
            <v>8.3793103448275854</v>
          </cell>
          <cell r="V53">
            <v>7.354838709677419</v>
          </cell>
          <cell r="W53">
            <v>8.2333333333333343</v>
          </cell>
          <cell r="X53">
            <v>6.9677419354838701</v>
          </cell>
          <cell r="Y53">
            <v>8</v>
          </cell>
          <cell r="Z53">
            <v>8.193548387096774</v>
          </cell>
          <cell r="AA53">
            <v>7.193548387096774</v>
          </cell>
          <cell r="AB53">
            <v>7.6</v>
          </cell>
          <cell r="AC53">
            <v>7.0322580645161281</v>
          </cell>
          <cell r="AD53">
            <v>8.4</v>
          </cell>
          <cell r="AE53">
            <v>7.129032258064516</v>
          </cell>
          <cell r="AF53">
            <v>6.6129032258064511</v>
          </cell>
          <cell r="AG53">
            <v>8.25</v>
          </cell>
          <cell r="AH53">
            <v>8.1612903225806441</v>
          </cell>
          <cell r="AI53">
            <v>7.7</v>
          </cell>
        </row>
        <row r="54">
          <cell r="A54" t="str">
            <v>Wayside/Waltham/558WaverleyOaksRd</v>
          </cell>
          <cell r="E54">
            <v>5.354838709677419</v>
          </cell>
          <cell r="F54">
            <v>5.4333333333333336</v>
          </cell>
          <cell r="G54">
            <v>6.0967741935483861</v>
          </cell>
          <cell r="H54">
            <v>7.6774193548387082</v>
          </cell>
          <cell r="I54">
            <v>6.9285714285714288</v>
          </cell>
          <cell r="J54">
            <v>8.3548387096774182</v>
          </cell>
          <cell r="K54">
            <v>8.2333333333333325</v>
          </cell>
          <cell r="L54">
            <v>7.3870967741935489</v>
          </cell>
          <cell r="M54">
            <v>7.833333333333333</v>
          </cell>
          <cell r="N54">
            <v>7.161290322580645</v>
          </cell>
          <cell r="O54">
            <v>6.6451612903225801</v>
          </cell>
          <cell r="P54">
            <v>6.0333333333333332</v>
          </cell>
          <cell r="Q54">
            <v>7.8064516129032251</v>
          </cell>
          <cell r="R54">
            <v>6.5</v>
          </cell>
          <cell r="S54">
            <v>6.6774193548387109</v>
          </cell>
          <cell r="T54">
            <v>7.4838709677419359</v>
          </cell>
          <cell r="U54">
            <v>7.5862068965517251</v>
          </cell>
          <cell r="V54">
            <v>6.4838709677419351</v>
          </cell>
          <cell r="W54">
            <v>7.5333333333333332</v>
          </cell>
          <cell r="X54">
            <v>7.4838709677419359</v>
          </cell>
          <cell r="Y54">
            <v>6.7666666666666657</v>
          </cell>
          <cell r="Z54">
            <v>7.612903225806452</v>
          </cell>
          <cell r="AA54">
            <v>8.1290322580645178</v>
          </cell>
          <cell r="AB54">
            <v>8.8333333333333321</v>
          </cell>
          <cell r="AC54">
            <v>7.4516129032258069</v>
          </cell>
          <cell r="AD54">
            <v>5.5666666666666664</v>
          </cell>
          <cell r="AE54">
            <v>7</v>
          </cell>
          <cell r="AF54">
            <v>7.5483870967741922</v>
          </cell>
          <cell r="AG54">
            <v>7.1785714285714279</v>
          </cell>
          <cell r="AH54">
            <v>8.0322580645161281</v>
          </cell>
          <cell r="AI54">
            <v>5.6333333333333346</v>
          </cell>
        </row>
        <row r="55">
          <cell r="A55" t="str">
            <v>YOU / Boylston / 1 Elmwood Place</v>
          </cell>
          <cell r="B55">
            <v>7.9354838709677411</v>
          </cell>
          <cell r="C55">
            <v>8.4838709677419359</v>
          </cell>
          <cell r="D55">
            <v>8.8666666666666654</v>
          </cell>
          <cell r="E55">
            <v>8.4193548387096779</v>
          </cell>
          <cell r="F55">
            <v>7.5333333333333332</v>
          </cell>
          <cell r="G55">
            <v>7</v>
          </cell>
          <cell r="H55">
            <v>7.806451612903226</v>
          </cell>
          <cell r="I55">
            <v>7.75</v>
          </cell>
          <cell r="J55">
            <v>7</v>
          </cell>
          <cell r="K55">
            <v>8.3000000000000007</v>
          </cell>
          <cell r="L55">
            <v>8.3548387096774182</v>
          </cell>
          <cell r="M55">
            <v>8.8333333333333339</v>
          </cell>
          <cell r="N55">
            <v>8.935483870967742</v>
          </cell>
          <cell r="O55">
            <v>8.7096774193548381</v>
          </cell>
          <cell r="P55">
            <v>8.033333333333335</v>
          </cell>
          <cell r="Q55">
            <v>9</v>
          </cell>
          <cell r="R55">
            <v>8.1</v>
          </cell>
          <cell r="S55">
            <v>8.9677419354838719</v>
          </cell>
          <cell r="T55">
            <v>7.838709677419355</v>
          </cell>
          <cell r="U55">
            <v>9</v>
          </cell>
          <cell r="V55">
            <v>8.806451612903226</v>
          </cell>
          <cell r="W55">
            <v>8.9333333333333336</v>
          </cell>
          <cell r="X55">
            <v>9</v>
          </cell>
          <cell r="Y55">
            <v>7.9333333333333336</v>
          </cell>
          <cell r="Z55">
            <v>7.9032258064516121</v>
          </cell>
          <cell r="AA55">
            <v>6.8709677419354831</v>
          </cell>
          <cell r="AB55">
            <v>7.9333333333333336</v>
          </cell>
          <cell r="AC55">
            <v>7.4838709677419351</v>
          </cell>
          <cell r="AD55">
            <v>7.3666666666666663</v>
          </cell>
          <cell r="AE55">
            <v>7.6451612903225801</v>
          </cell>
          <cell r="AF55">
            <v>7.612903225806452</v>
          </cell>
          <cell r="AG55">
            <v>7.9285714285714288</v>
          </cell>
          <cell r="AH55">
            <v>7.67741935483871</v>
          </cell>
          <cell r="AI55">
            <v>8.1</v>
          </cell>
          <cell r="AJ55">
            <v>8.387096774193548</v>
          </cell>
          <cell r="AK55">
            <v>8.466666666666665</v>
          </cell>
          <cell r="AL55">
            <v>7.8387096774193541</v>
          </cell>
          <cell r="AM55">
            <v>8.1290322580645178</v>
          </cell>
          <cell r="AN55">
            <v>7.8666666666666671</v>
          </cell>
          <cell r="AO55">
            <v>8.4516129032258078</v>
          </cell>
          <cell r="AP55">
            <v>7.3666666666666654</v>
          </cell>
          <cell r="AQ55">
            <v>6.9677419354838701</v>
          </cell>
          <cell r="AR55">
            <v>6.967741935483871</v>
          </cell>
          <cell r="AS55">
            <v>8.5357142857142847</v>
          </cell>
          <cell r="AT55">
            <v>8.0967741935483861</v>
          </cell>
          <cell r="AU55">
            <v>7.2333333333333334</v>
          </cell>
          <cell r="AV55">
            <v>8.4516129032258078</v>
          </cell>
          <cell r="AW55">
            <v>7.3333333333333321</v>
          </cell>
        </row>
        <row r="56">
          <cell r="A56" t="str">
            <v>YOU / Worcester / 37 Boylston</v>
          </cell>
          <cell r="B56">
            <v>4.645161290322581</v>
          </cell>
          <cell r="C56">
            <v>5.5161290322580649</v>
          </cell>
          <cell r="D56">
            <v>5.9</v>
          </cell>
          <cell r="E56">
            <v>5.935483870967742</v>
          </cell>
          <cell r="F56">
            <v>5.7</v>
          </cell>
          <cell r="G56">
            <v>5.419354838709677</v>
          </cell>
          <cell r="H56">
            <v>6.387096774193548</v>
          </cell>
          <cell r="I56">
            <v>6.3214285714285712</v>
          </cell>
          <cell r="J56">
            <v>7.806451612903226</v>
          </cell>
          <cell r="K56">
            <v>6.5333333333333341</v>
          </cell>
          <cell r="L56">
            <v>6</v>
          </cell>
          <cell r="M56">
            <v>5.5333333333333332</v>
          </cell>
          <cell r="N56">
            <v>5.5483870967741939</v>
          </cell>
          <cell r="O56">
            <v>5.741935483870968</v>
          </cell>
          <cell r="P56">
            <v>5.7666666666666666</v>
          </cell>
          <cell r="Q56">
            <v>6</v>
          </cell>
          <cell r="R56">
            <v>6</v>
          </cell>
          <cell r="S56">
            <v>5.645161290322581</v>
          </cell>
          <cell r="T56">
            <v>5.5161290322580641</v>
          </cell>
          <cell r="U56">
            <v>5.6551724137931032</v>
          </cell>
          <cell r="V56">
            <v>5.419354838709677</v>
          </cell>
          <cell r="W56">
            <v>5.9666666666666668</v>
          </cell>
          <cell r="X56">
            <v>5.967741935483871</v>
          </cell>
          <cell r="Y56">
            <v>5.8333333333333339</v>
          </cell>
          <cell r="Z56">
            <v>5.5806451612903221</v>
          </cell>
          <cell r="AA56">
            <v>6.774193548387097</v>
          </cell>
          <cell r="AB56">
            <v>6.9666666666666668</v>
          </cell>
          <cell r="AC56">
            <v>5.387096774193548</v>
          </cell>
          <cell r="AD56">
            <v>5.5</v>
          </cell>
          <cell r="AE56">
            <v>5.32258064516129</v>
          </cell>
          <cell r="AF56">
            <v>7</v>
          </cell>
          <cell r="AG56">
            <v>6.7857142857142856</v>
          </cell>
          <cell r="AH56">
            <v>6.4516129032258069</v>
          </cell>
          <cell r="AI56">
            <v>5.166666666666667</v>
          </cell>
          <cell r="AJ56">
            <v>5.064516129032258</v>
          </cell>
          <cell r="AK56">
            <v>5.8</v>
          </cell>
          <cell r="AL56">
            <v>5.67741935483871</v>
          </cell>
          <cell r="AM56">
            <v>5.838709677419355</v>
          </cell>
          <cell r="AN56">
            <v>4.9333333333333336</v>
          </cell>
          <cell r="AO56">
            <v>5.67741935483871</v>
          </cell>
          <cell r="AP56">
            <v>5.7</v>
          </cell>
          <cell r="AQ56">
            <v>5.032258064516129</v>
          </cell>
          <cell r="AR56">
            <v>4.967741935483871</v>
          </cell>
          <cell r="AS56">
            <v>4.8571428571428577</v>
          </cell>
          <cell r="AT56">
            <v>4.935483870967742</v>
          </cell>
          <cell r="AU56">
            <v>4.0999999999999996</v>
          </cell>
          <cell r="AV56">
            <v>4.870967741935484</v>
          </cell>
          <cell r="AW56">
            <v>4.0333333333333332</v>
          </cell>
        </row>
        <row r="263">
          <cell r="C263" t="str">
            <v>Bay State CS / Plymouth / 475 State 1</v>
          </cell>
          <cell r="D263" t="str">
            <v>Brockton Area Office</v>
          </cell>
          <cell r="AA263">
            <v>6.4516129032258063E-2</v>
          </cell>
          <cell r="AB263">
            <v>1</v>
          </cell>
          <cell r="AC263">
            <v>6.4516129032258063E-2</v>
          </cell>
          <cell r="AG263">
            <v>0.46666666666666667</v>
          </cell>
          <cell r="AH263">
            <v>3.2258064516129031E-2</v>
          </cell>
          <cell r="AJ263">
            <v>0.6428571428571429</v>
          </cell>
          <cell r="AK263">
            <v>1.3870967741935485</v>
          </cell>
          <cell r="AL263">
            <v>0.43333333333333335</v>
          </cell>
          <cell r="AM263">
            <v>1.032258064516129</v>
          </cell>
          <cell r="AN263">
            <v>1.1000000000000001</v>
          </cell>
          <cell r="AO263">
            <v>1</v>
          </cell>
          <cell r="AP263">
            <v>0.41935483870967744</v>
          </cell>
          <cell r="AS263">
            <v>0.36666666666666664</v>
          </cell>
          <cell r="AU263">
            <v>0.77419354838709675</v>
          </cell>
          <cell r="AV263">
            <v>1</v>
          </cell>
          <cell r="AW263">
            <v>1</v>
          </cell>
          <cell r="AX263">
            <v>0.73333333333333328</v>
          </cell>
          <cell r="AY263">
            <v>1</v>
          </cell>
          <cell r="AZ263">
            <v>1</v>
          </cell>
        </row>
        <row r="264">
          <cell r="C264" t="str">
            <v>Bay State CS / Plymouth / 475 State 2</v>
          </cell>
          <cell r="D264" t="str">
            <v>Cape Cod Area Office</v>
          </cell>
          <cell r="AT264">
            <v>9.6774193548387094E-2</v>
          </cell>
          <cell r="AW264">
            <v>1.3870967741935485</v>
          </cell>
          <cell r="AX264">
            <v>1.0333333333333334</v>
          </cell>
          <cell r="AY264">
            <v>1</v>
          </cell>
          <cell r="AZ264">
            <v>0.13333333333333333</v>
          </cell>
        </row>
        <row r="265">
          <cell r="C265" t="str">
            <v>Bay State CS / Plymouth / 475 State 3</v>
          </cell>
          <cell r="D265" t="str">
            <v>Coastal Area Office</v>
          </cell>
          <cell r="Q265">
            <v>0.12903225806451613</v>
          </cell>
          <cell r="W265">
            <v>0.67741935483870963</v>
          </cell>
          <cell r="X265">
            <v>0.41379310344827591</v>
          </cell>
          <cell r="AD265">
            <v>6.4516129032258063E-2</v>
          </cell>
        </row>
        <row r="266">
          <cell r="C266" t="str">
            <v>Bay State CS / Plymouth / 475 State 4</v>
          </cell>
          <cell r="D266" t="str">
            <v>Fall River Area Office</v>
          </cell>
          <cell r="S266">
            <v>0.2</v>
          </cell>
          <cell r="T266">
            <v>0.35483870967741937</v>
          </cell>
          <cell r="AA266">
            <v>9.6774193548387094E-2</v>
          </cell>
          <cell r="AB266">
            <v>3.3333333333333333E-2</v>
          </cell>
          <cell r="AD266">
            <v>0.32258064516129031</v>
          </cell>
          <cell r="AX266">
            <v>0.43333333333333335</v>
          </cell>
          <cell r="AZ266">
            <v>0.2</v>
          </cell>
        </row>
        <row r="267">
          <cell r="C267" t="str">
            <v>Bay State CS / Plymouth / 475 State 5</v>
          </cell>
          <cell r="D267" t="str">
            <v>New Bedford Area Office</v>
          </cell>
          <cell r="AK267">
            <v>6.4516129032258063E-2</v>
          </cell>
          <cell r="AL267">
            <v>0.43333333333333329</v>
          </cell>
          <cell r="AN267">
            <v>0.16666666666666666</v>
          </cell>
          <cell r="AO267">
            <v>9.6774193548387094E-2</v>
          </cell>
          <cell r="AR267">
            <v>0.16129032258064516</v>
          </cell>
          <cell r="AT267">
            <v>0.967741935483871</v>
          </cell>
          <cell r="AU267">
            <v>1.2903225806451613</v>
          </cell>
          <cell r="AV267">
            <v>1.7857142857142856</v>
          </cell>
          <cell r="AX267">
            <v>6.6666666666666666E-2</v>
          </cell>
          <cell r="AY267">
            <v>0.74193548387096775</v>
          </cell>
          <cell r="AZ267">
            <v>1.0666666666666667</v>
          </cell>
        </row>
        <row r="268">
          <cell r="C268" t="str">
            <v>Bay State CS / Plymouth / 475 State 6</v>
          </cell>
          <cell r="D268" t="str">
            <v>Plymouth Area Office</v>
          </cell>
          <cell r="O268">
            <v>9.6774193548387094E-2</v>
          </cell>
          <cell r="P268">
            <v>5.7</v>
          </cell>
          <cell r="Q268">
            <v>8.5806451612903221</v>
          </cell>
          <cell r="R268">
            <v>8</v>
          </cell>
          <cell r="S268">
            <v>4.8333333333333321</v>
          </cell>
          <cell r="T268">
            <v>9.9354838709677402</v>
          </cell>
          <cell r="U268">
            <v>11.366666666666667</v>
          </cell>
          <cell r="V268">
            <v>10.61290322580645</v>
          </cell>
          <cell r="W268">
            <v>10.225806451612904</v>
          </cell>
          <cell r="X268">
            <v>8.4482758620689662</v>
          </cell>
          <cell r="Y268">
            <v>10.870967741935482</v>
          </cell>
          <cell r="Z268">
            <v>12.066666666666666</v>
          </cell>
          <cell r="AA268">
            <v>10</v>
          </cell>
          <cell r="AB268">
            <v>10.3</v>
          </cell>
          <cell r="AC268">
            <v>10.387096774193548</v>
          </cell>
          <cell r="AD268">
            <v>10.129032258064516</v>
          </cell>
          <cell r="AE268">
            <v>10.933333333333334</v>
          </cell>
          <cell r="AF268">
            <v>9.9677419354838701</v>
          </cell>
          <cell r="AG268">
            <v>9.0666666666666664</v>
          </cell>
          <cell r="AH268">
            <v>11.258064516129032</v>
          </cell>
          <cell r="AI268">
            <v>10.870967741935484</v>
          </cell>
          <cell r="AJ268">
            <v>7.7857142857142865</v>
          </cell>
          <cell r="AK268">
            <v>8.0322580645161281</v>
          </cell>
          <cell r="AL268">
            <v>9.9</v>
          </cell>
          <cell r="AM268">
            <v>7.806451612903226</v>
          </cell>
          <cell r="AN268">
            <v>8.2333333333333325</v>
          </cell>
          <cell r="AO268">
            <v>5.870967741935484</v>
          </cell>
          <cell r="AP268">
            <v>9.0645161290322598</v>
          </cell>
          <cell r="AQ268">
            <v>9.6999999999999993</v>
          </cell>
          <cell r="AR268">
            <v>9.935483870967742</v>
          </cell>
          <cell r="AS268">
            <v>8.4666666666666668</v>
          </cell>
          <cell r="AT268">
            <v>7.8387096774193541</v>
          </cell>
          <cell r="AU268">
            <v>6.8387096774193541</v>
          </cell>
          <cell r="AV268">
            <v>6.5357142857142856</v>
          </cell>
          <cell r="AW268">
            <v>4.161290322580645</v>
          </cell>
          <cell r="AX268">
            <v>4.8666666666666663</v>
          </cell>
          <cell r="AY268">
            <v>8.7096774193548381</v>
          </cell>
          <cell r="AZ268">
            <v>9.1</v>
          </cell>
        </row>
        <row r="269">
          <cell r="C269" t="str">
            <v>Bay State CS / Plymouth / 475 State 7</v>
          </cell>
          <cell r="D269" t="str">
            <v>Solutions for Living (PAS SE)</v>
          </cell>
          <cell r="AF269">
            <v>0.93548387096774188</v>
          </cell>
          <cell r="AG269">
            <v>0.5</v>
          </cell>
          <cell r="AN269">
            <v>0.23333333333333334</v>
          </cell>
          <cell r="AO269">
            <v>0.16129032258064516</v>
          </cell>
          <cell r="AX269">
            <v>0.2</v>
          </cell>
        </row>
        <row r="270">
          <cell r="C270" t="str">
            <v>Bay State CS / Plymouth / 475 State 8</v>
          </cell>
          <cell r="D270" t="str">
            <v>Taunton/Attleboro Area Office</v>
          </cell>
          <cell r="T270">
            <v>0.16129032258064516</v>
          </cell>
          <cell r="AA270">
            <v>9.6774193548387094E-2</v>
          </cell>
        </row>
        <row r="271">
          <cell r="C271" t="str">
            <v>Bay State CS / S.Weymouth/ 911 Main 1</v>
          </cell>
          <cell r="D271" t="str">
            <v>Arlington Area Office</v>
          </cell>
          <cell r="G271">
            <v>6.6666666666666666E-2</v>
          </cell>
          <cell r="H271">
            <v>9.6774193548387094E-2</v>
          </cell>
          <cell r="T271">
            <v>6.4516129032258063E-2</v>
          </cell>
          <cell r="U271">
            <v>0.96666666666666667</v>
          </cell>
          <cell r="V271">
            <v>0.32258064516129031</v>
          </cell>
          <cell r="X271">
            <v>3.4482758620689655E-2</v>
          </cell>
          <cell r="Y271">
            <v>6.4516129032258063E-2</v>
          </cell>
          <cell r="AB271">
            <v>3.3333333333333333E-2</v>
          </cell>
          <cell r="AP271">
            <v>0.12903225806451613</v>
          </cell>
        </row>
        <row r="272">
          <cell r="C272" t="str">
            <v>Bay State CS / S.Weymouth/ 911 Main 2</v>
          </cell>
          <cell r="D272" t="str">
            <v>Brockton Area Office</v>
          </cell>
          <cell r="AM272">
            <v>6.4516129032258063E-2</v>
          </cell>
          <cell r="AO272">
            <v>0.80645161290322576</v>
          </cell>
          <cell r="AP272">
            <v>0.70967741935483875</v>
          </cell>
          <cell r="AQ272">
            <v>0.9</v>
          </cell>
          <cell r="AU272">
            <v>3.2258064516129031E-2</v>
          </cell>
          <cell r="AV272">
            <v>0.42857142857142855</v>
          </cell>
          <cell r="AX272">
            <v>0.53333333333333333</v>
          </cell>
          <cell r="AY272">
            <v>0.41935483870967744</v>
          </cell>
        </row>
        <row r="273">
          <cell r="C273" t="str">
            <v>Bay State CS / S.Weymouth/ 911 Main 3</v>
          </cell>
          <cell r="D273" t="str">
            <v>Cambridge Area Office</v>
          </cell>
          <cell r="H273">
            <v>0.19354838709677419</v>
          </cell>
          <cell r="AY273">
            <v>0.67741935483870963</v>
          </cell>
          <cell r="AZ273">
            <v>0.3</v>
          </cell>
        </row>
        <row r="274">
          <cell r="C274" t="str">
            <v>Bay State CS / S.Weymouth/ 911 Main 4</v>
          </cell>
          <cell r="D274" t="str">
            <v>Cape Cod Area Office</v>
          </cell>
          <cell r="U274">
            <v>3.3333333333333333E-2</v>
          </cell>
        </row>
        <row r="275">
          <cell r="C275" t="str">
            <v>Bay State CS / S.Weymouth/ 911 Main 5</v>
          </cell>
          <cell r="D275" t="str">
            <v>Coastal Area Office</v>
          </cell>
          <cell r="G275">
            <v>5.7333333333333334</v>
          </cell>
          <cell r="H275">
            <v>5.7419354838709671</v>
          </cell>
          <cell r="I275">
            <v>8.2666666666666675</v>
          </cell>
          <cell r="J275">
            <v>7.6774193548387091</v>
          </cell>
          <cell r="K275">
            <v>7</v>
          </cell>
          <cell r="L275">
            <v>5.5</v>
          </cell>
          <cell r="M275">
            <v>7.4516129032258061</v>
          </cell>
          <cell r="N275">
            <v>8.6333333333333329</v>
          </cell>
          <cell r="O275">
            <v>7.67741935483871</v>
          </cell>
          <cell r="P275">
            <v>8.3333333333333321</v>
          </cell>
          <cell r="Q275">
            <v>7.9677419354838692</v>
          </cell>
          <cell r="R275">
            <v>8.258064516129032</v>
          </cell>
          <cell r="S275">
            <v>7.6</v>
          </cell>
          <cell r="T275">
            <v>7.9677419354838701</v>
          </cell>
          <cell r="U275">
            <v>7.8</v>
          </cell>
          <cell r="V275">
            <v>8.2903225806451601</v>
          </cell>
          <cell r="W275">
            <v>7.7741935483870961</v>
          </cell>
          <cell r="X275">
            <v>7.2758620689655169</v>
          </cell>
          <cell r="Y275">
            <v>7</v>
          </cell>
          <cell r="Z275">
            <v>7.6333333333333346</v>
          </cell>
          <cell r="AA275">
            <v>7.4516129032258052</v>
          </cell>
          <cell r="AB275">
            <v>7.6</v>
          </cell>
          <cell r="AC275">
            <v>7.612903225806452</v>
          </cell>
          <cell r="AD275">
            <v>5.064516129032258</v>
          </cell>
          <cell r="AE275">
            <v>5.6333333333333329</v>
          </cell>
          <cell r="AF275">
            <v>7.064516129032258</v>
          </cell>
          <cell r="AG275">
            <v>8.6999999999999993</v>
          </cell>
          <cell r="AH275">
            <v>7.935483870967742</v>
          </cell>
          <cell r="AI275">
            <v>7.6774193548387082</v>
          </cell>
          <cell r="AJ275">
            <v>6.5714285714285703</v>
          </cell>
          <cell r="AK275">
            <v>8</v>
          </cell>
          <cell r="AL275">
            <v>8.7333333333333325</v>
          </cell>
          <cell r="AM275">
            <v>5.225806451612903</v>
          </cell>
          <cell r="AN275">
            <v>8</v>
          </cell>
          <cell r="AO275">
            <v>5.4193548387096779</v>
          </cell>
          <cell r="AP275">
            <v>4.0645161290322571</v>
          </cell>
          <cell r="AQ275">
            <v>7.7</v>
          </cell>
          <cell r="AR275">
            <v>6.3548387096774182</v>
          </cell>
          <cell r="AS275">
            <v>6.3666666666666671</v>
          </cell>
          <cell r="AT275">
            <v>6.5483870967741939</v>
          </cell>
          <cell r="AU275">
            <v>5.1935483870967731</v>
          </cell>
          <cell r="AV275">
            <v>7.2857142857142865</v>
          </cell>
          <cell r="AW275">
            <v>7.5161290322580641</v>
          </cell>
          <cell r="AX275">
            <v>6.4</v>
          </cell>
          <cell r="AY275">
            <v>4.161290322580645</v>
          </cell>
          <cell r="AZ275">
            <v>7.4666666666666668</v>
          </cell>
        </row>
        <row r="276">
          <cell r="C276" t="str">
            <v>Bay State CS / S.Weymouth/ 911 Main 6</v>
          </cell>
          <cell r="D276" t="str">
            <v>Communities For People (Adop)</v>
          </cell>
          <cell r="AC276">
            <v>1</v>
          </cell>
          <cell r="AD276">
            <v>0.41935483870967744</v>
          </cell>
        </row>
        <row r="277">
          <cell r="C277" t="str">
            <v>Bay State CS / S.Weymouth/ 911 Main 7</v>
          </cell>
          <cell r="D277" t="str">
            <v>Dimock St. Area Office</v>
          </cell>
          <cell r="L277">
            <v>0.17857142857142855</v>
          </cell>
          <cell r="T277">
            <v>6.4516129032258063E-2</v>
          </cell>
        </row>
        <row r="278">
          <cell r="C278" t="str">
            <v>Bay State CS / S.Weymouth/ 911 Main 8</v>
          </cell>
          <cell r="D278" t="str">
            <v>Framingham Area Office</v>
          </cell>
          <cell r="G278">
            <v>0.16666666666666666</v>
          </cell>
          <cell r="AK278">
            <v>3.2258064516129031E-2</v>
          </cell>
          <cell r="AM278">
            <v>0.38709677419354838</v>
          </cell>
          <cell r="AN278">
            <v>6.6666666666666666E-2</v>
          </cell>
          <cell r="AP278">
            <v>0.25806451612903225</v>
          </cell>
          <cell r="AS278">
            <v>1.4666666666666668</v>
          </cell>
          <cell r="AT278">
            <v>0.32258064516129031</v>
          </cell>
        </row>
        <row r="279">
          <cell r="C279" t="str">
            <v>Bay State CS / S.Weymouth/ 911 Main 9</v>
          </cell>
          <cell r="D279" t="str">
            <v>Harbor Area Office</v>
          </cell>
          <cell r="AI279">
            <v>0.12903225806451613</v>
          </cell>
          <cell r="AO279">
            <v>9.6774193548387094E-2</v>
          </cell>
        </row>
        <row r="280">
          <cell r="C280" t="str">
            <v>Bay State CS / S.Weymouth/ 911 Main 10</v>
          </cell>
          <cell r="D280" t="str">
            <v>Hyde Park Area Office</v>
          </cell>
          <cell r="AL280">
            <v>0.13333333333333333</v>
          </cell>
        </row>
        <row r="281">
          <cell r="C281" t="str">
            <v>Bay State CS / S.Weymouth/ 911 Main 11</v>
          </cell>
          <cell r="D281" t="str">
            <v>Lynn Area Office</v>
          </cell>
          <cell r="AF281">
            <v>0.70967741935483875</v>
          </cell>
        </row>
        <row r="282">
          <cell r="C282" t="str">
            <v>Bay State CS / S.Weymouth/ 911 Main 12</v>
          </cell>
          <cell r="D282" t="str">
            <v>Malden Area Office</v>
          </cell>
          <cell r="H282">
            <v>3.2258064516129031E-2</v>
          </cell>
          <cell r="AK282">
            <v>6.4516129032258063E-2</v>
          </cell>
          <cell r="AM282">
            <v>9.6774193548387094E-2</v>
          </cell>
        </row>
        <row r="283">
          <cell r="C283" t="str">
            <v>Bay State CS / S.Weymouth/ 911 Main 13</v>
          </cell>
          <cell r="D283" t="str">
            <v>Plymouth Area Office</v>
          </cell>
          <cell r="K283">
            <v>0.45161290322580644</v>
          </cell>
          <cell r="L283">
            <v>1</v>
          </cell>
          <cell r="M283">
            <v>0.35483870967741937</v>
          </cell>
          <cell r="W283">
            <v>0.67741935483870963</v>
          </cell>
        </row>
        <row r="284">
          <cell r="C284" t="str">
            <v>Bay State CS / S.Weymouth/ 911 Main 14</v>
          </cell>
          <cell r="D284" t="str">
            <v>Worcester East Area Office</v>
          </cell>
          <cell r="AM284">
            <v>0.29032258064516131</v>
          </cell>
        </row>
        <row r="285">
          <cell r="C285" t="str">
            <v>Brandon/Natick/27Winter St 1</v>
          </cell>
          <cell r="D285" t="str">
            <v>Arlington Area Office</v>
          </cell>
          <cell r="G285">
            <v>0.43333333333333335</v>
          </cell>
          <cell r="H285">
            <v>0.64516129032258063</v>
          </cell>
          <cell r="I285">
            <v>0.6</v>
          </cell>
          <cell r="J285">
            <v>1</v>
          </cell>
          <cell r="K285">
            <v>1</v>
          </cell>
          <cell r="L285">
            <v>1.3214285714285714</v>
          </cell>
          <cell r="M285">
            <v>0.54838709677419351</v>
          </cell>
          <cell r="N285">
            <v>0.13333333333333333</v>
          </cell>
          <cell r="O285">
            <v>1</v>
          </cell>
          <cell r="P285">
            <v>1</v>
          </cell>
          <cell r="Q285">
            <v>1</v>
          </cell>
          <cell r="R285">
            <v>0.967741935483871</v>
          </cell>
          <cell r="S285">
            <v>1</v>
          </cell>
          <cell r="T285">
            <v>0.93548387096774188</v>
          </cell>
          <cell r="U285">
            <v>0.96666666666666667</v>
          </cell>
          <cell r="V285">
            <v>0.90322580645161288</v>
          </cell>
          <cell r="W285">
            <v>1</v>
          </cell>
          <cell r="X285">
            <v>1</v>
          </cell>
          <cell r="Y285">
            <v>0.22580645161290322</v>
          </cell>
          <cell r="Z285">
            <v>1.3</v>
          </cell>
          <cell r="AA285">
            <v>1.2258064516129032</v>
          </cell>
          <cell r="AB285">
            <v>0.93333333333333335</v>
          </cell>
          <cell r="AC285">
            <v>1</v>
          </cell>
          <cell r="AD285">
            <v>1</v>
          </cell>
          <cell r="AE285">
            <v>1</v>
          </cell>
          <cell r="AF285">
            <v>1.3225806451612903</v>
          </cell>
          <cell r="AG285">
            <v>1.9666666666666668</v>
          </cell>
          <cell r="AH285">
            <v>1.5806451612903225</v>
          </cell>
          <cell r="AI285">
            <v>0.87096774193548387</v>
          </cell>
          <cell r="AJ285">
            <v>1</v>
          </cell>
          <cell r="AK285">
            <v>0.83870967741935487</v>
          </cell>
          <cell r="AL285">
            <v>0.43333333333333335</v>
          </cell>
          <cell r="AM285">
            <v>0.77419354838709675</v>
          </cell>
          <cell r="AN285">
            <v>1.1000000000000001</v>
          </cell>
          <cell r="AO285">
            <v>1</v>
          </cell>
          <cell r="AP285">
            <v>1</v>
          </cell>
          <cell r="AQ285">
            <v>1</v>
          </cell>
          <cell r="AR285">
            <v>1</v>
          </cell>
          <cell r="AS285">
            <v>1.2</v>
          </cell>
          <cell r="AT285">
            <v>1.096774193548387</v>
          </cell>
          <cell r="AU285">
            <v>0.87096774193548387</v>
          </cell>
          <cell r="AV285">
            <v>0.7142857142857143</v>
          </cell>
          <cell r="AW285">
            <v>2.064516129032258</v>
          </cell>
          <cell r="AX285">
            <v>2</v>
          </cell>
          <cell r="AY285">
            <v>0.54838709677419351</v>
          </cell>
          <cell r="AZ285">
            <v>1</v>
          </cell>
        </row>
        <row r="286">
          <cell r="C286" t="str">
            <v>Brandon/Natick/27Winter St 2</v>
          </cell>
          <cell r="D286" t="str">
            <v>Cambridge Area Office</v>
          </cell>
          <cell r="G286">
            <v>0.6333333333333333</v>
          </cell>
          <cell r="H286">
            <v>1.096774193548387</v>
          </cell>
          <cell r="I286">
            <v>0.7</v>
          </cell>
          <cell r="J286">
            <v>1</v>
          </cell>
          <cell r="K286">
            <v>0.77419354838709675</v>
          </cell>
          <cell r="L286">
            <v>1</v>
          </cell>
          <cell r="M286">
            <v>0.96774193548387089</v>
          </cell>
          <cell r="N286">
            <v>1.1000000000000001</v>
          </cell>
          <cell r="O286">
            <v>0.80645161290322576</v>
          </cell>
          <cell r="P286">
            <v>1</v>
          </cell>
          <cell r="Q286">
            <v>1</v>
          </cell>
          <cell r="R286">
            <v>0.5161290322580645</v>
          </cell>
          <cell r="S286">
            <v>0.13333333333333333</v>
          </cell>
          <cell r="T286">
            <v>0.87096774193548387</v>
          </cell>
          <cell r="U286">
            <v>1</v>
          </cell>
          <cell r="V286">
            <v>1</v>
          </cell>
          <cell r="W286">
            <v>1</v>
          </cell>
          <cell r="X286">
            <v>0.7931034482758621</v>
          </cell>
          <cell r="Y286">
            <v>1</v>
          </cell>
          <cell r="Z286">
            <v>0.73333333333333328</v>
          </cell>
          <cell r="AB286">
            <v>0.6333333333333333</v>
          </cell>
          <cell r="AC286">
            <v>1</v>
          </cell>
          <cell r="AD286">
            <v>0.61290322580645162</v>
          </cell>
          <cell r="AF286">
            <v>0.74193548387096775</v>
          </cell>
          <cell r="AG286">
            <v>0.8666666666666667</v>
          </cell>
          <cell r="AH286">
            <v>1</v>
          </cell>
          <cell r="AI286">
            <v>0.80645161290322576</v>
          </cell>
          <cell r="AJ286">
            <v>0.89285714285714279</v>
          </cell>
          <cell r="AK286">
            <v>0.4838709677419355</v>
          </cell>
          <cell r="AL286">
            <v>0.93333333333333335</v>
          </cell>
          <cell r="AM286">
            <v>1</v>
          </cell>
          <cell r="AN286">
            <v>0.43333333333333335</v>
          </cell>
          <cell r="AO286">
            <v>0.90322580645161288</v>
          </cell>
          <cell r="AP286">
            <v>0.61290322580645162</v>
          </cell>
          <cell r="AQ286">
            <v>0.8</v>
          </cell>
          <cell r="AR286">
            <v>1</v>
          </cell>
          <cell r="AS286">
            <v>1</v>
          </cell>
          <cell r="AT286">
            <v>1</v>
          </cell>
          <cell r="AU286">
            <v>1</v>
          </cell>
          <cell r="AV286">
            <v>0.8214285714285714</v>
          </cell>
          <cell r="AW286">
            <v>0.74193548387096775</v>
          </cell>
          <cell r="AX286">
            <v>1</v>
          </cell>
          <cell r="AY286">
            <v>0.967741935483871</v>
          </cell>
          <cell r="AZ286">
            <v>1</v>
          </cell>
        </row>
        <row r="287">
          <cell r="C287" t="str">
            <v>Brandon/Natick/27Winter St 3</v>
          </cell>
          <cell r="D287" t="str">
            <v>Coastal Area Office</v>
          </cell>
          <cell r="AA287">
            <v>0.58064516129032262</v>
          </cell>
          <cell r="AB287">
            <v>1</v>
          </cell>
          <cell r="AC287">
            <v>0.967741935483871</v>
          </cell>
          <cell r="AL287">
            <v>0.46666666666666667</v>
          </cell>
          <cell r="AM287">
            <v>1</v>
          </cell>
          <cell r="AN287">
            <v>1</v>
          </cell>
          <cell r="AO287">
            <v>0.19354838709677419</v>
          </cell>
        </row>
        <row r="288">
          <cell r="C288" t="str">
            <v>Brandon/Natick/27Winter St 4</v>
          </cell>
          <cell r="D288" t="str">
            <v>Dimock St. Area Office</v>
          </cell>
          <cell r="K288">
            <v>0.77419354838709675</v>
          </cell>
          <cell r="L288">
            <v>0.75</v>
          </cell>
          <cell r="M288">
            <v>0.77419354838709675</v>
          </cell>
          <cell r="N288">
            <v>0.3</v>
          </cell>
          <cell r="V288">
            <v>0.4838709677419355</v>
          </cell>
          <cell r="W288">
            <v>1</v>
          </cell>
          <cell r="X288">
            <v>0.24137931034482757</v>
          </cell>
          <cell r="Y288">
            <v>1.129032258064516</v>
          </cell>
          <cell r="Z288">
            <v>1.2666666666666666</v>
          </cell>
          <cell r="AA288">
            <v>0.25806451612903225</v>
          </cell>
          <cell r="AH288">
            <v>0.41935483870967738</v>
          </cell>
          <cell r="AI288">
            <v>1</v>
          </cell>
          <cell r="AJ288">
            <v>3.5714285714285712E-2</v>
          </cell>
          <cell r="AK288">
            <v>0.29032258064516125</v>
          </cell>
          <cell r="AL288">
            <v>1</v>
          </cell>
          <cell r="AM288">
            <v>0.96774193548387089</v>
          </cell>
          <cell r="AN288">
            <v>0.66666666666666663</v>
          </cell>
          <cell r="AO288">
            <v>9.6774193548387094E-2</v>
          </cell>
          <cell r="AP288">
            <v>0.64516129032258063</v>
          </cell>
          <cell r="AS288">
            <v>0.6333333333333333</v>
          </cell>
          <cell r="AT288">
            <v>0.77419354838709675</v>
          </cell>
          <cell r="AV288">
            <v>0.21428571428571427</v>
          </cell>
          <cell r="AW288">
            <v>0.54838709677419351</v>
          </cell>
          <cell r="AZ288">
            <v>0.26666666666666666</v>
          </cell>
        </row>
        <row r="289">
          <cell r="C289" t="str">
            <v>Brandon/Natick/27Winter St 5</v>
          </cell>
          <cell r="D289" t="str">
            <v>Framingham Area Office</v>
          </cell>
          <cell r="G289">
            <v>0.83333333333333337</v>
          </cell>
          <cell r="H289">
            <v>1.032258064516129</v>
          </cell>
          <cell r="I289">
            <v>0.96666666666666667</v>
          </cell>
          <cell r="J289">
            <v>1.5806451612903225</v>
          </cell>
          <cell r="K289">
            <v>0.64516129032258074</v>
          </cell>
          <cell r="L289">
            <v>0.9642857142857143</v>
          </cell>
          <cell r="M289">
            <v>0.87096774193548399</v>
          </cell>
          <cell r="N289">
            <v>1.4333333333333333</v>
          </cell>
          <cell r="O289">
            <v>2</v>
          </cell>
          <cell r="P289">
            <v>2</v>
          </cell>
          <cell r="Q289">
            <v>1.2258064516129032</v>
          </cell>
          <cell r="R289">
            <v>0.70967741935483875</v>
          </cell>
          <cell r="S289">
            <v>1</v>
          </cell>
          <cell r="T289">
            <v>0.93548387096774188</v>
          </cell>
          <cell r="U289">
            <v>1.5666666666666667</v>
          </cell>
          <cell r="V289">
            <v>1.7741935483870965</v>
          </cell>
          <cell r="W289">
            <v>1.7741935483870968</v>
          </cell>
          <cell r="X289">
            <v>2</v>
          </cell>
          <cell r="Y289">
            <v>2.6129032258064515</v>
          </cell>
          <cell r="Z289">
            <v>1.5333333333333334</v>
          </cell>
          <cell r="AA289">
            <v>1.032258064516129</v>
          </cell>
          <cell r="AB289">
            <v>1</v>
          </cell>
          <cell r="AC289">
            <v>1.032258064516129</v>
          </cell>
          <cell r="AD289">
            <v>2.129032258064516</v>
          </cell>
          <cell r="AE289">
            <v>2</v>
          </cell>
          <cell r="AF289">
            <v>1.1935483870967742</v>
          </cell>
          <cell r="AG289">
            <v>1</v>
          </cell>
          <cell r="AH289">
            <v>1</v>
          </cell>
          <cell r="AI289">
            <v>1.5483870967741935</v>
          </cell>
          <cell r="AJ289">
            <v>1.8928571428571428</v>
          </cell>
          <cell r="AK289">
            <v>0.80645161290322587</v>
          </cell>
          <cell r="AL289">
            <v>1.2333333333333334</v>
          </cell>
          <cell r="AM289">
            <v>1</v>
          </cell>
          <cell r="AN289">
            <v>1</v>
          </cell>
          <cell r="AO289">
            <v>0.67741935483870974</v>
          </cell>
          <cell r="AP289">
            <v>1.935483870967742</v>
          </cell>
          <cell r="AQ289">
            <v>1.0666666666666667</v>
          </cell>
          <cell r="AR289">
            <v>1.5483870967741935</v>
          </cell>
          <cell r="AS289">
            <v>0.83333333333333326</v>
          </cell>
          <cell r="AT289">
            <v>0.58064516129032262</v>
          </cell>
          <cell r="AU289">
            <v>1</v>
          </cell>
          <cell r="AV289">
            <v>0.82142857142857129</v>
          </cell>
          <cell r="AW289">
            <v>1</v>
          </cell>
          <cell r="AX289">
            <v>1</v>
          </cell>
          <cell r="AY289">
            <v>1.709677419354839</v>
          </cell>
          <cell r="AZ289">
            <v>1.9</v>
          </cell>
        </row>
        <row r="290">
          <cell r="C290" t="str">
            <v>Brandon/Natick/27Winter St 6</v>
          </cell>
          <cell r="D290" t="str">
            <v>Harbor Area Office</v>
          </cell>
          <cell r="H290">
            <v>3.2258064516129031E-2</v>
          </cell>
          <cell r="I290">
            <v>1</v>
          </cell>
          <cell r="J290">
            <v>1.3548387096774193</v>
          </cell>
          <cell r="K290">
            <v>0.54838709677419351</v>
          </cell>
          <cell r="L290">
            <v>0.25</v>
          </cell>
          <cell r="M290">
            <v>1</v>
          </cell>
          <cell r="N290">
            <v>0.16666666666666666</v>
          </cell>
          <cell r="O290">
            <v>0.67741935483870974</v>
          </cell>
          <cell r="P290">
            <v>1.1000000000000001</v>
          </cell>
          <cell r="Q290">
            <v>0.80645161290322576</v>
          </cell>
          <cell r="R290">
            <v>0.35483870967741937</v>
          </cell>
          <cell r="S290">
            <v>1</v>
          </cell>
          <cell r="T290">
            <v>0.29032258064516125</v>
          </cell>
          <cell r="U290">
            <v>0.66666666666666663</v>
          </cell>
          <cell r="W290">
            <v>0.74193548387096775</v>
          </cell>
          <cell r="X290">
            <v>1.6206896551724137</v>
          </cell>
          <cell r="Y290">
            <v>0.87096774193548387</v>
          </cell>
          <cell r="AE290">
            <v>0.23333333333333334</v>
          </cell>
          <cell r="AF290">
            <v>1</v>
          </cell>
          <cell r="AG290">
            <v>0.2</v>
          </cell>
          <cell r="AH290">
            <v>6.4516129032258063E-2</v>
          </cell>
          <cell r="AI290">
            <v>1</v>
          </cell>
          <cell r="AJ290">
            <v>0.17857142857142855</v>
          </cell>
          <cell r="AK290">
            <v>0.41935483870967744</v>
          </cell>
          <cell r="AL290">
            <v>1</v>
          </cell>
          <cell r="AM290">
            <v>0.22580645161290322</v>
          </cell>
          <cell r="AN290">
            <v>0.53333333333333333</v>
          </cell>
          <cell r="AO290">
            <v>0.90322580645161288</v>
          </cell>
          <cell r="AP290">
            <v>0.35483870967741937</v>
          </cell>
          <cell r="AQ290">
            <v>1</v>
          </cell>
          <cell r="AR290">
            <v>1</v>
          </cell>
          <cell r="AS290">
            <v>3.3333333333333333E-2</v>
          </cell>
          <cell r="AX290">
            <v>0.66666666666666663</v>
          </cell>
        </row>
        <row r="291">
          <cell r="C291" t="str">
            <v>Brandon/Natick/27Winter St 7</v>
          </cell>
          <cell r="D291" t="str">
            <v>Hyde Park Area Office</v>
          </cell>
          <cell r="G291">
            <v>0.46666666666666667</v>
          </cell>
          <cell r="H291">
            <v>0.967741935483871</v>
          </cell>
          <cell r="K291">
            <v>0.45161290322580644</v>
          </cell>
          <cell r="L291">
            <v>1</v>
          </cell>
          <cell r="M291">
            <v>0.35483870967741937</v>
          </cell>
          <cell r="N291">
            <v>0.7</v>
          </cell>
          <cell r="O291">
            <v>0.77419354838709675</v>
          </cell>
          <cell r="Q291">
            <v>0.22580645161290322</v>
          </cell>
          <cell r="R291">
            <v>1</v>
          </cell>
          <cell r="S291">
            <v>0.23333333333333334</v>
          </cell>
          <cell r="T291">
            <v>0.967741935483871</v>
          </cell>
          <cell r="U291">
            <v>1</v>
          </cell>
          <cell r="V291">
            <v>0.5161290322580645</v>
          </cell>
          <cell r="AA291">
            <v>0.64516129032258063</v>
          </cell>
          <cell r="AB291">
            <v>0.83333333333333337</v>
          </cell>
          <cell r="AC291">
            <v>0.74193548387096775</v>
          </cell>
          <cell r="AD291">
            <v>1.3225806451612903</v>
          </cell>
          <cell r="AE291">
            <v>0.76666666666666672</v>
          </cell>
          <cell r="AG291">
            <v>1.6333333333333333</v>
          </cell>
          <cell r="AH291">
            <v>1.2258064516129032</v>
          </cell>
          <cell r="AJ291">
            <v>0.8214285714285714</v>
          </cell>
          <cell r="AK291">
            <v>0.74193548387096775</v>
          </cell>
          <cell r="AN291">
            <v>6.6666666666666666E-2</v>
          </cell>
          <cell r="AO291">
            <v>1</v>
          </cell>
          <cell r="AP291">
            <v>0.38709677419354838</v>
          </cell>
          <cell r="AT291">
            <v>0.16129032258064516</v>
          </cell>
          <cell r="AU291">
            <v>2</v>
          </cell>
          <cell r="AV291">
            <v>0.75</v>
          </cell>
          <cell r="AW291">
            <v>0.45161290322580644</v>
          </cell>
          <cell r="AX291">
            <v>1.0666666666666667</v>
          </cell>
          <cell r="AY291">
            <v>1.064516129032258</v>
          </cell>
          <cell r="AZ291">
            <v>0.6</v>
          </cell>
        </row>
        <row r="292">
          <cell r="C292" t="str">
            <v>Brandon/Natick/27Winter St 8</v>
          </cell>
          <cell r="D292" t="str">
            <v>Malden Area Office</v>
          </cell>
          <cell r="G292">
            <v>0.3</v>
          </cell>
          <cell r="H292">
            <v>0.83870967741935487</v>
          </cell>
          <cell r="M292">
            <v>0.64516129032258063</v>
          </cell>
          <cell r="N292">
            <v>0.6</v>
          </cell>
          <cell r="Q292">
            <v>0.5161290322580645</v>
          </cell>
          <cell r="R292">
            <v>0.90322580645161299</v>
          </cell>
          <cell r="S292">
            <v>1</v>
          </cell>
          <cell r="T292">
            <v>6.4516129032258063E-2</v>
          </cell>
          <cell r="W292">
            <v>0.16129032258064516</v>
          </cell>
          <cell r="X292">
            <v>0.10344827586206896</v>
          </cell>
          <cell r="AK292">
            <v>0.93548387096774188</v>
          </cell>
          <cell r="AL292">
            <v>0.6</v>
          </cell>
          <cell r="AM292">
            <v>0.19354838709677419</v>
          </cell>
          <cell r="AQ292">
            <v>0.96666666666666667</v>
          </cell>
          <cell r="AR292">
            <v>0.45161290322580644</v>
          </cell>
          <cell r="AS292">
            <v>0.83333333333333337</v>
          </cell>
          <cell r="AT292">
            <v>1</v>
          </cell>
          <cell r="AU292">
            <v>0.80645161290322576</v>
          </cell>
          <cell r="AV292">
            <v>1.0714285714285714</v>
          </cell>
          <cell r="AW292">
            <v>6.4516129032258063E-2</v>
          </cell>
        </row>
        <row r="293">
          <cell r="C293" t="str">
            <v>Brandon/Natick/27Winter St 9</v>
          </cell>
          <cell r="D293" t="str">
            <v>Park St. Area Office</v>
          </cell>
          <cell r="G293">
            <v>0.6333333333333333</v>
          </cell>
          <cell r="H293">
            <v>1</v>
          </cell>
          <cell r="I293">
            <v>0.76666666666666672</v>
          </cell>
          <cell r="J293">
            <v>0.64516129032258063</v>
          </cell>
          <cell r="K293">
            <v>0.93548387096774188</v>
          </cell>
          <cell r="O293">
            <v>0.22580645161290322</v>
          </cell>
          <cell r="P293">
            <v>0.83333333333333326</v>
          </cell>
          <cell r="Q293">
            <v>1</v>
          </cell>
          <cell r="R293">
            <v>0.64516129032258063</v>
          </cell>
          <cell r="S293">
            <v>0.43333333333333335</v>
          </cell>
          <cell r="T293">
            <v>1</v>
          </cell>
          <cell r="U293">
            <v>0.6</v>
          </cell>
          <cell r="V293">
            <v>1</v>
          </cell>
          <cell r="W293">
            <v>0.19354838709677419</v>
          </cell>
          <cell r="Z293">
            <v>0.8</v>
          </cell>
          <cell r="AA293">
            <v>1</v>
          </cell>
          <cell r="AB293">
            <v>1.1333333333333333</v>
          </cell>
          <cell r="AC293">
            <v>1.1935483870967742</v>
          </cell>
          <cell r="AD293">
            <v>0.45161290322580644</v>
          </cell>
          <cell r="AE293">
            <v>1</v>
          </cell>
          <cell r="AF293">
            <v>0.41935483870967744</v>
          </cell>
          <cell r="AH293">
            <v>6.4516129032258063E-2</v>
          </cell>
          <cell r="AJ293">
            <v>0.9285714285714286</v>
          </cell>
          <cell r="AK293">
            <v>0.58064516129032262</v>
          </cell>
          <cell r="AM293">
            <v>0.58064516129032262</v>
          </cell>
          <cell r="AN293">
            <v>0.93333333333333335</v>
          </cell>
          <cell r="AP293">
            <v>0.45161290322580644</v>
          </cell>
          <cell r="AQ293">
            <v>0.93333333333333335</v>
          </cell>
          <cell r="AR293">
            <v>1</v>
          </cell>
          <cell r="AS293">
            <v>0.96666666666666656</v>
          </cell>
          <cell r="AT293">
            <v>3.2258064516129031E-2</v>
          </cell>
          <cell r="AV293">
            <v>0.39285714285714285</v>
          </cell>
          <cell r="AW293">
            <v>1</v>
          </cell>
          <cell r="AX293">
            <v>0.16666666666666666</v>
          </cell>
          <cell r="AY293">
            <v>0.87096774193548387</v>
          </cell>
          <cell r="AZ293">
            <v>0.66666666666666663</v>
          </cell>
        </row>
        <row r="294">
          <cell r="C294" t="str">
            <v>Brandon/Natick/27Winter St 10</v>
          </cell>
          <cell r="D294" t="str">
            <v>Solutions for Living (PAS Bos)</v>
          </cell>
          <cell r="AZ294">
            <v>0.3</v>
          </cell>
        </row>
        <row r="295">
          <cell r="C295" t="str">
            <v>Caritas St Mary's /Dorch /90Cushing 1</v>
          </cell>
          <cell r="D295" t="str">
            <v>Cape Cod Area Office</v>
          </cell>
          <cell r="P295">
            <v>0.66666666666666663</v>
          </cell>
        </row>
        <row r="296">
          <cell r="C296" t="str">
            <v>Caritas St Mary's /Dorch /90Cushing 2</v>
          </cell>
          <cell r="D296" t="str">
            <v>Coastal Area Office</v>
          </cell>
          <cell r="E296">
            <v>6.4516129032258063E-2</v>
          </cell>
          <cell r="W296">
            <v>6.4516129032258063E-2</v>
          </cell>
          <cell r="X296">
            <v>0.27586206896551724</v>
          </cell>
          <cell r="AQ296">
            <v>3.3333333333333333E-2</v>
          </cell>
        </row>
        <row r="297">
          <cell r="C297" t="str">
            <v>Caritas St Mary's /Dorch /90Cushing 3</v>
          </cell>
          <cell r="D297" t="str">
            <v>Dimock St. Area Office</v>
          </cell>
          <cell r="E297">
            <v>5.741935483870968</v>
          </cell>
          <cell r="F297">
            <v>4.032258064516129</v>
          </cell>
          <cell r="G297">
            <v>4.3333333333333339</v>
          </cell>
          <cell r="H297">
            <v>2.935483870967742</v>
          </cell>
          <cell r="I297">
            <v>5.0666666666666664</v>
          </cell>
          <cell r="J297">
            <v>2.4516129032258065</v>
          </cell>
          <cell r="K297">
            <v>1.3548387096774193</v>
          </cell>
          <cell r="L297">
            <v>2</v>
          </cell>
          <cell r="M297">
            <v>0.70967741935483875</v>
          </cell>
          <cell r="N297">
            <v>0.96666666666666667</v>
          </cell>
          <cell r="O297">
            <v>1</v>
          </cell>
          <cell r="P297">
            <v>0.36666666666666664</v>
          </cell>
          <cell r="Q297">
            <v>1.064516129032258</v>
          </cell>
          <cell r="R297">
            <v>1.8387096774193548</v>
          </cell>
          <cell r="S297">
            <v>0.8666666666666667</v>
          </cell>
          <cell r="T297">
            <v>0.67741935483870974</v>
          </cell>
          <cell r="U297">
            <v>2</v>
          </cell>
          <cell r="V297">
            <v>1.3548387096774195</v>
          </cell>
          <cell r="X297">
            <v>0.86206896551724133</v>
          </cell>
          <cell r="Y297">
            <v>0.80645161290322576</v>
          </cell>
          <cell r="Z297">
            <v>0.23333333333333334</v>
          </cell>
          <cell r="AA297">
            <v>1.6451612903225805</v>
          </cell>
          <cell r="AB297">
            <v>1.6333333333333333</v>
          </cell>
          <cell r="AC297">
            <v>0.74193548387096775</v>
          </cell>
          <cell r="AD297">
            <v>1</v>
          </cell>
          <cell r="AE297">
            <v>0.8666666666666667</v>
          </cell>
          <cell r="AF297">
            <v>1.4838709677419355</v>
          </cell>
          <cell r="AG297">
            <v>1.8</v>
          </cell>
          <cell r="AH297">
            <v>2</v>
          </cell>
          <cell r="AI297">
            <v>4.3548387096774199</v>
          </cell>
          <cell r="AJ297">
            <v>1.9642857142857144</v>
          </cell>
          <cell r="AK297">
            <v>2.129032258064516</v>
          </cell>
          <cell r="AL297">
            <v>2.1666666666666665</v>
          </cell>
          <cell r="AM297">
            <v>1.6129032258064515</v>
          </cell>
          <cell r="AN297">
            <v>2.4666666666666668</v>
          </cell>
          <cell r="AO297">
            <v>2.4193548387096775</v>
          </cell>
          <cell r="AP297">
            <v>3.193548387096774</v>
          </cell>
          <cell r="AQ297">
            <v>2.7333333333333334</v>
          </cell>
          <cell r="AR297">
            <v>0.77419354838709675</v>
          </cell>
          <cell r="AS297">
            <v>0.73333333333333328</v>
          </cell>
          <cell r="AT297">
            <v>0.54838709677419351</v>
          </cell>
          <cell r="AU297">
            <v>3.0322580645161294</v>
          </cell>
          <cell r="AV297">
            <v>2.3214285714285716</v>
          </cell>
          <cell r="AW297">
            <v>0.77419354838709675</v>
          </cell>
          <cell r="AX297">
            <v>1.8</v>
          </cell>
          <cell r="AY297">
            <v>1.6129032258064513</v>
          </cell>
          <cell r="AZ297">
            <v>1.7666666666666668</v>
          </cell>
        </row>
        <row r="298">
          <cell r="C298" t="str">
            <v>Caritas St Mary's /Dorch /90Cushing 4</v>
          </cell>
          <cell r="D298" t="str">
            <v>Harbor Area Office</v>
          </cell>
          <cell r="E298">
            <v>1.193548387096774</v>
          </cell>
          <cell r="F298">
            <v>3.4193548387096775</v>
          </cell>
          <cell r="G298">
            <v>4.0999999999999996</v>
          </cell>
          <cell r="H298">
            <v>5.0645161290322589</v>
          </cell>
          <cell r="I298">
            <v>2.2000000000000002</v>
          </cell>
          <cell r="J298">
            <v>2.741935483870968</v>
          </cell>
          <cell r="K298">
            <v>3.8064516129032251</v>
          </cell>
          <cell r="L298">
            <v>5</v>
          </cell>
          <cell r="M298">
            <v>5.9354838709677402</v>
          </cell>
          <cell r="N298">
            <v>7.8</v>
          </cell>
          <cell r="O298">
            <v>3.5806451612903216</v>
          </cell>
          <cell r="P298">
            <v>5</v>
          </cell>
          <cell r="Q298">
            <v>2.903225806451613</v>
          </cell>
          <cell r="R298">
            <v>4.709677419354839</v>
          </cell>
          <cell r="S298">
            <v>6.2</v>
          </cell>
          <cell r="T298">
            <v>3.9032258064516125</v>
          </cell>
          <cell r="U298">
            <v>2.6333333333333333</v>
          </cell>
          <cell r="V298">
            <v>3.064516129032258</v>
          </cell>
          <cell r="W298">
            <v>4.290322580645161</v>
          </cell>
          <cell r="X298">
            <v>3.2068965517241379</v>
          </cell>
          <cell r="Y298">
            <v>4.806451612903226</v>
          </cell>
          <cell r="Z298">
            <v>3.5666666666666673</v>
          </cell>
          <cell r="AA298">
            <v>4.032258064516129</v>
          </cell>
          <cell r="AB298">
            <v>5.4</v>
          </cell>
          <cell r="AC298">
            <v>1.1935483870967742</v>
          </cell>
          <cell r="AD298">
            <v>0.32258064516129031</v>
          </cell>
          <cell r="AE298">
            <v>6.6666666666666666E-2</v>
          </cell>
          <cell r="AF298">
            <v>2.645161290322581</v>
          </cell>
          <cell r="AG298">
            <v>2.0666666666666664</v>
          </cell>
          <cell r="AH298">
            <v>9.6774193548387094E-2</v>
          </cell>
          <cell r="AI298">
            <v>1.935483870967742</v>
          </cell>
          <cell r="AJ298">
            <v>3.75</v>
          </cell>
          <cell r="AK298">
            <v>3.419354838709677</v>
          </cell>
          <cell r="AL298">
            <v>3.333333333333333</v>
          </cell>
          <cell r="AM298">
            <v>4.064516129032258</v>
          </cell>
          <cell r="AN298">
            <v>3.2666666666666671</v>
          </cell>
          <cell r="AO298">
            <v>4.612903225806452</v>
          </cell>
          <cell r="AP298">
            <v>2.161290322580645</v>
          </cell>
          <cell r="AQ298">
            <v>2</v>
          </cell>
          <cell r="AR298">
            <v>5.774193548387097</v>
          </cell>
          <cell r="AS298">
            <v>4.5999999999999996</v>
          </cell>
          <cell r="AT298">
            <v>1.3548387096774193</v>
          </cell>
          <cell r="AU298">
            <v>0.77419354838709675</v>
          </cell>
          <cell r="AV298">
            <v>1.3571428571428572</v>
          </cell>
          <cell r="AW298">
            <v>2.4838709677419355</v>
          </cell>
          <cell r="AX298">
            <v>1.9</v>
          </cell>
          <cell r="AY298">
            <v>3.0322580645161294</v>
          </cell>
          <cell r="AZ298">
            <v>4.2666666666666666</v>
          </cell>
        </row>
        <row r="299">
          <cell r="C299" t="str">
            <v>Caritas St Mary's /Dorch /90Cushing 5</v>
          </cell>
          <cell r="D299" t="str">
            <v>Hyde Park Area Office</v>
          </cell>
          <cell r="H299">
            <v>0.16129032258064516</v>
          </cell>
          <cell r="I299">
            <v>1</v>
          </cell>
          <cell r="J299">
            <v>0.67741935483870963</v>
          </cell>
          <cell r="K299">
            <v>0.45161290322580644</v>
          </cell>
          <cell r="L299">
            <v>0.4642857142857143</v>
          </cell>
          <cell r="M299">
            <v>9.6774193548387094E-2</v>
          </cell>
          <cell r="O299">
            <v>0.29032258064516131</v>
          </cell>
          <cell r="P299">
            <v>1</v>
          </cell>
          <cell r="Q299">
            <v>1</v>
          </cell>
          <cell r="R299">
            <v>0.45161290322580649</v>
          </cell>
          <cell r="S299">
            <v>2.7</v>
          </cell>
          <cell r="T299">
            <v>2.5806451612903225</v>
          </cell>
          <cell r="U299">
            <v>0.4</v>
          </cell>
          <cell r="V299">
            <v>0.80645161290322576</v>
          </cell>
          <cell r="W299">
            <v>2</v>
          </cell>
          <cell r="X299">
            <v>1.4827586206896552</v>
          </cell>
          <cell r="Y299">
            <v>1.5483870967741935</v>
          </cell>
          <cell r="Z299">
            <v>3.8666666666666671</v>
          </cell>
          <cell r="AA299">
            <v>1.5806451612903225</v>
          </cell>
          <cell r="AB299">
            <v>0.33333333333333331</v>
          </cell>
          <cell r="AC299">
            <v>0.61290322580645162</v>
          </cell>
          <cell r="AD299">
            <v>1.6451612903225805</v>
          </cell>
          <cell r="AE299">
            <v>1.6333333333333333</v>
          </cell>
          <cell r="AF299">
            <v>1.096774193548387</v>
          </cell>
          <cell r="AG299">
            <v>0.93333333333333335</v>
          </cell>
          <cell r="AH299">
            <v>1.3870967741935485</v>
          </cell>
          <cell r="AI299">
            <v>0.83870967741935487</v>
          </cell>
          <cell r="AJ299">
            <v>1</v>
          </cell>
          <cell r="AK299">
            <v>2.225806451612903</v>
          </cell>
          <cell r="AL299">
            <v>2.0333333333333332</v>
          </cell>
          <cell r="AM299">
            <v>1.032258064516129</v>
          </cell>
          <cell r="AO299">
            <v>0.12903225806451613</v>
          </cell>
          <cell r="AP299">
            <v>0.80645161290322576</v>
          </cell>
          <cell r="AQ299">
            <v>0.13333333333333333</v>
          </cell>
          <cell r="AR299">
            <v>1</v>
          </cell>
          <cell r="AS299">
            <v>0.66666666666666663</v>
          </cell>
          <cell r="AT299">
            <v>0.93548387096774188</v>
          </cell>
          <cell r="AU299">
            <v>1.032258064516129</v>
          </cell>
          <cell r="AV299">
            <v>1.3214285714285714</v>
          </cell>
          <cell r="AW299">
            <v>0.83870967741935476</v>
          </cell>
          <cell r="AX299">
            <v>2.2666666666666666</v>
          </cell>
          <cell r="AY299">
            <v>1.5806451612903227</v>
          </cell>
          <cell r="AZ299">
            <v>3.3333333333333333E-2</v>
          </cell>
        </row>
        <row r="300">
          <cell r="C300" t="str">
            <v>Caritas St Mary's /Dorch /90Cushing 6</v>
          </cell>
          <cell r="D300" t="str">
            <v>Lawrence Area Office</v>
          </cell>
          <cell r="I300">
            <v>0.3</v>
          </cell>
        </row>
        <row r="301">
          <cell r="C301" t="str">
            <v>Caritas St Mary's /Dorch /90Cushing 7</v>
          </cell>
          <cell r="D301" t="str">
            <v>Park St. Area Office</v>
          </cell>
          <cell r="E301">
            <v>3</v>
          </cell>
          <cell r="F301">
            <v>2.4838709677419355</v>
          </cell>
          <cell r="G301">
            <v>1.5</v>
          </cell>
          <cell r="H301">
            <v>1.7419354838709677</v>
          </cell>
          <cell r="I301">
            <v>1.3</v>
          </cell>
          <cell r="J301">
            <v>1.3225806451612903</v>
          </cell>
          <cell r="K301">
            <v>3.67741935483871</v>
          </cell>
          <cell r="L301">
            <v>1.5</v>
          </cell>
          <cell r="M301">
            <v>2.7419354838709675</v>
          </cell>
          <cell r="N301">
            <v>4.1333333333333329</v>
          </cell>
          <cell r="O301">
            <v>1.290322580645161</v>
          </cell>
          <cell r="P301">
            <v>2.1333333333333333</v>
          </cell>
          <cell r="Q301">
            <v>4.4838709677419359</v>
          </cell>
          <cell r="R301">
            <v>0.93548387096774188</v>
          </cell>
          <cell r="S301">
            <v>1.1000000000000001</v>
          </cell>
          <cell r="T301">
            <v>2.096774193548387</v>
          </cell>
          <cell r="U301">
            <v>2.7666666666666666</v>
          </cell>
          <cell r="V301">
            <v>2.8387096774193545</v>
          </cell>
          <cell r="W301">
            <v>2</v>
          </cell>
          <cell r="X301">
            <v>3.068965517241379</v>
          </cell>
          <cell r="Y301">
            <v>1.4838709677419355</v>
          </cell>
          <cell r="Z301">
            <v>0.66666666666666663</v>
          </cell>
          <cell r="AA301">
            <v>2.032258064516129</v>
          </cell>
          <cell r="AB301">
            <v>2.5</v>
          </cell>
          <cell r="AC301">
            <v>5.4838709677419359</v>
          </cell>
          <cell r="AD301">
            <v>4.5483870967741931</v>
          </cell>
          <cell r="AE301">
            <v>4.4666666666666668</v>
          </cell>
          <cell r="AF301">
            <v>4</v>
          </cell>
          <cell r="AG301">
            <v>2.8666666666666663</v>
          </cell>
          <cell r="AH301">
            <v>3.096774193548387</v>
          </cell>
          <cell r="AI301">
            <v>4.225806451612903</v>
          </cell>
          <cell r="AJ301">
            <v>0.9642857142857143</v>
          </cell>
          <cell r="AK301">
            <v>1.7096774193548387</v>
          </cell>
          <cell r="AL301">
            <v>3.8333333333333335</v>
          </cell>
          <cell r="AM301">
            <v>2.935483870967742</v>
          </cell>
          <cell r="AN301">
            <v>0.5</v>
          </cell>
          <cell r="AO301">
            <v>0.70967741935483875</v>
          </cell>
          <cell r="AP301">
            <v>1.774193548387097</v>
          </cell>
          <cell r="AQ301">
            <v>3.4666666666666668</v>
          </cell>
          <cell r="AR301">
            <v>2.806451612903226</v>
          </cell>
          <cell r="AS301">
            <v>1.7666666666666668</v>
          </cell>
          <cell r="AT301">
            <v>4.096774193548387</v>
          </cell>
          <cell r="AU301">
            <v>3.935483870967742</v>
          </cell>
          <cell r="AV301">
            <v>5.5714285714285712</v>
          </cell>
          <cell r="AW301">
            <v>5.161290322580645</v>
          </cell>
          <cell r="AX301">
            <v>0.6333333333333333</v>
          </cell>
          <cell r="AY301">
            <v>1.903225806451613</v>
          </cell>
          <cell r="AZ301">
            <v>1.3666666666666667</v>
          </cell>
        </row>
        <row r="302">
          <cell r="C302" t="str">
            <v>Caritas St Mary's /Dorch /90Cushing 8</v>
          </cell>
          <cell r="D302" t="str">
            <v>Solutions for Living (PAS Metro)</v>
          </cell>
          <cell r="Y302">
            <v>0.12903225806451613</v>
          </cell>
          <cell r="Z302">
            <v>1</v>
          </cell>
          <cell r="AA302">
            <v>0.74193548387096775</v>
          </cell>
        </row>
        <row r="303">
          <cell r="C303" t="str">
            <v>CFP / Dorchester / 31 Athelwold St 1</v>
          </cell>
          <cell r="D303" t="str">
            <v>Dimock St. Area Office</v>
          </cell>
          <cell r="AT303">
            <v>1.064516129032258</v>
          </cell>
          <cell r="AU303">
            <v>2.774193548387097</v>
          </cell>
          <cell r="AV303">
            <v>3.9285714285714284</v>
          </cell>
          <cell r="AW303">
            <v>2.903225806451613</v>
          </cell>
          <cell r="AX303">
            <v>1.1666666666666665</v>
          </cell>
          <cell r="AY303">
            <v>1.6451612903225807</v>
          </cell>
          <cell r="AZ303">
            <v>2.1</v>
          </cell>
        </row>
        <row r="304">
          <cell r="C304" t="str">
            <v>CFP / Dorchester / 31 Athelwold St 2</v>
          </cell>
          <cell r="D304" t="str">
            <v>Harbor Area Office</v>
          </cell>
          <cell r="AT304">
            <v>1.2580645161290323</v>
          </cell>
          <cell r="AU304">
            <v>2.6451612903225805</v>
          </cell>
          <cell r="AV304">
            <v>1.4642857142857144</v>
          </cell>
          <cell r="AW304">
            <v>0.80645161290322576</v>
          </cell>
          <cell r="AX304">
            <v>3.0666666666666664</v>
          </cell>
          <cell r="AY304">
            <v>3.2258064516129035</v>
          </cell>
          <cell r="AZ304">
            <v>2.166666666666667</v>
          </cell>
        </row>
        <row r="305">
          <cell r="C305" t="str">
            <v>CFP / Dorchester / 31 Athelwold St 3</v>
          </cell>
          <cell r="D305" t="str">
            <v>Hyde Park Area Office</v>
          </cell>
          <cell r="AW305">
            <v>0.54838709677419351</v>
          </cell>
          <cell r="AX305">
            <v>1.0666666666666667</v>
          </cell>
          <cell r="AY305">
            <v>1.6451612903225805</v>
          </cell>
          <cell r="AZ305">
            <v>1.9333333333333336</v>
          </cell>
        </row>
        <row r="306">
          <cell r="C306" t="str">
            <v>CFP / Dorchester / 31 Athelwold St 4</v>
          </cell>
          <cell r="D306" t="str">
            <v>Park St. Area Office</v>
          </cell>
          <cell r="AT306">
            <v>1</v>
          </cell>
          <cell r="AU306">
            <v>1.032258064516129</v>
          </cell>
          <cell r="AV306">
            <v>1.4642857142857144</v>
          </cell>
          <cell r="AW306">
            <v>2.4516129032258061</v>
          </cell>
          <cell r="AX306">
            <v>1.9</v>
          </cell>
          <cell r="AY306">
            <v>1.5483870967741935</v>
          </cell>
          <cell r="AZ306">
            <v>0.1</v>
          </cell>
        </row>
        <row r="307">
          <cell r="C307" t="str">
            <v>Communities For People 1</v>
          </cell>
          <cell r="D307" t="str">
            <v>Harbor Area Office</v>
          </cell>
          <cell r="AS307">
            <v>0.8666666666666667</v>
          </cell>
          <cell r="AT307">
            <v>1.967741935483871</v>
          </cell>
          <cell r="AU307">
            <v>0.45161290322580644</v>
          </cell>
        </row>
        <row r="308">
          <cell r="C308" t="str">
            <v>Communities For People 2</v>
          </cell>
          <cell r="D308" t="str">
            <v>Hyde Park Area Office</v>
          </cell>
          <cell r="AS308">
            <v>0.53333333333333333</v>
          </cell>
          <cell r="AT308">
            <v>2</v>
          </cell>
          <cell r="AU308">
            <v>0.16129032258064516</v>
          </cell>
        </row>
        <row r="309">
          <cell r="C309" t="str">
            <v>Communities For People 3</v>
          </cell>
          <cell r="D309" t="str">
            <v>Park St. Area Office</v>
          </cell>
          <cell r="AS309">
            <v>0.1</v>
          </cell>
          <cell r="AU309">
            <v>0.41935483870967744</v>
          </cell>
        </row>
        <row r="310">
          <cell r="C310" t="str">
            <v>Community Care/S.Attleboro/543Newpo 1</v>
          </cell>
          <cell r="D310" t="str">
            <v>Arlington Area Office</v>
          </cell>
          <cell r="Y310">
            <v>6.4516129032258063E-2</v>
          </cell>
        </row>
        <row r="311">
          <cell r="C311" t="str">
            <v>Community Care/S.Attleboro/543Newpo 2</v>
          </cell>
          <cell r="D311" t="str">
            <v>Brockton Area Office</v>
          </cell>
          <cell r="I311">
            <v>0.23333333333333334</v>
          </cell>
          <cell r="J311">
            <v>1</v>
          </cell>
          <cell r="K311">
            <v>0.96774193548387089</v>
          </cell>
          <cell r="O311">
            <v>0.16129032258064516</v>
          </cell>
          <cell r="S311">
            <v>0.1</v>
          </cell>
          <cell r="T311">
            <v>0.58064516129032262</v>
          </cell>
          <cell r="V311">
            <v>0.25806451612903225</v>
          </cell>
          <cell r="W311">
            <v>1.161290322580645</v>
          </cell>
          <cell r="X311">
            <v>1.3448275862068966</v>
          </cell>
          <cell r="Y311">
            <v>0.61290322580645162</v>
          </cell>
          <cell r="Z311">
            <v>0.56666666666666665</v>
          </cell>
          <cell r="AC311">
            <v>0.5161290322580645</v>
          </cell>
          <cell r="AD311">
            <v>0.67741935483870963</v>
          </cell>
          <cell r="AE311">
            <v>0.26666666666666666</v>
          </cell>
          <cell r="AF311">
            <v>0.5161290322580645</v>
          </cell>
          <cell r="AG311">
            <v>0.33333333333333337</v>
          </cell>
          <cell r="AH311">
            <v>0.45161290322580644</v>
          </cell>
          <cell r="AI311">
            <v>0.4838709677419355</v>
          </cell>
          <cell r="AJ311">
            <v>0.8928571428571429</v>
          </cell>
          <cell r="AM311">
            <v>3.2258064516129031E-2</v>
          </cell>
          <cell r="AO311">
            <v>0.67741935483870963</v>
          </cell>
          <cell r="AP311">
            <v>1.096774193548387</v>
          </cell>
          <cell r="AQ311">
            <v>1.3666666666666667</v>
          </cell>
          <cell r="AR311">
            <v>2.032258064516129</v>
          </cell>
          <cell r="AS311">
            <v>1.2333333333333334</v>
          </cell>
          <cell r="AT311">
            <v>0.35483870967741937</v>
          </cell>
          <cell r="AU311">
            <v>1</v>
          </cell>
          <cell r="AV311">
            <v>0.75</v>
          </cell>
        </row>
        <row r="312">
          <cell r="C312" t="str">
            <v>Community Care/S.Attleboro/543Newpo 3</v>
          </cell>
          <cell r="D312" t="str">
            <v>Cape Cod Area Office</v>
          </cell>
          <cell r="AD312">
            <v>0.16129032258064516</v>
          </cell>
          <cell r="AE312">
            <v>6.6666666666666666E-2</v>
          </cell>
          <cell r="AG312">
            <v>3.3333333333333333E-2</v>
          </cell>
          <cell r="AL312">
            <v>0.5</v>
          </cell>
          <cell r="AY312">
            <v>3.2258064516129031E-2</v>
          </cell>
        </row>
        <row r="313">
          <cell r="C313" t="str">
            <v>Community Care/S.Attleboro/543Newpo 4</v>
          </cell>
          <cell r="D313" t="str">
            <v>Coastal Area Office</v>
          </cell>
          <cell r="AM313">
            <v>9.6774193548387094E-2</v>
          </cell>
        </row>
        <row r="314">
          <cell r="C314" t="str">
            <v>Community Care/S.Attleboro/543Newpo 5</v>
          </cell>
          <cell r="D314" t="str">
            <v>Dimock St. Area Office</v>
          </cell>
          <cell r="AD314">
            <v>3.2258064516129031E-2</v>
          </cell>
          <cell r="AJ314">
            <v>3.5714285714285712E-2</v>
          </cell>
        </row>
        <row r="315">
          <cell r="C315" t="str">
            <v>Community Care/S.Attleboro/543Newpo 6</v>
          </cell>
          <cell r="D315" t="str">
            <v>Fall River Area Office</v>
          </cell>
          <cell r="H315">
            <v>0.22580645161290322</v>
          </cell>
          <cell r="I315">
            <v>1</v>
          </cell>
          <cell r="J315">
            <v>0.38709677419354838</v>
          </cell>
          <cell r="T315">
            <v>9.6774193548387094E-2</v>
          </cell>
          <cell r="U315">
            <v>3.3333333333333333E-2</v>
          </cell>
          <cell r="V315">
            <v>6.4516129032258063E-2</v>
          </cell>
          <cell r="W315">
            <v>1</v>
          </cell>
          <cell r="X315">
            <v>0.5862068965517242</v>
          </cell>
          <cell r="Y315">
            <v>0.22580645161290322</v>
          </cell>
          <cell r="AA315">
            <v>0.41935483870967744</v>
          </cell>
          <cell r="AB315">
            <v>0.33333333333333331</v>
          </cell>
          <cell r="AC315">
            <v>0.41935483870967744</v>
          </cell>
          <cell r="AD315">
            <v>1</v>
          </cell>
          <cell r="AE315">
            <v>0.6</v>
          </cell>
          <cell r="AO315">
            <v>6.4516129032258063E-2</v>
          </cell>
          <cell r="AS315">
            <v>3.3333333333333333E-2</v>
          </cell>
          <cell r="AW315">
            <v>0.41935483870967744</v>
          </cell>
          <cell r="AX315">
            <v>0.46666666666666667</v>
          </cell>
          <cell r="AZ315">
            <v>3.3333333333333333E-2</v>
          </cell>
        </row>
        <row r="316">
          <cell r="C316" t="str">
            <v>Community Care/S.Attleboro/543Newpo 7</v>
          </cell>
          <cell r="D316" t="str">
            <v>Framingham Area Office</v>
          </cell>
          <cell r="AI316">
            <v>0.12903225806451613</v>
          </cell>
        </row>
        <row r="317">
          <cell r="C317" t="str">
            <v>Community Care/S.Attleboro/543Newpo 8</v>
          </cell>
          <cell r="D317" t="str">
            <v>New Bedford Area Office</v>
          </cell>
          <cell r="P317">
            <v>0.1</v>
          </cell>
          <cell r="Q317">
            <v>0.61290322580645162</v>
          </cell>
          <cell r="R317">
            <v>0.25806451612903225</v>
          </cell>
          <cell r="W317">
            <v>0.12903225806451613</v>
          </cell>
          <cell r="X317">
            <v>0.10344827586206896</v>
          </cell>
          <cell r="Z317">
            <v>0.1</v>
          </cell>
          <cell r="AA317">
            <v>0.19354838709677419</v>
          </cell>
          <cell r="AB317">
            <v>0.1</v>
          </cell>
          <cell r="AC317">
            <v>0.22580645161290322</v>
          </cell>
          <cell r="AD317">
            <v>0.32258064516129031</v>
          </cell>
          <cell r="AE317">
            <v>0.13333333333333333</v>
          </cell>
          <cell r="AO317">
            <v>0.12903225806451613</v>
          </cell>
          <cell r="AP317">
            <v>0.38709677419354838</v>
          </cell>
          <cell r="AQ317">
            <v>0.1</v>
          </cell>
          <cell r="AV317">
            <v>0.3571428571428571</v>
          </cell>
          <cell r="AW317">
            <v>1.5483870967741935</v>
          </cell>
          <cell r="AX317">
            <v>0.73333333333333339</v>
          </cell>
          <cell r="AY317">
            <v>1</v>
          </cell>
          <cell r="AZ317">
            <v>1.6</v>
          </cell>
        </row>
        <row r="318">
          <cell r="C318" t="str">
            <v>Community Care/S.Attleboro/543Newpo 9</v>
          </cell>
          <cell r="D318" t="str">
            <v>New Bedford Child and Family (Adop)</v>
          </cell>
          <cell r="AC318">
            <v>0.90322580645161288</v>
          </cell>
          <cell r="AI318">
            <v>0.38709677419354838</v>
          </cell>
          <cell r="AJ318">
            <v>1</v>
          </cell>
          <cell r="AK318">
            <v>0.80645161290322576</v>
          </cell>
          <cell r="AL318">
            <v>0.3</v>
          </cell>
        </row>
        <row r="319">
          <cell r="C319" t="str">
            <v>Community Care/S.Attleboro/543Newpo 10</v>
          </cell>
          <cell r="D319" t="str">
            <v>Plymouth Area Office</v>
          </cell>
          <cell r="H319">
            <v>0.12903225806451613</v>
          </cell>
          <cell r="I319">
            <v>1</v>
          </cell>
          <cell r="J319">
            <v>0.64516129032258063</v>
          </cell>
          <cell r="K319">
            <v>1</v>
          </cell>
          <cell r="L319">
            <v>1</v>
          </cell>
          <cell r="M319">
            <v>0.90322580645161288</v>
          </cell>
          <cell r="N319">
            <v>1</v>
          </cell>
          <cell r="O319">
            <v>1.4838709677419355</v>
          </cell>
          <cell r="P319">
            <v>0.33333333333333331</v>
          </cell>
          <cell r="AA319">
            <v>3.2258064516129031E-2</v>
          </cell>
          <cell r="AB319">
            <v>6.6666666666666666E-2</v>
          </cell>
          <cell r="AD319">
            <v>0.22580645161290322</v>
          </cell>
          <cell r="AE319">
            <v>1</v>
          </cell>
          <cell r="AF319">
            <v>0.29032258064516125</v>
          </cell>
          <cell r="AG319">
            <v>0.2</v>
          </cell>
          <cell r="AK319">
            <v>3.2258064516129031E-2</v>
          </cell>
          <cell r="AN319">
            <v>0.4</v>
          </cell>
          <cell r="AQ319">
            <v>0.26666666666666666</v>
          </cell>
          <cell r="AU319">
            <v>0.12903225806451613</v>
          </cell>
          <cell r="AV319">
            <v>0.21428571428571427</v>
          </cell>
        </row>
        <row r="320">
          <cell r="C320" t="str">
            <v>Community Care/S.Attleboro/543Newpo 11</v>
          </cell>
          <cell r="D320" t="str">
            <v>Solutions for Living (PAS SE)</v>
          </cell>
          <cell r="AI320">
            <v>0.64516129032258063</v>
          </cell>
          <cell r="AJ320">
            <v>0.8571428571428571</v>
          </cell>
          <cell r="AL320">
            <v>0.26666666666666666</v>
          </cell>
          <cell r="AM320">
            <v>1</v>
          </cell>
          <cell r="AN320">
            <v>0.33333333333333331</v>
          </cell>
        </row>
        <row r="321">
          <cell r="C321" t="str">
            <v>Community Care/S.Attleboro/543Newpo 12</v>
          </cell>
          <cell r="D321" t="str">
            <v>Taunton/Attleboro Area Office</v>
          </cell>
          <cell r="H321">
            <v>3.709677419354839</v>
          </cell>
          <cell r="I321">
            <v>8.3333333333333339</v>
          </cell>
          <cell r="J321">
            <v>8.3225806451612918</v>
          </cell>
          <cell r="K321">
            <v>9.129032258064516</v>
          </cell>
          <cell r="L321">
            <v>9.8571428571428577</v>
          </cell>
          <cell r="M321">
            <v>10.29032258064516</v>
          </cell>
          <cell r="N321">
            <v>9</v>
          </cell>
          <cell r="O321">
            <v>9.387096774193548</v>
          </cell>
          <cell r="P321">
            <v>10.866666666666665</v>
          </cell>
          <cell r="Q321">
            <v>9.8387096774193541</v>
          </cell>
          <cell r="R321">
            <v>11.387096774193548</v>
          </cell>
          <cell r="S321">
            <v>10.5</v>
          </cell>
          <cell r="T321">
            <v>10.29032258064516</v>
          </cell>
          <cell r="U321">
            <v>10.766666666666667</v>
          </cell>
          <cell r="V321">
            <v>9.806451612903226</v>
          </cell>
          <cell r="W321">
            <v>6.806451612903226</v>
          </cell>
          <cell r="X321">
            <v>9.4137931034482758</v>
          </cell>
          <cell r="Y321">
            <v>10.129032258064516</v>
          </cell>
          <cell r="Z321">
            <v>11</v>
          </cell>
          <cell r="AA321">
            <v>9.9354838709677402</v>
          </cell>
          <cell r="AB321">
            <v>11.266666666666667</v>
          </cell>
          <cell r="AC321">
            <v>8.8387096774193541</v>
          </cell>
          <cell r="AD321">
            <v>7.8709677419354831</v>
          </cell>
          <cell r="AE321">
            <v>7.4333333333333327</v>
          </cell>
          <cell r="AF321">
            <v>9.4838709677419359</v>
          </cell>
          <cell r="AG321">
            <v>8.966666666666665</v>
          </cell>
          <cell r="AH321">
            <v>7.967741935483871</v>
          </cell>
          <cell r="AI321">
            <v>10.129032258064516</v>
          </cell>
          <cell r="AJ321">
            <v>7.2857142857142856</v>
          </cell>
          <cell r="AK321">
            <v>9.3548387096774199</v>
          </cell>
          <cell r="AL321">
            <v>9.1</v>
          </cell>
          <cell r="AM321">
            <v>8.0322580645161281</v>
          </cell>
          <cell r="AN321">
            <v>9.0666666666666664</v>
          </cell>
          <cell r="AO321">
            <v>8.4516129032258043</v>
          </cell>
          <cell r="AP321">
            <v>8.7096774193548399</v>
          </cell>
          <cell r="AQ321">
            <v>6.7</v>
          </cell>
          <cell r="AR321">
            <v>8.9677419354838719</v>
          </cell>
          <cell r="AS321">
            <v>8.1</v>
          </cell>
          <cell r="AT321">
            <v>8.129032258064516</v>
          </cell>
          <cell r="AU321">
            <v>8.67741935483871</v>
          </cell>
          <cell r="AV321">
            <v>7.1785714285714288</v>
          </cell>
          <cell r="AW321">
            <v>7.3225806451612909</v>
          </cell>
          <cell r="AX321">
            <v>9.5</v>
          </cell>
          <cell r="AY321">
            <v>9.67741935483871</v>
          </cell>
          <cell r="AZ321">
            <v>7.666666666666667</v>
          </cell>
        </row>
        <row r="322">
          <cell r="C322" t="str">
            <v>EliotCommunityHS / Waltham/ 130Dale 1</v>
          </cell>
          <cell r="D322" t="str">
            <v>Arlington Area Office</v>
          </cell>
          <cell r="I322">
            <v>0.33333333333333337</v>
          </cell>
          <cell r="J322">
            <v>2.709677419354839</v>
          </cell>
          <cell r="K322">
            <v>1.4838709677419355</v>
          </cell>
          <cell r="L322">
            <v>0.9642857142857143</v>
          </cell>
          <cell r="M322">
            <v>1.5806451612903225</v>
          </cell>
          <cell r="N322">
            <v>1.1000000000000001</v>
          </cell>
          <cell r="O322">
            <v>1.096774193548387</v>
          </cell>
          <cell r="P322">
            <v>1.8666666666666667</v>
          </cell>
          <cell r="Q322">
            <v>0.83870967741935487</v>
          </cell>
          <cell r="R322">
            <v>1.6129032258064515</v>
          </cell>
          <cell r="S322">
            <v>2.7333333333333334</v>
          </cell>
          <cell r="T322">
            <v>1.8709677419354838</v>
          </cell>
          <cell r="U322">
            <v>1</v>
          </cell>
          <cell r="V322">
            <v>0.19354838709677419</v>
          </cell>
          <cell r="W322">
            <v>0.16129032258064516</v>
          </cell>
          <cell r="X322">
            <v>1.103448275862069</v>
          </cell>
          <cell r="Y322">
            <v>3</v>
          </cell>
          <cell r="Z322">
            <v>2.4666666666666668</v>
          </cell>
          <cell r="AA322">
            <v>2.193548387096774</v>
          </cell>
          <cell r="AB322">
            <v>3.6</v>
          </cell>
          <cell r="AC322">
            <v>2.3548387096774195</v>
          </cell>
          <cell r="AD322">
            <v>0.16129032258064516</v>
          </cell>
          <cell r="AE322">
            <v>1</v>
          </cell>
          <cell r="AF322">
            <v>1.3548387096774195</v>
          </cell>
          <cell r="AG322">
            <v>0.4</v>
          </cell>
          <cell r="AJ322">
            <v>7.1428571428571425E-2</v>
          </cell>
          <cell r="AM322">
            <v>0.32258064516129031</v>
          </cell>
          <cell r="AN322">
            <v>1.1333333333333333</v>
          </cell>
          <cell r="AO322">
            <v>3</v>
          </cell>
          <cell r="AP322">
            <v>2.741935483870968</v>
          </cell>
          <cell r="AQ322">
            <v>1.2666666666666666</v>
          </cell>
          <cell r="AR322">
            <v>2.129032258064516</v>
          </cell>
          <cell r="AS322">
            <v>2</v>
          </cell>
          <cell r="AT322">
            <v>2</v>
          </cell>
          <cell r="AU322">
            <v>1.7419354838709677</v>
          </cell>
          <cell r="AV322">
            <v>0.5714285714285714</v>
          </cell>
          <cell r="AX322">
            <v>0.76666666666666672</v>
          </cell>
          <cell r="AY322">
            <v>1</v>
          </cell>
          <cell r="AZ322">
            <v>0.3</v>
          </cell>
        </row>
        <row r="323">
          <cell r="C323" t="str">
            <v>EliotCommunityHS / Waltham/ 130Dale 2</v>
          </cell>
          <cell r="D323" t="str">
            <v>Brockton Area Office</v>
          </cell>
          <cell r="N323">
            <v>1.8</v>
          </cell>
          <cell r="O323">
            <v>2</v>
          </cell>
          <cell r="X323">
            <v>0.48275862068965519</v>
          </cell>
        </row>
        <row r="324">
          <cell r="C324" t="str">
            <v>EliotCommunityHS / Waltham/ 130Dale 3</v>
          </cell>
          <cell r="D324" t="str">
            <v>Cambridge Area Office</v>
          </cell>
          <cell r="G324">
            <v>1.5</v>
          </cell>
          <cell r="H324">
            <v>2.2580645161290325</v>
          </cell>
          <cell r="I324">
            <v>1.4</v>
          </cell>
          <cell r="J324">
            <v>0.38709677419354838</v>
          </cell>
          <cell r="K324">
            <v>0.4838709677419355</v>
          </cell>
          <cell r="L324">
            <v>1.9642857142857144</v>
          </cell>
          <cell r="M324">
            <v>2.967741935483871</v>
          </cell>
          <cell r="N324">
            <v>0.66666666666666663</v>
          </cell>
          <cell r="W324">
            <v>1.935483870967742</v>
          </cell>
          <cell r="X324">
            <v>0.96551724137931039</v>
          </cell>
          <cell r="AG324">
            <v>0.93333333333333335</v>
          </cell>
          <cell r="AH324">
            <v>0.61290322580645162</v>
          </cell>
          <cell r="AJ324">
            <v>0.8214285714285714</v>
          </cell>
          <cell r="AK324">
            <v>2.67741935483871</v>
          </cell>
          <cell r="AL324">
            <v>1.9666666666666666</v>
          </cell>
          <cell r="AM324">
            <v>1.4838709677419355</v>
          </cell>
          <cell r="AN324">
            <v>1.7666666666666666</v>
          </cell>
          <cell r="AO324">
            <v>0.4838709677419355</v>
          </cell>
          <cell r="AS324">
            <v>0.7</v>
          </cell>
          <cell r="AT324">
            <v>0.54838709677419351</v>
          </cell>
          <cell r="AX324">
            <v>0.43333333333333335</v>
          </cell>
        </row>
        <row r="325">
          <cell r="C325" t="str">
            <v>EliotCommunityHS / Waltham/ 130Dale 4</v>
          </cell>
          <cell r="D325" t="str">
            <v>Coastal Area Office</v>
          </cell>
          <cell r="H325">
            <v>3.2258064516129031E-2</v>
          </cell>
          <cell r="I325">
            <v>0.36666666666666664</v>
          </cell>
          <cell r="J325">
            <v>1</v>
          </cell>
          <cell r="K325">
            <v>1</v>
          </cell>
          <cell r="L325">
            <v>0.9285714285714286</v>
          </cell>
          <cell r="M325">
            <v>0.16129032258064516</v>
          </cell>
          <cell r="N325">
            <v>0.83333333333333337</v>
          </cell>
          <cell r="O325">
            <v>1</v>
          </cell>
          <cell r="P325">
            <v>2.8</v>
          </cell>
          <cell r="Q325">
            <v>1.870967741935484</v>
          </cell>
          <cell r="R325">
            <v>0.77419354838709675</v>
          </cell>
          <cell r="V325">
            <v>3.2258064516129031E-2</v>
          </cell>
          <cell r="W325">
            <v>1.5161290322580645</v>
          </cell>
          <cell r="X325">
            <v>1.4137931034482758</v>
          </cell>
          <cell r="Y325">
            <v>1</v>
          </cell>
          <cell r="Z325">
            <v>1.0666666666666667</v>
          </cell>
          <cell r="AA325">
            <v>1.6451612903225805</v>
          </cell>
          <cell r="AB325">
            <v>0.66666666666666663</v>
          </cell>
          <cell r="AC325">
            <v>3.2258064516129031E-2</v>
          </cell>
          <cell r="AD325">
            <v>1</v>
          </cell>
          <cell r="AE325">
            <v>1</v>
          </cell>
          <cell r="AG325">
            <v>1.6333333333333333</v>
          </cell>
          <cell r="AH325">
            <v>0.80645161290322576</v>
          </cell>
          <cell r="AI325">
            <v>0.90322580645161299</v>
          </cell>
          <cell r="AJ325">
            <v>1</v>
          </cell>
          <cell r="AK325">
            <v>0.90322580645161288</v>
          </cell>
          <cell r="AL325">
            <v>0.76666666666666672</v>
          </cell>
          <cell r="AM325">
            <v>0.87096774193548387</v>
          </cell>
          <cell r="AN325">
            <v>1</v>
          </cell>
          <cell r="AO325">
            <v>1.161290322580645</v>
          </cell>
          <cell r="AP325">
            <v>0.83870967741935487</v>
          </cell>
          <cell r="AQ325">
            <v>1.1000000000000001</v>
          </cell>
          <cell r="AR325">
            <v>2.193548387096774</v>
          </cell>
          <cell r="AS325">
            <v>2.0333333333333332</v>
          </cell>
          <cell r="AT325">
            <v>0.74193548387096775</v>
          </cell>
          <cell r="AV325">
            <v>0.75</v>
          </cell>
          <cell r="AW325">
            <v>1</v>
          </cell>
          <cell r="AX325">
            <v>0.3666666666666667</v>
          </cell>
          <cell r="AY325">
            <v>1</v>
          </cell>
          <cell r="AZ325">
            <v>1.4333333333333333</v>
          </cell>
        </row>
        <row r="326">
          <cell r="C326" t="str">
            <v>EliotCommunityHS / Waltham/ 130Dale 5</v>
          </cell>
          <cell r="D326" t="str">
            <v>Framingham Area Office</v>
          </cell>
          <cell r="L326">
            <v>0.4642857142857143</v>
          </cell>
          <cell r="Q326">
            <v>1</v>
          </cell>
          <cell r="R326">
            <v>1</v>
          </cell>
          <cell r="S326">
            <v>0.1</v>
          </cell>
          <cell r="T326">
            <v>0.29032258064516131</v>
          </cell>
          <cell r="U326">
            <v>0.6</v>
          </cell>
          <cell r="V326">
            <v>0.80645161290322576</v>
          </cell>
          <cell r="W326">
            <v>1</v>
          </cell>
          <cell r="X326">
            <v>0.2413793103448276</v>
          </cell>
          <cell r="Z326">
            <v>0.5</v>
          </cell>
          <cell r="AA326">
            <v>0.967741935483871</v>
          </cell>
          <cell r="AB326">
            <v>0.23333333333333334</v>
          </cell>
          <cell r="AC326">
            <v>1.4838709677419355</v>
          </cell>
          <cell r="AD326">
            <v>0.67741935483870963</v>
          </cell>
          <cell r="AE326">
            <v>0.43333333333333335</v>
          </cell>
          <cell r="AF326">
            <v>2</v>
          </cell>
          <cell r="AG326">
            <v>1.9666666666666666</v>
          </cell>
          <cell r="AH326">
            <v>1.5806451612903225</v>
          </cell>
          <cell r="AI326">
            <v>0.77419354838709675</v>
          </cell>
          <cell r="AL326">
            <v>0.46666666666666667</v>
          </cell>
          <cell r="AM326">
            <v>0.25806451612903225</v>
          </cell>
          <cell r="AO326">
            <v>3.2258064516129031E-2</v>
          </cell>
          <cell r="AP326">
            <v>0.967741935483871</v>
          </cell>
          <cell r="AS326">
            <v>6.6666666666666666E-2</v>
          </cell>
          <cell r="AV326">
            <v>0.6071428571428571</v>
          </cell>
          <cell r="AW326">
            <v>1</v>
          </cell>
          <cell r="AX326">
            <v>0.1</v>
          </cell>
          <cell r="AY326">
            <v>1</v>
          </cell>
          <cell r="AZ326">
            <v>0.56666666666666665</v>
          </cell>
        </row>
        <row r="327">
          <cell r="C327" t="str">
            <v>EliotCommunityHS / Waltham/ 130Dale 6</v>
          </cell>
          <cell r="D327" t="str">
            <v>Lawrence Area Office</v>
          </cell>
          <cell r="AZ327">
            <v>3.3333333333333333E-2</v>
          </cell>
        </row>
        <row r="328">
          <cell r="C328" t="str">
            <v>EliotCommunityHS / Waltham/ 130Dale 7</v>
          </cell>
          <cell r="D328" t="str">
            <v>Malden Area Office</v>
          </cell>
          <cell r="G328">
            <v>3</v>
          </cell>
          <cell r="H328">
            <v>1.161290322580645</v>
          </cell>
          <cell r="J328">
            <v>0.61290322580645162</v>
          </cell>
          <cell r="K328">
            <v>1</v>
          </cell>
          <cell r="L328">
            <v>0.4642857142857143</v>
          </cell>
          <cell r="M328">
            <v>1</v>
          </cell>
          <cell r="N328">
            <v>1</v>
          </cell>
          <cell r="O328">
            <v>0.74193548387096775</v>
          </cell>
          <cell r="R328">
            <v>0.83870967741935487</v>
          </cell>
          <cell r="S328">
            <v>1</v>
          </cell>
          <cell r="T328">
            <v>0.41935483870967744</v>
          </cell>
          <cell r="U328">
            <v>1.5333333333333332</v>
          </cell>
          <cell r="V328">
            <v>1.064516129032258</v>
          </cell>
          <cell r="X328">
            <v>0.17241379310344829</v>
          </cell>
          <cell r="Y328">
            <v>0.93548387096774188</v>
          </cell>
          <cell r="Z328">
            <v>0.46666666666666667</v>
          </cell>
          <cell r="AB328">
            <v>0.36666666666666664</v>
          </cell>
          <cell r="AC328">
            <v>1</v>
          </cell>
          <cell r="AD328">
            <v>0.83870967741935476</v>
          </cell>
          <cell r="AE328">
            <v>2</v>
          </cell>
          <cell r="AF328">
            <v>1.161290322580645</v>
          </cell>
          <cell r="AH328">
            <v>9.6774193548387094E-2</v>
          </cell>
          <cell r="AI328">
            <v>2.161290322580645</v>
          </cell>
          <cell r="AJ328">
            <v>2.3214285714285712</v>
          </cell>
          <cell r="AK328">
            <v>0.67741935483870963</v>
          </cell>
          <cell r="AL328">
            <v>0.76666666666666672</v>
          </cell>
          <cell r="AQ328">
            <v>0.93333333333333335</v>
          </cell>
          <cell r="AS328">
            <v>3.3333333333333333E-2</v>
          </cell>
          <cell r="AT328">
            <v>1</v>
          </cell>
          <cell r="AU328">
            <v>1.6451612903225805</v>
          </cell>
          <cell r="AV328">
            <v>1.6071428571428572</v>
          </cell>
          <cell r="AW328">
            <v>3</v>
          </cell>
          <cell r="AX328">
            <v>2.7</v>
          </cell>
          <cell r="AY328">
            <v>2</v>
          </cell>
          <cell r="AZ328">
            <v>1.8666666666666667</v>
          </cell>
        </row>
        <row r="329">
          <cell r="C329" t="str">
            <v>EliotCommunityHS / Waltham/ 130Dale 8</v>
          </cell>
          <cell r="D329" t="str">
            <v>South Central Area Office</v>
          </cell>
          <cell r="T329">
            <v>0.54838709677419351</v>
          </cell>
          <cell r="U329">
            <v>1</v>
          </cell>
          <cell r="V329">
            <v>1</v>
          </cell>
          <cell r="W329">
            <v>9.6774193548387094E-2</v>
          </cell>
          <cell r="AD329">
            <v>0.54838709677419351</v>
          </cell>
          <cell r="AE329">
            <v>0.1</v>
          </cell>
          <cell r="AM329">
            <v>0.67741935483870963</v>
          </cell>
          <cell r="AN329">
            <v>0.93333333333333335</v>
          </cell>
        </row>
        <row r="330">
          <cell r="C330" t="str">
            <v>EliotCommunityHS/Arling/734-736Mass 1</v>
          </cell>
          <cell r="D330" t="str">
            <v>Arlington Area Office</v>
          </cell>
          <cell r="H330">
            <v>0.16129032258064516</v>
          </cell>
          <cell r="I330">
            <v>0.93333333333333335</v>
          </cell>
          <cell r="J330">
            <v>1.4193548387096775</v>
          </cell>
          <cell r="K330">
            <v>1.4838709677419355</v>
          </cell>
          <cell r="L330">
            <v>1.892857142857143</v>
          </cell>
          <cell r="M330">
            <v>0.87096774193548387</v>
          </cell>
          <cell r="N330">
            <v>1.6666666666666665</v>
          </cell>
          <cell r="O330">
            <v>1.935483870967742</v>
          </cell>
          <cell r="P330">
            <v>1.6666666666666665</v>
          </cell>
          <cell r="Q330">
            <v>1.7741935483870968</v>
          </cell>
          <cell r="R330">
            <v>1.5806451612903225</v>
          </cell>
          <cell r="S330">
            <v>2.5333333333333332</v>
          </cell>
          <cell r="T330">
            <v>1.161290322580645</v>
          </cell>
          <cell r="U330">
            <v>2.2333333333333334</v>
          </cell>
          <cell r="V330">
            <v>1.5806451612903225</v>
          </cell>
          <cell r="W330">
            <v>1.5161290322580645</v>
          </cell>
          <cell r="X330">
            <v>0.86206896551724133</v>
          </cell>
          <cell r="Y330">
            <v>2.3870967741935485</v>
          </cell>
          <cell r="Z330">
            <v>3</v>
          </cell>
          <cell r="AA330">
            <v>2.806451612903226</v>
          </cell>
          <cell r="AB330">
            <v>3.0666666666666669</v>
          </cell>
          <cell r="AC330">
            <v>2</v>
          </cell>
          <cell r="AD330">
            <v>1.9677419354838708</v>
          </cell>
          <cell r="AE330">
            <v>2.4</v>
          </cell>
          <cell r="AF330">
            <v>2.3548387096774195</v>
          </cell>
          <cell r="AG330">
            <v>0.73333333333333339</v>
          </cell>
          <cell r="AH330">
            <v>1.1935483870967742</v>
          </cell>
          <cell r="AI330">
            <v>0.87096774193548387</v>
          </cell>
          <cell r="AJ330">
            <v>0.5714285714285714</v>
          </cell>
          <cell r="AK330">
            <v>0.16129032258064516</v>
          </cell>
          <cell r="AL330">
            <v>1.8</v>
          </cell>
          <cell r="AM330">
            <v>1.9354838709677418</v>
          </cell>
          <cell r="AN330">
            <v>1.3666666666666667</v>
          </cell>
          <cell r="AO330">
            <v>1.1612903225806452</v>
          </cell>
          <cell r="AP330">
            <v>2.3870967741935485</v>
          </cell>
          <cell r="AQ330">
            <v>0.56666666666666665</v>
          </cell>
          <cell r="AR330">
            <v>1.096774193548387</v>
          </cell>
          <cell r="AS330">
            <v>2.9333333333333336</v>
          </cell>
          <cell r="AT330">
            <v>2.4838709677419355</v>
          </cell>
          <cell r="AU330">
            <v>1.3870967741935485</v>
          </cell>
          <cell r="AV330">
            <v>0.9285714285714286</v>
          </cell>
          <cell r="AW330">
            <v>1.4516129032258065</v>
          </cell>
          <cell r="AX330">
            <v>1.1333333333333333</v>
          </cell>
          <cell r="AY330">
            <v>1.4838709677419355</v>
          </cell>
          <cell r="AZ330">
            <v>1.7666666666666666</v>
          </cell>
        </row>
        <row r="331">
          <cell r="C331" t="str">
            <v>EliotCommunityHS/Arling/734-736Mass 2</v>
          </cell>
          <cell r="D331" t="str">
            <v>Cambridge Area Office</v>
          </cell>
          <cell r="H331">
            <v>1.935483870967742</v>
          </cell>
          <cell r="I331">
            <v>0.96666666666666667</v>
          </cell>
          <cell r="M331">
            <v>0.25806451612903225</v>
          </cell>
          <cell r="N331">
            <v>1.7</v>
          </cell>
          <cell r="O331">
            <v>1</v>
          </cell>
          <cell r="P331">
            <v>1.3333333333333333</v>
          </cell>
          <cell r="Q331">
            <v>1.4516129032258065</v>
          </cell>
          <cell r="R331">
            <v>1.2580645161290323</v>
          </cell>
          <cell r="X331">
            <v>0.65517241379310343</v>
          </cell>
          <cell r="Y331">
            <v>1</v>
          </cell>
          <cell r="Z331">
            <v>0.96666666666666656</v>
          </cell>
          <cell r="AA331">
            <v>0.93548387096774188</v>
          </cell>
          <cell r="AC331">
            <v>6.4516129032258063E-2</v>
          </cell>
          <cell r="AD331">
            <v>6.4516129032258063E-2</v>
          </cell>
          <cell r="AI331">
            <v>0.83870967741935487</v>
          </cell>
          <cell r="AJ331">
            <v>1</v>
          </cell>
          <cell r="AK331">
            <v>1</v>
          </cell>
          <cell r="AL331">
            <v>1</v>
          </cell>
          <cell r="AM331">
            <v>0.19354838709677419</v>
          </cell>
          <cell r="AN331">
            <v>3.3333333333333333E-2</v>
          </cell>
          <cell r="AO331">
            <v>1.5806451612903225</v>
          </cell>
          <cell r="AP331">
            <v>1.7741935483870968</v>
          </cell>
          <cell r="AQ331">
            <v>0.23333333333333334</v>
          </cell>
          <cell r="AX331">
            <v>0.3</v>
          </cell>
          <cell r="AY331">
            <v>1</v>
          </cell>
          <cell r="AZ331">
            <v>1</v>
          </cell>
        </row>
        <row r="332">
          <cell r="C332" t="str">
            <v>EliotCommunityHS/Arling/734-736Mass 3</v>
          </cell>
          <cell r="D332" t="str">
            <v>Coastal Area Office</v>
          </cell>
          <cell r="J332">
            <v>0.83870967741935487</v>
          </cell>
          <cell r="K332">
            <v>1.6451612903225805</v>
          </cell>
          <cell r="L332">
            <v>1.1785714285714284</v>
          </cell>
          <cell r="M332">
            <v>0.16129032258064516</v>
          </cell>
          <cell r="T332">
            <v>0.32258064516129037</v>
          </cell>
          <cell r="U332">
            <v>2.1666666666666665</v>
          </cell>
          <cell r="V332">
            <v>1.6451612903225805</v>
          </cell>
          <cell r="W332">
            <v>9.6774193548387094E-2</v>
          </cell>
          <cell r="X332">
            <v>1</v>
          </cell>
          <cell r="Y332">
            <v>0.5161290322580645</v>
          </cell>
          <cell r="AC332">
            <v>0.41935483870967744</v>
          </cell>
          <cell r="AE332">
            <v>0.66666666666666674</v>
          </cell>
          <cell r="AG332">
            <v>0.56666666666666665</v>
          </cell>
          <cell r="AH332">
            <v>0.45161290322580644</v>
          </cell>
          <cell r="AK332">
            <v>0.45161290322580644</v>
          </cell>
          <cell r="AL332">
            <v>6.6666666666666666E-2</v>
          </cell>
          <cell r="AM332">
            <v>0.83870967741935487</v>
          </cell>
          <cell r="AN332">
            <v>0.23333333333333334</v>
          </cell>
          <cell r="AX332">
            <v>0.3</v>
          </cell>
          <cell r="AY332">
            <v>0.74193548387096775</v>
          </cell>
        </row>
        <row r="333">
          <cell r="C333" t="str">
            <v>EliotCommunityHS/Arling/734-736Mass 4</v>
          </cell>
          <cell r="D333" t="str">
            <v>Framingham Area Office</v>
          </cell>
          <cell r="I333">
            <v>0.13333333333333333</v>
          </cell>
          <cell r="J333">
            <v>1.4516129032258065</v>
          </cell>
          <cell r="K333">
            <v>0.32258064516129031</v>
          </cell>
          <cell r="M333">
            <v>0.29032258064516131</v>
          </cell>
          <cell r="N333">
            <v>1</v>
          </cell>
          <cell r="O333">
            <v>1</v>
          </cell>
          <cell r="P333">
            <v>1</v>
          </cell>
          <cell r="Q333">
            <v>0.70967741935483875</v>
          </cell>
          <cell r="W333">
            <v>0.93548387096774199</v>
          </cell>
          <cell r="X333">
            <v>0.13793103448275862</v>
          </cell>
          <cell r="Z333">
            <v>1.8666666666666667</v>
          </cell>
          <cell r="AA333">
            <v>1.129032258064516</v>
          </cell>
          <cell r="AE333">
            <v>0.4</v>
          </cell>
          <cell r="AF333">
            <v>1.064516129032258</v>
          </cell>
          <cell r="AG333">
            <v>1.8666666666666669</v>
          </cell>
          <cell r="AH333">
            <v>1.967741935483871</v>
          </cell>
          <cell r="AI333">
            <v>2.5161290322580645</v>
          </cell>
          <cell r="AJ333">
            <v>3</v>
          </cell>
          <cell r="AK333">
            <v>1.161290322580645</v>
          </cell>
          <cell r="AL333">
            <v>1.0333333333333334</v>
          </cell>
          <cell r="AM333">
            <v>1.8064516129032258</v>
          </cell>
          <cell r="AN333">
            <v>2.2000000000000002</v>
          </cell>
          <cell r="AO333">
            <v>1.096774193548387</v>
          </cell>
          <cell r="AP333">
            <v>6.4516129032258063E-2</v>
          </cell>
          <cell r="AQ333">
            <v>1.1333333333333333</v>
          </cell>
          <cell r="AR333">
            <v>1.5806451612903225</v>
          </cell>
          <cell r="AS333">
            <v>6.6666666666666666E-2</v>
          </cell>
          <cell r="AT333">
            <v>6.4516129032258063E-2</v>
          </cell>
          <cell r="AU333">
            <v>2.4838709677419355</v>
          </cell>
          <cell r="AV333">
            <v>2.6071428571428572</v>
          </cell>
          <cell r="AW333">
            <v>2</v>
          </cell>
          <cell r="AX333">
            <v>2</v>
          </cell>
          <cell r="AY333">
            <v>1.4838709677419355</v>
          </cell>
          <cell r="AZ333">
            <v>2.7666666666666666</v>
          </cell>
        </row>
        <row r="334">
          <cell r="C334" t="str">
            <v>EliotCommunityHS/Arling/734-736Mass 5</v>
          </cell>
          <cell r="D334" t="str">
            <v>Hyde Park Area Office</v>
          </cell>
          <cell r="Q334">
            <v>3.2258064516129031E-2</v>
          </cell>
        </row>
        <row r="335">
          <cell r="C335" t="str">
            <v>EliotCommunityHS/Arling/734-736Mass 6</v>
          </cell>
          <cell r="D335" t="str">
            <v>Malden Area Office</v>
          </cell>
          <cell r="H335">
            <v>1.6451612903225805</v>
          </cell>
          <cell r="I335">
            <v>1.9666666666666668</v>
          </cell>
          <cell r="J335">
            <v>1.064516129032258</v>
          </cell>
          <cell r="K335">
            <v>2.032258064516129</v>
          </cell>
          <cell r="L335">
            <v>2.4642857142857144</v>
          </cell>
          <cell r="M335">
            <v>0.64516129032258063</v>
          </cell>
          <cell r="N335">
            <v>0.4</v>
          </cell>
          <cell r="O335">
            <v>2</v>
          </cell>
          <cell r="P335">
            <v>1.7666666666666666</v>
          </cell>
          <cell r="Q335">
            <v>1</v>
          </cell>
          <cell r="R335">
            <v>1.3870967741935483</v>
          </cell>
          <cell r="S335">
            <v>1.4</v>
          </cell>
          <cell r="T335">
            <v>0.967741935483871</v>
          </cell>
          <cell r="U335">
            <v>0.73333333333333328</v>
          </cell>
          <cell r="W335">
            <v>1.8387096774193548</v>
          </cell>
          <cell r="X335">
            <v>2.4827586206896552</v>
          </cell>
          <cell r="Y335">
            <v>1.129032258064516</v>
          </cell>
          <cell r="AA335">
            <v>0.12903225806451613</v>
          </cell>
          <cell r="AB335">
            <v>2.2333333333333334</v>
          </cell>
          <cell r="AC335">
            <v>1.2903225806451613</v>
          </cell>
          <cell r="AF335">
            <v>0.93548387096774199</v>
          </cell>
          <cell r="AG335">
            <v>1.3333333333333335</v>
          </cell>
          <cell r="AH335">
            <v>0.77419354838709675</v>
          </cell>
          <cell r="AI335">
            <v>0.5161290322580645</v>
          </cell>
          <cell r="AJ335">
            <v>0.7142857142857143</v>
          </cell>
          <cell r="AK335">
            <v>1.6774193548387095</v>
          </cell>
          <cell r="AL335">
            <v>2</v>
          </cell>
          <cell r="AM335">
            <v>1.096774193548387</v>
          </cell>
          <cell r="AN335">
            <v>1.7</v>
          </cell>
          <cell r="AO335">
            <v>1.5483870967741935</v>
          </cell>
          <cell r="AP335">
            <v>1.9677419354838712</v>
          </cell>
          <cell r="AQ335">
            <v>2.9</v>
          </cell>
          <cell r="AR335">
            <v>3</v>
          </cell>
          <cell r="AS335">
            <v>2.9333333333333331</v>
          </cell>
          <cell r="AT335">
            <v>2.32258064516129</v>
          </cell>
          <cell r="AU335">
            <v>2</v>
          </cell>
          <cell r="AV335">
            <v>2</v>
          </cell>
          <cell r="AW335">
            <v>2.129032258064516</v>
          </cell>
          <cell r="AX335">
            <v>1.2333333333333334</v>
          </cell>
          <cell r="AY335">
            <v>1</v>
          </cell>
          <cell r="AZ335">
            <v>6.6666666666666666E-2</v>
          </cell>
        </row>
        <row r="336">
          <cell r="C336" t="str">
            <v>EliotCommunityHS/Arling/734-736Mass 7</v>
          </cell>
          <cell r="D336" t="str">
            <v>South Central Area Office</v>
          </cell>
          <cell r="AK336">
            <v>0.25806451612903225</v>
          </cell>
        </row>
        <row r="337">
          <cell r="C337" t="str">
            <v>EliotCommunityHS/Arling/734-736Mass 8</v>
          </cell>
          <cell r="D337" t="str">
            <v>Worcester East Area Office</v>
          </cell>
          <cell r="AK337">
            <v>0.32258064516129031</v>
          </cell>
        </row>
        <row r="338">
          <cell r="C338" t="str">
            <v>EliotCommunityHS/Dedham/20Harvey 1</v>
          </cell>
          <cell r="D338" t="str">
            <v>Arlington Area Office</v>
          </cell>
          <cell r="H338">
            <v>0.70967741935483875</v>
          </cell>
          <cell r="I338">
            <v>0.83333333333333337</v>
          </cell>
          <cell r="L338">
            <v>2.7142857142857144</v>
          </cell>
          <cell r="M338">
            <v>1.32258064516129</v>
          </cell>
          <cell r="N338">
            <v>0.96666666666666656</v>
          </cell>
          <cell r="O338">
            <v>1.064516129032258</v>
          </cell>
          <cell r="P338">
            <v>1.9333333333333333</v>
          </cell>
          <cell r="Q338">
            <v>0.5161290322580645</v>
          </cell>
          <cell r="S338">
            <v>0.16666666666666666</v>
          </cell>
          <cell r="T338">
            <v>1.2258064516129032</v>
          </cell>
          <cell r="U338">
            <v>2</v>
          </cell>
          <cell r="V338">
            <v>2</v>
          </cell>
          <cell r="W338">
            <v>2</v>
          </cell>
          <cell r="X338">
            <v>1.1379310344827587</v>
          </cell>
          <cell r="Y338">
            <v>1</v>
          </cell>
          <cell r="Z338">
            <v>1</v>
          </cell>
          <cell r="AA338">
            <v>1</v>
          </cell>
          <cell r="AB338">
            <v>1.7333333333333334</v>
          </cell>
          <cell r="AC338">
            <v>0.77419354838709675</v>
          </cell>
          <cell r="AD338">
            <v>0.93548387096774188</v>
          </cell>
          <cell r="AE338">
            <v>0.3</v>
          </cell>
          <cell r="AF338">
            <v>1</v>
          </cell>
          <cell r="AG338">
            <v>1</v>
          </cell>
          <cell r="AH338">
            <v>1</v>
          </cell>
          <cell r="AI338">
            <v>1.064516129032258</v>
          </cell>
          <cell r="AJ338">
            <v>2.0714285714285712</v>
          </cell>
          <cell r="AK338">
            <v>2</v>
          </cell>
          <cell r="AL338">
            <v>1.0666666666666667</v>
          </cell>
          <cell r="AN338">
            <v>1</v>
          </cell>
          <cell r="AO338">
            <v>1</v>
          </cell>
          <cell r="AP338">
            <v>0.41935483870967744</v>
          </cell>
          <cell r="AR338">
            <v>9.6774193548387094E-2</v>
          </cell>
          <cell r="AS338">
            <v>0.96666666666666667</v>
          </cell>
          <cell r="AV338">
            <v>0.42857142857142855</v>
          </cell>
          <cell r="AW338">
            <v>0.19354838709677419</v>
          </cell>
          <cell r="AX338">
            <v>1</v>
          </cell>
          <cell r="AY338">
            <v>1</v>
          </cell>
          <cell r="AZ338">
            <v>1</v>
          </cell>
        </row>
        <row r="339">
          <cell r="C339" t="str">
            <v>EliotCommunityHS/Dedham/20Harvey 2</v>
          </cell>
          <cell r="D339" t="str">
            <v>Cambridge Area Office</v>
          </cell>
          <cell r="H339">
            <v>0.83870967741935487</v>
          </cell>
          <cell r="I339">
            <v>1</v>
          </cell>
          <cell r="J339">
            <v>0.83870967741935487</v>
          </cell>
          <cell r="K339">
            <v>0.64516129032258063</v>
          </cell>
          <cell r="L339">
            <v>1.3214285714285714</v>
          </cell>
          <cell r="M339">
            <v>0.25806451612903225</v>
          </cell>
          <cell r="N339">
            <v>3.3333333333333333E-2</v>
          </cell>
          <cell r="O339">
            <v>1</v>
          </cell>
          <cell r="P339">
            <v>0.56666666666666665</v>
          </cell>
          <cell r="W339">
            <v>0.35483870967741937</v>
          </cell>
          <cell r="X339">
            <v>1</v>
          </cell>
          <cell r="Y339">
            <v>1.129032258064516</v>
          </cell>
          <cell r="Z339">
            <v>1</v>
          </cell>
          <cell r="AA339">
            <v>0.70967741935483875</v>
          </cell>
          <cell r="AB339">
            <v>0.73333333333333328</v>
          </cell>
          <cell r="AC339">
            <v>1</v>
          </cell>
          <cell r="AD339">
            <v>1.4193548387096775</v>
          </cell>
          <cell r="AE339">
            <v>1</v>
          </cell>
          <cell r="AF339">
            <v>1</v>
          </cell>
          <cell r="AG339">
            <v>1</v>
          </cell>
          <cell r="AH339">
            <v>0.87096774193548387</v>
          </cell>
          <cell r="AI339">
            <v>1.4838709677419355</v>
          </cell>
          <cell r="AJ339">
            <v>1</v>
          </cell>
          <cell r="AK339">
            <v>1</v>
          </cell>
          <cell r="AL339">
            <v>1</v>
          </cell>
          <cell r="AM339">
            <v>1.096774193548387</v>
          </cell>
          <cell r="AN339">
            <v>1.0666666666666667</v>
          </cell>
          <cell r="AO339">
            <v>1.2580645161290323</v>
          </cell>
          <cell r="AP339">
            <v>2.774193548387097</v>
          </cell>
          <cell r="AQ339">
            <v>2.333333333333333</v>
          </cell>
          <cell r="AR339">
            <v>2.4193548387096775</v>
          </cell>
          <cell r="AS339">
            <v>1</v>
          </cell>
          <cell r="AT339">
            <v>0.70967741935483875</v>
          </cell>
          <cell r="AW339">
            <v>0.64516129032258063</v>
          </cell>
          <cell r="AX339">
            <v>1</v>
          </cell>
          <cell r="AY339">
            <v>0.54838709677419351</v>
          </cell>
        </row>
        <row r="340">
          <cell r="C340" t="str">
            <v>EliotCommunityHS/Dedham/20Harvey 3</v>
          </cell>
          <cell r="D340" t="str">
            <v>Coastal Area Office</v>
          </cell>
          <cell r="G340">
            <v>2</v>
          </cell>
          <cell r="H340">
            <v>1.2258064516129032</v>
          </cell>
          <cell r="I340">
            <v>2.4333333333333331</v>
          </cell>
          <cell r="J340">
            <v>3.2580645161290325</v>
          </cell>
          <cell r="K340">
            <v>2.129032258064516</v>
          </cell>
          <cell r="M340">
            <v>0.90322580645161288</v>
          </cell>
          <cell r="N340">
            <v>1.8333333333333335</v>
          </cell>
          <cell r="O340">
            <v>0.70967741935483875</v>
          </cell>
          <cell r="P340">
            <v>0.43333333333333335</v>
          </cell>
          <cell r="Q340">
            <v>3</v>
          </cell>
          <cell r="R340">
            <v>3.290322580645161</v>
          </cell>
          <cell r="S340">
            <v>3.8666666666666663</v>
          </cell>
          <cell r="T340">
            <v>2.967741935483871</v>
          </cell>
          <cell r="U340">
            <v>3.4</v>
          </cell>
          <cell r="V340">
            <v>4</v>
          </cell>
          <cell r="W340">
            <v>1.2580645161290323</v>
          </cell>
          <cell r="X340">
            <v>1</v>
          </cell>
          <cell r="Y340">
            <v>1</v>
          </cell>
          <cell r="Z340">
            <v>1.5</v>
          </cell>
          <cell r="AA340">
            <v>3</v>
          </cell>
          <cell r="AB340">
            <v>1.5666666666666667</v>
          </cell>
          <cell r="AC340">
            <v>2.32258064516129</v>
          </cell>
          <cell r="AD340">
            <v>2.387096774193548</v>
          </cell>
          <cell r="AE340">
            <v>3.3666666666666667</v>
          </cell>
          <cell r="AF340">
            <v>3.096774193548387</v>
          </cell>
          <cell r="AG340">
            <v>2</v>
          </cell>
          <cell r="AH340">
            <v>1.5161290322580645</v>
          </cell>
          <cell r="AI340">
            <v>0.19354838709677419</v>
          </cell>
          <cell r="AJ340">
            <v>0.35714285714285715</v>
          </cell>
          <cell r="AK340">
            <v>1.2580645161290323</v>
          </cell>
          <cell r="AL340">
            <v>1.2333333333333334</v>
          </cell>
          <cell r="AM340">
            <v>1.032258064516129</v>
          </cell>
          <cell r="AN340">
            <v>0.9</v>
          </cell>
          <cell r="AO340">
            <v>0.70967741935483863</v>
          </cell>
          <cell r="AS340">
            <v>0.76666666666666672</v>
          </cell>
          <cell r="AT340">
            <v>0.5161290322580645</v>
          </cell>
          <cell r="AU340">
            <v>0.90322580645161288</v>
          </cell>
          <cell r="AV340">
            <v>0.6071428571428571</v>
          </cell>
          <cell r="AW340">
            <v>1</v>
          </cell>
          <cell r="AX340">
            <v>0.5</v>
          </cell>
          <cell r="AZ340">
            <v>0.46666666666666667</v>
          </cell>
        </row>
        <row r="341">
          <cell r="C341" t="str">
            <v>EliotCommunityHS/Dedham/20Harvey 4</v>
          </cell>
          <cell r="D341" t="str">
            <v>Dimock St. Area Office</v>
          </cell>
          <cell r="AA341">
            <v>1</v>
          </cell>
          <cell r="AB341">
            <v>0.5</v>
          </cell>
        </row>
        <row r="342">
          <cell r="C342" t="str">
            <v>EliotCommunityHS/Dedham/20Harvey 5</v>
          </cell>
          <cell r="D342" t="str">
            <v>Framingham Area Office</v>
          </cell>
          <cell r="R342">
            <v>0.83870967741935487</v>
          </cell>
          <cell r="S342">
            <v>0.8666666666666667</v>
          </cell>
          <cell r="W342">
            <v>0.96774193548387089</v>
          </cell>
          <cell r="X342">
            <v>1.6206896551724137</v>
          </cell>
          <cell r="Y342">
            <v>1.870967741935484</v>
          </cell>
          <cell r="Z342">
            <v>1.1333333333333333</v>
          </cell>
          <cell r="AH342">
            <v>0.77419354838709675</v>
          </cell>
          <cell r="AI342">
            <v>1</v>
          </cell>
          <cell r="AJ342">
            <v>0.8214285714285714</v>
          </cell>
          <cell r="AK342">
            <v>0.29032258064516131</v>
          </cell>
          <cell r="AL342">
            <v>1.3</v>
          </cell>
          <cell r="AM342">
            <v>1.6774193548387095</v>
          </cell>
          <cell r="AN342">
            <v>1</v>
          </cell>
          <cell r="AO342">
            <v>1.7741935483870968</v>
          </cell>
          <cell r="AP342">
            <v>1.3225806451612903</v>
          </cell>
          <cell r="AQ342">
            <v>0.36666666666666664</v>
          </cell>
          <cell r="AR342">
            <v>1</v>
          </cell>
          <cell r="AS342">
            <v>1.5333333333333334</v>
          </cell>
          <cell r="AT342">
            <v>2.806451612903226</v>
          </cell>
          <cell r="AU342">
            <v>2</v>
          </cell>
          <cell r="AV342">
            <v>1.7857142857142856</v>
          </cell>
          <cell r="AW342">
            <v>1</v>
          </cell>
          <cell r="AX342">
            <v>2</v>
          </cell>
          <cell r="AY342">
            <v>3.935483870967742</v>
          </cell>
          <cell r="AZ342">
            <v>4</v>
          </cell>
        </row>
        <row r="343">
          <cell r="C343" t="str">
            <v>EliotCommunityHS/Dedham/20Harvey 6</v>
          </cell>
          <cell r="D343" t="str">
            <v>Greenfield Area Office</v>
          </cell>
          <cell r="AP343">
            <v>0.45161290322580644</v>
          </cell>
        </row>
        <row r="344">
          <cell r="C344" t="str">
            <v>EliotCommunityHS/Dedham/20Harvey 7</v>
          </cell>
          <cell r="D344" t="str">
            <v>Malden Area Office</v>
          </cell>
          <cell r="G344">
            <v>2</v>
          </cell>
          <cell r="H344">
            <v>1.096774193548387</v>
          </cell>
          <cell r="L344">
            <v>0.2857142857142857</v>
          </cell>
          <cell r="M344">
            <v>1</v>
          </cell>
          <cell r="N344">
            <v>0.8666666666666667</v>
          </cell>
          <cell r="O344">
            <v>1.7741935483870968</v>
          </cell>
          <cell r="P344">
            <v>3</v>
          </cell>
          <cell r="Q344">
            <v>2</v>
          </cell>
          <cell r="R344">
            <v>1.3225806451612905</v>
          </cell>
          <cell r="Y344">
            <v>0.19354838709677419</v>
          </cell>
          <cell r="Z344">
            <v>0.56666666666666665</v>
          </cell>
          <cell r="AB344">
            <v>0.76666666666666672</v>
          </cell>
          <cell r="AC344">
            <v>1</v>
          </cell>
          <cell r="AD344">
            <v>0.35483870967741937</v>
          </cell>
          <cell r="AF344">
            <v>0.29032258064516131</v>
          </cell>
          <cell r="AG344">
            <v>1</v>
          </cell>
          <cell r="AH344">
            <v>9.6774193548387094E-2</v>
          </cell>
          <cell r="AJ344">
            <v>0.35714285714285715</v>
          </cell>
          <cell r="AK344">
            <v>1</v>
          </cell>
          <cell r="AL344">
            <v>0.93333333333333335</v>
          </cell>
          <cell r="AM344">
            <v>2</v>
          </cell>
          <cell r="AN344">
            <v>1.9666666666666668</v>
          </cell>
          <cell r="AO344">
            <v>0.5161290322580645</v>
          </cell>
          <cell r="AS344">
            <v>0.23333333333333334</v>
          </cell>
        </row>
        <row r="345">
          <cell r="C345" t="str">
            <v>EliotCommunityHS/Dedham/20Harvey 8</v>
          </cell>
          <cell r="D345" t="str">
            <v>North Central Area Office</v>
          </cell>
          <cell r="AF345">
            <v>6.4516129032258063E-2</v>
          </cell>
          <cell r="AG345">
            <v>1</v>
          </cell>
          <cell r="AH345">
            <v>1</v>
          </cell>
          <cell r="AI345">
            <v>1</v>
          </cell>
          <cell r="AJ345">
            <v>0.5714285714285714</v>
          </cell>
        </row>
        <row r="346">
          <cell r="C346" t="str">
            <v>EliotCommunityHS/JamPlain/281HydePk 1</v>
          </cell>
          <cell r="D346" t="str">
            <v>Dimock St. Area Office</v>
          </cell>
          <cell r="E346">
            <v>2.161290322580645</v>
          </cell>
          <cell r="F346">
            <v>1.161290322580645</v>
          </cell>
          <cell r="G346">
            <v>3.5666666666666664</v>
          </cell>
          <cell r="H346">
            <v>1.7096774193548385</v>
          </cell>
          <cell r="I346">
            <v>2.0333333333333332</v>
          </cell>
          <cell r="J346">
            <v>0.58064516129032251</v>
          </cell>
          <cell r="L346">
            <v>2.6785714285714288</v>
          </cell>
          <cell r="M346">
            <v>3.612903225806452</v>
          </cell>
          <cell r="N346">
            <v>1.8666666666666667</v>
          </cell>
          <cell r="O346">
            <v>2.7419354838709675</v>
          </cell>
          <cell r="P346">
            <v>3.3333333333333335</v>
          </cell>
          <cell r="Q346">
            <v>3.161290322580645</v>
          </cell>
          <cell r="R346">
            <v>3.7096774193548385</v>
          </cell>
          <cell r="S346">
            <v>3.0666666666666664</v>
          </cell>
          <cell r="T346">
            <v>3.838709677419355</v>
          </cell>
          <cell r="U346">
            <v>0.7</v>
          </cell>
          <cell r="V346">
            <v>1.3225806451612903</v>
          </cell>
          <cell r="W346">
            <v>1.161290322580645</v>
          </cell>
          <cell r="X346">
            <v>2.7586206896551722</v>
          </cell>
          <cell r="Y346">
            <v>1.3870967741935483</v>
          </cell>
          <cell r="Z346">
            <v>6.6666666666666666E-2</v>
          </cell>
        </row>
        <row r="347">
          <cell r="C347" t="str">
            <v>EliotCommunityHS/JamPlain/281HydePk 2</v>
          </cell>
          <cell r="D347" t="str">
            <v>Harbor Area Office</v>
          </cell>
          <cell r="E347">
            <v>0.4838709677419355</v>
          </cell>
          <cell r="F347">
            <v>1</v>
          </cell>
          <cell r="G347">
            <v>0.8666666666666667</v>
          </cell>
          <cell r="I347">
            <v>2.2666666666666666</v>
          </cell>
          <cell r="J347">
            <v>0.70967741935483875</v>
          </cell>
          <cell r="K347">
            <v>6.4516129032258063E-2</v>
          </cell>
          <cell r="L347">
            <v>1.6071428571428572</v>
          </cell>
          <cell r="M347">
            <v>2.290322580645161</v>
          </cell>
          <cell r="N347">
            <v>2.5333333333333332</v>
          </cell>
          <cell r="O347">
            <v>2.129032258064516</v>
          </cell>
          <cell r="P347">
            <v>3</v>
          </cell>
          <cell r="Q347">
            <v>2.6129032258064515</v>
          </cell>
          <cell r="R347">
            <v>2.7741935483870965</v>
          </cell>
          <cell r="S347">
            <v>2.2999999999999998</v>
          </cell>
          <cell r="T347">
            <v>2.193548387096774</v>
          </cell>
          <cell r="U347">
            <v>0.2</v>
          </cell>
          <cell r="V347">
            <v>1.967741935483871</v>
          </cell>
          <cell r="W347">
            <v>4.161290322580645</v>
          </cell>
          <cell r="X347">
            <v>6.6551724137931032</v>
          </cell>
          <cell r="Y347">
            <v>3.258064516129032</v>
          </cell>
          <cell r="Z347">
            <v>6.6666666666666666E-2</v>
          </cell>
        </row>
        <row r="348">
          <cell r="C348" t="str">
            <v>EliotCommunityHS/JamPlain/281HydePk 3</v>
          </cell>
          <cell r="D348" t="str">
            <v>Hyde Park Area Office</v>
          </cell>
          <cell r="E348">
            <v>1</v>
          </cell>
          <cell r="F348">
            <v>2.096774193548387</v>
          </cell>
          <cell r="G348">
            <v>1.9666666666666668</v>
          </cell>
          <cell r="H348">
            <v>1.161290322580645</v>
          </cell>
          <cell r="I348">
            <v>1</v>
          </cell>
          <cell r="J348">
            <v>2.5806451612903225</v>
          </cell>
          <cell r="K348">
            <v>2.161290322580645</v>
          </cell>
          <cell r="L348">
            <v>1.2857142857142856</v>
          </cell>
          <cell r="M348">
            <v>1.5806451612903225</v>
          </cell>
          <cell r="N348">
            <v>0.56666666666666665</v>
          </cell>
          <cell r="O348">
            <v>1.838709677419355</v>
          </cell>
          <cell r="P348">
            <v>2.4333333333333331</v>
          </cell>
          <cell r="Q348">
            <v>2.6129032258064515</v>
          </cell>
          <cell r="R348">
            <v>0.61290322580645162</v>
          </cell>
          <cell r="S348">
            <v>0.53333333333333333</v>
          </cell>
          <cell r="T348">
            <v>1.903225806451613</v>
          </cell>
          <cell r="U348">
            <v>1.5666666666666667</v>
          </cell>
          <cell r="V348">
            <v>3.032258064516129</v>
          </cell>
          <cell r="W348">
            <v>2.709677419354839</v>
          </cell>
          <cell r="X348">
            <v>0.68965517241379315</v>
          </cell>
          <cell r="Y348">
            <v>1.967741935483871</v>
          </cell>
          <cell r="Z348">
            <v>0.2</v>
          </cell>
        </row>
        <row r="349">
          <cell r="C349" t="str">
            <v>EliotCommunityHS/JamPlain/281HydePk 4</v>
          </cell>
          <cell r="D349" t="str">
            <v>Park St. Area Office</v>
          </cell>
          <cell r="E349">
            <v>1.3548387096774193</v>
          </cell>
          <cell r="F349">
            <v>3</v>
          </cell>
          <cell r="G349">
            <v>2.9666666666666663</v>
          </cell>
          <cell r="H349">
            <v>2.967741935483871</v>
          </cell>
          <cell r="I349">
            <v>4.2</v>
          </cell>
          <cell r="J349">
            <v>2.774193548387097</v>
          </cell>
          <cell r="K349">
            <v>3.032258064516129</v>
          </cell>
          <cell r="L349">
            <v>4.3571428571428568</v>
          </cell>
          <cell r="M349">
            <v>3.4516129032258065</v>
          </cell>
          <cell r="N349">
            <v>3.6</v>
          </cell>
          <cell r="O349">
            <v>4.5483870967741931</v>
          </cell>
          <cell r="P349">
            <v>2.2999999999999998</v>
          </cell>
          <cell r="Q349">
            <v>2</v>
          </cell>
          <cell r="R349">
            <v>3.193548387096774</v>
          </cell>
          <cell r="S349">
            <v>3.8</v>
          </cell>
          <cell r="T349">
            <v>3.6129032258064515</v>
          </cell>
          <cell r="U349">
            <v>1.0666666666666667</v>
          </cell>
          <cell r="V349">
            <v>2.709677419354839</v>
          </cell>
          <cell r="W349">
            <v>2.129032258064516</v>
          </cell>
          <cell r="X349">
            <v>1.5172413793103448</v>
          </cell>
          <cell r="Y349">
            <v>2.032258064516129</v>
          </cell>
          <cell r="Z349">
            <v>0.2</v>
          </cell>
        </row>
        <row r="350">
          <cell r="C350" t="str">
            <v>EliotCommunityHS/Lynn/12OrchardSt 1</v>
          </cell>
          <cell r="D350" t="str">
            <v>Arlington Area Office</v>
          </cell>
          <cell r="L350">
            <v>7.1428571428571425E-2</v>
          </cell>
          <cell r="M350">
            <v>3.2258064516129031E-2</v>
          </cell>
        </row>
        <row r="351">
          <cell r="C351" t="str">
            <v>EliotCommunityHS/Lynn/12OrchardSt 2</v>
          </cell>
          <cell r="D351" t="str">
            <v>Cape Ann Area Office</v>
          </cell>
          <cell r="G351">
            <v>0.26666666666666666</v>
          </cell>
          <cell r="H351">
            <v>1.7096774193548385</v>
          </cell>
          <cell r="I351">
            <v>1.9333333333333331</v>
          </cell>
          <cell r="J351">
            <v>2.4193548387096775</v>
          </cell>
          <cell r="K351">
            <v>1.4516129032258065</v>
          </cell>
          <cell r="L351">
            <v>3.0357142857142856</v>
          </cell>
          <cell r="M351">
            <v>2.32258064516129</v>
          </cell>
          <cell r="N351">
            <v>2.8666666666666667</v>
          </cell>
          <cell r="O351">
            <v>2.387096774193548</v>
          </cell>
          <cell r="P351">
            <v>2</v>
          </cell>
          <cell r="Q351">
            <v>1.870967741935484</v>
          </cell>
          <cell r="R351">
            <v>1.967741935483871</v>
          </cell>
          <cell r="S351">
            <v>1.1666666666666667</v>
          </cell>
          <cell r="T351">
            <v>3</v>
          </cell>
          <cell r="U351">
            <v>1.7333333333333334</v>
          </cell>
          <cell r="V351">
            <v>0.64516129032258063</v>
          </cell>
          <cell r="W351">
            <v>0.80645161290322576</v>
          </cell>
          <cell r="X351">
            <v>0.34482758620689657</v>
          </cell>
          <cell r="AB351">
            <v>0.96666666666666667</v>
          </cell>
          <cell r="AC351">
            <v>1.096774193548387</v>
          </cell>
          <cell r="AD351">
            <v>0.54838709677419351</v>
          </cell>
          <cell r="AE351">
            <v>1.5333333333333332</v>
          </cell>
          <cell r="AF351">
            <v>3.4838709677419351</v>
          </cell>
          <cell r="AG351">
            <v>0.8666666666666667</v>
          </cell>
          <cell r="AH351">
            <v>3.2258064516129031E-2</v>
          </cell>
          <cell r="AI351">
            <v>1.935483870967742</v>
          </cell>
          <cell r="AJ351">
            <v>1.4285714285714284</v>
          </cell>
          <cell r="AK351">
            <v>2.3225806451612905</v>
          </cell>
          <cell r="AL351">
            <v>1.5666666666666667</v>
          </cell>
          <cell r="AM351">
            <v>2.709677419354839</v>
          </cell>
          <cell r="AN351">
            <v>0.4</v>
          </cell>
          <cell r="AO351">
            <v>2.161290322580645</v>
          </cell>
          <cell r="AP351">
            <v>2.67741935483871</v>
          </cell>
          <cell r="AQ351">
            <v>2.2000000000000002</v>
          </cell>
          <cell r="AR351">
            <v>2.5483870967741935</v>
          </cell>
          <cell r="AS351">
            <v>0.7</v>
          </cell>
          <cell r="AT351">
            <v>0.19354838709677419</v>
          </cell>
          <cell r="AU351">
            <v>3</v>
          </cell>
          <cell r="AV351">
            <v>0.89285714285714279</v>
          </cell>
          <cell r="AW351">
            <v>0.64516129032258063</v>
          </cell>
          <cell r="AX351">
            <v>2.5333333333333332</v>
          </cell>
          <cell r="AY351">
            <v>3.4193548387096775</v>
          </cell>
          <cell r="AZ351">
            <v>2.7666666666666666</v>
          </cell>
        </row>
        <row r="352">
          <cell r="C352" t="str">
            <v>EliotCommunityHS/Lynn/12OrchardSt 3</v>
          </cell>
          <cell r="D352" t="str">
            <v>Haverhill Area Office</v>
          </cell>
          <cell r="J352">
            <v>9.6774193548387094E-2</v>
          </cell>
          <cell r="K352">
            <v>0.25806451612903225</v>
          </cell>
          <cell r="L352">
            <v>1</v>
          </cell>
          <cell r="M352">
            <v>0.35483870967741937</v>
          </cell>
          <cell r="P352">
            <v>0.13333333333333333</v>
          </cell>
          <cell r="Q352">
            <v>3.2258064516129031E-2</v>
          </cell>
          <cell r="R352">
            <v>0.74193548387096775</v>
          </cell>
          <cell r="W352">
            <v>0.25806451612903225</v>
          </cell>
        </row>
        <row r="353">
          <cell r="C353" t="str">
            <v>EliotCommunityHS/Lynn/12OrchardSt 4</v>
          </cell>
          <cell r="D353" t="str">
            <v>Lawrence Area Office</v>
          </cell>
          <cell r="V353">
            <v>1.7419354838709677</v>
          </cell>
          <cell r="W353">
            <v>1.4838709677419355</v>
          </cell>
          <cell r="AJ353">
            <v>0.39285714285714285</v>
          </cell>
          <cell r="AK353">
            <v>0.32258064516129031</v>
          </cell>
          <cell r="AW353">
            <v>0.70967741935483863</v>
          </cell>
          <cell r="AX353">
            <v>0.26666666666666666</v>
          </cell>
        </row>
        <row r="354">
          <cell r="C354" t="str">
            <v>EliotCommunityHS/Lynn/12OrchardSt 5</v>
          </cell>
          <cell r="D354" t="str">
            <v>Lowell Area Office</v>
          </cell>
          <cell r="AT354">
            <v>0.967741935483871</v>
          </cell>
          <cell r="AW354">
            <v>0.90322580645161288</v>
          </cell>
          <cell r="AX354">
            <v>0.5</v>
          </cell>
        </row>
        <row r="355">
          <cell r="C355" t="str">
            <v>EliotCommunityHS/Lynn/12OrchardSt 6</v>
          </cell>
          <cell r="D355" t="str">
            <v>Lynn Area Office</v>
          </cell>
          <cell r="F355">
            <v>3.129032258064516</v>
          </cell>
          <cell r="G355">
            <v>3.1666666666666665</v>
          </cell>
          <cell r="H355">
            <v>2.5161290322580645</v>
          </cell>
          <cell r="I355">
            <v>2.8666666666666667</v>
          </cell>
          <cell r="J355">
            <v>2.193548387096774</v>
          </cell>
          <cell r="K355">
            <v>2.032258064516129</v>
          </cell>
          <cell r="L355">
            <v>1.6071428571428572</v>
          </cell>
          <cell r="M355">
            <v>2.935483870967742</v>
          </cell>
          <cell r="N355">
            <v>1.6666666666666665</v>
          </cell>
          <cell r="O355">
            <v>2.064516129032258</v>
          </cell>
          <cell r="P355">
            <v>2.5333333333333332</v>
          </cell>
          <cell r="Q355">
            <v>2.064516129032258</v>
          </cell>
          <cell r="R355">
            <v>1.6451612903225807</v>
          </cell>
          <cell r="S355">
            <v>1.8</v>
          </cell>
          <cell r="T355">
            <v>2.935483870967742</v>
          </cell>
          <cell r="U355">
            <v>2.2666666666666666</v>
          </cell>
          <cell r="V355">
            <v>0.67741935483870974</v>
          </cell>
          <cell r="W355">
            <v>1.3870967741935485</v>
          </cell>
          <cell r="X355">
            <v>1.9310344827586208</v>
          </cell>
          <cell r="Y355">
            <v>3</v>
          </cell>
          <cell r="Z355">
            <v>2.5333333333333332</v>
          </cell>
          <cell r="AA355">
            <v>2.6774193548387095</v>
          </cell>
          <cell r="AB355">
            <v>3.9</v>
          </cell>
          <cell r="AC355">
            <v>2.838709677419355</v>
          </cell>
          <cell r="AD355">
            <v>3.032258064516129</v>
          </cell>
          <cell r="AE355">
            <v>3</v>
          </cell>
          <cell r="AF355">
            <v>1.3870967741935485</v>
          </cell>
          <cell r="AG355">
            <v>2.2000000000000002</v>
          </cell>
          <cell r="AH355">
            <v>1.967741935483871</v>
          </cell>
          <cell r="AI355">
            <v>2.193548387096774</v>
          </cell>
          <cell r="AJ355">
            <v>2.6071428571428572</v>
          </cell>
          <cell r="AK355">
            <v>2.354838709677419</v>
          </cell>
          <cell r="AL355">
            <v>2.8666666666666667</v>
          </cell>
          <cell r="AM355">
            <v>2.806451612903226</v>
          </cell>
          <cell r="AN355">
            <v>2.9333333333333336</v>
          </cell>
          <cell r="AO355">
            <v>2.612903225806452</v>
          </cell>
          <cell r="AP355">
            <v>2</v>
          </cell>
          <cell r="AQ355">
            <v>3.1</v>
          </cell>
          <cell r="AR355">
            <v>2.096774193548387</v>
          </cell>
          <cell r="AS355">
            <v>2.8</v>
          </cell>
          <cell r="AT355">
            <v>1.4516129032258065</v>
          </cell>
          <cell r="AU355">
            <v>2.6129032258064515</v>
          </cell>
          <cell r="AV355">
            <v>1.8928571428571428</v>
          </cell>
          <cell r="AW355">
            <v>1.838709677419355</v>
          </cell>
          <cell r="AX355">
            <v>1.4666666666666668</v>
          </cell>
          <cell r="AY355">
            <v>2.161290322580645</v>
          </cell>
          <cell r="AZ355">
            <v>1.2333333333333332</v>
          </cell>
        </row>
        <row r="356">
          <cell r="C356" t="str">
            <v>EliotCommunityHS/Lynn/12OrchardSt 7</v>
          </cell>
          <cell r="D356" t="str">
            <v>Malden Area Office</v>
          </cell>
          <cell r="Y356">
            <v>6.4516129032258063E-2</v>
          </cell>
          <cell r="Z356">
            <v>0.5</v>
          </cell>
          <cell r="AF356">
            <v>0.45161290322580644</v>
          </cell>
          <cell r="AZ356">
            <v>6.6666666666666666E-2</v>
          </cell>
        </row>
        <row r="357">
          <cell r="C357" t="str">
            <v>EliotCommunityHS/Medford/159Allston 1</v>
          </cell>
          <cell r="D357" t="str">
            <v>Arlington Area Office</v>
          </cell>
          <cell r="R357">
            <v>6.4516129032258063E-2</v>
          </cell>
          <cell r="AO357">
            <v>0.29032258064516131</v>
          </cell>
          <cell r="AW357">
            <v>0.45161290322580644</v>
          </cell>
          <cell r="AX357">
            <v>3.3333333333333333E-2</v>
          </cell>
        </row>
        <row r="358">
          <cell r="C358" t="str">
            <v>EliotCommunityHS/Medford/159Allston 2</v>
          </cell>
          <cell r="D358" t="str">
            <v>Coastal Area Office</v>
          </cell>
          <cell r="AG358">
            <v>0.3</v>
          </cell>
          <cell r="AH358">
            <v>1.5161290322580645</v>
          </cell>
          <cell r="AI358">
            <v>0.80645161290322576</v>
          </cell>
        </row>
        <row r="359">
          <cell r="C359" t="str">
            <v>EliotCommunityHS/Medford/159Allston 3</v>
          </cell>
          <cell r="D359" t="str">
            <v>Dimock St. Area Office</v>
          </cell>
          <cell r="E359">
            <v>2.3548387096774195</v>
          </cell>
          <cell r="F359">
            <v>2.32258064516129</v>
          </cell>
          <cell r="G359">
            <v>1.1666666666666667</v>
          </cell>
          <cell r="H359">
            <v>0.80645161290322576</v>
          </cell>
          <cell r="I359">
            <v>3.5666666666666669</v>
          </cell>
          <cell r="J359">
            <v>4.6451612903225801</v>
          </cell>
          <cell r="K359">
            <v>3.129032258064516</v>
          </cell>
          <cell r="L359">
            <v>1.3928571428571428</v>
          </cell>
          <cell r="M359">
            <v>0.64516129032258063</v>
          </cell>
          <cell r="N359">
            <v>0.76666666666666661</v>
          </cell>
          <cell r="O359">
            <v>1.4838709677419355</v>
          </cell>
          <cell r="P359">
            <v>1.5</v>
          </cell>
          <cell r="Q359">
            <v>0.45161290322580644</v>
          </cell>
          <cell r="R359">
            <v>0.16129032258064516</v>
          </cell>
          <cell r="T359">
            <v>0.83870967741935476</v>
          </cell>
          <cell r="U359">
            <v>0.6333333333333333</v>
          </cell>
          <cell r="V359">
            <v>1.032258064516129</v>
          </cell>
          <cell r="W359">
            <v>2.4516129032258061</v>
          </cell>
          <cell r="X359">
            <v>0.2413793103448276</v>
          </cell>
          <cell r="Y359">
            <v>2</v>
          </cell>
          <cell r="Z359">
            <v>2.9666666666666663</v>
          </cell>
          <cell r="AA359">
            <v>0.45161290322580644</v>
          </cell>
          <cell r="AC359">
            <v>0.54838709677419351</v>
          </cell>
          <cell r="AD359">
            <v>2.6451612903225805</v>
          </cell>
          <cell r="AE359">
            <v>2.0333333333333332</v>
          </cell>
          <cell r="AF359">
            <v>1.1612903225806452</v>
          </cell>
          <cell r="AG359">
            <v>0.23333333333333334</v>
          </cell>
          <cell r="AH359">
            <v>1</v>
          </cell>
          <cell r="AI359">
            <v>0.22580645161290322</v>
          </cell>
          <cell r="AK359">
            <v>0.29032258064516131</v>
          </cell>
          <cell r="AL359">
            <v>0.93333333333333324</v>
          </cell>
          <cell r="AM359">
            <v>1.4516129032258065</v>
          </cell>
          <cell r="AO359">
            <v>0.35483870967741937</v>
          </cell>
          <cell r="AR359">
            <v>0.22580645161290322</v>
          </cell>
          <cell r="AS359">
            <v>1.6666666666666665</v>
          </cell>
          <cell r="AT359">
            <v>0.32258064516129031</v>
          </cell>
          <cell r="AU359">
            <v>0.87096774193548387</v>
          </cell>
          <cell r="AV359">
            <v>1.75</v>
          </cell>
          <cell r="AW359">
            <v>1.2903225806451613</v>
          </cell>
          <cell r="AX359">
            <v>0.33333333333333331</v>
          </cell>
          <cell r="AY359">
            <v>1.3548387096774193</v>
          </cell>
          <cell r="AZ359">
            <v>3.8666666666666667</v>
          </cell>
        </row>
        <row r="360">
          <cell r="C360" t="str">
            <v>EliotCommunityHS/Medford/159Allston 4</v>
          </cell>
          <cell r="D360" t="str">
            <v>Framingham Area Office</v>
          </cell>
          <cell r="AS360">
            <v>0.36666666666666664</v>
          </cell>
          <cell r="AT360">
            <v>0.58064516129032251</v>
          </cell>
          <cell r="AW360">
            <v>0.29032258064516131</v>
          </cell>
          <cell r="AX360">
            <v>0.16666666666666666</v>
          </cell>
        </row>
        <row r="361">
          <cell r="C361" t="str">
            <v>EliotCommunityHS/Medford/159Allston 5</v>
          </cell>
          <cell r="D361" t="str">
            <v>Harbor Area Office</v>
          </cell>
          <cell r="F361">
            <v>1.4193548387096775</v>
          </cell>
          <cell r="G361">
            <v>0.8666666666666667</v>
          </cell>
          <cell r="H361">
            <v>1.6451612903225805</v>
          </cell>
          <cell r="I361">
            <v>0.46666666666666667</v>
          </cell>
          <cell r="J361">
            <v>0.32258064516129031</v>
          </cell>
          <cell r="K361">
            <v>2.4516129032258065</v>
          </cell>
          <cell r="L361">
            <v>2.3928571428571428</v>
          </cell>
          <cell r="M361">
            <v>2</v>
          </cell>
          <cell r="N361">
            <v>2.4</v>
          </cell>
          <cell r="O361">
            <v>1.3548387096774195</v>
          </cell>
          <cell r="P361">
            <v>2.7</v>
          </cell>
          <cell r="Q361">
            <v>2.967741935483871</v>
          </cell>
          <cell r="R361">
            <v>2.903225806451613</v>
          </cell>
          <cell r="S361">
            <v>2.5666666666666664</v>
          </cell>
          <cell r="T361">
            <v>1.3870967741935485</v>
          </cell>
          <cell r="V361">
            <v>0.58064516129032262</v>
          </cell>
          <cell r="W361">
            <v>2.064516129032258</v>
          </cell>
          <cell r="X361">
            <v>1.0689655172413794</v>
          </cell>
          <cell r="Y361">
            <v>1.4516129032258065</v>
          </cell>
          <cell r="Z361">
            <v>0.33333333333333337</v>
          </cell>
          <cell r="AA361">
            <v>0.87096774193548387</v>
          </cell>
          <cell r="AB361">
            <v>0.16666666666666666</v>
          </cell>
          <cell r="AC361">
            <v>0.93548387096774188</v>
          </cell>
          <cell r="AD361">
            <v>0.90322580645161288</v>
          </cell>
          <cell r="AE361">
            <v>0.3</v>
          </cell>
          <cell r="AF361">
            <v>0.67741935483870974</v>
          </cell>
          <cell r="AG361">
            <v>1.6</v>
          </cell>
          <cell r="AH361">
            <v>6.4516129032258063E-2</v>
          </cell>
          <cell r="AJ361">
            <v>0.5714285714285714</v>
          </cell>
          <cell r="AK361">
            <v>2</v>
          </cell>
          <cell r="AL361">
            <v>1.2</v>
          </cell>
          <cell r="AM361">
            <v>3.935483870967742</v>
          </cell>
          <cell r="AN361">
            <v>1.8666666666666669</v>
          </cell>
          <cell r="AO361">
            <v>2.064516129032258</v>
          </cell>
          <cell r="AP361">
            <v>1.7741935483870968</v>
          </cell>
          <cell r="AQ361">
            <v>0.6</v>
          </cell>
          <cell r="AR361">
            <v>2.032258064516129</v>
          </cell>
          <cell r="AS361">
            <v>1.1000000000000001</v>
          </cell>
          <cell r="AT361">
            <v>3</v>
          </cell>
          <cell r="AU361">
            <v>3.4838709677419355</v>
          </cell>
          <cell r="AV361">
            <v>3.6428571428571432</v>
          </cell>
          <cell r="AW361">
            <v>1.290322580645161</v>
          </cell>
          <cell r="AX361">
            <v>3.5</v>
          </cell>
          <cell r="AY361">
            <v>3.290322580645161</v>
          </cell>
          <cell r="AZ361">
            <v>2.5333333333333337</v>
          </cell>
        </row>
        <row r="362">
          <cell r="C362" t="str">
            <v>EliotCommunityHS/Medford/159Allston 6</v>
          </cell>
          <cell r="D362" t="str">
            <v>Hyde Park Area Office</v>
          </cell>
          <cell r="F362">
            <v>0.93548387096774188</v>
          </cell>
          <cell r="G362">
            <v>0.93333333333333335</v>
          </cell>
          <cell r="H362">
            <v>1.4838709677419355</v>
          </cell>
          <cell r="I362">
            <v>2</v>
          </cell>
          <cell r="J362">
            <v>1.161290322580645</v>
          </cell>
          <cell r="K362">
            <v>0.77419354838709675</v>
          </cell>
          <cell r="L362">
            <v>0.7142857142857143</v>
          </cell>
          <cell r="M362">
            <v>1.967741935483871</v>
          </cell>
          <cell r="N362">
            <v>2.6333333333333333</v>
          </cell>
          <cell r="O362">
            <v>2.6451612903225805</v>
          </cell>
          <cell r="P362">
            <v>3</v>
          </cell>
          <cell r="Q362">
            <v>2.32258064516129</v>
          </cell>
          <cell r="R362">
            <v>1.193548387096774</v>
          </cell>
          <cell r="S362">
            <v>1.1666666666666665</v>
          </cell>
          <cell r="T362">
            <v>0.5161290322580645</v>
          </cell>
          <cell r="U362">
            <v>2.3666666666666667</v>
          </cell>
          <cell r="V362">
            <v>2.4516129032258065</v>
          </cell>
          <cell r="W362">
            <v>1.935483870967742</v>
          </cell>
          <cell r="X362">
            <v>0.72413793103448276</v>
          </cell>
          <cell r="Z362">
            <v>1.1666666666666665</v>
          </cell>
          <cell r="AA362">
            <v>2.8064516129032255</v>
          </cell>
          <cell r="AB362">
            <v>3.8666666666666667</v>
          </cell>
          <cell r="AC362">
            <v>1.6451612903225805</v>
          </cell>
          <cell r="AD362">
            <v>2.4193548387096775</v>
          </cell>
          <cell r="AE362">
            <v>3.2333333333333334</v>
          </cell>
          <cell r="AF362">
            <v>1.032258064516129</v>
          </cell>
          <cell r="AG362">
            <v>1</v>
          </cell>
          <cell r="AH362">
            <v>1.290322580645161</v>
          </cell>
          <cell r="AI362">
            <v>2.419354838709677</v>
          </cell>
          <cell r="AJ362">
            <v>2.3571428571428568</v>
          </cell>
          <cell r="AK362">
            <v>2.806451612903226</v>
          </cell>
          <cell r="AL362">
            <v>2.1333333333333333</v>
          </cell>
          <cell r="AM362">
            <v>1.3548387096774193</v>
          </cell>
          <cell r="AN362">
            <v>2.2999999999999998</v>
          </cell>
          <cell r="AO362">
            <v>2.32258064516129</v>
          </cell>
          <cell r="AP362">
            <v>1.8064516129032258</v>
          </cell>
          <cell r="AQ362">
            <v>1.6</v>
          </cell>
          <cell r="AR362">
            <v>2.225806451612903</v>
          </cell>
          <cell r="AS362">
            <v>1.5</v>
          </cell>
          <cell r="AT362">
            <v>1.4838709677419355</v>
          </cell>
          <cell r="AU362">
            <v>1.064516129032258</v>
          </cell>
          <cell r="AW362">
            <v>0.74193548387096775</v>
          </cell>
          <cell r="AX362">
            <v>0.8666666666666667</v>
          </cell>
          <cell r="AY362">
            <v>0.19354838709677419</v>
          </cell>
        </row>
        <row r="363">
          <cell r="C363" t="str">
            <v>EliotCommunityHS/Medford/159Allston 7</v>
          </cell>
          <cell r="D363" t="str">
            <v>Lynn Area Office</v>
          </cell>
          <cell r="X363">
            <v>0.10344827586206896</v>
          </cell>
          <cell r="AE363">
            <v>0.2</v>
          </cell>
          <cell r="AP363">
            <v>0.45161290322580644</v>
          </cell>
        </row>
        <row r="364">
          <cell r="C364" t="str">
            <v>EliotCommunityHS/Medford/159Allston 8</v>
          </cell>
          <cell r="D364" t="str">
            <v>Park St. Area Office</v>
          </cell>
          <cell r="E364">
            <v>3.290322580645161</v>
          </cell>
          <cell r="F364">
            <v>2.161290322580645</v>
          </cell>
          <cell r="G364">
            <v>1</v>
          </cell>
          <cell r="H364">
            <v>1.1935483870967742</v>
          </cell>
          <cell r="I364">
            <v>1</v>
          </cell>
          <cell r="J364">
            <v>1</v>
          </cell>
          <cell r="K364">
            <v>9.6774193548387094E-2</v>
          </cell>
          <cell r="L364">
            <v>2.0357142857142856</v>
          </cell>
          <cell r="M364">
            <v>3.225806451612903</v>
          </cell>
          <cell r="N364">
            <v>1.5666666666666667</v>
          </cell>
          <cell r="O364">
            <v>1.3225806451612903</v>
          </cell>
          <cell r="Q364">
            <v>1.3870967741935485</v>
          </cell>
          <cell r="R364">
            <v>2.225806451612903</v>
          </cell>
          <cell r="S364">
            <v>0.76666666666666661</v>
          </cell>
          <cell r="T364">
            <v>3.2258064516129035</v>
          </cell>
          <cell r="U364">
            <v>2.1666666666666665</v>
          </cell>
          <cell r="V364">
            <v>2.774193548387097</v>
          </cell>
          <cell r="W364">
            <v>0.70967741935483875</v>
          </cell>
          <cell r="X364">
            <v>0.86206896551724144</v>
          </cell>
          <cell r="Y364">
            <v>2.6129032258064515</v>
          </cell>
          <cell r="Z364">
            <v>2.5</v>
          </cell>
          <cell r="AA364">
            <v>3</v>
          </cell>
          <cell r="AB364">
            <v>2.1666666666666665</v>
          </cell>
          <cell r="AC364">
            <v>2.741935483870968</v>
          </cell>
          <cell r="AD364">
            <v>1.903225806451613</v>
          </cell>
          <cell r="AE364">
            <v>1.2666666666666668</v>
          </cell>
          <cell r="AF364">
            <v>2.7096774193548385</v>
          </cell>
          <cell r="AG364">
            <v>0.93333333333333335</v>
          </cell>
          <cell r="AH364">
            <v>2.064516129032258</v>
          </cell>
          <cell r="AI364">
            <v>3.4516129032258061</v>
          </cell>
          <cell r="AJ364">
            <v>3.1428571428571428</v>
          </cell>
          <cell r="AK364">
            <v>2.2903225806451615</v>
          </cell>
          <cell r="AL364">
            <v>2.5333333333333332</v>
          </cell>
          <cell r="AM364">
            <v>1.064516129032258</v>
          </cell>
          <cell r="AN364">
            <v>2.166666666666667</v>
          </cell>
          <cell r="AO364">
            <v>2.096774193548387</v>
          </cell>
          <cell r="AP364">
            <v>2.5806451612903225</v>
          </cell>
          <cell r="AQ364">
            <v>2.8</v>
          </cell>
          <cell r="AR364">
            <v>3.064516129032258</v>
          </cell>
          <cell r="AS364">
            <v>2.2333333333333338</v>
          </cell>
          <cell r="AT364">
            <v>1.4193548387096775</v>
          </cell>
          <cell r="AU364">
            <v>1.3870967741935485</v>
          </cell>
          <cell r="AV364">
            <v>1.8928571428571428</v>
          </cell>
          <cell r="AW364">
            <v>0.90322580645161288</v>
          </cell>
          <cell r="AX364">
            <v>1.3</v>
          </cell>
          <cell r="AY364">
            <v>1.1935483870967742</v>
          </cell>
          <cell r="AZ364">
            <v>0.76666666666666661</v>
          </cell>
        </row>
        <row r="365">
          <cell r="C365" t="str">
            <v>EliotCommunityHS/NewBedford/163Coun 1</v>
          </cell>
          <cell r="D365" t="str">
            <v>Brockton Area Office</v>
          </cell>
          <cell r="L365">
            <v>0.6428571428571429</v>
          </cell>
          <cell r="AA365">
            <v>3.2258064516129031E-2</v>
          </cell>
          <cell r="AB365">
            <v>1</v>
          </cell>
          <cell r="AC365">
            <v>1</v>
          </cell>
          <cell r="AD365">
            <v>1</v>
          </cell>
          <cell r="AE365">
            <v>1</v>
          </cell>
          <cell r="AF365">
            <v>0.83870967741935487</v>
          </cell>
          <cell r="AM365">
            <v>0.22580645161290322</v>
          </cell>
          <cell r="AX365">
            <v>1.3</v>
          </cell>
          <cell r="AY365">
            <v>1</v>
          </cell>
          <cell r="AZ365">
            <v>6.6666666666666666E-2</v>
          </cell>
        </row>
        <row r="366">
          <cell r="C366" t="str">
            <v>EliotCommunityHS/NewBedford/163Coun 2</v>
          </cell>
          <cell r="D366" t="str">
            <v>Coastal Area Office</v>
          </cell>
          <cell r="AB366">
            <v>0.1</v>
          </cell>
        </row>
        <row r="367">
          <cell r="C367" t="str">
            <v>EliotCommunityHS/NewBedford/163Coun 3</v>
          </cell>
          <cell r="D367" t="str">
            <v>Fall River Area Office</v>
          </cell>
          <cell r="T367">
            <v>3.2258064516129031E-2</v>
          </cell>
          <cell r="U367">
            <v>3.3333333333333333E-2</v>
          </cell>
          <cell r="AL367">
            <v>1</v>
          </cell>
          <cell r="AM367">
            <v>0.45161290322580644</v>
          </cell>
          <cell r="AN367">
            <v>0.56666666666666665</v>
          </cell>
          <cell r="AO367">
            <v>3.2258064516129031E-2</v>
          </cell>
          <cell r="AR367">
            <v>0.29032258064516131</v>
          </cell>
          <cell r="AS367">
            <v>1</v>
          </cell>
          <cell r="AT367">
            <v>0.4838709677419355</v>
          </cell>
          <cell r="AZ367">
            <v>0.2</v>
          </cell>
        </row>
        <row r="368">
          <cell r="C368" t="str">
            <v>EliotCommunityHS/NewBedford/163Coun 4</v>
          </cell>
          <cell r="D368" t="str">
            <v>Framingham Area Office</v>
          </cell>
          <cell r="AO368">
            <v>1.4838709677419355</v>
          </cell>
          <cell r="AP368">
            <v>0.77419354838709675</v>
          </cell>
        </row>
        <row r="369">
          <cell r="C369" t="str">
            <v>EliotCommunityHS/NewBedford/163Coun 5</v>
          </cell>
          <cell r="D369" t="str">
            <v>New Bedford Area Office</v>
          </cell>
          <cell r="H369">
            <v>0.61290322580645151</v>
          </cell>
          <cell r="I369">
            <v>6.4333333333333336</v>
          </cell>
          <cell r="J369">
            <v>6.9677419354838719</v>
          </cell>
          <cell r="K369">
            <v>5.5161290322580649</v>
          </cell>
          <cell r="L369">
            <v>5.3214285714285712</v>
          </cell>
          <cell r="M369">
            <v>7.1935483870967749</v>
          </cell>
          <cell r="N369">
            <v>7.4333333333333336</v>
          </cell>
          <cell r="O369">
            <v>4.935483870967742</v>
          </cell>
          <cell r="P369">
            <v>5.4333333333333336</v>
          </cell>
          <cell r="Q369">
            <v>7.0322580645161281</v>
          </cell>
          <cell r="R369">
            <v>7.645161290322581</v>
          </cell>
          <cell r="S369">
            <v>8.0333333333333332</v>
          </cell>
          <cell r="T369">
            <v>6.9677419354838701</v>
          </cell>
          <cell r="U369">
            <v>7.0666666666666673</v>
          </cell>
          <cell r="V369">
            <v>6.4838709677419359</v>
          </cell>
          <cell r="W369">
            <v>7.4838709677419351</v>
          </cell>
          <cell r="X369">
            <v>6.6896551724137927</v>
          </cell>
          <cell r="Y369">
            <v>6.4838709677419351</v>
          </cell>
          <cell r="Z369">
            <v>6.7333333333333325</v>
          </cell>
          <cell r="AA369">
            <v>7.9032258064516139</v>
          </cell>
          <cell r="AB369">
            <v>6.6</v>
          </cell>
          <cell r="AC369">
            <v>5.709677419354839</v>
          </cell>
          <cell r="AD369">
            <v>6.806451612903226</v>
          </cell>
          <cell r="AE369">
            <v>6.9</v>
          </cell>
          <cell r="AF369">
            <v>6.67741935483871</v>
          </cell>
          <cell r="AG369">
            <v>5.7</v>
          </cell>
          <cell r="AH369">
            <v>4.838709677419355</v>
          </cell>
          <cell r="AI369">
            <v>6.5161290322580649</v>
          </cell>
          <cell r="AJ369">
            <v>7.0714285714285703</v>
          </cell>
          <cell r="AK369">
            <v>7.161290322580645</v>
          </cell>
          <cell r="AL369">
            <v>5.833333333333333</v>
          </cell>
          <cell r="AM369">
            <v>5.3225806451612891</v>
          </cell>
          <cell r="AN369">
            <v>6.9666666666666668</v>
          </cell>
          <cell r="AO369">
            <v>6.064516129032258</v>
          </cell>
          <cell r="AP369">
            <v>5.129032258064516</v>
          </cell>
          <cell r="AQ369">
            <v>5.8666666666666671</v>
          </cell>
          <cell r="AR369">
            <v>5.032258064516129</v>
          </cell>
          <cell r="AS369">
            <v>4.833333333333333</v>
          </cell>
          <cell r="AT369">
            <v>5.4193548387096779</v>
          </cell>
          <cell r="AU369">
            <v>6.5483870967741931</v>
          </cell>
          <cell r="AV369">
            <v>6.7857142857142856</v>
          </cell>
          <cell r="AW369">
            <v>6</v>
          </cell>
          <cell r="AX369">
            <v>4.166666666666667</v>
          </cell>
          <cell r="AY369">
            <v>5.4838709677419359</v>
          </cell>
          <cell r="AZ369">
            <v>6.3</v>
          </cell>
        </row>
        <row r="370">
          <cell r="C370" t="str">
            <v>EliotCommunityHS/NewBedford/163Coun 6</v>
          </cell>
          <cell r="D370" t="str">
            <v>Plymouth Area Office</v>
          </cell>
          <cell r="V370">
            <v>0.45161290322580644</v>
          </cell>
          <cell r="AV370">
            <v>0.21428571428571427</v>
          </cell>
          <cell r="AW370">
            <v>3.2258064516129031E-2</v>
          </cell>
        </row>
        <row r="371">
          <cell r="C371" t="str">
            <v>EliotCommunityHS/NewBedford/163Coun 7</v>
          </cell>
          <cell r="D371" t="str">
            <v>Robert Van Wart Area Office</v>
          </cell>
          <cell r="AZ371">
            <v>0.73333333333333328</v>
          </cell>
        </row>
        <row r="372">
          <cell r="C372" t="str">
            <v>EliotCommunityHS/NewBedford/163Coun 8</v>
          </cell>
          <cell r="D372" t="str">
            <v>Springfield Area Office</v>
          </cell>
          <cell r="Y372">
            <v>0.12903225806451613</v>
          </cell>
        </row>
        <row r="373">
          <cell r="C373" t="str">
            <v>EliotCommunityHS/NewBedford/163Coun 9</v>
          </cell>
          <cell r="D373" t="str">
            <v>Taunton/Attleboro Area Office</v>
          </cell>
          <cell r="Q373">
            <v>3.2258064516129031E-2</v>
          </cell>
          <cell r="AY373">
            <v>0.16129032258064516</v>
          </cell>
          <cell r="AZ373">
            <v>3.3333333333333333E-2</v>
          </cell>
        </row>
        <row r="374">
          <cell r="C374" t="str">
            <v>EliotCommunityHS/Wakefield/18 Lafay 1</v>
          </cell>
          <cell r="D374" t="str">
            <v>Arlington Area Office</v>
          </cell>
          <cell r="N374">
            <v>0.4</v>
          </cell>
          <cell r="R374">
            <v>0.16129032258064516</v>
          </cell>
          <cell r="S374">
            <v>0.36666666666666664</v>
          </cell>
          <cell r="AA374">
            <v>0.45161290322580644</v>
          </cell>
        </row>
        <row r="375">
          <cell r="C375" t="str">
            <v>EliotCommunityHS/Wakefield/18 Lafay 2</v>
          </cell>
          <cell r="D375" t="str">
            <v>Cambridge Area Office</v>
          </cell>
          <cell r="I375">
            <v>0.23333333333333334</v>
          </cell>
          <cell r="J375">
            <v>2</v>
          </cell>
          <cell r="K375">
            <v>2</v>
          </cell>
          <cell r="L375">
            <v>2.4642857142857144</v>
          </cell>
          <cell r="M375">
            <v>1.4516129032258065</v>
          </cell>
          <cell r="N375">
            <v>0.73333333333333328</v>
          </cell>
          <cell r="O375">
            <v>2.096774193548387</v>
          </cell>
          <cell r="P375">
            <v>2</v>
          </cell>
          <cell r="Q375">
            <v>2</v>
          </cell>
          <cell r="R375">
            <v>1.935483870967742</v>
          </cell>
          <cell r="S375">
            <v>0.8666666666666667</v>
          </cell>
          <cell r="T375">
            <v>1.2258064516129032</v>
          </cell>
          <cell r="U375">
            <v>2.2000000000000002</v>
          </cell>
          <cell r="V375">
            <v>1.3870967741935485</v>
          </cell>
          <cell r="W375">
            <v>1.4838709677419355</v>
          </cell>
          <cell r="X375">
            <v>1.9655172413793105</v>
          </cell>
          <cell r="Y375">
            <v>1.3870967741935485</v>
          </cell>
          <cell r="Z375">
            <v>2</v>
          </cell>
          <cell r="AA375">
            <v>0.67741935483870963</v>
          </cell>
          <cell r="AB375">
            <v>1.9</v>
          </cell>
          <cell r="AC375">
            <v>1.935483870967742</v>
          </cell>
          <cell r="AD375">
            <v>1.6129032258064515</v>
          </cell>
          <cell r="AE375">
            <v>1</v>
          </cell>
          <cell r="AF375">
            <v>1.8064516129032258</v>
          </cell>
          <cell r="AG375">
            <v>2</v>
          </cell>
          <cell r="AH375">
            <v>1.9354838709677418</v>
          </cell>
          <cell r="AI375">
            <v>1.7419354838709677</v>
          </cell>
          <cell r="AJ375">
            <v>1.0714285714285714</v>
          </cell>
          <cell r="AK375">
            <v>1.8064516129032258</v>
          </cell>
          <cell r="AL375">
            <v>1.8666666666666667</v>
          </cell>
          <cell r="AM375">
            <v>2</v>
          </cell>
          <cell r="AN375">
            <v>0.96666666666666656</v>
          </cell>
          <cell r="AO375">
            <v>1.032258064516129</v>
          </cell>
          <cell r="AP375">
            <v>0.29032258064516131</v>
          </cell>
          <cell r="AQ375">
            <v>0.23333333333333334</v>
          </cell>
          <cell r="AR375">
            <v>1.870967741935484</v>
          </cell>
          <cell r="AS375">
            <v>1.3333333333333335</v>
          </cell>
          <cell r="AT375">
            <v>2</v>
          </cell>
          <cell r="AU375">
            <v>1.4193548387096775</v>
          </cell>
          <cell r="AV375">
            <v>1.25</v>
          </cell>
          <cell r="AW375">
            <v>1.7096774193548387</v>
          </cell>
          <cell r="AX375">
            <v>1.6333333333333333</v>
          </cell>
          <cell r="AY375">
            <v>1.5806451612903225</v>
          </cell>
          <cell r="AZ375">
            <v>1.6333333333333333</v>
          </cell>
        </row>
        <row r="376">
          <cell r="C376" t="str">
            <v>EliotCommunityHS/Wakefield/18 Lafay 3</v>
          </cell>
          <cell r="D376" t="str">
            <v>Cape Ann Area Office</v>
          </cell>
          <cell r="AJ376">
            <v>3.5714285714285712E-2</v>
          </cell>
        </row>
        <row r="377">
          <cell r="C377" t="str">
            <v>EliotCommunityHS/Wakefield/18 Lafay 4</v>
          </cell>
          <cell r="D377" t="str">
            <v>Coastal Area Office</v>
          </cell>
          <cell r="K377">
            <v>0.19354838709677419</v>
          </cell>
          <cell r="Z377">
            <v>0.2</v>
          </cell>
          <cell r="AL377">
            <v>0.16666666666666666</v>
          </cell>
        </row>
        <row r="378">
          <cell r="C378" t="str">
            <v>EliotCommunityHS/Wakefield/18 Lafay 5</v>
          </cell>
          <cell r="D378" t="str">
            <v>Framingham Area Office</v>
          </cell>
          <cell r="O378">
            <v>0.16129032258064516</v>
          </cell>
          <cell r="AA378">
            <v>6.4516129032258063E-2</v>
          </cell>
          <cell r="AB378">
            <v>0.13333333333333333</v>
          </cell>
          <cell r="AC378">
            <v>0.90322580645161288</v>
          </cell>
          <cell r="AQ378">
            <v>0.7</v>
          </cell>
          <cell r="AR378">
            <v>6.4516129032258063E-2</v>
          </cell>
          <cell r="AS378">
            <v>0.43333333333333335</v>
          </cell>
          <cell r="AV378">
            <v>0.10714285714285714</v>
          </cell>
          <cell r="AW378">
            <v>0.32258064516129031</v>
          </cell>
          <cell r="AX378">
            <v>0.16666666666666666</v>
          </cell>
          <cell r="AY378">
            <v>0.12903225806451613</v>
          </cell>
          <cell r="AZ378">
            <v>3.3333333333333333E-2</v>
          </cell>
        </row>
        <row r="379">
          <cell r="C379" t="str">
            <v>EliotCommunityHS/Wakefield/18 Lafay 6</v>
          </cell>
          <cell r="D379" t="str">
            <v>Lynn Area Office</v>
          </cell>
          <cell r="AC379">
            <v>3.2258064516129031E-2</v>
          </cell>
          <cell r="AD379">
            <v>0.74193548387096775</v>
          </cell>
          <cell r="AE379">
            <v>0.1</v>
          </cell>
          <cell r="AQ379">
            <v>0.26666666666666666</v>
          </cell>
        </row>
        <row r="380">
          <cell r="C380" t="str">
            <v>EliotCommunityHS/Wakefield/18 Lafay 7</v>
          </cell>
          <cell r="D380" t="str">
            <v>Malden Area Office</v>
          </cell>
          <cell r="I380">
            <v>0.7</v>
          </cell>
          <cell r="J380">
            <v>2.129032258064516</v>
          </cell>
          <cell r="K380">
            <v>1.4193548387096775</v>
          </cell>
          <cell r="L380">
            <v>1.75</v>
          </cell>
          <cell r="M380">
            <v>2.806451612903226</v>
          </cell>
          <cell r="N380">
            <v>2.9333333333333331</v>
          </cell>
          <cell r="O380">
            <v>1.5806451612903225</v>
          </cell>
          <cell r="P380">
            <v>2.166666666666667</v>
          </cell>
          <cell r="Q380">
            <v>2.7419354838709675</v>
          </cell>
          <cell r="R380">
            <v>1.9032258064516128</v>
          </cell>
          <cell r="S380">
            <v>2.7</v>
          </cell>
          <cell r="T380">
            <v>2.8387096774193545</v>
          </cell>
          <cell r="U380">
            <v>2.5</v>
          </cell>
          <cell r="V380">
            <v>2.5806451612903225</v>
          </cell>
          <cell r="W380">
            <v>2.7419354838709675</v>
          </cell>
          <cell r="X380">
            <v>3</v>
          </cell>
          <cell r="Y380">
            <v>2.4838709677419355</v>
          </cell>
          <cell r="Z380">
            <v>2.6333333333333337</v>
          </cell>
          <cell r="AA380">
            <v>2.1612903225806455</v>
          </cell>
          <cell r="AB380">
            <v>2.4</v>
          </cell>
          <cell r="AC380">
            <v>2.935483870967742</v>
          </cell>
          <cell r="AD380">
            <v>1.6774193548387095</v>
          </cell>
          <cell r="AE380">
            <v>1.8333333333333335</v>
          </cell>
          <cell r="AF380">
            <v>2.935483870967742</v>
          </cell>
          <cell r="AG380">
            <v>2.3666666666666671</v>
          </cell>
          <cell r="AH380">
            <v>2.354838709677419</v>
          </cell>
          <cell r="AI380">
            <v>2.4838709677419355</v>
          </cell>
          <cell r="AJ380">
            <v>2.3928571428571428</v>
          </cell>
          <cell r="AK380">
            <v>2.7419354838709675</v>
          </cell>
          <cell r="AL380">
            <v>1.7333333333333334</v>
          </cell>
          <cell r="AM380">
            <v>2.4838709677419355</v>
          </cell>
          <cell r="AN380">
            <v>2.9666666666666668</v>
          </cell>
          <cell r="AO380">
            <v>3</v>
          </cell>
          <cell r="AP380">
            <v>2.6129032258064511</v>
          </cell>
          <cell r="AQ380">
            <v>2.4333333333333331</v>
          </cell>
          <cell r="AR380">
            <v>2.774193548387097</v>
          </cell>
          <cell r="AS380">
            <v>2.4</v>
          </cell>
          <cell r="AT380">
            <v>2.258064516129032</v>
          </cell>
          <cell r="AU380">
            <v>2.290322580645161</v>
          </cell>
          <cell r="AV380">
            <v>2.9285714285714288</v>
          </cell>
          <cell r="AW380">
            <v>2.258064516129032</v>
          </cell>
          <cell r="AX380">
            <v>2.5</v>
          </cell>
          <cell r="AY380">
            <v>2.806451612903226</v>
          </cell>
          <cell r="AZ380">
            <v>2.8333333333333335</v>
          </cell>
        </row>
        <row r="381">
          <cell r="C381" t="str">
            <v>Gandara / Greenfield / 107 Conway 1</v>
          </cell>
          <cell r="D381" t="str">
            <v>Ctr Human Dev (PAS West)</v>
          </cell>
          <cell r="O381">
            <v>3.2258064516129031E-2</v>
          </cell>
          <cell r="P381">
            <v>0.46666666666666667</v>
          </cell>
          <cell r="AW381">
            <v>0.967741935483871</v>
          </cell>
        </row>
        <row r="382">
          <cell r="C382" t="str">
            <v>Gandara / Greenfield / 107 Conway 2</v>
          </cell>
          <cell r="D382" t="str">
            <v>Greenfield Area Office</v>
          </cell>
          <cell r="I382">
            <v>2.2333333333333334</v>
          </cell>
          <cell r="J382">
            <v>1.129032258064516</v>
          </cell>
          <cell r="K382">
            <v>0.5161290322580645</v>
          </cell>
          <cell r="L382">
            <v>1.75</v>
          </cell>
          <cell r="M382">
            <v>5.387096774193548</v>
          </cell>
          <cell r="N382">
            <v>6.6</v>
          </cell>
          <cell r="O382">
            <v>5.5806451612903221</v>
          </cell>
          <cell r="P382">
            <v>4.4000000000000004</v>
          </cell>
          <cell r="Q382">
            <v>7.8709677419354822</v>
          </cell>
          <cell r="R382">
            <v>7.4838709677419359</v>
          </cell>
          <cell r="S382">
            <v>7.366666666666668</v>
          </cell>
          <cell r="T382">
            <v>8.064516129032258</v>
          </cell>
          <cell r="U382">
            <v>10.633333333333335</v>
          </cell>
          <cell r="V382">
            <v>9.1612903225806441</v>
          </cell>
          <cell r="W382">
            <v>7.8387096774193541</v>
          </cell>
          <cell r="X382">
            <v>8.3793103448275872</v>
          </cell>
          <cell r="Y382">
            <v>9.6451612903225801</v>
          </cell>
          <cell r="Z382">
            <v>8</v>
          </cell>
          <cell r="AA382">
            <v>8.935483870967742</v>
          </cell>
          <cell r="AB382">
            <v>9.4</v>
          </cell>
          <cell r="AC382">
            <v>10.290322580645162</v>
          </cell>
          <cell r="AD382">
            <v>11.322580645161292</v>
          </cell>
          <cell r="AE382">
            <v>10.033333333333333</v>
          </cell>
          <cell r="AF382">
            <v>10.677419354838708</v>
          </cell>
          <cell r="AG382">
            <v>10.733333333333336</v>
          </cell>
          <cell r="AH382">
            <v>10.741935483870968</v>
          </cell>
          <cell r="AI382">
            <v>10.64516129032258</v>
          </cell>
          <cell r="AJ382">
            <v>8.6071428571428577</v>
          </cell>
          <cell r="AK382">
            <v>9.193548387096774</v>
          </cell>
          <cell r="AL382">
            <v>10.733333333333333</v>
          </cell>
          <cell r="AM382">
            <v>11.483870967741936</v>
          </cell>
          <cell r="AN382">
            <v>8.4</v>
          </cell>
          <cell r="AO382">
            <v>8.387096774193548</v>
          </cell>
          <cell r="AP382">
            <v>9</v>
          </cell>
          <cell r="AQ382">
            <v>8.6333333333333329</v>
          </cell>
          <cell r="AR382">
            <v>10.193548387096774</v>
          </cell>
          <cell r="AS382">
            <v>10.766666666666667</v>
          </cell>
          <cell r="AT382">
            <v>10</v>
          </cell>
          <cell r="AU382">
            <v>9.32258064516129</v>
          </cell>
          <cell r="AV382">
            <v>10.535714285714285</v>
          </cell>
          <cell r="AW382">
            <v>10.419354838709678</v>
          </cell>
          <cell r="AX382">
            <v>12.866666666666667</v>
          </cell>
          <cell r="AY382">
            <v>10.35483870967742</v>
          </cell>
          <cell r="AZ382">
            <v>11.7</v>
          </cell>
        </row>
        <row r="383">
          <cell r="C383" t="str">
            <v>Gandara / Greenfield / 107 Conway 3</v>
          </cell>
          <cell r="D383" t="str">
            <v>Holyoke Area Office</v>
          </cell>
          <cell r="R383">
            <v>0.32258064516129031</v>
          </cell>
          <cell r="S383">
            <v>0.3666666666666667</v>
          </cell>
          <cell r="T383">
            <v>0.80645161290322587</v>
          </cell>
          <cell r="V383">
            <v>0.41935483870967744</v>
          </cell>
          <cell r="Y383">
            <v>0.80645161290322587</v>
          </cell>
          <cell r="Z383">
            <v>0.46666666666666667</v>
          </cell>
          <cell r="AE383">
            <v>0.13333333333333333</v>
          </cell>
          <cell r="AJ383">
            <v>0.42857142857142855</v>
          </cell>
          <cell r="AP383">
            <v>3.2258064516129031E-2</v>
          </cell>
          <cell r="AX383">
            <v>0.8</v>
          </cell>
          <cell r="AY383">
            <v>0.58064516129032251</v>
          </cell>
          <cell r="AZ383">
            <v>0.46666666666666667</v>
          </cell>
        </row>
        <row r="384">
          <cell r="C384" t="str">
            <v>Gandara / Greenfield / 107 Conway 4</v>
          </cell>
          <cell r="D384" t="str">
            <v>Lowell Area Office</v>
          </cell>
          <cell r="Y384">
            <v>9.6774193548387094E-2</v>
          </cell>
        </row>
        <row r="385">
          <cell r="C385" t="str">
            <v>Gandara / Greenfield / 107 Conway 5</v>
          </cell>
          <cell r="D385" t="str">
            <v>Pittsfield Area Office</v>
          </cell>
          <cell r="AJ385">
            <v>0.17857142857142858</v>
          </cell>
          <cell r="AP385">
            <v>0.4838709677419355</v>
          </cell>
          <cell r="AQ385">
            <v>1</v>
          </cell>
          <cell r="AR385">
            <v>0.38709677419354838</v>
          </cell>
          <cell r="AY385">
            <v>0.19354838709677419</v>
          </cell>
          <cell r="AZ385">
            <v>0.8</v>
          </cell>
        </row>
        <row r="386">
          <cell r="C386" t="str">
            <v>Gandara / Greenfield / 107 Conway 6</v>
          </cell>
          <cell r="D386" t="str">
            <v>Robert Van Wart Area Office</v>
          </cell>
          <cell r="Q386">
            <v>3.2258064516129031E-2</v>
          </cell>
          <cell r="R386">
            <v>0.967741935483871</v>
          </cell>
          <cell r="S386">
            <v>1</v>
          </cell>
          <cell r="T386">
            <v>0.12903225806451613</v>
          </cell>
          <cell r="X386">
            <v>6.8965517241379309E-2</v>
          </cell>
          <cell r="Z386">
            <v>1.1333333333333333</v>
          </cell>
          <cell r="AA386">
            <v>1.5806451612903225</v>
          </cell>
          <cell r="AB386">
            <v>1</v>
          </cell>
          <cell r="AC386">
            <v>0.41935483870967744</v>
          </cell>
          <cell r="AH386">
            <v>6.4516129032258063E-2</v>
          </cell>
          <cell r="AN386">
            <v>0.6333333333333333</v>
          </cell>
          <cell r="AO386">
            <v>0.38709677419354838</v>
          </cell>
          <cell r="AP386">
            <v>0.19354838709677419</v>
          </cell>
        </row>
        <row r="387">
          <cell r="C387" t="str">
            <v>Gandara / Greenfield / 107 Conway 7</v>
          </cell>
          <cell r="D387" t="str">
            <v>South Central Area Office</v>
          </cell>
          <cell r="AY387">
            <v>0.16129032258064516</v>
          </cell>
        </row>
        <row r="388">
          <cell r="C388" t="str">
            <v>Gandara / Greenfield / 107 Conway 8</v>
          </cell>
          <cell r="D388" t="str">
            <v>Springfield Area Office</v>
          </cell>
          <cell r="N388">
            <v>0.2</v>
          </cell>
          <cell r="O388">
            <v>0.25806451612903225</v>
          </cell>
          <cell r="S388">
            <v>0.4</v>
          </cell>
          <cell r="T388">
            <v>0.29032258064516131</v>
          </cell>
          <cell r="V388">
            <v>0.35483870967741937</v>
          </cell>
          <cell r="W388">
            <v>0.32258064516129031</v>
          </cell>
          <cell r="Y388">
            <v>0.19354838709677419</v>
          </cell>
          <cell r="Z388">
            <v>0.16666666666666666</v>
          </cell>
          <cell r="AD388">
            <v>3.2258064516129031E-2</v>
          </cell>
          <cell r="AY388">
            <v>0.41935483870967738</v>
          </cell>
          <cell r="AZ388">
            <v>0.83333333333333326</v>
          </cell>
        </row>
        <row r="389">
          <cell r="C389" t="str">
            <v>Gandara / Greenfield / 107 Conway 9</v>
          </cell>
          <cell r="D389" t="str">
            <v>Worcester East Area Office</v>
          </cell>
          <cell r="V389">
            <v>0.16129032258064516</v>
          </cell>
          <cell r="W389">
            <v>1</v>
          </cell>
          <cell r="X389">
            <v>1</v>
          </cell>
          <cell r="Y389">
            <v>0.19354838709677419</v>
          </cell>
        </row>
        <row r="390">
          <cell r="C390" t="str">
            <v>Gandara / Holyoke / 27-29 Canby St 1</v>
          </cell>
          <cell r="D390" t="str">
            <v>Greenfield Area Office</v>
          </cell>
          <cell r="N390">
            <v>0.1</v>
          </cell>
          <cell r="AD390">
            <v>0.12903225806451613</v>
          </cell>
          <cell r="AE390">
            <v>0.33333333333333331</v>
          </cell>
          <cell r="AH390">
            <v>0.22580645161290322</v>
          </cell>
        </row>
        <row r="391">
          <cell r="C391" t="str">
            <v>Gandara / Holyoke / 27-29 Canby St 2</v>
          </cell>
          <cell r="D391" t="str">
            <v>Holyoke Area Office</v>
          </cell>
          <cell r="I391">
            <v>2.8333333333333335</v>
          </cell>
          <cell r="J391">
            <v>2.774193548387097</v>
          </cell>
          <cell r="K391">
            <v>2.161290322580645</v>
          </cell>
          <cell r="L391">
            <v>3.3571428571428572</v>
          </cell>
          <cell r="M391">
            <v>5.967741935483871</v>
          </cell>
          <cell r="N391">
            <v>8.533333333333335</v>
          </cell>
          <cell r="O391">
            <v>5.774193548387097</v>
          </cell>
          <cell r="P391">
            <v>8.3333333333333339</v>
          </cell>
          <cell r="Q391">
            <v>8.2258064516129039</v>
          </cell>
          <cell r="R391">
            <v>7.580645161290323</v>
          </cell>
          <cell r="S391">
            <v>6.9</v>
          </cell>
          <cell r="T391">
            <v>8.064516129032258</v>
          </cell>
          <cell r="U391">
            <v>7.9333333333333345</v>
          </cell>
          <cell r="V391">
            <v>7.7741935483870961</v>
          </cell>
          <cell r="W391">
            <v>8.870967741935484</v>
          </cell>
          <cell r="X391">
            <v>9.0344827586206886</v>
          </cell>
          <cell r="Y391">
            <v>8.9677419354838701</v>
          </cell>
          <cell r="Z391">
            <v>8.6999999999999993</v>
          </cell>
          <cell r="AA391">
            <v>8.67741935483871</v>
          </cell>
          <cell r="AB391">
            <v>7.9666666666666668</v>
          </cell>
          <cell r="AC391">
            <v>8.3548387096774182</v>
          </cell>
          <cell r="AD391">
            <v>7.903225806451613</v>
          </cell>
          <cell r="AE391">
            <v>8.0666666666666664</v>
          </cell>
          <cell r="AF391">
            <v>8.6129032258064502</v>
          </cell>
          <cell r="AG391">
            <v>9.1999999999999993</v>
          </cell>
          <cell r="AH391">
            <v>8.258064516129032</v>
          </cell>
          <cell r="AI391">
            <v>7.2580645161290311</v>
          </cell>
          <cell r="AJ391">
            <v>6.5357142857142856</v>
          </cell>
          <cell r="AK391">
            <v>6.7096774193548381</v>
          </cell>
          <cell r="AL391">
            <v>5.7333333333333334</v>
          </cell>
          <cell r="AM391">
            <v>7.870967741935484</v>
          </cell>
          <cell r="AN391">
            <v>7.3</v>
          </cell>
          <cell r="AO391">
            <v>8.387096774193548</v>
          </cell>
          <cell r="AP391">
            <v>8.258064516129032</v>
          </cell>
          <cell r="AQ391">
            <v>7.1333333333333329</v>
          </cell>
          <cell r="AR391">
            <v>6.9677419354838701</v>
          </cell>
          <cell r="AS391">
            <v>6.7333333333333334</v>
          </cell>
          <cell r="AT391">
            <v>6.1935483870967731</v>
          </cell>
          <cell r="AU391">
            <v>8.4838709677419342</v>
          </cell>
          <cell r="AV391">
            <v>8.3928571428571423</v>
          </cell>
          <cell r="AW391">
            <v>8.193548387096774</v>
          </cell>
          <cell r="AX391">
            <v>8.8333333333333339</v>
          </cell>
          <cell r="AY391">
            <v>8.612903225806452</v>
          </cell>
          <cell r="AZ391">
            <v>9.1666666666666661</v>
          </cell>
        </row>
        <row r="392">
          <cell r="C392" t="str">
            <v>Gandara / Holyoke / 27-29 Canby St 3</v>
          </cell>
          <cell r="D392" t="str">
            <v>Pittsfield Area Office</v>
          </cell>
          <cell r="AD392">
            <v>0.41935483870967744</v>
          </cell>
          <cell r="AL392">
            <v>0.1</v>
          </cell>
        </row>
        <row r="393">
          <cell r="C393" t="str">
            <v>Gandara / Holyoke / 27-29 Canby St 4</v>
          </cell>
          <cell r="D393" t="str">
            <v>Robert Van Wart Area Office</v>
          </cell>
          <cell r="M393">
            <v>0.967741935483871</v>
          </cell>
          <cell r="N393">
            <v>2.4</v>
          </cell>
          <cell r="O393">
            <v>3.1290322580645165</v>
          </cell>
          <cell r="P393">
            <v>3.2</v>
          </cell>
          <cell r="Q393">
            <v>2.5483870967741935</v>
          </cell>
          <cell r="R393">
            <v>3.032258064516129</v>
          </cell>
          <cell r="S393">
            <v>3.8333333333333335</v>
          </cell>
          <cell r="T393">
            <v>3</v>
          </cell>
          <cell r="U393">
            <v>3.5333333333333332</v>
          </cell>
          <cell r="V393">
            <v>4</v>
          </cell>
          <cell r="W393">
            <v>2.935483870967742</v>
          </cell>
          <cell r="X393">
            <v>2.6896551724137931</v>
          </cell>
          <cell r="Y393">
            <v>2.806451612903226</v>
          </cell>
          <cell r="Z393">
            <v>3</v>
          </cell>
          <cell r="AA393">
            <v>3</v>
          </cell>
          <cell r="AB393">
            <v>2.9666666666666668</v>
          </cell>
          <cell r="AC393">
            <v>3.161290322580645</v>
          </cell>
          <cell r="AD393">
            <v>3</v>
          </cell>
          <cell r="AE393">
            <v>2.9666666666666668</v>
          </cell>
          <cell r="AF393">
            <v>3.096774193548387</v>
          </cell>
          <cell r="AG393">
            <v>3</v>
          </cell>
          <cell r="AH393">
            <v>2.9677419354838706</v>
          </cell>
          <cell r="AI393">
            <v>3.5161290322580645</v>
          </cell>
          <cell r="AJ393">
            <v>4.2857142857142856</v>
          </cell>
          <cell r="AK393">
            <v>4.096774193548387</v>
          </cell>
          <cell r="AL393">
            <v>3.2666666666666666</v>
          </cell>
          <cell r="AM393">
            <v>2.9677419354838706</v>
          </cell>
          <cell r="AN393">
            <v>3</v>
          </cell>
          <cell r="AO393">
            <v>3.032258064516129</v>
          </cell>
          <cell r="AP393">
            <v>2.7096774193548385</v>
          </cell>
          <cell r="AQ393">
            <v>3.5333333333333332</v>
          </cell>
          <cell r="AR393">
            <v>4.032258064516129</v>
          </cell>
          <cell r="AS393">
            <v>3.7666666666666666</v>
          </cell>
          <cell r="AT393">
            <v>2.6451612903225805</v>
          </cell>
          <cell r="AU393">
            <v>2.2903225806451615</v>
          </cell>
          <cell r="AV393">
            <v>2.2142857142857144</v>
          </cell>
          <cell r="AW393">
            <v>3.4838709677419355</v>
          </cell>
          <cell r="AX393">
            <v>4.2</v>
          </cell>
          <cell r="AY393">
            <v>4</v>
          </cell>
          <cell r="AZ393">
            <v>3.9666666666666668</v>
          </cell>
        </row>
        <row r="394">
          <cell r="C394" t="str">
            <v>Gandara / Holyoke / 27-29 Canby St 5</v>
          </cell>
          <cell r="D394" t="str">
            <v>Springfield Area Office</v>
          </cell>
          <cell r="N394">
            <v>0.4</v>
          </cell>
          <cell r="O394">
            <v>0.5161290322580645</v>
          </cell>
          <cell r="Q394">
            <v>6.4516129032258063E-2</v>
          </cell>
          <cell r="U394">
            <v>3.3333333333333333E-2</v>
          </cell>
          <cell r="V394">
            <v>3.2258064516129031E-2</v>
          </cell>
          <cell r="AA394">
            <v>3.2258064516129031E-2</v>
          </cell>
          <cell r="AC394">
            <v>3.2258064516129031E-2</v>
          </cell>
          <cell r="AF394">
            <v>0.22580645161290322</v>
          </cell>
          <cell r="AG394">
            <v>0.1</v>
          </cell>
          <cell r="AI394">
            <v>6.4516129032258063E-2</v>
          </cell>
          <cell r="AK394">
            <v>6.4516129032258063E-2</v>
          </cell>
          <cell r="AS394">
            <v>0.9</v>
          </cell>
          <cell r="AT394">
            <v>0.64516129032258063</v>
          </cell>
          <cell r="AW394">
            <v>0.32258064516129037</v>
          </cell>
          <cell r="AX394">
            <v>0.46666666666666667</v>
          </cell>
          <cell r="AY394">
            <v>0.5161290322580645</v>
          </cell>
          <cell r="AZ394">
            <v>3.3333333333333333E-2</v>
          </cell>
        </row>
        <row r="395">
          <cell r="C395" t="str">
            <v>Gandara / Holyoke / 27-29 Canby St 6</v>
          </cell>
          <cell r="D395" t="str">
            <v>(blank)</v>
          </cell>
          <cell r="AP395">
            <v>6.4516129032258063E-2</v>
          </cell>
        </row>
        <row r="396">
          <cell r="C396" t="str">
            <v>Gandara / Springfield / 25 Moorland 1</v>
          </cell>
          <cell r="D396" t="str">
            <v>Greenfield Area Office</v>
          </cell>
          <cell r="J396">
            <v>0.67741935483870963</v>
          </cell>
          <cell r="K396">
            <v>1</v>
          </cell>
          <cell r="L396">
            <v>0.5357142857142857</v>
          </cell>
          <cell r="O396">
            <v>0.70967741935483875</v>
          </cell>
          <cell r="P396">
            <v>0.4</v>
          </cell>
          <cell r="S396">
            <v>0.56666666666666665</v>
          </cell>
          <cell r="T396">
            <v>1.7096774193548387</v>
          </cell>
          <cell r="U396">
            <v>1</v>
          </cell>
          <cell r="V396">
            <v>0.54838709677419351</v>
          </cell>
          <cell r="X396">
            <v>0.51724137931034486</v>
          </cell>
          <cell r="Y396">
            <v>0.54838709677419351</v>
          </cell>
          <cell r="AC396">
            <v>0.12903225806451613</v>
          </cell>
          <cell r="AH396">
            <v>0.22580645161290322</v>
          </cell>
          <cell r="AL396">
            <v>0.13333333333333333</v>
          </cell>
          <cell r="AM396">
            <v>0.80645161290322576</v>
          </cell>
        </row>
        <row r="397">
          <cell r="C397" t="str">
            <v>Gandara / Springfield / 25 Moorland 2</v>
          </cell>
          <cell r="D397" t="str">
            <v>Holyoke Area Office</v>
          </cell>
          <cell r="K397">
            <v>1.6129032258064517</v>
          </cell>
          <cell r="L397">
            <v>2</v>
          </cell>
          <cell r="M397">
            <v>2.290322580645161</v>
          </cell>
          <cell r="N397">
            <v>2.0666666666666669</v>
          </cell>
          <cell r="P397">
            <v>1.4666666666666668</v>
          </cell>
          <cell r="Q397">
            <v>1.7419354838709677</v>
          </cell>
          <cell r="R397">
            <v>1.064516129032258</v>
          </cell>
          <cell r="S397">
            <v>2.9333333333333336</v>
          </cell>
          <cell r="T397">
            <v>0.93548387096774188</v>
          </cell>
          <cell r="U397">
            <v>1.1333333333333333</v>
          </cell>
          <cell r="V397">
            <v>2</v>
          </cell>
          <cell r="W397">
            <v>1.3870967741935483</v>
          </cell>
          <cell r="X397">
            <v>1.5862068965517242</v>
          </cell>
          <cell r="Y397">
            <v>2.5483870967741935</v>
          </cell>
          <cell r="Z397">
            <v>2.7</v>
          </cell>
          <cell r="AA397">
            <v>2.806451612903226</v>
          </cell>
          <cell r="AB397">
            <v>2.2333333333333334</v>
          </cell>
          <cell r="AC397">
            <v>1.5483870967741935</v>
          </cell>
          <cell r="AD397">
            <v>1.870967741935484</v>
          </cell>
          <cell r="AE397">
            <v>2.5</v>
          </cell>
          <cell r="AF397">
            <v>2.967741935483871</v>
          </cell>
          <cell r="AG397">
            <v>1.8</v>
          </cell>
          <cell r="AH397">
            <v>2.6451612903225805</v>
          </cell>
          <cell r="AI397">
            <v>1.3548387096774195</v>
          </cell>
          <cell r="AJ397">
            <v>1.4642857142857144</v>
          </cell>
          <cell r="AK397">
            <v>1.2580645161290323</v>
          </cell>
          <cell r="AL397">
            <v>2.0333333333333332</v>
          </cell>
          <cell r="AM397">
            <v>1.7419354838709677</v>
          </cell>
          <cell r="AN397">
            <v>2.333333333333333</v>
          </cell>
          <cell r="AO397">
            <v>2.903225806451613</v>
          </cell>
          <cell r="AP397">
            <v>2.064516129032258</v>
          </cell>
          <cell r="AQ397">
            <v>1.8666666666666667</v>
          </cell>
          <cell r="AR397">
            <v>2</v>
          </cell>
          <cell r="AS397">
            <v>2.1</v>
          </cell>
          <cell r="AT397">
            <v>1.3548387096774195</v>
          </cell>
          <cell r="AU397">
            <v>0.83870967741935487</v>
          </cell>
          <cell r="AV397">
            <v>1.0357142857142858</v>
          </cell>
          <cell r="AW397">
            <v>2.225806451612903</v>
          </cell>
          <cell r="AX397">
            <v>2.7666666666666666</v>
          </cell>
          <cell r="AY397">
            <v>1.903225806451613</v>
          </cell>
          <cell r="AZ397">
            <v>2.1333333333333333</v>
          </cell>
        </row>
        <row r="398">
          <cell r="C398" t="str">
            <v>Gandara / Springfield / 25 Moorland 3</v>
          </cell>
          <cell r="D398" t="str">
            <v>Pittsfield Area Office</v>
          </cell>
          <cell r="J398">
            <v>0.19354838709677419</v>
          </cell>
          <cell r="K398">
            <v>1</v>
          </cell>
          <cell r="L398">
            <v>1</v>
          </cell>
          <cell r="M398">
            <v>0.58064516129032262</v>
          </cell>
          <cell r="Z398">
            <v>0.46666666666666667</v>
          </cell>
          <cell r="AA398">
            <v>1.129032258064516</v>
          </cell>
          <cell r="AB398">
            <v>1.3666666666666667</v>
          </cell>
          <cell r="AC398">
            <v>0.22580645161290322</v>
          </cell>
          <cell r="AI398">
            <v>0.19354838709677419</v>
          </cell>
          <cell r="AJ398">
            <v>0.39285714285714285</v>
          </cell>
        </row>
        <row r="399">
          <cell r="C399" t="str">
            <v>Gandara / Springfield / 25 Moorland 4</v>
          </cell>
          <cell r="D399" t="str">
            <v>Robert Van Wart Area Office</v>
          </cell>
          <cell r="J399">
            <v>0.25806451612903225</v>
          </cell>
          <cell r="K399">
            <v>2</v>
          </cell>
          <cell r="L399">
            <v>1.2857142857142856</v>
          </cell>
          <cell r="M399">
            <v>3.096774193548387</v>
          </cell>
          <cell r="N399">
            <v>4</v>
          </cell>
          <cell r="O399">
            <v>3.387096774193548</v>
          </cell>
          <cell r="P399">
            <v>1.8</v>
          </cell>
          <cell r="Q399">
            <v>2.9032258064516125</v>
          </cell>
          <cell r="R399">
            <v>3.096774193548387</v>
          </cell>
          <cell r="S399">
            <v>3.4333333333333336</v>
          </cell>
          <cell r="T399">
            <v>2.4838709677419355</v>
          </cell>
          <cell r="U399">
            <v>2.7333333333333334</v>
          </cell>
          <cell r="V399">
            <v>2.8387096774193545</v>
          </cell>
          <cell r="W399">
            <v>3.806451612903226</v>
          </cell>
          <cell r="X399">
            <v>3.1724137931034484</v>
          </cell>
          <cell r="Y399">
            <v>1.9032258064516128</v>
          </cell>
          <cell r="Z399">
            <v>2</v>
          </cell>
          <cell r="AA399">
            <v>2</v>
          </cell>
          <cell r="AB399">
            <v>1.6666666666666667</v>
          </cell>
          <cell r="AC399">
            <v>2.7096774193548385</v>
          </cell>
          <cell r="AD399">
            <v>3.354838709677419</v>
          </cell>
          <cell r="AE399">
            <v>3.4</v>
          </cell>
          <cell r="AF399">
            <v>3</v>
          </cell>
          <cell r="AG399">
            <v>3.4333333333333336</v>
          </cell>
          <cell r="AH399">
            <v>2.354838709677419</v>
          </cell>
          <cell r="AI399">
            <v>2</v>
          </cell>
          <cell r="AJ399">
            <v>3.3214285714285712</v>
          </cell>
          <cell r="AK399">
            <v>3.129032258064516</v>
          </cell>
          <cell r="AL399">
            <v>3.5666666666666664</v>
          </cell>
          <cell r="AM399">
            <v>3.1612903225806446</v>
          </cell>
          <cell r="AN399">
            <v>3.4666666666666668</v>
          </cell>
          <cell r="AO399">
            <v>3</v>
          </cell>
          <cell r="AP399">
            <v>3.8064516129032255</v>
          </cell>
          <cell r="AQ399">
            <v>3.5666666666666664</v>
          </cell>
          <cell r="AR399">
            <v>2.935483870967742</v>
          </cell>
          <cell r="AS399">
            <v>2.6</v>
          </cell>
          <cell r="AT399">
            <v>3.419354838709677</v>
          </cell>
          <cell r="AU399">
            <v>3.258064516129032</v>
          </cell>
          <cell r="AV399">
            <v>2.5</v>
          </cell>
          <cell r="AW399">
            <v>2.741935483870968</v>
          </cell>
          <cell r="AX399">
            <v>2.8</v>
          </cell>
          <cell r="AY399">
            <v>3.0967741935483875</v>
          </cell>
          <cell r="AZ399">
            <v>2.5666666666666664</v>
          </cell>
        </row>
        <row r="400">
          <cell r="C400" t="str">
            <v>Gandara / Springfield / 25 Moorland 5</v>
          </cell>
          <cell r="D400" t="str">
            <v>Springfield Area Office</v>
          </cell>
          <cell r="J400">
            <v>0.87096774193548387</v>
          </cell>
          <cell r="K400">
            <v>2</v>
          </cell>
          <cell r="L400">
            <v>2.6071428571428572</v>
          </cell>
          <cell r="M400">
            <v>2.903225806451613</v>
          </cell>
          <cell r="N400">
            <v>2.4333333333333336</v>
          </cell>
          <cell r="O400">
            <v>1.967741935483871</v>
          </cell>
          <cell r="P400">
            <v>2.2666666666666666</v>
          </cell>
          <cell r="Q400">
            <v>1.6129032258064515</v>
          </cell>
          <cell r="R400">
            <v>3</v>
          </cell>
          <cell r="S400">
            <v>2.5333333333333332</v>
          </cell>
          <cell r="T400">
            <v>3.032258064516129</v>
          </cell>
          <cell r="U400">
            <v>2.9666666666666668</v>
          </cell>
          <cell r="V400">
            <v>2.6774193548387095</v>
          </cell>
          <cell r="W400">
            <v>2.8064516129032255</v>
          </cell>
          <cell r="X400">
            <v>2.6896551724137931</v>
          </cell>
          <cell r="Y400">
            <v>2.6451612903225805</v>
          </cell>
          <cell r="Z400">
            <v>2.9666666666666659</v>
          </cell>
          <cell r="AA400">
            <v>2.838709677419355</v>
          </cell>
          <cell r="AB400">
            <v>3</v>
          </cell>
          <cell r="AC400">
            <v>2.8064516129032255</v>
          </cell>
          <cell r="AD400">
            <v>2.806451612903226</v>
          </cell>
          <cell r="AE400">
            <v>2.6</v>
          </cell>
          <cell r="AF400">
            <v>3.870967741935484</v>
          </cell>
          <cell r="AG400">
            <v>4.1333333333333329</v>
          </cell>
          <cell r="AH400">
            <v>2.806451612903226</v>
          </cell>
          <cell r="AI400">
            <v>2.8064516129032255</v>
          </cell>
          <cell r="AJ400">
            <v>2.3928571428571428</v>
          </cell>
          <cell r="AK400">
            <v>2.645161290322581</v>
          </cell>
          <cell r="AL400">
            <v>2.5333333333333337</v>
          </cell>
          <cell r="AM400">
            <v>2.6451612903225801</v>
          </cell>
          <cell r="AN400">
            <v>4.1333333333333337</v>
          </cell>
          <cell r="AO400">
            <v>3</v>
          </cell>
          <cell r="AP400">
            <v>2.774193548387097</v>
          </cell>
          <cell r="AQ400">
            <v>2.9666666666666668</v>
          </cell>
          <cell r="AR400">
            <v>3.6129032258064515</v>
          </cell>
          <cell r="AS400">
            <v>2.8333333333333335</v>
          </cell>
          <cell r="AT400">
            <v>2.5806451612903225</v>
          </cell>
          <cell r="AU400">
            <v>3</v>
          </cell>
          <cell r="AV400">
            <v>2.8571428571428572</v>
          </cell>
          <cell r="AW400">
            <v>2.5161290322580645</v>
          </cell>
          <cell r="AX400">
            <v>2.7666666666666666</v>
          </cell>
          <cell r="AY400">
            <v>2.6774193548387095</v>
          </cell>
          <cell r="AZ400">
            <v>2.666666666666667</v>
          </cell>
        </row>
        <row r="401">
          <cell r="C401" t="str">
            <v>Gandara / Springfield / 25 Moorland 6</v>
          </cell>
          <cell r="D401" t="str">
            <v>Worcester West Area Office</v>
          </cell>
          <cell r="P401">
            <v>1</v>
          </cell>
        </row>
        <row r="402">
          <cell r="C402" t="str">
            <v>Gandara / Springfield / 353 MapleSt 1</v>
          </cell>
          <cell r="D402" t="str">
            <v>Ctr Human Dev (PAS West)</v>
          </cell>
          <cell r="AY402">
            <v>0.16129032258064516</v>
          </cell>
          <cell r="AZ402">
            <v>1</v>
          </cell>
        </row>
        <row r="403">
          <cell r="C403" t="str">
            <v>Gandara / Springfield / 353 MapleSt 2</v>
          </cell>
          <cell r="D403" t="str">
            <v>Greenfield Area Office</v>
          </cell>
          <cell r="J403">
            <v>1.8387096774193548</v>
          </cell>
          <cell r="K403">
            <v>2.2903225806451615</v>
          </cell>
          <cell r="L403">
            <v>1.9642857142857144</v>
          </cell>
          <cell r="M403">
            <v>0.4838709677419355</v>
          </cell>
          <cell r="N403">
            <v>0.8666666666666667</v>
          </cell>
          <cell r="O403">
            <v>6.4516129032258063E-2</v>
          </cell>
          <cell r="Q403">
            <v>3.2258064516129031E-2</v>
          </cell>
          <cell r="R403">
            <v>0.80645161290322576</v>
          </cell>
          <cell r="S403">
            <v>0.4</v>
          </cell>
          <cell r="AL403">
            <v>3.3333333333333333E-2</v>
          </cell>
          <cell r="AT403">
            <v>9.6774193548387094E-2</v>
          </cell>
        </row>
        <row r="404">
          <cell r="C404" t="str">
            <v>Gandara / Springfield / 353 MapleSt 3</v>
          </cell>
          <cell r="D404" t="str">
            <v>Holyoke Area Office</v>
          </cell>
          <cell r="S404">
            <v>0.8666666666666667</v>
          </cell>
          <cell r="T404">
            <v>0.45161290322580644</v>
          </cell>
          <cell r="U404">
            <v>0.33333333333333331</v>
          </cell>
          <cell r="V404">
            <v>0.19354838709677419</v>
          </cell>
          <cell r="AA404">
            <v>0.29032258064516131</v>
          </cell>
          <cell r="AB404">
            <v>0.26666666666666666</v>
          </cell>
          <cell r="AF404">
            <v>3.2258064516129031E-2</v>
          </cell>
          <cell r="AI404">
            <v>0.5161290322580645</v>
          </cell>
          <cell r="AJ404">
            <v>0.75</v>
          </cell>
          <cell r="AK404">
            <v>1</v>
          </cell>
          <cell r="AL404">
            <v>0.53333333333333333</v>
          </cell>
          <cell r="AR404">
            <v>1</v>
          </cell>
          <cell r="AS404">
            <v>1.5666666666666669</v>
          </cell>
          <cell r="AT404">
            <v>0.64516129032258063</v>
          </cell>
          <cell r="AX404">
            <v>0.5</v>
          </cell>
          <cell r="AY404">
            <v>0.22580645161290322</v>
          </cell>
          <cell r="AZ404">
            <v>0.2</v>
          </cell>
        </row>
        <row r="405">
          <cell r="C405" t="str">
            <v>Gandara / Springfield / 353 MapleSt 4</v>
          </cell>
          <cell r="D405" t="str">
            <v>Robert Van Wart Area Office</v>
          </cell>
          <cell r="I405">
            <v>3.1666666666666665</v>
          </cell>
          <cell r="J405">
            <v>3.8387096774193545</v>
          </cell>
          <cell r="K405">
            <v>3.67741935483871</v>
          </cell>
          <cell r="L405">
            <v>3.2857142857142856</v>
          </cell>
          <cell r="M405">
            <v>2.290322580645161</v>
          </cell>
          <cell r="N405">
            <v>3.5</v>
          </cell>
          <cell r="O405">
            <v>3.903225806451613</v>
          </cell>
          <cell r="P405">
            <v>5.533333333333335</v>
          </cell>
          <cell r="Q405">
            <v>6.580645161290323</v>
          </cell>
          <cell r="R405">
            <v>4.67741935483871</v>
          </cell>
          <cell r="S405">
            <v>4.4666666666666668</v>
          </cell>
          <cell r="T405">
            <v>5.419354838709677</v>
          </cell>
          <cell r="U405">
            <v>5.4666666666666659</v>
          </cell>
          <cell r="V405">
            <v>4.4516129032258061</v>
          </cell>
          <cell r="W405">
            <v>5.4516129032258061</v>
          </cell>
          <cell r="X405">
            <v>5.8965517241379306</v>
          </cell>
          <cell r="Y405">
            <v>5.7096774193548381</v>
          </cell>
          <cell r="Z405">
            <v>6.1</v>
          </cell>
          <cell r="AA405">
            <v>5.9354838709677411</v>
          </cell>
          <cell r="AB405">
            <v>5.8666666666666663</v>
          </cell>
          <cell r="AC405">
            <v>6</v>
          </cell>
          <cell r="AD405">
            <v>5.5161290322580632</v>
          </cell>
          <cell r="AE405">
            <v>5.6333333333333329</v>
          </cell>
          <cell r="AF405">
            <v>6</v>
          </cell>
          <cell r="AG405">
            <v>6</v>
          </cell>
          <cell r="AH405">
            <v>6</v>
          </cell>
          <cell r="AI405">
            <v>5</v>
          </cell>
          <cell r="AJ405">
            <v>4.6428571428571423</v>
          </cell>
          <cell r="AK405">
            <v>4.806451612903226</v>
          </cell>
          <cell r="AL405">
            <v>5.2666666666666666</v>
          </cell>
          <cell r="AM405">
            <v>5.935483870967742</v>
          </cell>
          <cell r="AN405">
            <v>5.9666666666666659</v>
          </cell>
          <cell r="AO405">
            <v>6</v>
          </cell>
          <cell r="AP405">
            <v>5.967741935483871</v>
          </cell>
          <cell r="AQ405">
            <v>5.9333333333333327</v>
          </cell>
          <cell r="AR405">
            <v>4.903225806451613</v>
          </cell>
          <cell r="AS405">
            <v>4.7333333333333334</v>
          </cell>
          <cell r="AT405">
            <v>5.2580645161290329</v>
          </cell>
          <cell r="AU405">
            <v>4.5483870967741931</v>
          </cell>
          <cell r="AV405">
            <v>5.5357142857142856</v>
          </cell>
          <cell r="AW405">
            <v>6.225806451612903</v>
          </cell>
          <cell r="AX405">
            <v>6.8666666666666663</v>
          </cell>
          <cell r="AY405">
            <v>6.258064516129032</v>
          </cell>
          <cell r="AZ405">
            <v>6.666666666666667</v>
          </cell>
        </row>
        <row r="406">
          <cell r="C406" t="str">
            <v>Gandara / Springfield / 353 MapleSt 5</v>
          </cell>
          <cell r="D406" t="str">
            <v>Springfield Area Office</v>
          </cell>
          <cell r="I406">
            <v>2.0333333333333332</v>
          </cell>
          <cell r="J406">
            <v>3.258064516129032</v>
          </cell>
          <cell r="K406">
            <v>4.9354838709677411</v>
          </cell>
          <cell r="L406">
            <v>4.1071428571428568</v>
          </cell>
          <cell r="M406">
            <v>4.67741935483871</v>
          </cell>
          <cell r="N406">
            <v>6.5333333333333341</v>
          </cell>
          <cell r="O406">
            <v>6.7096774193548363</v>
          </cell>
          <cell r="P406">
            <v>7.7666666666666675</v>
          </cell>
          <cell r="Q406">
            <v>7</v>
          </cell>
          <cell r="R406">
            <v>8.5483870967741922</v>
          </cell>
          <cell r="S406">
            <v>8.9</v>
          </cell>
          <cell r="T406">
            <v>8.9677419354838719</v>
          </cell>
          <cell r="U406">
            <v>8.8666666666666671</v>
          </cell>
          <cell r="V406">
            <v>6.2580645161290329</v>
          </cell>
          <cell r="W406">
            <v>7.32258064516129</v>
          </cell>
          <cell r="X406">
            <v>8.4137931034482758</v>
          </cell>
          <cell r="Y406">
            <v>8.8387096774193541</v>
          </cell>
          <cell r="Z406">
            <v>8.8000000000000007</v>
          </cell>
          <cell r="AA406">
            <v>8.7096774193548399</v>
          </cell>
          <cell r="AB406">
            <v>8.8000000000000007</v>
          </cell>
          <cell r="AC406">
            <v>7.967741935483871</v>
          </cell>
          <cell r="AD406">
            <v>8.806451612903226</v>
          </cell>
          <cell r="AE406">
            <v>8.9333333333333336</v>
          </cell>
          <cell r="AF406">
            <v>8.2258064516129039</v>
          </cell>
          <cell r="AG406">
            <v>7.9333333333333336</v>
          </cell>
          <cell r="AH406">
            <v>8.6451612903225801</v>
          </cell>
          <cell r="AI406">
            <v>8.67741935483871</v>
          </cell>
          <cell r="AJ406">
            <v>8.9285714285714306</v>
          </cell>
          <cell r="AK406">
            <v>8.6774193548387082</v>
          </cell>
          <cell r="AL406">
            <v>8.9333333333333336</v>
          </cell>
          <cell r="AM406">
            <v>8.5483870967741922</v>
          </cell>
          <cell r="AN406">
            <v>8.9</v>
          </cell>
          <cell r="AO406">
            <v>8.9677419354838719</v>
          </cell>
          <cell r="AP406">
            <v>8.9032258064516139</v>
          </cell>
          <cell r="AQ406">
            <v>8.4</v>
          </cell>
          <cell r="AR406">
            <v>8.67741935483871</v>
          </cell>
          <cell r="AS406">
            <v>7.5333333333333323</v>
          </cell>
          <cell r="AT406">
            <v>7.2258064516129039</v>
          </cell>
          <cell r="AU406">
            <v>8.3548387096774182</v>
          </cell>
          <cell r="AV406">
            <v>8.8928571428571423</v>
          </cell>
          <cell r="AW406">
            <v>10.06451612903226</v>
          </cell>
          <cell r="AX406">
            <v>10.366666666666667</v>
          </cell>
          <cell r="AY406">
            <v>10.193548387096772</v>
          </cell>
          <cell r="AZ406">
            <v>9.6333333333333329</v>
          </cell>
        </row>
        <row r="407">
          <cell r="C407" t="str">
            <v>Gandara / Springfield / 353 MapleSt 6</v>
          </cell>
          <cell r="D407" t="str">
            <v>(blank)</v>
          </cell>
          <cell r="AC407">
            <v>1</v>
          </cell>
        </row>
        <row r="408">
          <cell r="C408" t="str">
            <v>GermaineLawrence/Arlington/18Clarem 1</v>
          </cell>
          <cell r="D408" t="str">
            <v>Arlington Area Office</v>
          </cell>
          <cell r="G408">
            <v>1.9666666666666666</v>
          </cell>
          <cell r="H408">
            <v>1.8709677419354838</v>
          </cell>
          <cell r="I408">
            <v>1.4666666666666668</v>
          </cell>
          <cell r="J408">
            <v>1.7741935483870968</v>
          </cell>
          <cell r="K408">
            <v>1.7419354838709677</v>
          </cell>
          <cell r="L408">
            <v>2</v>
          </cell>
          <cell r="M408">
            <v>1.935483870967742</v>
          </cell>
          <cell r="N408">
            <v>2.333333333333333</v>
          </cell>
          <cell r="O408">
            <v>2</v>
          </cell>
          <cell r="P408">
            <v>1.7666666666666666</v>
          </cell>
          <cell r="Q408">
            <v>2</v>
          </cell>
          <cell r="R408">
            <v>2</v>
          </cell>
          <cell r="S408">
            <v>1.3333333333333335</v>
          </cell>
          <cell r="T408">
            <v>1.870967741935484</v>
          </cell>
          <cell r="U408">
            <v>1</v>
          </cell>
          <cell r="V408">
            <v>1.5483870967741935</v>
          </cell>
          <cell r="W408">
            <v>1.7096774193548387</v>
          </cell>
          <cell r="X408">
            <v>1.6896551724137931</v>
          </cell>
          <cell r="Y408">
            <v>2.5806451612903225</v>
          </cell>
          <cell r="Z408">
            <v>1.7666666666666668</v>
          </cell>
          <cell r="AA408">
            <v>1.6451612903225805</v>
          </cell>
          <cell r="AB408">
            <v>1.9666666666666668</v>
          </cell>
          <cell r="AC408">
            <v>1.7096774193548387</v>
          </cell>
          <cell r="AD408">
            <v>1.7419354838709677</v>
          </cell>
          <cell r="AE408">
            <v>1.6666666666666667</v>
          </cell>
          <cell r="AF408">
            <v>0.967741935483871</v>
          </cell>
          <cell r="AG408">
            <v>2</v>
          </cell>
          <cell r="AH408">
            <v>1.8387096774193545</v>
          </cell>
          <cell r="AI408">
            <v>2.5161290322580645</v>
          </cell>
          <cell r="AJ408">
            <v>1.7857142857142856</v>
          </cell>
          <cell r="AK408">
            <v>1.903225806451613</v>
          </cell>
          <cell r="AL408">
            <v>1.9333333333333331</v>
          </cell>
          <cell r="AM408">
            <v>2</v>
          </cell>
          <cell r="AN408">
            <v>1.9333333333333333</v>
          </cell>
          <cell r="AO408">
            <v>2.032258064516129</v>
          </cell>
          <cell r="AP408">
            <v>2.354838709677419</v>
          </cell>
          <cell r="AQ408">
            <v>2</v>
          </cell>
          <cell r="AR408">
            <v>1.967741935483871</v>
          </cell>
          <cell r="AS408">
            <v>1.8</v>
          </cell>
          <cell r="AT408">
            <v>2.7096774193548385</v>
          </cell>
          <cell r="AU408">
            <v>2.032258064516129</v>
          </cell>
          <cell r="AV408">
            <v>2.2142857142857144</v>
          </cell>
          <cell r="AW408">
            <v>2.032258064516129</v>
          </cell>
          <cell r="AX408">
            <v>2.1</v>
          </cell>
          <cell r="AY408">
            <v>1.8387096774193548</v>
          </cell>
          <cell r="AZ408">
            <v>2.0666666666666669</v>
          </cell>
        </row>
        <row r="409">
          <cell r="C409" t="str">
            <v>GermaineLawrence/Arlington/18Clarem 2</v>
          </cell>
          <cell r="D409" t="str">
            <v>Cambridge Area Office</v>
          </cell>
          <cell r="G409">
            <v>1</v>
          </cell>
          <cell r="H409">
            <v>0.93548387096774188</v>
          </cell>
          <cell r="I409">
            <v>0.96666666666666667</v>
          </cell>
          <cell r="J409">
            <v>0.54838709677419351</v>
          </cell>
          <cell r="K409">
            <v>0.77419354838709675</v>
          </cell>
          <cell r="L409">
            <v>1.2857142857142858</v>
          </cell>
          <cell r="M409">
            <v>1</v>
          </cell>
          <cell r="N409">
            <v>1</v>
          </cell>
          <cell r="O409">
            <v>0.83870967741935487</v>
          </cell>
          <cell r="P409">
            <v>1</v>
          </cell>
          <cell r="Q409">
            <v>0.61290322580645162</v>
          </cell>
          <cell r="R409">
            <v>1</v>
          </cell>
          <cell r="S409">
            <v>1</v>
          </cell>
          <cell r="T409">
            <v>0.61290322580645162</v>
          </cell>
          <cell r="U409">
            <v>0.96666666666666667</v>
          </cell>
          <cell r="V409">
            <v>0.58064516129032262</v>
          </cell>
          <cell r="W409">
            <v>1</v>
          </cell>
          <cell r="X409">
            <v>1</v>
          </cell>
          <cell r="Y409">
            <v>0.93548387096774188</v>
          </cell>
          <cell r="Z409">
            <v>1</v>
          </cell>
          <cell r="AA409">
            <v>0.80645161290322576</v>
          </cell>
          <cell r="AB409">
            <v>1</v>
          </cell>
          <cell r="AC409">
            <v>1.2580645161290323</v>
          </cell>
          <cell r="AD409">
            <v>0.4838709677419355</v>
          </cell>
          <cell r="AE409">
            <v>1</v>
          </cell>
          <cell r="AF409">
            <v>0.83870967741935476</v>
          </cell>
          <cell r="AG409">
            <v>1</v>
          </cell>
          <cell r="AH409">
            <v>1.3225806451612903</v>
          </cell>
          <cell r="AI409">
            <v>0.45161290322580644</v>
          </cell>
          <cell r="AJ409">
            <v>0.21428571428571427</v>
          </cell>
          <cell r="AK409">
            <v>0.83870967741935487</v>
          </cell>
          <cell r="AL409">
            <v>1</v>
          </cell>
          <cell r="AM409">
            <v>1</v>
          </cell>
          <cell r="AN409">
            <v>0.96666666666666667</v>
          </cell>
          <cell r="AO409">
            <v>0.77419354838709675</v>
          </cell>
          <cell r="AP409">
            <v>0.80645161290322576</v>
          </cell>
          <cell r="AR409">
            <v>0.32258064516129031</v>
          </cell>
          <cell r="AS409">
            <v>0.83333333333333326</v>
          </cell>
          <cell r="AT409">
            <v>1</v>
          </cell>
          <cell r="AU409">
            <v>0.16129032258064516</v>
          </cell>
          <cell r="AW409">
            <v>3.2258064516129031E-2</v>
          </cell>
          <cell r="AX409">
            <v>0.56666666666666665</v>
          </cell>
          <cell r="AY409">
            <v>1</v>
          </cell>
          <cell r="AZ409">
            <v>0.93333333333333335</v>
          </cell>
        </row>
        <row r="410">
          <cell r="C410" t="str">
            <v>GermaineLawrence/Arlington/18Clarem 3</v>
          </cell>
          <cell r="D410" t="str">
            <v>Coastal Area Office</v>
          </cell>
          <cell r="J410">
            <v>3.2258064516129031E-2</v>
          </cell>
          <cell r="O410">
            <v>0.64516129032258063</v>
          </cell>
          <cell r="T410">
            <v>9.6774193548387094E-2</v>
          </cell>
          <cell r="U410">
            <v>1</v>
          </cell>
          <cell r="V410">
            <v>0.38709677419354838</v>
          </cell>
          <cell r="X410">
            <v>6.8965517241379309E-2</v>
          </cell>
          <cell r="AD410">
            <v>0.19354838709677419</v>
          </cell>
        </row>
        <row r="411">
          <cell r="C411" t="str">
            <v>GermaineLawrence/Arlington/18Clarem 4</v>
          </cell>
          <cell r="D411" t="str">
            <v>Dimock St. Area Office</v>
          </cell>
          <cell r="N411">
            <v>0.6</v>
          </cell>
          <cell r="O411">
            <v>1.4193548387096775</v>
          </cell>
          <cell r="P411">
            <v>2.1</v>
          </cell>
          <cell r="Q411">
            <v>1.9032258064516128</v>
          </cell>
          <cell r="R411">
            <v>0.61290322580645162</v>
          </cell>
          <cell r="S411">
            <v>2.2333333333333334</v>
          </cell>
          <cell r="T411">
            <v>2.6451612903225805</v>
          </cell>
          <cell r="U411">
            <v>0.8666666666666667</v>
          </cell>
          <cell r="V411">
            <v>1.6451612903225805</v>
          </cell>
          <cell r="W411">
            <v>1.8387096774193548</v>
          </cell>
          <cell r="X411">
            <v>1.4827586206896552</v>
          </cell>
          <cell r="Y411">
            <v>1.8064516129032258</v>
          </cell>
          <cell r="Z411">
            <v>1.7</v>
          </cell>
          <cell r="AA411">
            <v>2</v>
          </cell>
          <cell r="AB411">
            <v>1.2666666666666666</v>
          </cell>
          <cell r="AC411">
            <v>2</v>
          </cell>
          <cell r="AD411">
            <v>0.16129032258064516</v>
          </cell>
          <cell r="AE411">
            <v>0.5</v>
          </cell>
          <cell r="AF411">
            <v>0.4838709677419355</v>
          </cell>
          <cell r="AG411">
            <v>1</v>
          </cell>
          <cell r="AH411">
            <v>1.193548387096774</v>
          </cell>
          <cell r="AI411">
            <v>0.83870967741935487</v>
          </cell>
          <cell r="AK411">
            <v>0.64516129032258063</v>
          </cell>
          <cell r="AL411">
            <v>0.96666666666666667</v>
          </cell>
          <cell r="AM411">
            <v>0.54838709677419351</v>
          </cell>
          <cell r="AP411">
            <v>0.38709677419354838</v>
          </cell>
          <cell r="AQ411">
            <v>0.1</v>
          </cell>
          <cell r="AR411">
            <v>1</v>
          </cell>
          <cell r="AS411">
            <v>6.6666666666666666E-2</v>
          </cell>
          <cell r="AV411">
            <v>0.21428571428571427</v>
          </cell>
          <cell r="AW411">
            <v>0.32258064516129031</v>
          </cell>
          <cell r="AX411">
            <v>1.5</v>
          </cell>
          <cell r="AY411">
            <v>2.838709677419355</v>
          </cell>
          <cell r="AZ411">
            <v>0.6333333333333333</v>
          </cell>
        </row>
        <row r="412">
          <cell r="C412" t="str">
            <v>GermaineLawrence/Arlington/18Clarem 5</v>
          </cell>
          <cell r="D412" t="str">
            <v>Framingham Area Office</v>
          </cell>
          <cell r="G412">
            <v>1</v>
          </cell>
          <cell r="H412">
            <v>1</v>
          </cell>
          <cell r="I412">
            <v>1</v>
          </cell>
          <cell r="J412">
            <v>0.967741935483871</v>
          </cell>
          <cell r="K412">
            <v>1</v>
          </cell>
          <cell r="L412">
            <v>0.4285714285714286</v>
          </cell>
          <cell r="M412">
            <v>0.83870967741935476</v>
          </cell>
          <cell r="N412">
            <v>0.96666666666666667</v>
          </cell>
          <cell r="O412">
            <v>0.77419354838709675</v>
          </cell>
          <cell r="P412">
            <v>1</v>
          </cell>
          <cell r="Q412">
            <v>1</v>
          </cell>
          <cell r="R412">
            <v>0.80645161290322576</v>
          </cell>
          <cell r="S412">
            <v>0.8666666666666667</v>
          </cell>
          <cell r="T412">
            <v>1</v>
          </cell>
          <cell r="U412">
            <v>0.96666666666666656</v>
          </cell>
          <cell r="V412">
            <v>1.096774193548387</v>
          </cell>
          <cell r="W412">
            <v>1</v>
          </cell>
          <cell r="X412">
            <v>1.103448275862069</v>
          </cell>
          <cell r="Y412">
            <v>1.129032258064516</v>
          </cell>
          <cell r="Z412">
            <v>1.5666666666666667</v>
          </cell>
          <cell r="AA412">
            <v>0.87096774193548387</v>
          </cell>
          <cell r="AB412">
            <v>1</v>
          </cell>
          <cell r="AC412">
            <v>1</v>
          </cell>
          <cell r="AD412">
            <v>0.93548387096774188</v>
          </cell>
          <cell r="AE412">
            <v>0.93333333333333335</v>
          </cell>
          <cell r="AF412">
            <v>0.58064516129032262</v>
          </cell>
          <cell r="AG412">
            <v>1</v>
          </cell>
          <cell r="AH412">
            <v>0.80645161290322576</v>
          </cell>
          <cell r="AJ412">
            <v>0.67857142857142849</v>
          </cell>
          <cell r="AK412">
            <v>1.1612903225806452</v>
          </cell>
          <cell r="AL412">
            <v>0.9</v>
          </cell>
          <cell r="AM412">
            <v>1</v>
          </cell>
          <cell r="AN412">
            <v>1</v>
          </cell>
          <cell r="AO412">
            <v>0.80645161290322576</v>
          </cell>
          <cell r="AP412">
            <v>0.87096774193548387</v>
          </cell>
          <cell r="AQ412">
            <v>0.7</v>
          </cell>
          <cell r="AS412">
            <v>1.0333333333333334</v>
          </cell>
          <cell r="AT412">
            <v>1.1612903225806452</v>
          </cell>
          <cell r="AU412">
            <v>1</v>
          </cell>
          <cell r="AV412">
            <v>1.25</v>
          </cell>
          <cell r="AW412">
            <v>1.4838709677419355</v>
          </cell>
          <cell r="AX412">
            <v>1</v>
          </cell>
          <cell r="AY412">
            <v>1</v>
          </cell>
          <cell r="AZ412">
            <v>1</v>
          </cell>
        </row>
        <row r="413">
          <cell r="C413" t="str">
            <v>GermaineLawrence/Arlington/18Clarem 6</v>
          </cell>
          <cell r="D413" t="str">
            <v>Harbor Area Office</v>
          </cell>
          <cell r="G413">
            <v>0.46666666666666667</v>
          </cell>
          <cell r="H413">
            <v>1</v>
          </cell>
          <cell r="I413">
            <v>0.5</v>
          </cell>
          <cell r="K413">
            <v>0.90322580645161288</v>
          </cell>
          <cell r="L413">
            <v>0.9642857142857143</v>
          </cell>
          <cell r="M413">
            <v>1</v>
          </cell>
          <cell r="N413">
            <v>0.13333333333333333</v>
          </cell>
          <cell r="O413">
            <v>0.67741935483870963</v>
          </cell>
          <cell r="P413">
            <v>1.6</v>
          </cell>
          <cell r="R413">
            <v>0.90322580645161288</v>
          </cell>
          <cell r="S413">
            <v>0.2</v>
          </cell>
          <cell r="T413">
            <v>1.4838709677419355</v>
          </cell>
          <cell r="U413">
            <v>2.9666666666666668</v>
          </cell>
          <cell r="V413">
            <v>2.5806451612903225</v>
          </cell>
          <cell r="W413">
            <v>1.4193548387096775</v>
          </cell>
          <cell r="X413">
            <v>1</v>
          </cell>
          <cell r="Y413">
            <v>1.4838709677419355</v>
          </cell>
          <cell r="Z413">
            <v>3</v>
          </cell>
          <cell r="AA413">
            <v>2.032258064516129</v>
          </cell>
          <cell r="AB413">
            <v>1.0666666666666667</v>
          </cell>
          <cell r="AC413">
            <v>0.45161290322580644</v>
          </cell>
          <cell r="AD413">
            <v>0.80645161290322576</v>
          </cell>
          <cell r="AE413">
            <v>0.7</v>
          </cell>
          <cell r="AG413">
            <v>0.2</v>
          </cell>
          <cell r="AH413">
            <v>0.96774193548387089</v>
          </cell>
          <cell r="AI413">
            <v>1.838709677419355</v>
          </cell>
          <cell r="AJ413">
            <v>2</v>
          </cell>
          <cell r="AK413">
            <v>1.6129032258064515</v>
          </cell>
          <cell r="AL413">
            <v>2.166666666666667</v>
          </cell>
          <cell r="AM413">
            <v>1.935483870967742</v>
          </cell>
          <cell r="AN413">
            <v>1.6666666666666665</v>
          </cell>
          <cell r="AO413">
            <v>1.935483870967742</v>
          </cell>
          <cell r="AP413">
            <v>1.129032258064516</v>
          </cell>
          <cell r="AQ413">
            <v>1.8</v>
          </cell>
          <cell r="AR413">
            <v>1.096774193548387</v>
          </cell>
          <cell r="AS413">
            <v>1.5</v>
          </cell>
          <cell r="AT413">
            <v>1.935483870967742</v>
          </cell>
          <cell r="AU413">
            <v>1.9677419354838708</v>
          </cell>
          <cell r="AV413">
            <v>1.25</v>
          </cell>
          <cell r="AW413">
            <v>1.7096774193548385</v>
          </cell>
          <cell r="AX413">
            <v>1</v>
          </cell>
          <cell r="AY413">
            <v>6.4516129032258063E-2</v>
          </cell>
          <cell r="AZ413">
            <v>2.4333333333333331</v>
          </cell>
        </row>
        <row r="414">
          <cell r="C414" t="str">
            <v>GermaineLawrence/Arlington/18Clarem 7</v>
          </cell>
          <cell r="D414" t="str">
            <v>Hyde Park Area Office</v>
          </cell>
          <cell r="I414">
            <v>0.6</v>
          </cell>
          <cell r="J414">
            <v>0.67741935483870963</v>
          </cell>
          <cell r="K414">
            <v>0.90322580645161288</v>
          </cell>
          <cell r="N414">
            <v>0.46666666666666667</v>
          </cell>
          <cell r="O414">
            <v>2.290322580645161</v>
          </cell>
          <cell r="P414">
            <v>0.36666666666666664</v>
          </cell>
          <cell r="Q414">
            <v>2.225806451612903</v>
          </cell>
          <cell r="R414">
            <v>1.8064516129032258</v>
          </cell>
          <cell r="S414">
            <v>0.23333333333333334</v>
          </cell>
          <cell r="T414">
            <v>1</v>
          </cell>
          <cell r="U414">
            <v>0.16666666666666666</v>
          </cell>
          <cell r="V414">
            <v>0.58064516129032262</v>
          </cell>
          <cell r="W414">
            <v>1.4516129032258065</v>
          </cell>
          <cell r="X414">
            <v>1.6551724137931034</v>
          </cell>
          <cell r="Y414">
            <v>0.4838709677419355</v>
          </cell>
          <cell r="Z414">
            <v>0.8</v>
          </cell>
          <cell r="AA414">
            <v>0.77419354838709675</v>
          </cell>
          <cell r="AB414">
            <v>0.73333333333333328</v>
          </cell>
          <cell r="AC414">
            <v>0.25806451612903225</v>
          </cell>
          <cell r="AD414">
            <v>2</v>
          </cell>
          <cell r="AE414">
            <v>0.83333333333333326</v>
          </cell>
          <cell r="AF414">
            <v>2</v>
          </cell>
          <cell r="AG414">
            <v>2.4</v>
          </cell>
          <cell r="AH414">
            <v>0.87096774193548376</v>
          </cell>
          <cell r="AJ414">
            <v>0.25</v>
          </cell>
          <cell r="AK414">
            <v>9.6774193548387094E-2</v>
          </cell>
          <cell r="AL414">
            <v>0.53333333333333333</v>
          </cell>
          <cell r="AM414">
            <v>1.2258064516129032</v>
          </cell>
          <cell r="AN414">
            <v>1.7333333333333334</v>
          </cell>
          <cell r="AO414">
            <v>2.935483870967742</v>
          </cell>
          <cell r="AP414">
            <v>0.74193548387096775</v>
          </cell>
          <cell r="AQ414">
            <v>0.96666666666666667</v>
          </cell>
          <cell r="AR414">
            <v>1</v>
          </cell>
          <cell r="AS414">
            <v>1.9666666666666668</v>
          </cell>
          <cell r="AT414">
            <v>1.064516129032258</v>
          </cell>
          <cell r="AU414">
            <v>0.80645161290322576</v>
          </cell>
          <cell r="AV414">
            <v>2.1071428571428572</v>
          </cell>
          <cell r="AW414">
            <v>1.903225806451613</v>
          </cell>
          <cell r="AX414">
            <v>1.3</v>
          </cell>
          <cell r="AY414">
            <v>2</v>
          </cell>
          <cell r="AZ414">
            <v>1</v>
          </cell>
        </row>
        <row r="415">
          <cell r="C415" t="str">
            <v>GermaineLawrence/Arlington/18Clarem 8</v>
          </cell>
          <cell r="D415" t="str">
            <v>Lawrence Area Office</v>
          </cell>
          <cell r="AQ415">
            <v>0.3</v>
          </cell>
          <cell r="AR415">
            <v>1</v>
          </cell>
        </row>
        <row r="416">
          <cell r="C416" t="str">
            <v>GermaineLawrence/Arlington/18Clarem 9</v>
          </cell>
          <cell r="D416" t="str">
            <v>Lynn Area Office</v>
          </cell>
          <cell r="Z416">
            <v>0.4</v>
          </cell>
          <cell r="AA416">
            <v>0.12903225806451613</v>
          </cell>
          <cell r="AD416">
            <v>9.6774193548387094E-2</v>
          </cell>
          <cell r="AH416">
            <v>0.70967741935483875</v>
          </cell>
          <cell r="AI416">
            <v>0.93548387096774199</v>
          </cell>
          <cell r="AJ416">
            <v>1</v>
          </cell>
          <cell r="AK416">
            <v>0.35483870967741937</v>
          </cell>
        </row>
        <row r="417">
          <cell r="C417" t="str">
            <v>GermaineLawrence/Arlington/18Clarem 10</v>
          </cell>
          <cell r="D417" t="str">
            <v>Malden Area Office</v>
          </cell>
          <cell r="G417">
            <v>2.7666666666666666</v>
          </cell>
          <cell r="H417">
            <v>2.612903225806452</v>
          </cell>
          <cell r="I417">
            <v>2.666666666666667</v>
          </cell>
          <cell r="J417">
            <v>2.709677419354839</v>
          </cell>
          <cell r="K417">
            <v>3.161290322580645</v>
          </cell>
          <cell r="L417">
            <v>2.4285714285714288</v>
          </cell>
          <cell r="M417">
            <v>3.193548387096774</v>
          </cell>
          <cell r="N417">
            <v>2.3666666666666667</v>
          </cell>
          <cell r="O417">
            <v>1.4193548387096773</v>
          </cell>
          <cell r="P417">
            <v>3.2</v>
          </cell>
          <cell r="Q417">
            <v>3</v>
          </cell>
          <cell r="R417">
            <v>2.7741935483870965</v>
          </cell>
          <cell r="S417">
            <v>1.7333333333333334</v>
          </cell>
          <cell r="T417">
            <v>2.967741935483871</v>
          </cell>
          <cell r="U417">
            <v>2.4666666666666668</v>
          </cell>
          <cell r="V417">
            <v>2.4516129032258065</v>
          </cell>
          <cell r="W417">
            <v>2.5161290322580645</v>
          </cell>
          <cell r="X417">
            <v>2.7586206896551726</v>
          </cell>
          <cell r="Y417">
            <v>1.4193548387096775</v>
          </cell>
          <cell r="Z417">
            <v>1.9666666666666668</v>
          </cell>
          <cell r="AA417">
            <v>2.032258064516129</v>
          </cell>
          <cell r="AB417">
            <v>2.5</v>
          </cell>
          <cell r="AC417">
            <v>2.8064516129032255</v>
          </cell>
          <cell r="AD417">
            <v>2.935483870967742</v>
          </cell>
          <cell r="AE417">
            <v>2.1</v>
          </cell>
          <cell r="AF417">
            <v>2.5161290322580645</v>
          </cell>
          <cell r="AG417">
            <v>2.6333333333333337</v>
          </cell>
          <cell r="AH417">
            <v>0.77419354838709675</v>
          </cell>
          <cell r="AI417">
            <v>1.5806451612903225</v>
          </cell>
          <cell r="AJ417">
            <v>2</v>
          </cell>
          <cell r="AK417">
            <v>2.3225806451612905</v>
          </cell>
          <cell r="AL417">
            <v>3</v>
          </cell>
          <cell r="AM417">
            <v>2.774193548387097</v>
          </cell>
          <cell r="AN417">
            <v>2.9333333333333336</v>
          </cell>
          <cell r="AO417">
            <v>2.6774193548387095</v>
          </cell>
          <cell r="AP417">
            <v>2.096774193548387</v>
          </cell>
          <cell r="AQ417">
            <v>2.7666666666666666</v>
          </cell>
          <cell r="AR417">
            <v>2.5483870967741935</v>
          </cell>
          <cell r="AS417">
            <v>2.4</v>
          </cell>
          <cell r="AT417">
            <v>1.8064516129032258</v>
          </cell>
          <cell r="AU417">
            <v>2.6129032258064515</v>
          </cell>
          <cell r="AV417">
            <v>2.6785714285714284</v>
          </cell>
          <cell r="AW417">
            <v>2.709677419354839</v>
          </cell>
          <cell r="AX417">
            <v>2.8666666666666667</v>
          </cell>
          <cell r="AY417">
            <v>2.4838709677419355</v>
          </cell>
          <cell r="AZ417">
            <v>2.9</v>
          </cell>
        </row>
        <row r="418">
          <cell r="C418" t="str">
            <v>GermaineLawrence/Arlington/18Clarem 11</v>
          </cell>
          <cell r="D418" t="str">
            <v>Park St. Area Office</v>
          </cell>
          <cell r="G418">
            <v>0.43333333333333335</v>
          </cell>
          <cell r="H418">
            <v>1</v>
          </cell>
          <cell r="I418">
            <v>0.66666666666666674</v>
          </cell>
          <cell r="J418">
            <v>0.58064516129032262</v>
          </cell>
          <cell r="K418">
            <v>6.4516129032258063E-2</v>
          </cell>
          <cell r="L418">
            <v>1</v>
          </cell>
          <cell r="M418">
            <v>0.967741935483871</v>
          </cell>
          <cell r="N418">
            <v>1.1666666666666665</v>
          </cell>
          <cell r="O418">
            <v>1.2903225806451613</v>
          </cell>
          <cell r="P418">
            <v>0.8666666666666667</v>
          </cell>
          <cell r="Q418">
            <v>1.3548387096774195</v>
          </cell>
          <cell r="R418">
            <v>1.806451612903226</v>
          </cell>
          <cell r="U418">
            <v>0.5</v>
          </cell>
          <cell r="V418">
            <v>0.12903225806451613</v>
          </cell>
          <cell r="X418">
            <v>1.103448275862069</v>
          </cell>
          <cell r="Y418">
            <v>1.6129032258064515</v>
          </cell>
          <cell r="AB418">
            <v>0.7</v>
          </cell>
          <cell r="AC418">
            <v>2.258064516129032</v>
          </cell>
          <cell r="AD418">
            <v>2.967741935483871</v>
          </cell>
          <cell r="AE418">
            <v>2.5333333333333332</v>
          </cell>
          <cell r="AF418">
            <v>2.354838709677419</v>
          </cell>
          <cell r="AG418">
            <v>0.6333333333333333</v>
          </cell>
          <cell r="AH418">
            <v>0.74193548387096775</v>
          </cell>
          <cell r="AI418">
            <v>2.4516129032258061</v>
          </cell>
          <cell r="AJ418">
            <v>1.6785714285714286</v>
          </cell>
          <cell r="AK418">
            <v>1.967741935483871</v>
          </cell>
          <cell r="AL418">
            <v>1.2666666666666666</v>
          </cell>
          <cell r="AM418">
            <v>2</v>
          </cell>
          <cell r="AN418">
            <v>1.4</v>
          </cell>
          <cell r="AO418">
            <v>0.4838709677419355</v>
          </cell>
          <cell r="AP418">
            <v>1.032258064516129</v>
          </cell>
          <cell r="AQ418">
            <v>1.7666666666666666</v>
          </cell>
          <cell r="AR418">
            <v>2.6129032258064515</v>
          </cell>
          <cell r="AS418">
            <v>1</v>
          </cell>
          <cell r="AT418">
            <v>1.967741935483871</v>
          </cell>
          <cell r="AU418">
            <v>2.7741935483870965</v>
          </cell>
          <cell r="AV418">
            <v>2.2857142857142856</v>
          </cell>
          <cell r="AW418">
            <v>1.2903225806451613</v>
          </cell>
          <cell r="AX418">
            <v>1.0666666666666667</v>
          </cell>
          <cell r="AY418">
            <v>0.93548387096774188</v>
          </cell>
          <cell r="AZ418">
            <v>0.73333333333333339</v>
          </cell>
        </row>
        <row r="419">
          <cell r="C419" t="str">
            <v>GermaineLawrence/Arlington/18Clarem 12</v>
          </cell>
          <cell r="D419" t="str">
            <v>Solutions for Living (PAS Metro)</v>
          </cell>
          <cell r="AA419">
            <v>0.64516129032258063</v>
          </cell>
          <cell r="AB419">
            <v>0.13333333333333333</v>
          </cell>
          <cell r="AJ419">
            <v>7.1428571428571425E-2</v>
          </cell>
          <cell r="AK419">
            <v>1</v>
          </cell>
          <cell r="AL419">
            <v>0.46666666666666667</v>
          </cell>
          <cell r="AO419">
            <v>0.38709677419354838</v>
          </cell>
          <cell r="AP419">
            <v>1</v>
          </cell>
          <cell r="AQ419">
            <v>6.6666666666666666E-2</v>
          </cell>
        </row>
        <row r="420">
          <cell r="C420" t="str">
            <v>GermaineLawrence/Arlington/18Clarem 13</v>
          </cell>
          <cell r="D420" t="str">
            <v>(blank)</v>
          </cell>
          <cell r="Y420">
            <v>3.2258064516129031E-2</v>
          </cell>
        </row>
        <row r="421">
          <cell r="C421" t="str">
            <v>Harbor Schools/ Merrimac /100W.Main 1</v>
          </cell>
          <cell r="D421" t="str">
            <v>Cape Ann Area Office</v>
          </cell>
          <cell r="V421">
            <v>0.16129032258064516</v>
          </cell>
        </row>
        <row r="422">
          <cell r="C422" t="str">
            <v>Harbor Schools/ Merrimac /100W.Main 2</v>
          </cell>
          <cell r="D422" t="str">
            <v>Haverhill Area Office</v>
          </cell>
          <cell r="J422">
            <v>0.16129032258064516</v>
          </cell>
          <cell r="P422">
            <v>0.56666666666666665</v>
          </cell>
          <cell r="Q422">
            <v>0.29032258064516125</v>
          </cell>
          <cell r="W422">
            <v>3.2258064516129031E-2</v>
          </cell>
          <cell r="AI422">
            <v>9.6774193548387094E-2</v>
          </cell>
          <cell r="AW422">
            <v>0.16129032258064516</v>
          </cell>
          <cell r="AX422">
            <v>0.4</v>
          </cell>
          <cell r="AY422">
            <v>3.2258064516129031E-2</v>
          </cell>
        </row>
        <row r="423">
          <cell r="C423" t="str">
            <v>Harbor Schools/ Merrimac /100W.Main 3</v>
          </cell>
          <cell r="D423" t="str">
            <v>Lawrence Area Office</v>
          </cell>
          <cell r="O423">
            <v>6.4516129032258063E-2</v>
          </cell>
          <cell r="R423">
            <v>0.58064516129032262</v>
          </cell>
          <cell r="S423">
            <v>0.3</v>
          </cell>
          <cell r="U423">
            <v>3.3333333333333333E-2</v>
          </cell>
          <cell r="AE423">
            <v>0.23333333333333334</v>
          </cell>
          <cell r="AG423">
            <v>0.33333333333333331</v>
          </cell>
          <cell r="AH423">
            <v>1.193548387096774</v>
          </cell>
          <cell r="AI423">
            <v>1</v>
          </cell>
          <cell r="AJ423">
            <v>1</v>
          </cell>
          <cell r="AK423">
            <v>0.32258064516129031</v>
          </cell>
          <cell r="AQ423">
            <v>3.3333333333333333E-2</v>
          </cell>
          <cell r="AR423">
            <v>0.22580645161290322</v>
          </cell>
          <cell r="AS423">
            <v>0.36666666666666664</v>
          </cell>
          <cell r="AT423">
            <v>0.90322580645161288</v>
          </cell>
          <cell r="AV423">
            <v>0.75</v>
          </cell>
          <cell r="AW423">
            <v>0.35483870967741937</v>
          </cell>
          <cell r="AY423">
            <v>3.2258064516129031E-2</v>
          </cell>
        </row>
        <row r="424">
          <cell r="C424" t="str">
            <v>Harbor Schools/ Merrimac /100W.Main 4</v>
          </cell>
          <cell r="D424" t="str">
            <v>Lowell Area Office</v>
          </cell>
          <cell r="F424">
            <v>0.35483870967741937</v>
          </cell>
          <cell r="G424">
            <v>5.3</v>
          </cell>
          <cell r="H424">
            <v>7.064516129032258</v>
          </cell>
          <cell r="I424">
            <v>7.5</v>
          </cell>
          <cell r="J424">
            <v>6.4838709677419351</v>
          </cell>
          <cell r="K424">
            <v>8.6451612903225801</v>
          </cell>
          <cell r="L424">
            <v>6.5714285714285721</v>
          </cell>
          <cell r="M424">
            <v>9.3225806451612883</v>
          </cell>
          <cell r="N424">
            <v>10.666666666666668</v>
          </cell>
          <cell r="O424">
            <v>11.193548387096774</v>
          </cell>
          <cell r="P424">
            <v>9</v>
          </cell>
          <cell r="Q424">
            <v>10.612903225806452</v>
          </cell>
          <cell r="R424">
            <v>9.870967741935484</v>
          </cell>
          <cell r="S424">
            <v>9.7333333333333343</v>
          </cell>
          <cell r="T424">
            <v>9.3548387096774182</v>
          </cell>
          <cell r="U424">
            <v>10.733333333333334</v>
          </cell>
          <cell r="V424">
            <v>9.612903225806452</v>
          </cell>
          <cell r="W424">
            <v>10.225806451612906</v>
          </cell>
          <cell r="X424">
            <v>10.827586206896553</v>
          </cell>
          <cell r="Y424">
            <v>11.064516129032258</v>
          </cell>
          <cell r="Z424">
            <v>10.9</v>
          </cell>
          <cell r="AA424">
            <v>11.516129032258064</v>
          </cell>
          <cell r="AB424">
            <v>11.533333333333333</v>
          </cell>
          <cell r="AC424">
            <v>11.129032258064516</v>
          </cell>
          <cell r="AD424">
            <v>10.709677419354838</v>
          </cell>
          <cell r="AE424">
            <v>11.233333333333334</v>
          </cell>
          <cell r="AF424">
            <v>11.741935483870968</v>
          </cell>
          <cell r="AG424">
            <v>11.166666666666668</v>
          </cell>
          <cell r="AH424">
            <v>10.451612903225806</v>
          </cell>
          <cell r="AI424">
            <v>10</v>
          </cell>
          <cell r="AJ424">
            <v>10.75</v>
          </cell>
          <cell r="AK424">
            <v>10.935483870967744</v>
          </cell>
          <cell r="AL424">
            <v>11.666666666666666</v>
          </cell>
          <cell r="AM424">
            <v>11.580645161290322</v>
          </cell>
          <cell r="AN424">
            <v>11.3</v>
          </cell>
          <cell r="AO424">
            <v>11.903225806451614</v>
          </cell>
          <cell r="AP424">
            <v>11.483870967741936</v>
          </cell>
          <cell r="AQ424">
            <v>11.533333333333333</v>
          </cell>
          <cell r="AR424">
            <v>10</v>
          </cell>
          <cell r="AS424">
            <v>10.233333333333334</v>
          </cell>
          <cell r="AT424">
            <v>8.9677419354838719</v>
          </cell>
          <cell r="AU424">
            <v>8.064516129032258</v>
          </cell>
          <cell r="AV424">
            <v>10.178571428571429</v>
          </cell>
          <cell r="AW424">
            <v>10.258064516129032</v>
          </cell>
          <cell r="AX424">
            <v>10.166666666666666</v>
          </cell>
          <cell r="AY424">
            <v>10.93548387096774</v>
          </cell>
          <cell r="AZ424">
            <v>10.199999999999999</v>
          </cell>
        </row>
        <row r="425">
          <cell r="C425" t="str">
            <v>Harbor Schools/ Merrimac /100W.Main 5</v>
          </cell>
          <cell r="D425" t="str">
            <v>Lynn Area Office</v>
          </cell>
          <cell r="S425">
            <v>0.46666666666666667</v>
          </cell>
          <cell r="T425">
            <v>3.2258064516129031E-2</v>
          </cell>
          <cell r="Z425">
            <v>0.16666666666666666</v>
          </cell>
          <cell r="AP425">
            <v>3.2258064516129031E-2</v>
          </cell>
        </row>
        <row r="426">
          <cell r="C426" t="str">
            <v>HES / Beverly / 6 Echo Ave. 1</v>
          </cell>
          <cell r="D426" t="str">
            <v>Cape Ann Area Office</v>
          </cell>
          <cell r="E426">
            <v>3.4838709677419351</v>
          </cell>
          <cell r="F426">
            <v>8.4193548387096762</v>
          </cell>
          <cell r="G426">
            <v>8.4666666666666668</v>
          </cell>
          <cell r="H426">
            <v>8.6451612903225801</v>
          </cell>
          <cell r="I426">
            <v>10.6</v>
          </cell>
          <cell r="J426">
            <v>10.129032258064516</v>
          </cell>
          <cell r="K426">
            <v>11.32258064516129</v>
          </cell>
          <cell r="L426">
            <v>9.5714285714285712</v>
          </cell>
          <cell r="M426">
            <v>10.258064516129034</v>
          </cell>
          <cell r="N426">
            <v>9.3333333333333357</v>
          </cell>
          <cell r="O426">
            <v>10.93548387096774</v>
          </cell>
          <cell r="P426">
            <v>9.3333333333333321</v>
          </cell>
          <cell r="Q426">
            <v>10.225806451612904</v>
          </cell>
          <cell r="R426">
            <v>10.161290322580644</v>
          </cell>
          <cell r="S426">
            <v>7.133333333333332</v>
          </cell>
          <cell r="T426">
            <v>8.2903225806451619</v>
          </cell>
          <cell r="U426">
            <v>4.5333333333333332</v>
          </cell>
          <cell r="V426">
            <v>6.967741935483871</v>
          </cell>
          <cell r="W426">
            <v>8.1612903225806441</v>
          </cell>
          <cell r="X426">
            <v>6.862068965517242</v>
          </cell>
          <cell r="Y426">
            <v>5.032258064516129</v>
          </cell>
          <cell r="Z426">
            <v>7.4666666666666668</v>
          </cell>
          <cell r="AA426">
            <v>9.6129032258064502</v>
          </cell>
          <cell r="AB426">
            <v>7.6666666666666661</v>
          </cell>
          <cell r="AC426">
            <v>7.8387096774193541</v>
          </cell>
          <cell r="AD426">
            <v>10</v>
          </cell>
          <cell r="AE426">
            <v>10.966666666666665</v>
          </cell>
          <cell r="AF426">
            <v>6.7096774193548381</v>
          </cell>
          <cell r="AG426">
            <v>8.9333333333333336</v>
          </cell>
          <cell r="AH426">
            <v>8.6129032258064502</v>
          </cell>
          <cell r="AI426">
            <v>8.4193548387096762</v>
          </cell>
          <cell r="AJ426">
            <v>9.75</v>
          </cell>
          <cell r="AK426">
            <v>8.8387096774193541</v>
          </cell>
          <cell r="AL426">
            <v>10.133333333333333</v>
          </cell>
          <cell r="AM426">
            <v>9.9677419354838719</v>
          </cell>
          <cell r="AN426">
            <v>7.7</v>
          </cell>
          <cell r="AO426">
            <v>9.7096774193548381</v>
          </cell>
          <cell r="AP426">
            <v>0.5161290322580645</v>
          </cell>
        </row>
        <row r="427">
          <cell r="C427" t="str">
            <v>HES / Beverly / 6 Echo Ave. 2</v>
          </cell>
          <cell r="D427" t="str">
            <v>Haverhill Area Office</v>
          </cell>
          <cell r="T427">
            <v>0.32258064516129031</v>
          </cell>
          <cell r="U427">
            <v>2.4333333333333336</v>
          </cell>
          <cell r="V427">
            <v>2.032258064516129</v>
          </cell>
          <cell r="W427">
            <v>9.6774193548387094E-2</v>
          </cell>
          <cell r="X427">
            <v>0.55172413793103448</v>
          </cell>
          <cell r="Z427">
            <v>0.6333333333333333</v>
          </cell>
        </row>
        <row r="428">
          <cell r="C428" t="str">
            <v>HES / Beverly / 6 Echo Ave. 3</v>
          </cell>
          <cell r="D428" t="str">
            <v>Lawrence Area Office</v>
          </cell>
          <cell r="F428">
            <v>3.2258064516129031E-2</v>
          </cell>
          <cell r="S428">
            <v>0.13333333333333333</v>
          </cell>
          <cell r="T428">
            <v>0.25806451612903225</v>
          </cell>
          <cell r="U428">
            <v>0.36666666666666664</v>
          </cell>
          <cell r="V428">
            <v>0.32258064516129031</v>
          </cell>
          <cell r="AF428">
            <v>9.6774193548387094E-2</v>
          </cell>
          <cell r="AG428">
            <v>0.33333333333333331</v>
          </cell>
          <cell r="AH428">
            <v>0.12903225806451613</v>
          </cell>
        </row>
        <row r="429">
          <cell r="C429" t="str">
            <v>HES / Beverly / 6 Echo Ave. 4</v>
          </cell>
          <cell r="D429" t="str">
            <v>Lowell Area Office</v>
          </cell>
          <cell r="N429">
            <v>0.16666666666666666</v>
          </cell>
          <cell r="Z429">
            <v>0.13333333333333333</v>
          </cell>
          <cell r="AB429">
            <v>3.3333333333333333E-2</v>
          </cell>
          <cell r="AD429">
            <v>3.2258064516129031E-2</v>
          </cell>
          <cell r="AF429">
            <v>1.4516129032258065</v>
          </cell>
          <cell r="AG429">
            <v>1.0666666666666667</v>
          </cell>
          <cell r="AH429">
            <v>0.38709677419354838</v>
          </cell>
          <cell r="AI429">
            <v>3.2258064516129031E-2</v>
          </cell>
          <cell r="AJ429">
            <v>7.1428571428571425E-2</v>
          </cell>
        </row>
        <row r="430">
          <cell r="C430" t="str">
            <v>HES / Beverly / 6 Echo Ave. 5</v>
          </cell>
          <cell r="D430" t="str">
            <v>Lynn Area Office</v>
          </cell>
          <cell r="N430">
            <v>0.13333333333333333</v>
          </cell>
          <cell r="Q430">
            <v>0.29032258064516131</v>
          </cell>
          <cell r="R430">
            <v>0.35483870967741937</v>
          </cell>
          <cell r="S430">
            <v>0.36666666666666664</v>
          </cell>
          <cell r="T430">
            <v>0.4838709677419355</v>
          </cell>
          <cell r="U430">
            <v>0.16666666666666666</v>
          </cell>
          <cell r="V430">
            <v>6.4516129032258063E-2</v>
          </cell>
          <cell r="X430">
            <v>1.4827586206896552</v>
          </cell>
          <cell r="Y430">
            <v>1.4838709677419355</v>
          </cell>
          <cell r="Z430">
            <v>0.26666666666666666</v>
          </cell>
          <cell r="AA430">
            <v>0.32258064516129031</v>
          </cell>
          <cell r="AB430">
            <v>0.46666666666666667</v>
          </cell>
          <cell r="AC430">
            <v>1.3548387096774193</v>
          </cell>
          <cell r="AD430">
            <v>0.5161290322580645</v>
          </cell>
          <cell r="AE430">
            <v>0.56666666666666665</v>
          </cell>
          <cell r="AF430">
            <v>0.32258064516129031</v>
          </cell>
          <cell r="AH430">
            <v>0.25806451612903225</v>
          </cell>
          <cell r="AI430">
            <v>0.35483870967741937</v>
          </cell>
          <cell r="AJ430">
            <v>0.42857142857142855</v>
          </cell>
          <cell r="AK430">
            <v>0.45161290322580649</v>
          </cell>
          <cell r="AL430">
            <v>0.16666666666666666</v>
          </cell>
          <cell r="AM430">
            <v>9.6774193548387094E-2</v>
          </cell>
          <cell r="AN430">
            <v>0.46666666666666667</v>
          </cell>
        </row>
        <row r="431">
          <cell r="C431" t="str">
            <v>HES / Beverly / 6 Echo Ave. 6</v>
          </cell>
          <cell r="D431" t="str">
            <v>Park St. Area Office</v>
          </cell>
          <cell r="AG431">
            <v>0.1</v>
          </cell>
        </row>
        <row r="432">
          <cell r="C432" t="str">
            <v>HES / Beverly / 6 Echo Ave. 7</v>
          </cell>
          <cell r="D432" t="str">
            <v>(blank)</v>
          </cell>
          <cell r="AJ432">
            <v>0.14285714285714285</v>
          </cell>
        </row>
        <row r="433">
          <cell r="C433" t="str">
            <v>HES / Haverhill / 8-10 Howard St 1</v>
          </cell>
          <cell r="D433" t="str">
            <v>Cape Ann Area Office</v>
          </cell>
          <cell r="M433">
            <v>0.61290322580645162</v>
          </cell>
          <cell r="N433">
            <v>1</v>
          </cell>
          <cell r="O433">
            <v>3.2258064516129031E-2</v>
          </cell>
          <cell r="T433">
            <v>0.93548387096774199</v>
          </cell>
          <cell r="U433">
            <v>1</v>
          </cell>
          <cell r="V433">
            <v>1</v>
          </cell>
          <cell r="W433">
            <v>0.67741935483870963</v>
          </cell>
        </row>
        <row r="434">
          <cell r="C434" t="str">
            <v>HES / Haverhill / 8-10 Howard St 2</v>
          </cell>
          <cell r="D434" t="str">
            <v>Haverhill Area Office</v>
          </cell>
          <cell r="M434">
            <v>1</v>
          </cell>
          <cell r="N434">
            <v>0.33333333333333331</v>
          </cell>
          <cell r="O434">
            <v>1.6774193548387095</v>
          </cell>
          <cell r="P434">
            <v>2.2333333333333334</v>
          </cell>
          <cell r="Q434">
            <v>2</v>
          </cell>
          <cell r="R434">
            <v>1.6774193548387097</v>
          </cell>
          <cell r="S434">
            <v>0.8</v>
          </cell>
          <cell r="T434">
            <v>0.25806451612903225</v>
          </cell>
          <cell r="U434">
            <v>1.5333333333333332</v>
          </cell>
          <cell r="V434">
            <v>2.6774193548387095</v>
          </cell>
          <cell r="W434">
            <v>2.967741935483871</v>
          </cell>
          <cell r="X434">
            <v>3.2413793103448274</v>
          </cell>
          <cell r="Y434">
            <v>2.096774193548387</v>
          </cell>
          <cell r="Z434">
            <v>2</v>
          </cell>
          <cell r="AA434">
            <v>2</v>
          </cell>
          <cell r="AB434">
            <v>1.8666666666666667</v>
          </cell>
          <cell r="AC434">
            <v>1</v>
          </cell>
          <cell r="AD434">
            <v>1.3870967741935485</v>
          </cell>
          <cell r="AE434">
            <v>1.9666666666666668</v>
          </cell>
          <cell r="AF434">
            <v>1.8064516129032258</v>
          </cell>
          <cell r="AG434">
            <v>0.3666666666666667</v>
          </cell>
        </row>
        <row r="435">
          <cell r="C435" t="str">
            <v>HES / Haverhill / 8-10 Howard St 3</v>
          </cell>
          <cell r="D435" t="str">
            <v>Lawrence Area Office</v>
          </cell>
          <cell r="M435">
            <v>1.3548387096774193</v>
          </cell>
          <cell r="N435">
            <v>2.8333333333333335</v>
          </cell>
          <cell r="O435">
            <v>1.193548387096774</v>
          </cell>
          <cell r="P435">
            <v>2.1666666666666665</v>
          </cell>
          <cell r="Q435">
            <v>2.4838709677419355</v>
          </cell>
          <cell r="R435">
            <v>2.6129032258064515</v>
          </cell>
          <cell r="S435">
            <v>1.2</v>
          </cell>
          <cell r="T435">
            <v>0.35483870967741937</v>
          </cell>
          <cell r="W435">
            <v>0.32258064516129031</v>
          </cell>
          <cell r="X435">
            <v>1</v>
          </cell>
          <cell r="Y435">
            <v>1.2903225806451613</v>
          </cell>
          <cell r="Z435">
            <v>1.7666666666666666</v>
          </cell>
          <cell r="AA435">
            <v>0.12903225806451613</v>
          </cell>
          <cell r="AC435">
            <v>0.29032258064516131</v>
          </cell>
          <cell r="AE435">
            <v>0.3</v>
          </cell>
          <cell r="AF435">
            <v>1</v>
          </cell>
          <cell r="AG435">
            <v>0.66666666666666663</v>
          </cell>
        </row>
        <row r="436">
          <cell r="C436" t="str">
            <v>HES / Haverhill / 8-10 Howard St 4</v>
          </cell>
          <cell r="D436" t="str">
            <v>Lowell Area Office</v>
          </cell>
          <cell r="L436">
            <v>1.4285714285714284</v>
          </cell>
          <cell r="M436">
            <v>3.5483870967741935</v>
          </cell>
          <cell r="N436">
            <v>3.3666666666666667</v>
          </cell>
          <cell r="O436">
            <v>2.774193548387097</v>
          </cell>
          <cell r="P436">
            <v>3</v>
          </cell>
          <cell r="Q436">
            <v>2.4838709677419355</v>
          </cell>
          <cell r="R436">
            <v>2.3548387096774195</v>
          </cell>
          <cell r="S436">
            <v>1.9</v>
          </cell>
          <cell r="T436">
            <v>2</v>
          </cell>
          <cell r="U436">
            <v>1.3666666666666665</v>
          </cell>
          <cell r="V436">
            <v>1.3870967741935485</v>
          </cell>
          <cell r="W436">
            <v>2.903225806451613</v>
          </cell>
          <cell r="X436">
            <v>1.3448275862068966</v>
          </cell>
          <cell r="Y436">
            <v>2.6129032258064515</v>
          </cell>
          <cell r="Z436">
            <v>2.2000000000000002</v>
          </cell>
          <cell r="AA436">
            <v>3.032258064516129</v>
          </cell>
          <cell r="AB436">
            <v>3.4666666666666663</v>
          </cell>
          <cell r="AC436">
            <v>2.6774193548387095</v>
          </cell>
          <cell r="AD436">
            <v>2.32258064516129</v>
          </cell>
          <cell r="AE436">
            <v>1.8333333333333333</v>
          </cell>
          <cell r="AF436">
            <v>2.806451612903226</v>
          </cell>
          <cell r="AG436">
            <v>1.2666666666666666</v>
          </cell>
        </row>
        <row r="437">
          <cell r="C437" t="str">
            <v>HES / Haverhill / 8-10 Howard St 5</v>
          </cell>
          <cell r="D437" t="str">
            <v>New Bedford Child and Family (Adop)</v>
          </cell>
          <cell r="AC437">
            <v>1</v>
          </cell>
          <cell r="AD437">
            <v>1</v>
          </cell>
          <cell r="AE437">
            <v>1</v>
          </cell>
          <cell r="AF437">
            <v>0.16129032258064516</v>
          </cell>
        </row>
        <row r="438">
          <cell r="C438" t="str">
            <v>HES / Salem / 39 1/2 Mason St 1</v>
          </cell>
          <cell r="D438" t="str">
            <v>Cape Ann Area Office</v>
          </cell>
          <cell r="AO438">
            <v>0.80645161290322576</v>
          </cell>
          <cell r="AP438">
            <v>8.1290322580645142</v>
          </cell>
          <cell r="AQ438">
            <v>6.3</v>
          </cell>
          <cell r="AR438">
            <v>6.7096774193548372</v>
          </cell>
          <cell r="AS438">
            <v>8.5666666666666664</v>
          </cell>
          <cell r="AT438">
            <v>7.32258064516129</v>
          </cell>
          <cell r="AU438">
            <v>8.64</v>
          </cell>
          <cell r="AV438">
            <v>8.0357142857142865</v>
          </cell>
          <cell r="AW438">
            <v>7.0322580645161281</v>
          </cell>
          <cell r="AX438">
            <v>9.3000000000000007</v>
          </cell>
          <cell r="AY438">
            <v>8.3225806451612883</v>
          </cell>
          <cell r="AZ438">
            <v>8.8333333333333304</v>
          </cell>
        </row>
        <row r="439">
          <cell r="C439" t="str">
            <v>HES / Salem / 39 1/2 Mason St 2</v>
          </cell>
          <cell r="D439" t="str">
            <v>Haverhill Area Office</v>
          </cell>
          <cell r="AZ439">
            <v>0.33333333333333331</v>
          </cell>
        </row>
        <row r="440">
          <cell r="C440" t="str">
            <v>HES / Salem / 39 1/2 Mason St 3</v>
          </cell>
          <cell r="D440" t="str">
            <v>Hyde Park Area Office</v>
          </cell>
          <cell r="AV440">
            <v>0.14285714285714285</v>
          </cell>
        </row>
        <row r="441">
          <cell r="C441" t="str">
            <v>HES / Salem / 39 1/2 Mason St 4</v>
          </cell>
          <cell r="D441" t="str">
            <v>Lawrence Area Office</v>
          </cell>
          <cell r="AR441">
            <v>9.6774193548387094E-2</v>
          </cell>
          <cell r="AT441">
            <v>9.6774193548387094E-2</v>
          </cell>
        </row>
        <row r="442">
          <cell r="C442" t="str">
            <v>HES / Salem / 39 1/2 Mason St 5</v>
          </cell>
          <cell r="D442" t="str">
            <v>Lowell Area Office</v>
          </cell>
          <cell r="AP442">
            <v>9.6774193548387094E-2</v>
          </cell>
        </row>
        <row r="443">
          <cell r="C443" t="str">
            <v>HES / Salem / 39 1/2 Mason St 6</v>
          </cell>
          <cell r="D443" t="str">
            <v>Lynn Area Office</v>
          </cell>
          <cell r="AP443">
            <v>1.5161290322580645</v>
          </cell>
          <cell r="AQ443">
            <v>0.83333333333333326</v>
          </cell>
          <cell r="AR443">
            <v>0.90322580645161299</v>
          </cell>
          <cell r="AS443">
            <v>0.83333333333333337</v>
          </cell>
          <cell r="AT443">
            <v>1.4516129032258065</v>
          </cell>
          <cell r="AV443">
            <v>0.75</v>
          </cell>
          <cell r="AW443">
            <v>0.19354838709677419</v>
          </cell>
          <cell r="AX443">
            <v>0.6333333333333333</v>
          </cell>
          <cell r="AY443">
            <v>0.12903225806451613</v>
          </cell>
          <cell r="AZ443">
            <v>0.5</v>
          </cell>
        </row>
        <row r="444">
          <cell r="C444" t="str">
            <v>ItalianHome/E. Freetown/9PinewoodCt 1</v>
          </cell>
          <cell r="D444" t="str">
            <v>Brockton Area Office</v>
          </cell>
          <cell r="G444">
            <v>0.76666666666666672</v>
          </cell>
          <cell r="H444">
            <v>1.3870967741935485</v>
          </cell>
          <cell r="I444">
            <v>2</v>
          </cell>
          <cell r="J444">
            <v>3</v>
          </cell>
          <cell r="K444">
            <v>5.096774193548387</v>
          </cell>
          <cell r="L444">
            <v>4.0357142857142847</v>
          </cell>
          <cell r="M444">
            <v>2.774193548387097</v>
          </cell>
          <cell r="N444">
            <v>2</v>
          </cell>
          <cell r="O444">
            <v>2.3548387096774195</v>
          </cell>
          <cell r="P444">
            <v>1.9666666666666668</v>
          </cell>
          <cell r="Q444">
            <v>1.2258064516129032</v>
          </cell>
          <cell r="R444">
            <v>3.096774193548387</v>
          </cell>
          <cell r="S444">
            <v>2.9333333333333336</v>
          </cell>
          <cell r="T444">
            <v>2.096774193548387</v>
          </cell>
          <cell r="U444">
            <v>1.4666666666666668</v>
          </cell>
          <cell r="V444">
            <v>0.41935483870967744</v>
          </cell>
          <cell r="W444">
            <v>1.7096774193548387</v>
          </cell>
          <cell r="X444">
            <v>4</v>
          </cell>
          <cell r="Y444">
            <v>3.967741935483871</v>
          </cell>
          <cell r="Z444">
            <v>1.7</v>
          </cell>
          <cell r="AA444">
            <v>1.741935483870968</v>
          </cell>
          <cell r="AB444">
            <v>2.4666666666666668</v>
          </cell>
          <cell r="AC444">
            <v>1.161290322580645</v>
          </cell>
          <cell r="AD444">
            <v>1.5483870967741935</v>
          </cell>
          <cell r="AE444">
            <v>0.76666666666666661</v>
          </cell>
          <cell r="AF444">
            <v>1</v>
          </cell>
          <cell r="AG444">
            <v>1.5666666666666667</v>
          </cell>
          <cell r="AH444">
            <v>2</v>
          </cell>
          <cell r="AI444">
            <v>1.5806451612903225</v>
          </cell>
          <cell r="AJ444">
            <v>3.3571428571428572</v>
          </cell>
          <cell r="AK444">
            <v>3.903225806451613</v>
          </cell>
          <cell r="AL444">
            <v>3.8666666666666667</v>
          </cell>
          <cell r="AM444">
            <v>1.1935483870967742</v>
          </cell>
          <cell r="AN444">
            <v>1.8666666666666667</v>
          </cell>
          <cell r="AO444">
            <v>1.6129032258064515</v>
          </cell>
          <cell r="AP444">
            <v>2</v>
          </cell>
          <cell r="AQ444">
            <v>1.3666666666666667</v>
          </cell>
          <cell r="AR444">
            <v>2.7419354838709675</v>
          </cell>
          <cell r="AS444">
            <v>4</v>
          </cell>
          <cell r="AT444">
            <v>4</v>
          </cell>
          <cell r="AU444">
            <v>4</v>
          </cell>
          <cell r="AV444">
            <v>4</v>
          </cell>
          <cell r="AW444">
            <v>1.9677419354838708</v>
          </cell>
          <cell r="AX444">
            <v>2.0333333333333332</v>
          </cell>
          <cell r="AY444">
            <v>0.54838709677419351</v>
          </cell>
          <cell r="AZ444">
            <v>1.1333333333333333</v>
          </cell>
        </row>
        <row r="445">
          <cell r="C445" t="str">
            <v>ItalianHome/E. Freetown/9PinewoodCt 2</v>
          </cell>
          <cell r="D445" t="str">
            <v>Cape Cod Area Office</v>
          </cell>
          <cell r="AC445">
            <v>1</v>
          </cell>
          <cell r="AD445">
            <v>2</v>
          </cell>
          <cell r="AE445">
            <v>1.0666666666666667</v>
          </cell>
          <cell r="AL445">
            <v>3.3333333333333333E-2</v>
          </cell>
          <cell r="AM445">
            <v>1</v>
          </cell>
          <cell r="AN445">
            <v>1</v>
          </cell>
          <cell r="AO445">
            <v>0.87096774193548387</v>
          </cell>
          <cell r="AY445">
            <v>0.41935483870967744</v>
          </cell>
          <cell r="AZ445">
            <v>1</v>
          </cell>
        </row>
        <row r="446">
          <cell r="C446" t="str">
            <v>ItalianHome/E. Freetown/9PinewoodCt 3</v>
          </cell>
          <cell r="D446" t="str">
            <v>Communities For People (Adop)</v>
          </cell>
          <cell r="AE446">
            <v>0.9</v>
          </cell>
          <cell r="AF446">
            <v>1</v>
          </cell>
          <cell r="AG446">
            <v>1</v>
          </cell>
          <cell r="AH446">
            <v>0.12903225806451613</v>
          </cell>
          <cell r="AS446">
            <v>0.6333333333333333</v>
          </cell>
          <cell r="AT446">
            <v>1</v>
          </cell>
          <cell r="AU446">
            <v>1</v>
          </cell>
          <cell r="AV446">
            <v>1</v>
          </cell>
          <cell r="AW446">
            <v>1</v>
          </cell>
          <cell r="AX446">
            <v>1</v>
          </cell>
          <cell r="AY446">
            <v>1</v>
          </cell>
          <cell r="AZ446">
            <v>3.3333333333333333E-2</v>
          </cell>
        </row>
        <row r="447">
          <cell r="C447" t="str">
            <v>ItalianHome/E. Freetown/9PinewoodCt 4</v>
          </cell>
          <cell r="D447" t="str">
            <v>Fall River Area Office</v>
          </cell>
          <cell r="P447">
            <v>1</v>
          </cell>
          <cell r="Q447">
            <v>0.4838709677419355</v>
          </cell>
          <cell r="R447">
            <v>0.4838709677419355</v>
          </cell>
          <cell r="Z447">
            <v>0.96666666666666667</v>
          </cell>
          <cell r="AA447">
            <v>1</v>
          </cell>
          <cell r="AB447">
            <v>0.73333333333333328</v>
          </cell>
          <cell r="AH447">
            <v>0.87096774193548387</v>
          </cell>
          <cell r="AI447">
            <v>0.25806451612903225</v>
          </cell>
          <cell r="AO447">
            <v>1.7419354838709677</v>
          </cell>
          <cell r="AP447">
            <v>1.096774193548387</v>
          </cell>
          <cell r="AQ447">
            <v>0.53333333333333333</v>
          </cell>
          <cell r="AZ447">
            <v>1.3666666666666667</v>
          </cell>
        </row>
        <row r="448">
          <cell r="C448" t="str">
            <v>ItalianHome/E. Freetown/9PinewoodCt 5</v>
          </cell>
          <cell r="D448" t="str">
            <v>Hyde Park Area Office</v>
          </cell>
          <cell r="AV448">
            <v>0.75</v>
          </cell>
        </row>
        <row r="449">
          <cell r="C449" t="str">
            <v>ItalianHome/E. Freetown/9PinewoodCt 6</v>
          </cell>
          <cell r="D449" t="str">
            <v>New Bedford Area Office</v>
          </cell>
          <cell r="N449">
            <v>0.13333333333333333</v>
          </cell>
          <cell r="R449">
            <v>0.87096774193548387</v>
          </cell>
          <cell r="T449">
            <v>0.16129032258064516</v>
          </cell>
          <cell r="Z449">
            <v>0.2</v>
          </cell>
          <cell r="AA449">
            <v>0.64516129032258063</v>
          </cell>
          <cell r="AB449">
            <v>1</v>
          </cell>
          <cell r="AC449">
            <v>1</v>
          </cell>
          <cell r="AD449">
            <v>1.064516129032258</v>
          </cell>
          <cell r="AE449">
            <v>1</v>
          </cell>
          <cell r="AF449">
            <v>1.8064516129032258</v>
          </cell>
          <cell r="AG449">
            <v>0.16666666666666666</v>
          </cell>
          <cell r="AI449">
            <v>0.87096774193548387</v>
          </cell>
          <cell r="AJ449">
            <v>1.1785714285714286</v>
          </cell>
          <cell r="AK449">
            <v>0.35483870967741937</v>
          </cell>
          <cell r="AY449">
            <v>0.25806451612903225</v>
          </cell>
          <cell r="AZ449">
            <v>0.66666666666666663</v>
          </cell>
        </row>
        <row r="450">
          <cell r="C450" t="str">
            <v>ItalianHome/E. Freetown/9PinewoodCt 7</v>
          </cell>
          <cell r="D450" t="str">
            <v>Plymouth Area Office</v>
          </cell>
          <cell r="G450">
            <v>1.1666666666666665</v>
          </cell>
          <cell r="H450">
            <v>1</v>
          </cell>
          <cell r="I450">
            <v>1.8333333333333335</v>
          </cell>
          <cell r="J450">
            <v>3</v>
          </cell>
          <cell r="K450">
            <v>2.3548387096774195</v>
          </cell>
          <cell r="L450">
            <v>2.0357142857142856</v>
          </cell>
          <cell r="M450">
            <v>3.032258064516129</v>
          </cell>
          <cell r="N450">
            <v>1.6333333333333333</v>
          </cell>
          <cell r="O450">
            <v>1.4516129032258065</v>
          </cell>
          <cell r="P450">
            <v>0.9</v>
          </cell>
          <cell r="Q450">
            <v>2.419354838709677</v>
          </cell>
          <cell r="R450">
            <v>2.5483870967741935</v>
          </cell>
          <cell r="S450">
            <v>2.2999999999999998</v>
          </cell>
          <cell r="T450">
            <v>1.032258064516129</v>
          </cell>
          <cell r="U450">
            <v>1.6333333333333333</v>
          </cell>
          <cell r="V450">
            <v>2</v>
          </cell>
          <cell r="W450">
            <v>1.129032258064516</v>
          </cell>
          <cell r="X450">
            <v>3</v>
          </cell>
          <cell r="Y450">
            <v>2.4193548387096775</v>
          </cell>
          <cell r="Z450">
            <v>3</v>
          </cell>
          <cell r="AA450">
            <v>2.967741935483871</v>
          </cell>
          <cell r="AB450">
            <v>1.6333333333333333</v>
          </cell>
          <cell r="AC450">
            <v>2.806451612903226</v>
          </cell>
          <cell r="AD450">
            <v>1.7419354838709677</v>
          </cell>
          <cell r="AE450">
            <v>2.6</v>
          </cell>
          <cell r="AF450">
            <v>3.967741935483871</v>
          </cell>
          <cell r="AG450">
            <v>4</v>
          </cell>
          <cell r="AH450">
            <v>2.7096774193548385</v>
          </cell>
          <cell r="AI450">
            <v>2.5483870967741935</v>
          </cell>
          <cell r="AJ450">
            <v>1.8571428571428572</v>
          </cell>
          <cell r="AK450">
            <v>1.4838709677419355</v>
          </cell>
          <cell r="AL450">
            <v>2.2666666666666666</v>
          </cell>
          <cell r="AM450">
            <v>1.4193548387096775</v>
          </cell>
          <cell r="AN450">
            <v>1.3</v>
          </cell>
          <cell r="AO450">
            <v>2</v>
          </cell>
          <cell r="AP450">
            <v>2.032258064516129</v>
          </cell>
          <cell r="AQ450">
            <v>2</v>
          </cell>
          <cell r="AR450">
            <v>2.3870967741935485</v>
          </cell>
          <cell r="AS450">
            <v>2.1</v>
          </cell>
          <cell r="AT450">
            <v>0.67741935483870963</v>
          </cell>
          <cell r="AU450">
            <v>0.41935483870967744</v>
          </cell>
          <cell r="AV450">
            <v>2.6071428571428572</v>
          </cell>
          <cell r="AW450">
            <v>3</v>
          </cell>
          <cell r="AX450">
            <v>4.4000000000000004</v>
          </cell>
          <cell r="AY450">
            <v>4.838709677419355</v>
          </cell>
          <cell r="AZ450">
            <v>3</v>
          </cell>
        </row>
        <row r="451">
          <cell r="C451" t="str">
            <v>ItalianHome/E. Freetown/9PinewoodCt 8</v>
          </cell>
          <cell r="D451" t="str">
            <v>Taunton/Attleboro Area Office</v>
          </cell>
          <cell r="F451">
            <v>0.12903225806451613</v>
          </cell>
          <cell r="G451">
            <v>1</v>
          </cell>
          <cell r="H451">
            <v>0.12903225806451613</v>
          </cell>
          <cell r="K451">
            <v>0.67741935483870963</v>
          </cell>
          <cell r="L451">
            <v>1</v>
          </cell>
          <cell r="M451">
            <v>1.6451612903225805</v>
          </cell>
          <cell r="N451">
            <v>1.7666666666666666</v>
          </cell>
          <cell r="O451">
            <v>0.25806451612903225</v>
          </cell>
          <cell r="P451">
            <v>0.83333333333333337</v>
          </cell>
          <cell r="Q451">
            <v>0.25806451612903225</v>
          </cell>
          <cell r="R451">
            <v>0.54838709677419351</v>
          </cell>
          <cell r="S451">
            <v>2</v>
          </cell>
          <cell r="T451">
            <v>2.225806451612903</v>
          </cell>
          <cell r="U451">
            <v>1.4333333333333336</v>
          </cell>
          <cell r="V451">
            <v>1</v>
          </cell>
          <cell r="W451">
            <v>1.903225806451613</v>
          </cell>
          <cell r="X451">
            <v>2.4137931034482758</v>
          </cell>
          <cell r="Y451">
            <v>1.193548387096774</v>
          </cell>
          <cell r="Z451">
            <v>1.4666666666666668</v>
          </cell>
          <cell r="AA451">
            <v>1</v>
          </cell>
          <cell r="AB451">
            <v>1</v>
          </cell>
          <cell r="AC451">
            <v>0.967741935483871</v>
          </cell>
          <cell r="AD451">
            <v>0.80645161290322576</v>
          </cell>
          <cell r="AF451">
            <v>3.2258064516129031E-2</v>
          </cell>
          <cell r="AG451">
            <v>1</v>
          </cell>
          <cell r="AH451">
            <v>1</v>
          </cell>
          <cell r="AI451">
            <v>1</v>
          </cell>
          <cell r="AJ451">
            <v>0.9285714285714286</v>
          </cell>
          <cell r="AL451">
            <v>0.83333333333333337</v>
          </cell>
          <cell r="AM451">
            <v>1.4193548387096775</v>
          </cell>
          <cell r="AN451">
            <v>2</v>
          </cell>
          <cell r="AO451">
            <v>1</v>
          </cell>
          <cell r="AP451">
            <v>0.19354838709677419</v>
          </cell>
          <cell r="AU451">
            <v>0.35483870967741937</v>
          </cell>
          <cell r="AZ451">
            <v>0.96666666666666667</v>
          </cell>
        </row>
        <row r="452">
          <cell r="C452" t="str">
            <v>ItalianHome/JamPl/1125CentreSt 1</v>
          </cell>
          <cell r="D452" t="str">
            <v>Brockton Area Office</v>
          </cell>
          <cell r="AN452">
            <v>0.66666666666666663</v>
          </cell>
          <cell r="AO452">
            <v>0.74193548387096775</v>
          </cell>
        </row>
        <row r="453">
          <cell r="C453" t="str">
            <v>ItalianHome/JamPl/1125CentreSt 2</v>
          </cell>
          <cell r="D453" t="str">
            <v>Cape Cod Area Office</v>
          </cell>
          <cell r="AS453">
            <v>6.6666666666666666E-2</v>
          </cell>
        </row>
        <row r="454">
          <cell r="C454" t="str">
            <v>ItalianHome/JamPl/1125CentreSt 3</v>
          </cell>
          <cell r="D454" t="str">
            <v>Coastal Area Office</v>
          </cell>
          <cell r="AO454">
            <v>0.41935483870967744</v>
          </cell>
        </row>
        <row r="455">
          <cell r="C455" t="str">
            <v>ItalianHome/JamPl/1125CentreSt 4</v>
          </cell>
          <cell r="D455" t="str">
            <v>Dimock St. Area Office</v>
          </cell>
          <cell r="I455">
            <v>0.73333333333333328</v>
          </cell>
          <cell r="J455">
            <v>0.64516129032258063</v>
          </cell>
          <cell r="N455">
            <v>0.5</v>
          </cell>
          <cell r="O455">
            <v>0.38709677419354838</v>
          </cell>
          <cell r="U455">
            <v>0.16666666666666666</v>
          </cell>
          <cell r="V455">
            <v>1</v>
          </cell>
          <cell r="W455">
            <v>0.32258064516129031</v>
          </cell>
          <cell r="Y455">
            <v>0.19354838709677419</v>
          </cell>
          <cell r="Z455">
            <v>1</v>
          </cell>
          <cell r="AA455">
            <v>0.35483870967741937</v>
          </cell>
          <cell r="AC455">
            <v>3.2258064516129031E-2</v>
          </cell>
          <cell r="AD455">
            <v>1.4516129032258065</v>
          </cell>
          <cell r="AE455">
            <v>0.6</v>
          </cell>
          <cell r="AF455">
            <v>1.1935483870967742</v>
          </cell>
          <cell r="AG455">
            <v>2</v>
          </cell>
          <cell r="AH455">
            <v>0.93548387096774188</v>
          </cell>
          <cell r="AI455">
            <v>0.41935483870967744</v>
          </cell>
          <cell r="AK455">
            <v>0.22580645161290322</v>
          </cell>
        </row>
        <row r="456">
          <cell r="C456" t="str">
            <v>ItalianHome/JamPl/1125CentreSt 5</v>
          </cell>
          <cell r="D456" t="str">
            <v>Framingham Area Office</v>
          </cell>
          <cell r="X456">
            <v>0.82758620689655171</v>
          </cell>
          <cell r="Y456">
            <v>0.12903225806451613</v>
          </cell>
        </row>
        <row r="457">
          <cell r="C457" t="str">
            <v>ItalianHome/JamPl/1125CentreSt 6</v>
          </cell>
          <cell r="D457" t="str">
            <v>Harbor Area Office</v>
          </cell>
          <cell r="S457">
            <v>0.8666666666666667</v>
          </cell>
          <cell r="T457">
            <v>0.5161290322580645</v>
          </cell>
          <cell r="AA457">
            <v>0.54838709677419351</v>
          </cell>
          <cell r="AB457">
            <v>1</v>
          </cell>
          <cell r="AC457">
            <v>0.22580645161290322</v>
          </cell>
          <cell r="AI457">
            <v>0.58064516129032262</v>
          </cell>
          <cell r="AJ457">
            <v>1</v>
          </cell>
          <cell r="AK457">
            <v>1</v>
          </cell>
          <cell r="AL457">
            <v>0.8666666666666667</v>
          </cell>
          <cell r="AR457">
            <v>0.38709677419354838</v>
          </cell>
          <cell r="AS457">
            <v>1</v>
          </cell>
          <cell r="AT457">
            <v>6.4516129032258063E-2</v>
          </cell>
        </row>
        <row r="458">
          <cell r="C458" t="str">
            <v>ItalianHome/JamPl/1125CentreSt 7</v>
          </cell>
          <cell r="D458" t="str">
            <v>Hyde Park Area Office</v>
          </cell>
          <cell r="F458">
            <v>0.45161290322580644</v>
          </cell>
          <cell r="G458">
            <v>1</v>
          </cell>
          <cell r="H458">
            <v>3.2258064516129031E-2</v>
          </cell>
          <cell r="L458">
            <v>0.5714285714285714</v>
          </cell>
          <cell r="M458">
            <v>1.6129032258064515</v>
          </cell>
          <cell r="N458">
            <v>1.2666666666666666</v>
          </cell>
          <cell r="O458">
            <v>6.4516129032258063E-2</v>
          </cell>
          <cell r="Q458">
            <v>0.19354838709677419</v>
          </cell>
          <cell r="R458">
            <v>1</v>
          </cell>
          <cell r="S458">
            <v>1</v>
          </cell>
          <cell r="T458">
            <v>0.77419354838709675</v>
          </cell>
          <cell r="U458">
            <v>1</v>
          </cell>
          <cell r="V458">
            <v>0.29032258064516131</v>
          </cell>
          <cell r="X458">
            <v>0.7931034482758621</v>
          </cell>
          <cell r="Y458">
            <v>0.58064516129032262</v>
          </cell>
          <cell r="Z458">
            <v>0.93333333333333335</v>
          </cell>
          <cell r="AL458">
            <v>0.1</v>
          </cell>
          <cell r="AP458">
            <v>0.19354838709677419</v>
          </cell>
          <cell r="AQ458">
            <v>2</v>
          </cell>
          <cell r="AR458">
            <v>0.61290322580645162</v>
          </cell>
        </row>
        <row r="459">
          <cell r="C459" t="str">
            <v>ItalianHome/JamPl/1125CentreSt 8</v>
          </cell>
          <cell r="D459" t="str">
            <v>Park St. Area Office</v>
          </cell>
          <cell r="E459">
            <v>3.2258064516129031E-2</v>
          </cell>
          <cell r="F459">
            <v>1</v>
          </cell>
          <cell r="G459">
            <v>1</v>
          </cell>
          <cell r="H459">
            <v>0.96774193548387089</v>
          </cell>
          <cell r="I459">
            <v>0.7</v>
          </cell>
          <cell r="K459">
            <v>0.77419354838709675</v>
          </cell>
          <cell r="L459">
            <v>0.9285714285714286</v>
          </cell>
          <cell r="P459">
            <v>0.93333333333333335</v>
          </cell>
          <cell r="Q459">
            <v>1.7096774193548387</v>
          </cell>
          <cell r="R459">
            <v>0.38709677419354838</v>
          </cell>
          <cell r="V459">
            <v>0.61290322580645162</v>
          </cell>
          <cell r="W459">
            <v>0.87096774193548387</v>
          </cell>
          <cell r="Y459">
            <v>0.16129032258064516</v>
          </cell>
          <cell r="Z459">
            <v>6.6666666666666666E-2</v>
          </cell>
          <cell r="AA459">
            <v>1</v>
          </cell>
          <cell r="AB459">
            <v>0.8</v>
          </cell>
          <cell r="AC459">
            <v>1</v>
          </cell>
          <cell r="AD459">
            <v>0.19354838709677419</v>
          </cell>
          <cell r="AH459">
            <v>0.70967741935483875</v>
          </cell>
          <cell r="AI459">
            <v>1</v>
          </cell>
          <cell r="AJ459">
            <v>1</v>
          </cell>
          <cell r="AK459">
            <v>0.16129032258064516</v>
          </cell>
          <cell r="AM459">
            <v>0.58064516129032262</v>
          </cell>
          <cell r="AN459">
            <v>0.93333333333333335</v>
          </cell>
          <cell r="AO459">
            <v>0.12903225806451613</v>
          </cell>
          <cell r="AP459">
            <v>0.58064516129032262</v>
          </cell>
          <cell r="AR459">
            <v>0.29032258064516131</v>
          </cell>
          <cell r="AS459">
            <v>0.8</v>
          </cell>
        </row>
        <row r="460">
          <cell r="C460" t="str">
            <v>ItalianHome/JamPl/1125CentreSt 9</v>
          </cell>
          <cell r="D460" t="str">
            <v>Plymouth Area Office</v>
          </cell>
          <cell r="AL460">
            <v>0.13333333333333333</v>
          </cell>
          <cell r="AM460">
            <v>1</v>
          </cell>
        </row>
        <row r="461">
          <cell r="C461" t="str">
            <v>Key / Fall River / 62 County St 1</v>
          </cell>
          <cell r="D461" t="str">
            <v>Brockton Area Office</v>
          </cell>
          <cell r="E461">
            <v>0.12903225806451613</v>
          </cell>
          <cell r="O461">
            <v>0.74193548387096775</v>
          </cell>
          <cell r="P461">
            <v>0.1</v>
          </cell>
          <cell r="Q461">
            <v>0.38709677419354838</v>
          </cell>
          <cell r="R461">
            <v>1</v>
          </cell>
          <cell r="S461">
            <v>0.8666666666666667</v>
          </cell>
          <cell r="T461">
            <v>0.96774193548387089</v>
          </cell>
          <cell r="Y461">
            <v>0.12903225806451613</v>
          </cell>
          <cell r="Z461">
            <v>3.3333333333333333E-2</v>
          </cell>
          <cell r="AF461">
            <v>1.5161290322580645</v>
          </cell>
          <cell r="AG461">
            <v>1.2666666666666668</v>
          </cell>
          <cell r="AH461">
            <v>0.35483870967741937</v>
          </cell>
          <cell r="AI461">
            <v>1.7741935483870968</v>
          </cell>
          <cell r="AJ461">
            <v>0.14285714285714285</v>
          </cell>
          <cell r="AK461">
            <v>0.41935483870967744</v>
          </cell>
          <cell r="AL461">
            <v>6.6666666666666666E-2</v>
          </cell>
          <cell r="AM461">
            <v>0.4838709677419355</v>
          </cell>
          <cell r="AN461">
            <v>0.66666666666666663</v>
          </cell>
          <cell r="AQ461">
            <v>0.73333333333333328</v>
          </cell>
          <cell r="AU461">
            <v>9.6774193548387094E-2</v>
          </cell>
          <cell r="AW461">
            <v>6.4516129032258063E-2</v>
          </cell>
          <cell r="AX461">
            <v>0.13333333333333333</v>
          </cell>
        </row>
        <row r="462">
          <cell r="C462" t="str">
            <v>Key / Fall River / 62 County St 2</v>
          </cell>
          <cell r="D462" t="str">
            <v>Cape Cod Area Office</v>
          </cell>
          <cell r="E462">
            <v>6.4516129032258063E-2</v>
          </cell>
        </row>
        <row r="463">
          <cell r="C463" t="str">
            <v>Key / Fall River / 62 County St 3</v>
          </cell>
          <cell r="D463" t="str">
            <v>Fall River Area Office</v>
          </cell>
          <cell r="E463">
            <v>0.64516129032258063</v>
          </cell>
          <cell r="F463">
            <v>0.45161290322580649</v>
          </cell>
          <cell r="G463">
            <v>1.0666666666666669</v>
          </cell>
          <cell r="H463">
            <v>3.161290322580645</v>
          </cell>
          <cell r="I463">
            <v>7.7</v>
          </cell>
          <cell r="J463">
            <v>9.935483870967742</v>
          </cell>
          <cell r="K463">
            <v>9.193548387096774</v>
          </cell>
          <cell r="L463">
            <v>9.7857142857142847</v>
          </cell>
          <cell r="M463">
            <v>9.3225806451612918</v>
          </cell>
          <cell r="N463">
            <v>11.8</v>
          </cell>
          <cell r="O463">
            <v>10.64516129032258</v>
          </cell>
          <cell r="P463">
            <v>11.566666666666666</v>
          </cell>
          <cell r="Q463">
            <v>12.225806451612902</v>
          </cell>
          <cell r="R463">
            <v>13.451612903225804</v>
          </cell>
          <cell r="S463">
            <v>13.666666666666668</v>
          </cell>
          <cell r="T463">
            <v>13.419354838709676</v>
          </cell>
          <cell r="U463">
            <v>14.6</v>
          </cell>
          <cell r="V463">
            <v>14.741935483870966</v>
          </cell>
          <cell r="W463">
            <v>14.967741935483872</v>
          </cell>
          <cell r="X463">
            <v>14.827586206896553</v>
          </cell>
          <cell r="Y463">
            <v>14.709677419354838</v>
          </cell>
          <cell r="Z463">
            <v>14.666666666666666</v>
          </cell>
          <cell r="AA463">
            <v>15</v>
          </cell>
          <cell r="AB463">
            <v>14.533333333333335</v>
          </cell>
          <cell r="AC463">
            <v>13.870967741935484</v>
          </cell>
          <cell r="AD463">
            <v>13.903225806451614</v>
          </cell>
          <cell r="AE463">
            <v>14.2</v>
          </cell>
          <cell r="AF463">
            <v>11.354838709677418</v>
          </cell>
          <cell r="AG463">
            <v>13.033333333333333</v>
          </cell>
          <cell r="AH463">
            <v>13.161290322580646</v>
          </cell>
          <cell r="AI463">
            <v>11.806451612903228</v>
          </cell>
          <cell r="AJ463">
            <v>10.5</v>
          </cell>
          <cell r="AK463">
            <v>11.548387096774194</v>
          </cell>
          <cell r="AL463">
            <v>14.133333333333333</v>
          </cell>
          <cell r="AM463">
            <v>12.580645161290324</v>
          </cell>
          <cell r="AN463">
            <v>13.733333333333333</v>
          </cell>
          <cell r="AO463">
            <v>14.387096774193552</v>
          </cell>
          <cell r="AP463">
            <v>11.838709677419358</v>
          </cell>
          <cell r="AQ463">
            <v>10.4</v>
          </cell>
          <cell r="AR463">
            <v>13.161290322580644</v>
          </cell>
          <cell r="AS463">
            <v>13.233333333333333</v>
          </cell>
          <cell r="AT463">
            <v>11.354838709677418</v>
          </cell>
          <cell r="AU463">
            <v>11.451612903225804</v>
          </cell>
          <cell r="AV463">
            <v>13.892857142857144</v>
          </cell>
          <cell r="AW463">
            <v>13.258064516129034</v>
          </cell>
          <cell r="AX463">
            <v>14.1</v>
          </cell>
          <cell r="AY463">
            <v>14.35483870967742</v>
          </cell>
          <cell r="AZ463">
            <v>14.7</v>
          </cell>
        </row>
        <row r="464">
          <cell r="C464" t="str">
            <v>Key / Fall River / 62 County St 4</v>
          </cell>
          <cell r="D464" t="str">
            <v>New Bedford Area Office</v>
          </cell>
          <cell r="E464">
            <v>2.8387096774193545</v>
          </cell>
          <cell r="F464">
            <v>2.3870967741935485</v>
          </cell>
          <cell r="G464">
            <v>1.7666666666666666</v>
          </cell>
          <cell r="H464">
            <v>1.3548387096774195</v>
          </cell>
          <cell r="I464">
            <v>0.8</v>
          </cell>
          <cell r="J464">
            <v>0.87096774193548387</v>
          </cell>
          <cell r="K464">
            <v>0.32258064516129031</v>
          </cell>
          <cell r="O464">
            <v>3.2258064516129031E-2</v>
          </cell>
          <cell r="P464">
            <v>6.6666666666666666E-2</v>
          </cell>
          <cell r="Q464">
            <v>0.19354838709677419</v>
          </cell>
          <cell r="Z464">
            <v>0.1</v>
          </cell>
          <cell r="AJ464">
            <v>0.75</v>
          </cell>
          <cell r="AL464">
            <v>6.6666666666666666E-2</v>
          </cell>
          <cell r="AP464">
            <v>0.22580645161290322</v>
          </cell>
          <cell r="AQ464">
            <v>0.16666666666666669</v>
          </cell>
          <cell r="AR464">
            <v>9.6774193548387094E-2</v>
          </cell>
          <cell r="AW464">
            <v>0.90322580645161288</v>
          </cell>
          <cell r="AX464">
            <v>0.3</v>
          </cell>
          <cell r="AY464">
            <v>9.6774193548387094E-2</v>
          </cell>
        </row>
        <row r="465">
          <cell r="C465" t="str">
            <v>Key / Fall River / 62 County St 5</v>
          </cell>
          <cell r="D465" t="str">
            <v>New Bedford Child and Family (Adop)</v>
          </cell>
          <cell r="AC465">
            <v>1</v>
          </cell>
          <cell r="AD465">
            <v>0.80645161290322576</v>
          </cell>
          <cell r="AO465">
            <v>0.25806451612903225</v>
          </cell>
          <cell r="AP465">
            <v>1</v>
          </cell>
          <cell r="AQ465">
            <v>1</v>
          </cell>
          <cell r="AR465">
            <v>1</v>
          </cell>
          <cell r="AS465">
            <v>1</v>
          </cell>
          <cell r="AT465">
            <v>1</v>
          </cell>
          <cell r="AU465">
            <v>0.32258064516129031</v>
          </cell>
        </row>
        <row r="466">
          <cell r="C466" t="str">
            <v>Key / Fall River / 62 County St 6</v>
          </cell>
          <cell r="D466" t="str">
            <v>Plymouth Area Office</v>
          </cell>
          <cell r="I466">
            <v>0.73333333333333339</v>
          </cell>
          <cell r="J466">
            <v>0.967741935483871</v>
          </cell>
          <cell r="K466">
            <v>0.93548387096774188</v>
          </cell>
          <cell r="L466">
            <v>1</v>
          </cell>
          <cell r="M466">
            <v>1</v>
          </cell>
          <cell r="N466">
            <v>1</v>
          </cell>
          <cell r="O466">
            <v>1</v>
          </cell>
          <cell r="P466">
            <v>0.33333333333333331</v>
          </cell>
          <cell r="AF466">
            <v>0.12903225806451613</v>
          </cell>
          <cell r="AI466">
            <v>6.4516129032258063E-2</v>
          </cell>
          <cell r="AJ466">
            <v>3.5714285714285712E-2</v>
          </cell>
          <cell r="AK466">
            <v>9.6774193548387094E-2</v>
          </cell>
        </row>
        <row r="467">
          <cell r="C467" t="str">
            <v>Key / Fall River / 62 County St 7</v>
          </cell>
          <cell r="D467" t="str">
            <v>Taunton/Attleboro Area Office</v>
          </cell>
          <cell r="E467">
            <v>1.806451612903226</v>
          </cell>
          <cell r="F467">
            <v>3.193548387096774</v>
          </cell>
          <cell r="G467">
            <v>2.8666666666666667</v>
          </cell>
          <cell r="H467">
            <v>1.032258064516129</v>
          </cell>
          <cell r="AU467">
            <v>0.90322580645161288</v>
          </cell>
          <cell r="AV467">
            <v>0.14285714285714285</v>
          </cell>
        </row>
        <row r="468">
          <cell r="C468" t="str">
            <v>Key / Methuen / 175 Lowell St 1</v>
          </cell>
          <cell r="D468" t="str">
            <v>Cape Ann Area Office</v>
          </cell>
          <cell r="AE468">
            <v>0.5</v>
          </cell>
          <cell r="AI468">
            <v>0.12903225806451613</v>
          </cell>
        </row>
        <row r="469">
          <cell r="C469" t="str">
            <v>Key / Methuen / 175 Lowell St 2</v>
          </cell>
          <cell r="D469" t="str">
            <v>Haverhill Area Office</v>
          </cell>
          <cell r="O469">
            <v>0.19354838709677419</v>
          </cell>
          <cell r="S469">
            <v>0.4</v>
          </cell>
          <cell r="T469">
            <v>0.74193548387096775</v>
          </cell>
          <cell r="AJ469">
            <v>7.1428571428571425E-2</v>
          </cell>
          <cell r="AN469">
            <v>6.6666666666666666E-2</v>
          </cell>
          <cell r="AR469">
            <v>0.967741935483871</v>
          </cell>
          <cell r="AS469">
            <v>0.3</v>
          </cell>
        </row>
        <row r="470">
          <cell r="C470" t="str">
            <v>Key / Methuen / 175 Lowell St 3</v>
          </cell>
          <cell r="D470" t="str">
            <v>Lawrence Area Office</v>
          </cell>
          <cell r="E470">
            <v>10.838709677419356</v>
          </cell>
          <cell r="F470">
            <v>11.064516129032258</v>
          </cell>
          <cell r="G470">
            <v>9.9333333333333336</v>
          </cell>
          <cell r="H470">
            <v>9.4838709677419359</v>
          </cell>
          <cell r="I470">
            <v>9.8666666666666671</v>
          </cell>
          <cell r="J470">
            <v>10.548387096774194</v>
          </cell>
          <cell r="K470">
            <v>10.58064516129032</v>
          </cell>
          <cell r="L470">
            <v>9.4285714285714288</v>
          </cell>
          <cell r="M470">
            <v>10</v>
          </cell>
          <cell r="N470">
            <v>11.5</v>
          </cell>
          <cell r="O470">
            <v>10.548387096774192</v>
          </cell>
          <cell r="P470">
            <v>9.9666666666666668</v>
          </cell>
          <cell r="Q470">
            <v>10.61290322580645</v>
          </cell>
          <cell r="R470">
            <v>9.8387096774193576</v>
          </cell>
          <cell r="S470">
            <v>8.4</v>
          </cell>
          <cell r="T470">
            <v>8.3548387096774182</v>
          </cell>
          <cell r="U470">
            <v>10.666666666666666</v>
          </cell>
          <cell r="V470">
            <v>9.064516129032258</v>
          </cell>
          <cell r="W470">
            <v>5</v>
          </cell>
          <cell r="X470">
            <v>5.6206896551724128</v>
          </cell>
          <cell r="Y470">
            <v>4.6774193548387091</v>
          </cell>
          <cell r="Z470">
            <v>4.8333333333333339</v>
          </cell>
          <cell r="AA470">
            <v>4.4193548387096779</v>
          </cell>
          <cell r="AB470">
            <v>4.7</v>
          </cell>
          <cell r="AC470">
            <v>3.5161290322580645</v>
          </cell>
          <cell r="AD470">
            <v>3.6451612903225805</v>
          </cell>
          <cell r="AE470">
            <v>0.7</v>
          </cell>
          <cell r="AF470">
            <v>3.8064516129032255</v>
          </cell>
          <cell r="AG470">
            <v>5.0666666666666664</v>
          </cell>
          <cell r="AH470">
            <v>5.161290322580645</v>
          </cell>
          <cell r="AI470">
            <v>2.870967741935484</v>
          </cell>
          <cell r="AJ470">
            <v>5.0357142857142865</v>
          </cell>
          <cell r="AK470">
            <v>4.387096774193548</v>
          </cell>
          <cell r="AL470">
            <v>4.5</v>
          </cell>
          <cell r="AM470">
            <v>5.5806451612903221</v>
          </cell>
          <cell r="AN470">
            <v>5.166666666666667</v>
          </cell>
          <cell r="AO470">
            <v>3.8064516129032251</v>
          </cell>
          <cell r="AP470">
            <v>5.290322580645161</v>
          </cell>
          <cell r="AQ470">
            <v>4.4000000000000004</v>
          </cell>
          <cell r="AR470">
            <v>4.225806451612903</v>
          </cell>
          <cell r="AS470">
            <v>4.8</v>
          </cell>
          <cell r="AT470">
            <v>4.7096774193548381</v>
          </cell>
          <cell r="AU470">
            <v>4.903225806451613</v>
          </cell>
          <cell r="AV470">
            <v>3.964285714285714</v>
          </cell>
          <cell r="AW470">
            <v>4.064516129032258</v>
          </cell>
          <cell r="AX470">
            <v>5.1333333333333329</v>
          </cell>
          <cell r="AY470">
            <v>5.903225806451613</v>
          </cell>
          <cell r="AZ470">
            <v>5.3</v>
          </cell>
        </row>
        <row r="471">
          <cell r="C471" t="str">
            <v>Key / Methuen / 175 Lowell St 4</v>
          </cell>
          <cell r="D471" t="str">
            <v>Lowell Area Office</v>
          </cell>
          <cell r="R471">
            <v>0.70967741935483875</v>
          </cell>
          <cell r="S471">
            <v>0.3</v>
          </cell>
          <cell r="T471">
            <v>0.41935483870967744</v>
          </cell>
          <cell r="U471">
            <v>3.3333333333333333E-2</v>
          </cell>
          <cell r="AC471">
            <v>0.35483870967741937</v>
          </cell>
          <cell r="AD471">
            <v>0.19354838709677419</v>
          </cell>
          <cell r="AE471">
            <v>0.6333333333333333</v>
          </cell>
          <cell r="AF471">
            <v>0.967741935483871</v>
          </cell>
          <cell r="AG471">
            <v>6.6666666666666666E-2</v>
          </cell>
          <cell r="AH471">
            <v>0.19354838709677419</v>
          </cell>
          <cell r="AI471">
            <v>0.38709677419354838</v>
          </cell>
          <cell r="AJ471">
            <v>0.64285714285714279</v>
          </cell>
          <cell r="AK471">
            <v>0.29032258064516125</v>
          </cell>
          <cell r="AM471">
            <v>3.2258064516129031E-2</v>
          </cell>
          <cell r="AN471">
            <v>3.3333333333333333E-2</v>
          </cell>
          <cell r="AR471">
            <v>0.16129032258064516</v>
          </cell>
          <cell r="AW471">
            <v>0.77419354838709675</v>
          </cell>
          <cell r="AX471">
            <v>0.56666666666666665</v>
          </cell>
        </row>
        <row r="472">
          <cell r="C472" t="str">
            <v>Key / Methuen / 175 Lowell St 5</v>
          </cell>
          <cell r="D472" t="str">
            <v>Lynn Area Office</v>
          </cell>
          <cell r="AB472">
            <v>0.46666666666666667</v>
          </cell>
          <cell r="AN472">
            <v>3.3333333333333333E-2</v>
          </cell>
          <cell r="AO472">
            <v>1</v>
          </cell>
          <cell r="AP472">
            <v>0.54838709677419351</v>
          </cell>
        </row>
        <row r="473">
          <cell r="C473" t="str">
            <v>Key / Methuen / 175 Lowell St 6</v>
          </cell>
          <cell r="D473" t="str">
            <v>North Central Area Office</v>
          </cell>
          <cell r="E473">
            <v>0.5161290322580645</v>
          </cell>
        </row>
        <row r="474">
          <cell r="C474" t="str">
            <v>Key / Methuen / 175 Lowell St 7</v>
          </cell>
          <cell r="D474" t="str">
            <v>Worcester East Area Office</v>
          </cell>
          <cell r="AX474">
            <v>0.16666666666666666</v>
          </cell>
        </row>
        <row r="475">
          <cell r="C475" t="str">
            <v>Key / Methuen / 19 Mystic St 1</v>
          </cell>
          <cell r="D475" t="str">
            <v>Cape Ann Area Office</v>
          </cell>
          <cell r="AL475">
            <v>6.6666666666666666E-2</v>
          </cell>
          <cell r="AW475">
            <v>6.4516129032258063E-2</v>
          </cell>
        </row>
        <row r="476">
          <cell r="C476" t="str">
            <v>Key / Methuen / 19 Mystic St 2</v>
          </cell>
          <cell r="D476" t="str">
            <v>Haverhill Area Office</v>
          </cell>
          <cell r="AB476">
            <v>0.7</v>
          </cell>
          <cell r="AC476">
            <v>0.19354838709677419</v>
          </cell>
          <cell r="AE476">
            <v>0.33333333333333331</v>
          </cell>
          <cell r="AG476">
            <v>3.3333333333333333E-2</v>
          </cell>
          <cell r="AQ476">
            <v>0.33333333333333331</v>
          </cell>
          <cell r="AR476">
            <v>0.35483870967741937</v>
          </cell>
          <cell r="AU476">
            <v>0.32258064516129031</v>
          </cell>
          <cell r="AV476">
            <v>0.6071428571428571</v>
          </cell>
        </row>
        <row r="477">
          <cell r="C477" t="str">
            <v>Key / Methuen / 19 Mystic St 3</v>
          </cell>
          <cell r="D477" t="str">
            <v>Lawrence Area Office</v>
          </cell>
          <cell r="V477">
            <v>0.80645161290322576</v>
          </cell>
          <cell r="W477">
            <v>5.5161290322580649</v>
          </cell>
          <cell r="X477">
            <v>5.5862068965517242</v>
          </cell>
          <cell r="Y477">
            <v>5.4838709677419359</v>
          </cell>
          <cell r="Z477">
            <v>5.7666666666666666</v>
          </cell>
          <cell r="AA477">
            <v>4.8387096774193541</v>
          </cell>
          <cell r="AB477">
            <v>5.6</v>
          </cell>
          <cell r="AC477">
            <v>4.064516129032258</v>
          </cell>
          <cell r="AD477">
            <v>5.096774193548387</v>
          </cell>
          <cell r="AE477">
            <v>4.4666666666666659</v>
          </cell>
          <cell r="AF477">
            <v>5.935483870967742</v>
          </cell>
          <cell r="AG477">
            <v>4.4666666666666668</v>
          </cell>
          <cell r="AH477">
            <v>3.967741935483871</v>
          </cell>
          <cell r="AI477">
            <v>4.032258064516129</v>
          </cell>
          <cell r="AJ477">
            <v>4.1428571428571423</v>
          </cell>
          <cell r="AK477">
            <v>4.193548387096774</v>
          </cell>
          <cell r="AL477">
            <v>3.3333333333333335</v>
          </cell>
          <cell r="AM477">
            <v>5.387096774193548</v>
          </cell>
          <cell r="AN477">
            <v>4.4333333333333336</v>
          </cell>
          <cell r="AO477">
            <v>3.6451612903225805</v>
          </cell>
          <cell r="AP477">
            <v>5.5161290322580641</v>
          </cell>
          <cell r="AQ477">
            <v>5</v>
          </cell>
          <cell r="AR477">
            <v>3.290322580645161</v>
          </cell>
          <cell r="AS477">
            <v>3.7333333333333334</v>
          </cell>
          <cell r="AT477">
            <v>3.4838709677419355</v>
          </cell>
          <cell r="AU477">
            <v>3</v>
          </cell>
          <cell r="AV477">
            <v>4.3214285714285712</v>
          </cell>
          <cell r="AW477">
            <v>4.419354838709677</v>
          </cell>
          <cell r="AX477">
            <v>5.3666666666666671</v>
          </cell>
          <cell r="AY477">
            <v>5.6774193548387091</v>
          </cell>
          <cell r="AZ477">
            <v>5.8666666666666663</v>
          </cell>
        </row>
        <row r="478">
          <cell r="C478" t="str">
            <v>Key / Methuen / 19 Mystic St 4</v>
          </cell>
          <cell r="D478" t="str">
            <v>Lowell Area Office</v>
          </cell>
          <cell r="Y478">
            <v>6.4516129032258063E-2</v>
          </cell>
          <cell r="AA478">
            <v>0.12903225806451613</v>
          </cell>
          <cell r="AD478">
            <v>0.5161290322580645</v>
          </cell>
          <cell r="AE478">
            <v>1</v>
          </cell>
          <cell r="AF478">
            <v>6.4516129032258063E-2</v>
          </cell>
          <cell r="AG478">
            <v>3.3333333333333333E-2</v>
          </cell>
          <cell r="AH478">
            <v>1.161290322580645</v>
          </cell>
          <cell r="AI478">
            <v>1.096774193548387</v>
          </cell>
          <cell r="AJ478">
            <v>0.85714285714285721</v>
          </cell>
          <cell r="AK478">
            <v>0.29032258064516131</v>
          </cell>
          <cell r="AL478">
            <v>0.46666666666666667</v>
          </cell>
          <cell r="AM478">
            <v>9.6774193548387094E-2</v>
          </cell>
          <cell r="AN478">
            <v>0.1</v>
          </cell>
          <cell r="AP478">
            <v>9.6774193548387094E-2</v>
          </cell>
          <cell r="AR478">
            <v>0.35483870967741937</v>
          </cell>
          <cell r="AS478">
            <v>0.9</v>
          </cell>
          <cell r="AT478">
            <v>1</v>
          </cell>
          <cell r="AU478">
            <v>0.22580645161290322</v>
          </cell>
        </row>
        <row r="479">
          <cell r="C479" t="str">
            <v>Key / Methuen / 19 Mystic St 5</v>
          </cell>
          <cell r="D479" t="str">
            <v>Lynn Area Office</v>
          </cell>
          <cell r="AP479">
            <v>3.2258064516129031E-2</v>
          </cell>
        </row>
        <row r="480">
          <cell r="C480" t="str">
            <v>Key / Methuen / 19 Mystic St 6</v>
          </cell>
          <cell r="D480" t="str">
            <v>New Bedford Child and Family (Adop)</v>
          </cell>
          <cell r="AT480">
            <v>1</v>
          </cell>
          <cell r="AU480">
            <v>0.61290322580645162</v>
          </cell>
        </row>
        <row r="481">
          <cell r="C481" t="str">
            <v>Key / Methuen / 19 Mystic St 7</v>
          </cell>
          <cell r="D481" t="str">
            <v>South Central Area Office</v>
          </cell>
          <cell r="AL481">
            <v>0.2</v>
          </cell>
        </row>
        <row r="482">
          <cell r="C482" t="str">
            <v>Key / Pittsfield / 369 West St 1</v>
          </cell>
          <cell r="D482" t="str">
            <v>Framingham Area Office</v>
          </cell>
          <cell r="N482">
            <v>3.3333333333333333E-2</v>
          </cell>
        </row>
        <row r="483">
          <cell r="C483" t="str">
            <v>Key / Pittsfield / 369 West St 2</v>
          </cell>
          <cell r="D483" t="str">
            <v>Greenfield Area Office</v>
          </cell>
          <cell r="AH483">
            <v>6.4516129032258063E-2</v>
          </cell>
        </row>
        <row r="484">
          <cell r="C484" t="str">
            <v>Key / Pittsfield / 369 West St 3</v>
          </cell>
          <cell r="D484" t="str">
            <v>Holyoke Area Office</v>
          </cell>
          <cell r="L484">
            <v>0.8571428571428571</v>
          </cell>
          <cell r="M484">
            <v>0.12903225806451613</v>
          </cell>
          <cell r="AD484">
            <v>0.45161290322580644</v>
          </cell>
          <cell r="AE484">
            <v>0.1</v>
          </cell>
          <cell r="AG484">
            <v>0.33333333333333337</v>
          </cell>
          <cell r="AI484">
            <v>6.4516129032258063E-2</v>
          </cell>
          <cell r="AJ484">
            <v>3.5714285714285712E-2</v>
          </cell>
          <cell r="AK484">
            <v>9.6774193548387094E-2</v>
          </cell>
        </row>
        <row r="485">
          <cell r="C485" t="str">
            <v>Key / Pittsfield / 369 West St 4</v>
          </cell>
          <cell r="D485" t="str">
            <v>North Central Area Office</v>
          </cell>
          <cell r="AQ485">
            <v>0.2</v>
          </cell>
        </row>
        <row r="486">
          <cell r="C486" t="str">
            <v>Key / Pittsfield / 369 West St 5</v>
          </cell>
          <cell r="D486" t="str">
            <v>Pittsfield Area Office</v>
          </cell>
          <cell r="E486">
            <v>9.387096774193548</v>
          </cell>
          <cell r="F486">
            <v>10.838709677419354</v>
          </cell>
          <cell r="G486">
            <v>9.8666666666666671</v>
          </cell>
          <cell r="H486">
            <v>11</v>
          </cell>
          <cell r="I486">
            <v>10.3</v>
          </cell>
          <cell r="J486">
            <v>10.096774193548388</v>
          </cell>
          <cell r="K486">
            <v>11.387096774193544</v>
          </cell>
          <cell r="L486">
            <v>10.571428571428573</v>
          </cell>
          <cell r="M486">
            <v>11.32258064516129</v>
          </cell>
          <cell r="N486">
            <v>10.066666666666668</v>
          </cell>
          <cell r="O486">
            <v>11.096774193548388</v>
          </cell>
          <cell r="P486">
            <v>9.5333333333333314</v>
          </cell>
          <cell r="Q486">
            <v>11.193548387096774</v>
          </cell>
          <cell r="R486">
            <v>11.354838709677416</v>
          </cell>
          <cell r="S486">
            <v>11.4</v>
          </cell>
          <cell r="T486">
            <v>11.677419354838708</v>
          </cell>
          <cell r="U486">
            <v>11.266666666666667</v>
          </cell>
          <cell r="V486">
            <v>11.709677419354838</v>
          </cell>
          <cell r="W486">
            <v>11.838709677419354</v>
          </cell>
          <cell r="X486">
            <v>11.896551724137931</v>
          </cell>
          <cell r="Y486">
            <v>11.93548387096774</v>
          </cell>
          <cell r="Z486">
            <v>12.033333333333333</v>
          </cell>
          <cell r="AA486">
            <v>12</v>
          </cell>
          <cell r="AB486">
            <v>11.866666666666667</v>
          </cell>
          <cell r="AC486">
            <v>11.67741935483871</v>
          </cell>
          <cell r="AD486">
            <v>10.774193548387094</v>
          </cell>
          <cell r="AE486">
            <v>11.333333333333334</v>
          </cell>
          <cell r="AF486">
            <v>11.193548387096776</v>
          </cell>
          <cell r="AG486">
            <v>10.433333333333334</v>
          </cell>
          <cell r="AH486">
            <v>10.483870967741936</v>
          </cell>
          <cell r="AI486">
            <v>11.29032258064516</v>
          </cell>
          <cell r="AJ486">
            <v>11.464285714285717</v>
          </cell>
          <cell r="AK486">
            <v>11.612903225806456</v>
          </cell>
          <cell r="AL486">
            <v>11.766666666666666</v>
          </cell>
          <cell r="AM486">
            <v>11.741935483870966</v>
          </cell>
          <cell r="AN486">
            <v>11.866666666666667</v>
          </cell>
          <cell r="AO486">
            <v>10.74193548387097</v>
          </cell>
          <cell r="AP486">
            <v>11.193548387096776</v>
          </cell>
          <cell r="AQ486">
            <v>11.066666666666666</v>
          </cell>
          <cell r="AR486">
            <v>11.32258064516129</v>
          </cell>
          <cell r="AS486">
            <v>11.466666666666665</v>
          </cell>
          <cell r="AT486">
            <v>11.67741935483871</v>
          </cell>
          <cell r="AU486">
            <v>11.161290322580644</v>
          </cell>
          <cell r="AV486">
            <v>11.607142857142856</v>
          </cell>
          <cell r="AW486">
            <v>12.838709677419358</v>
          </cell>
          <cell r="AX486">
            <v>13.233333333333333</v>
          </cell>
          <cell r="AY486">
            <v>12.516129032258066</v>
          </cell>
          <cell r="AZ486">
            <v>12.8</v>
          </cell>
        </row>
        <row r="487">
          <cell r="C487" t="str">
            <v>Key / Pittsfield / 369 West St 6</v>
          </cell>
          <cell r="D487" t="str">
            <v>Robert Van Wart Area Office</v>
          </cell>
          <cell r="Q487">
            <v>9.6774193548387094E-2</v>
          </cell>
          <cell r="S487">
            <v>0.1</v>
          </cell>
          <cell r="V487">
            <v>3.2258064516129031E-2</v>
          </cell>
          <cell r="X487">
            <v>3.4482758620689655E-2</v>
          </cell>
          <cell r="Y487">
            <v>9.6774193548387094E-2</v>
          </cell>
          <cell r="AB487">
            <v>0.1</v>
          </cell>
          <cell r="AF487">
            <v>0.16129032258064516</v>
          </cell>
          <cell r="AH487">
            <v>0.45161290322580644</v>
          </cell>
          <cell r="AQ487">
            <v>6.6666666666666666E-2</v>
          </cell>
          <cell r="AR487">
            <v>0.25806451612903225</v>
          </cell>
          <cell r="AX487">
            <v>3.3333333333333333E-2</v>
          </cell>
        </row>
        <row r="488">
          <cell r="C488" t="str">
            <v>Key / Pittsfield / 369 West St 7</v>
          </cell>
          <cell r="D488" t="str">
            <v>Springfield Area Office</v>
          </cell>
          <cell r="Q488">
            <v>0.29032258064516131</v>
          </cell>
          <cell r="AD488">
            <v>9.6774193548387094E-2</v>
          </cell>
          <cell r="AE488">
            <v>3.3333333333333333E-2</v>
          </cell>
          <cell r="AH488">
            <v>3.2258064516129031E-2</v>
          </cell>
          <cell r="AO488">
            <v>6.4516129032258063E-2</v>
          </cell>
        </row>
        <row r="489">
          <cell r="C489" t="str">
            <v>Key / Worcester / 2 Norton St 1</v>
          </cell>
          <cell r="D489" t="str">
            <v>North Central Area Office</v>
          </cell>
          <cell r="E489">
            <v>1.870967741935484</v>
          </cell>
          <cell r="F489">
            <v>1.7419354838709675</v>
          </cell>
          <cell r="G489">
            <v>0.8</v>
          </cell>
          <cell r="M489">
            <v>0.29032258064516131</v>
          </cell>
          <cell r="N489">
            <v>0.13333333333333333</v>
          </cell>
          <cell r="Q489">
            <v>0.19354838709677419</v>
          </cell>
          <cell r="R489">
            <v>1</v>
          </cell>
          <cell r="S489">
            <v>0.4</v>
          </cell>
          <cell r="AF489">
            <v>0.41935483870967744</v>
          </cell>
          <cell r="AS489">
            <v>3.3333333333333333E-2</v>
          </cell>
          <cell r="AT489">
            <v>0.80645161290322576</v>
          </cell>
          <cell r="AU489">
            <v>1</v>
          </cell>
          <cell r="AV489">
            <v>1</v>
          </cell>
        </row>
        <row r="490">
          <cell r="C490" t="str">
            <v>Key / Worcester / 2 Norton St 2</v>
          </cell>
          <cell r="D490" t="str">
            <v>South Central Area Office</v>
          </cell>
          <cell r="E490">
            <v>1</v>
          </cell>
          <cell r="F490">
            <v>1.096774193548387</v>
          </cell>
          <cell r="G490">
            <v>1.8</v>
          </cell>
          <cell r="H490">
            <v>1.8387096774193548</v>
          </cell>
          <cell r="I490">
            <v>1.8</v>
          </cell>
          <cell r="J490">
            <v>1.032258064516129</v>
          </cell>
          <cell r="K490">
            <v>1.7741935483870968</v>
          </cell>
          <cell r="L490">
            <v>1.4285714285714286</v>
          </cell>
          <cell r="M490">
            <v>2</v>
          </cell>
          <cell r="N490">
            <v>2.2333333333333334</v>
          </cell>
          <cell r="O490">
            <v>3</v>
          </cell>
          <cell r="P490">
            <v>2.5333333333333332</v>
          </cell>
          <cell r="Q490">
            <v>3.2258064516129031E-2</v>
          </cell>
          <cell r="R490">
            <v>0.32258064516129031</v>
          </cell>
          <cell r="S490">
            <v>2.2666666666666666</v>
          </cell>
          <cell r="T490">
            <v>3</v>
          </cell>
          <cell r="U490">
            <v>3</v>
          </cell>
          <cell r="V490">
            <v>2.5806451612903225</v>
          </cell>
          <cell r="W490">
            <v>2.741935483870968</v>
          </cell>
          <cell r="X490">
            <v>2.9655172413793105</v>
          </cell>
          <cell r="Y490">
            <v>3.67741935483871</v>
          </cell>
          <cell r="Z490">
            <v>4</v>
          </cell>
          <cell r="AA490">
            <v>4</v>
          </cell>
          <cell r="AB490">
            <v>3.0333333333333332</v>
          </cell>
          <cell r="AC490">
            <v>2.6774193548387095</v>
          </cell>
          <cell r="AD490">
            <v>2.7419354838709675</v>
          </cell>
          <cell r="AE490">
            <v>2.4</v>
          </cell>
          <cell r="AF490">
            <v>2</v>
          </cell>
          <cell r="AG490">
            <v>2</v>
          </cell>
          <cell r="AH490">
            <v>1.5483870967741935</v>
          </cell>
          <cell r="AI490">
            <v>1</v>
          </cell>
          <cell r="AJ490">
            <v>0.8571428571428571</v>
          </cell>
          <cell r="AL490">
            <v>0.56666666666666665</v>
          </cell>
          <cell r="AM490">
            <v>1.8064516129032258</v>
          </cell>
          <cell r="AN490">
            <v>2.6</v>
          </cell>
          <cell r="AO490">
            <v>1.6774193548387095</v>
          </cell>
          <cell r="AP490">
            <v>1.2580645161290323</v>
          </cell>
          <cell r="AQ490">
            <v>1.7666666666666666</v>
          </cell>
          <cell r="AR490">
            <v>3</v>
          </cell>
          <cell r="AS490">
            <v>3</v>
          </cell>
          <cell r="AT490">
            <v>2.6774193548387095</v>
          </cell>
          <cell r="AU490">
            <v>1.870967741935484</v>
          </cell>
          <cell r="AV490">
            <v>1.7857142857142858</v>
          </cell>
          <cell r="AW490">
            <v>1.967741935483871</v>
          </cell>
          <cell r="AX490">
            <v>2.2333333333333334</v>
          </cell>
          <cell r="AY490">
            <v>3.32258064516129</v>
          </cell>
          <cell r="AZ490">
            <v>3.9333333333333331</v>
          </cell>
        </row>
        <row r="491">
          <cell r="C491" t="str">
            <v>Key / Worcester / 2 Norton St 3</v>
          </cell>
          <cell r="D491" t="str">
            <v>Taunton/Attleboro Area Office</v>
          </cell>
          <cell r="Q491">
            <v>0.22580645161290322</v>
          </cell>
        </row>
        <row r="492">
          <cell r="C492" t="str">
            <v>Key / Worcester / 2 Norton St 4</v>
          </cell>
          <cell r="D492" t="str">
            <v>Worcester East Area Office</v>
          </cell>
          <cell r="E492">
            <v>4.580645161290323</v>
          </cell>
          <cell r="F492">
            <v>3.4838709677419355</v>
          </cell>
          <cell r="G492">
            <v>2.4666666666666668</v>
          </cell>
          <cell r="H492">
            <v>3.935483870967742</v>
          </cell>
          <cell r="I492">
            <v>3.8</v>
          </cell>
          <cell r="J492">
            <v>4.387096774193548</v>
          </cell>
          <cell r="K492">
            <v>4.129032258064516</v>
          </cell>
          <cell r="L492">
            <v>4.0357142857142856</v>
          </cell>
          <cell r="M492">
            <v>3.838709677419355</v>
          </cell>
          <cell r="N492">
            <v>4</v>
          </cell>
          <cell r="O492">
            <v>4.225806451612903</v>
          </cell>
          <cell r="P492">
            <v>3.9666666666666668</v>
          </cell>
          <cell r="Q492">
            <v>3.6451612903225805</v>
          </cell>
          <cell r="R492">
            <v>4.4516129032258061</v>
          </cell>
          <cell r="S492">
            <v>4.0333333333333332</v>
          </cell>
          <cell r="T492">
            <v>3.741935483870968</v>
          </cell>
          <cell r="U492">
            <v>4</v>
          </cell>
          <cell r="V492">
            <v>3.9677419354838706</v>
          </cell>
          <cell r="W492">
            <v>3.903225806451613</v>
          </cell>
          <cell r="X492">
            <v>4</v>
          </cell>
          <cell r="Y492">
            <v>3.2258064516129035</v>
          </cell>
          <cell r="Z492">
            <v>2.5</v>
          </cell>
          <cell r="AA492">
            <v>2.806451612903226</v>
          </cell>
          <cell r="AB492">
            <v>3.8</v>
          </cell>
          <cell r="AC492">
            <v>3.935483870967742</v>
          </cell>
          <cell r="AD492">
            <v>3.806451612903226</v>
          </cell>
          <cell r="AE492">
            <v>4.166666666666667</v>
          </cell>
          <cell r="AF492">
            <v>3.5161290322580645</v>
          </cell>
          <cell r="AG492">
            <v>3.6</v>
          </cell>
          <cell r="AH492">
            <v>3.4838709677419355</v>
          </cell>
          <cell r="AI492">
            <v>3.967741935483871</v>
          </cell>
          <cell r="AJ492">
            <v>4.3571428571428577</v>
          </cell>
          <cell r="AK492">
            <v>4.5483870967741939</v>
          </cell>
          <cell r="AL492">
            <v>5.9666666666666668</v>
          </cell>
          <cell r="AM492">
            <v>5.096774193548387</v>
          </cell>
          <cell r="AN492">
            <v>4.833333333333333</v>
          </cell>
          <cell r="AO492">
            <v>4.5483870967741939</v>
          </cell>
          <cell r="AP492">
            <v>3.612903225806452</v>
          </cell>
          <cell r="AQ492">
            <v>3.0666666666666664</v>
          </cell>
          <cell r="AR492">
            <v>3.6774193548387095</v>
          </cell>
          <cell r="AS492">
            <v>3.6666666666666665</v>
          </cell>
          <cell r="AT492">
            <v>1.5161290322580645</v>
          </cell>
          <cell r="AU492">
            <v>2.4838709677419355</v>
          </cell>
          <cell r="AV492">
            <v>3.8571428571428568</v>
          </cell>
          <cell r="AW492">
            <v>3.5806451612903225</v>
          </cell>
          <cell r="AX492">
            <v>4.6333333333333329</v>
          </cell>
          <cell r="AY492">
            <v>4.5483870967741939</v>
          </cell>
          <cell r="AZ492">
            <v>4</v>
          </cell>
        </row>
        <row r="493">
          <cell r="C493" t="str">
            <v>Key / Worcester / 2 Norton St 5</v>
          </cell>
          <cell r="D493" t="str">
            <v>Worcester West Area Office</v>
          </cell>
          <cell r="E493">
            <v>0.4838709677419355</v>
          </cell>
          <cell r="F493">
            <v>1.8064516129032255</v>
          </cell>
          <cell r="G493">
            <v>2</v>
          </cell>
          <cell r="H493">
            <v>2</v>
          </cell>
          <cell r="I493">
            <v>1.4</v>
          </cell>
          <cell r="J493">
            <v>2.8709677419354835</v>
          </cell>
          <cell r="K493">
            <v>3</v>
          </cell>
          <cell r="L493">
            <v>3</v>
          </cell>
          <cell r="M493">
            <v>2.5483870967741935</v>
          </cell>
          <cell r="N493">
            <v>2.7666666666666666</v>
          </cell>
          <cell r="O493">
            <v>2.709677419354839</v>
          </cell>
          <cell r="P493">
            <v>2.8</v>
          </cell>
          <cell r="Q493">
            <v>2.3870967741935485</v>
          </cell>
          <cell r="R493">
            <v>2.5483870967741935</v>
          </cell>
          <cell r="S493">
            <v>2.8666666666666667</v>
          </cell>
          <cell r="T493">
            <v>2.4516129032258065</v>
          </cell>
          <cell r="U493">
            <v>2.9333333333333336</v>
          </cell>
          <cell r="V493">
            <v>2.935483870967742</v>
          </cell>
          <cell r="W493">
            <v>2.838709677419355</v>
          </cell>
          <cell r="X493">
            <v>3</v>
          </cell>
          <cell r="Y493">
            <v>3</v>
          </cell>
          <cell r="Z493">
            <v>3</v>
          </cell>
          <cell r="AA493">
            <v>3</v>
          </cell>
          <cell r="AB493">
            <v>2.8</v>
          </cell>
          <cell r="AC493">
            <v>2.7741935483870965</v>
          </cell>
          <cell r="AD493">
            <v>3</v>
          </cell>
          <cell r="AE493">
            <v>2.833333333333333</v>
          </cell>
          <cell r="AF493">
            <v>1.935483870967742</v>
          </cell>
          <cell r="AG493">
            <v>1</v>
          </cell>
          <cell r="AH493">
            <v>3</v>
          </cell>
          <cell r="AI493">
            <v>2.5806451612903225</v>
          </cell>
          <cell r="AJ493">
            <v>2.4642857142857144</v>
          </cell>
          <cell r="AK493">
            <v>2.709677419354839</v>
          </cell>
          <cell r="AL493">
            <v>2.8</v>
          </cell>
          <cell r="AM493">
            <v>2.709677419354839</v>
          </cell>
          <cell r="AN493">
            <v>1.7333333333333334</v>
          </cell>
          <cell r="AO493">
            <v>3</v>
          </cell>
          <cell r="AP493">
            <v>3</v>
          </cell>
          <cell r="AQ493">
            <v>3</v>
          </cell>
          <cell r="AR493">
            <v>3</v>
          </cell>
          <cell r="AS493">
            <v>2.6333333333333333</v>
          </cell>
          <cell r="AT493">
            <v>2.7741935483870965</v>
          </cell>
          <cell r="AU493">
            <v>3</v>
          </cell>
          <cell r="AV493">
            <v>3</v>
          </cell>
          <cell r="AW493">
            <v>2.129032258064516</v>
          </cell>
          <cell r="AX493">
            <v>2.5</v>
          </cell>
          <cell r="AY493">
            <v>2</v>
          </cell>
          <cell r="AZ493">
            <v>2</v>
          </cell>
        </row>
        <row r="494">
          <cell r="C494" t="str">
            <v>LUK / Fitchburg / 101 South St 1</v>
          </cell>
          <cell r="D494" t="str">
            <v>Children's Friends Inc. (Adop)</v>
          </cell>
          <cell r="AV494">
            <v>0.6071428571428571</v>
          </cell>
          <cell r="AW494">
            <v>1</v>
          </cell>
          <cell r="AX494">
            <v>0.96666666666666667</v>
          </cell>
        </row>
        <row r="495">
          <cell r="C495" t="str">
            <v>LUK / Fitchburg / 101 South St 2</v>
          </cell>
          <cell r="D495" t="str">
            <v>Greenfield Area Office</v>
          </cell>
          <cell r="AJ495">
            <v>1</v>
          </cell>
          <cell r="AK495">
            <v>1</v>
          </cell>
          <cell r="AL495">
            <v>0.6</v>
          </cell>
        </row>
        <row r="496">
          <cell r="C496" t="str">
            <v>LUK / Fitchburg / 101 South St 3</v>
          </cell>
          <cell r="D496" t="str">
            <v>Haverhill Area Office</v>
          </cell>
          <cell r="O496">
            <v>0.22580645161290322</v>
          </cell>
        </row>
        <row r="497">
          <cell r="C497" t="str">
            <v>LUK / Fitchburg / 101 South St 4</v>
          </cell>
          <cell r="D497" t="str">
            <v>Lowell Area Office</v>
          </cell>
          <cell r="AG497">
            <v>1</v>
          </cell>
          <cell r="AH497">
            <v>0.967741935483871</v>
          </cell>
        </row>
        <row r="498">
          <cell r="C498" t="str">
            <v>LUK / Fitchburg / 101 South St 5</v>
          </cell>
          <cell r="D498" t="str">
            <v>Lutherans (Adop)</v>
          </cell>
          <cell r="AG498">
            <v>3.3333333333333333E-2</v>
          </cell>
        </row>
        <row r="499">
          <cell r="C499" t="str">
            <v>LUK / Fitchburg / 101 South St 6</v>
          </cell>
          <cell r="D499" t="str">
            <v>North Central Area Office</v>
          </cell>
          <cell r="E499">
            <v>3.4193548387096775</v>
          </cell>
          <cell r="F499">
            <v>4</v>
          </cell>
          <cell r="G499">
            <v>3.5</v>
          </cell>
          <cell r="H499">
            <v>2.3548387096774195</v>
          </cell>
          <cell r="I499">
            <v>3</v>
          </cell>
          <cell r="J499">
            <v>2.5483870967741935</v>
          </cell>
          <cell r="K499">
            <v>2</v>
          </cell>
          <cell r="L499">
            <v>2.7857142857142856</v>
          </cell>
          <cell r="M499">
            <v>3.8387096774193545</v>
          </cell>
          <cell r="N499">
            <v>3.5333333333333332</v>
          </cell>
          <cell r="O499">
            <v>2.6774193548387095</v>
          </cell>
          <cell r="P499">
            <v>4.4666666666666668</v>
          </cell>
          <cell r="Q499">
            <v>5.5483870967741939</v>
          </cell>
          <cell r="R499">
            <v>6.161290322580645</v>
          </cell>
          <cell r="S499">
            <v>6</v>
          </cell>
          <cell r="T499">
            <v>5.5806451612903221</v>
          </cell>
          <cell r="U499">
            <v>5.8666666666666671</v>
          </cell>
          <cell r="V499">
            <v>5.967741935483871</v>
          </cell>
          <cell r="W499">
            <v>5.258064516129032</v>
          </cell>
          <cell r="X499">
            <v>6</v>
          </cell>
          <cell r="Y499">
            <v>5.741935483870968</v>
          </cell>
          <cell r="Z499">
            <v>5.6666666666666661</v>
          </cell>
          <cell r="AA499">
            <v>5</v>
          </cell>
          <cell r="AB499">
            <v>5.1666666666666661</v>
          </cell>
          <cell r="AC499">
            <v>5.935483870967742</v>
          </cell>
          <cell r="AD499">
            <v>5.7741935483870961</v>
          </cell>
          <cell r="AE499">
            <v>5.6</v>
          </cell>
          <cell r="AF499">
            <v>6.096774193548387</v>
          </cell>
          <cell r="AG499">
            <v>4.3666666666666671</v>
          </cell>
          <cell r="AH499">
            <v>3.354838709677419</v>
          </cell>
          <cell r="AI499">
            <v>5.193548387096774</v>
          </cell>
          <cell r="AJ499">
            <v>5.0357142857142856</v>
          </cell>
          <cell r="AK499">
            <v>4.774193548387097</v>
          </cell>
          <cell r="AL499">
            <v>4.3</v>
          </cell>
          <cell r="AM499">
            <v>5</v>
          </cell>
          <cell r="AN499">
            <v>2.8</v>
          </cell>
          <cell r="AO499">
            <v>3.161290322580645</v>
          </cell>
          <cell r="AP499">
            <v>4.935483870967742</v>
          </cell>
          <cell r="AQ499">
            <v>5.0666666666666664</v>
          </cell>
          <cell r="AR499">
            <v>3.9677419354838706</v>
          </cell>
          <cell r="AS499">
            <v>4.833333333333333</v>
          </cell>
          <cell r="AT499">
            <v>5.419354838709677</v>
          </cell>
          <cell r="AU499">
            <v>5.290322580645161</v>
          </cell>
          <cell r="AV499">
            <v>2.2857142857142856</v>
          </cell>
          <cell r="AW499">
            <v>3.193548387096774</v>
          </cell>
          <cell r="AX499">
            <v>4.3</v>
          </cell>
          <cell r="AY499">
            <v>5.096774193548387</v>
          </cell>
          <cell r="AZ499">
            <v>6.1</v>
          </cell>
        </row>
        <row r="500">
          <cell r="C500" t="str">
            <v>LUK / Fitchburg / 101 South St 7</v>
          </cell>
          <cell r="D500" t="str">
            <v>South Central Area Office</v>
          </cell>
          <cell r="F500">
            <v>6.4516129032258063E-2</v>
          </cell>
          <cell r="G500">
            <v>0.13333333333333333</v>
          </cell>
          <cell r="H500">
            <v>0.45161290322580644</v>
          </cell>
          <cell r="I500">
            <v>0.5</v>
          </cell>
          <cell r="J500">
            <v>1.064516129032258</v>
          </cell>
          <cell r="K500">
            <v>1</v>
          </cell>
          <cell r="L500">
            <v>0.64285714285714279</v>
          </cell>
          <cell r="N500">
            <v>6.6666666666666666E-2</v>
          </cell>
          <cell r="AF500">
            <v>6.4516129032258063E-2</v>
          </cell>
          <cell r="AK500">
            <v>3.2258064516129031E-2</v>
          </cell>
          <cell r="AM500">
            <v>9.6774193548387094E-2</v>
          </cell>
          <cell r="AN500">
            <v>0.23333333333333334</v>
          </cell>
        </row>
        <row r="501">
          <cell r="C501" t="str">
            <v>LUK / Fitchburg / 101 South St 8</v>
          </cell>
          <cell r="D501" t="str">
            <v>Worcester East Area Office</v>
          </cell>
          <cell r="E501">
            <v>1.0322580645161292</v>
          </cell>
          <cell r="F501">
            <v>1.064516129032258</v>
          </cell>
          <cell r="G501">
            <v>1.1666666666666667</v>
          </cell>
          <cell r="H501">
            <v>1.838709677419355</v>
          </cell>
          <cell r="I501">
            <v>2</v>
          </cell>
          <cell r="J501">
            <v>2</v>
          </cell>
          <cell r="K501">
            <v>1.5483870967741935</v>
          </cell>
          <cell r="L501">
            <v>0.8214285714285714</v>
          </cell>
          <cell r="M501">
            <v>1</v>
          </cell>
          <cell r="N501">
            <v>0.9</v>
          </cell>
          <cell r="O501">
            <v>3.2258064516129031E-2</v>
          </cell>
          <cell r="R501">
            <v>0.12903225806451613</v>
          </cell>
          <cell r="S501">
            <v>3.3333333333333333E-2</v>
          </cell>
          <cell r="AA501">
            <v>3.2258064516129031E-2</v>
          </cell>
          <cell r="AH501">
            <v>0.90322580645161288</v>
          </cell>
          <cell r="AI501">
            <v>0.19354838709677419</v>
          </cell>
          <cell r="AN501">
            <v>0.46666666666666667</v>
          </cell>
          <cell r="AR501">
            <v>0.58064516129032262</v>
          </cell>
          <cell r="AX501">
            <v>6.6666666666666666E-2</v>
          </cell>
          <cell r="AY501">
            <v>0.22580645161290322</v>
          </cell>
        </row>
        <row r="502">
          <cell r="C502" t="str">
            <v>LUK / Fitchburg / 101 South St 9</v>
          </cell>
          <cell r="D502" t="str">
            <v>Worcester West Area Office</v>
          </cell>
          <cell r="E502">
            <v>1.064516129032258</v>
          </cell>
          <cell r="F502">
            <v>1.032258064516129</v>
          </cell>
          <cell r="G502">
            <v>0.8666666666666667</v>
          </cell>
          <cell r="H502">
            <v>1.096774193548387</v>
          </cell>
          <cell r="I502">
            <v>1.0333333333333334</v>
          </cell>
          <cell r="J502">
            <v>0.41935483870967744</v>
          </cell>
          <cell r="K502">
            <v>0.87096774193548387</v>
          </cell>
          <cell r="L502">
            <v>0.9285714285714286</v>
          </cell>
          <cell r="M502">
            <v>0.41935483870967744</v>
          </cell>
          <cell r="N502">
            <v>1</v>
          </cell>
          <cell r="O502">
            <v>1.032258064516129</v>
          </cell>
          <cell r="P502">
            <v>1</v>
          </cell>
          <cell r="Q502">
            <v>1</v>
          </cell>
          <cell r="R502">
            <v>1</v>
          </cell>
          <cell r="S502">
            <v>1.0333333333333334</v>
          </cell>
          <cell r="T502">
            <v>0.90322580645161288</v>
          </cell>
          <cell r="U502">
            <v>0.16666666666666666</v>
          </cell>
          <cell r="V502">
            <v>1</v>
          </cell>
          <cell r="W502">
            <v>1</v>
          </cell>
          <cell r="X502">
            <v>1</v>
          </cell>
          <cell r="Y502">
            <v>1</v>
          </cell>
          <cell r="Z502">
            <v>1.1000000000000001</v>
          </cell>
          <cell r="AA502">
            <v>1</v>
          </cell>
          <cell r="AB502">
            <v>1</v>
          </cell>
          <cell r="AC502">
            <v>0.80645161290322576</v>
          </cell>
          <cell r="AD502">
            <v>1</v>
          </cell>
          <cell r="AE502">
            <v>1.1333333333333333</v>
          </cell>
          <cell r="AF502">
            <v>0.93548387096774188</v>
          </cell>
          <cell r="AG502">
            <v>0.33333333333333331</v>
          </cell>
          <cell r="AH502">
            <v>1</v>
          </cell>
          <cell r="AI502">
            <v>1</v>
          </cell>
          <cell r="AJ502">
            <v>0.9642857142857143</v>
          </cell>
          <cell r="AK502">
            <v>3.2258064516129031E-2</v>
          </cell>
          <cell r="AL502">
            <v>0.26666666666666666</v>
          </cell>
          <cell r="AM502">
            <v>1.2903225806451613</v>
          </cell>
          <cell r="AN502">
            <v>1.2666666666666666</v>
          </cell>
          <cell r="AO502">
            <v>1.1935483870967742</v>
          </cell>
          <cell r="AP502">
            <v>1</v>
          </cell>
          <cell r="AQ502">
            <v>6.6666666666666666E-2</v>
          </cell>
          <cell r="AR502">
            <v>0.61290322580645162</v>
          </cell>
          <cell r="AS502">
            <v>1</v>
          </cell>
          <cell r="AT502">
            <v>1</v>
          </cell>
          <cell r="AU502">
            <v>1</v>
          </cell>
          <cell r="AV502">
            <v>0.35714285714285715</v>
          </cell>
          <cell r="AX502">
            <v>3.3333333333333333E-2</v>
          </cell>
          <cell r="AY502">
            <v>1.032258064516129</v>
          </cell>
          <cell r="AZ502">
            <v>0.56666666666666665</v>
          </cell>
        </row>
        <row r="503">
          <cell r="C503" t="str">
            <v>LUK / Fitchburg / 102 Day Street 1</v>
          </cell>
          <cell r="D503" t="str">
            <v>North Central Area Office</v>
          </cell>
          <cell r="E503">
            <v>0.87096774193548387</v>
          </cell>
          <cell r="F503">
            <v>1</v>
          </cell>
          <cell r="G503">
            <v>1</v>
          </cell>
          <cell r="H503">
            <v>0.87096774193548387</v>
          </cell>
          <cell r="I503">
            <v>1.3333333333333333</v>
          </cell>
          <cell r="J503">
            <v>1</v>
          </cell>
          <cell r="K503">
            <v>0.58064516129032262</v>
          </cell>
          <cell r="L503">
            <v>1</v>
          </cell>
          <cell r="M503">
            <v>1</v>
          </cell>
          <cell r="N503">
            <v>1.9666666666666668</v>
          </cell>
          <cell r="O503">
            <v>2.709677419354839</v>
          </cell>
          <cell r="P503">
            <v>2.5</v>
          </cell>
          <cell r="Q503">
            <v>1.3225806451612903</v>
          </cell>
          <cell r="R503">
            <v>1.1935483870967742</v>
          </cell>
          <cell r="S503">
            <v>1.6</v>
          </cell>
          <cell r="T503">
            <v>2.064516129032258</v>
          </cell>
          <cell r="U503">
            <v>2.0666666666666669</v>
          </cell>
          <cell r="V503">
            <v>1.8387096774193548</v>
          </cell>
          <cell r="W503">
            <v>2</v>
          </cell>
          <cell r="X503">
            <v>1.8620689655172415</v>
          </cell>
          <cell r="Y503">
            <v>0.4838709677419355</v>
          </cell>
          <cell r="AA503">
            <v>0.83870967741935476</v>
          </cell>
          <cell r="AB503">
            <v>2.8666666666666667</v>
          </cell>
          <cell r="AC503">
            <v>4.032258064516129</v>
          </cell>
          <cell r="AD503">
            <v>3.3225806451612905</v>
          </cell>
          <cell r="AE503">
            <v>2.8333333333333335</v>
          </cell>
          <cell r="AF503">
            <v>3.774193548387097</v>
          </cell>
          <cell r="AG503">
            <v>4.2333333333333334</v>
          </cell>
          <cell r="AH503">
            <v>4</v>
          </cell>
          <cell r="AI503">
            <v>3.8064516129032255</v>
          </cell>
          <cell r="AJ503">
            <v>3.8214285714285716</v>
          </cell>
          <cell r="AK503">
            <v>3.645161290322581</v>
          </cell>
          <cell r="AL503">
            <v>3.5</v>
          </cell>
          <cell r="AM503">
            <v>3.5806451612903225</v>
          </cell>
          <cell r="AN503">
            <v>3.4</v>
          </cell>
          <cell r="AO503">
            <v>3.709677419354839</v>
          </cell>
          <cell r="AP503">
            <v>2.4193548387096775</v>
          </cell>
        </row>
        <row r="504">
          <cell r="C504" t="str">
            <v>LUK / Fitchburg / 102 Day Street 2</v>
          </cell>
          <cell r="D504" t="str">
            <v>South Central Area Office</v>
          </cell>
          <cell r="F504">
            <v>6.4516129032258063E-2</v>
          </cell>
          <cell r="G504">
            <v>0.2</v>
          </cell>
          <cell r="H504">
            <v>0.32258064516129031</v>
          </cell>
          <cell r="I504">
            <v>1.0666666666666667</v>
          </cell>
          <cell r="J504">
            <v>0.61290322580645162</v>
          </cell>
          <cell r="K504">
            <v>0.93548387096774188</v>
          </cell>
          <cell r="L504">
            <v>0.39285714285714285</v>
          </cell>
          <cell r="M504">
            <v>0.83870967741935487</v>
          </cell>
          <cell r="Q504">
            <v>0.12903225806451613</v>
          </cell>
          <cell r="R504">
            <v>0.5161290322580645</v>
          </cell>
          <cell r="S504">
            <v>0.1</v>
          </cell>
          <cell r="T504">
            <v>3.2258064516129031E-2</v>
          </cell>
          <cell r="U504">
            <v>0.73333333333333328</v>
          </cell>
          <cell r="V504">
            <v>0.70967741935483863</v>
          </cell>
          <cell r="W504">
            <v>6.4516129032258063E-2</v>
          </cell>
          <cell r="Y504">
            <v>0.16129032258064516</v>
          </cell>
          <cell r="AC504">
            <v>0.58064516129032262</v>
          </cell>
          <cell r="AD504">
            <v>1.1612903225806452</v>
          </cell>
          <cell r="AE504">
            <v>0.96666666666666667</v>
          </cell>
          <cell r="AF504">
            <v>1</v>
          </cell>
          <cell r="AG504">
            <v>0.83333333333333326</v>
          </cell>
        </row>
        <row r="505">
          <cell r="C505" t="str">
            <v>LUK / Fitchburg / 102 Day Street 3</v>
          </cell>
          <cell r="D505" t="str">
            <v>Worcester East Area Office</v>
          </cell>
          <cell r="E505">
            <v>0.35483870967741937</v>
          </cell>
          <cell r="F505">
            <v>0.25806451612903225</v>
          </cell>
          <cell r="G505">
            <v>0.93333333333333335</v>
          </cell>
          <cell r="H505">
            <v>0.67741935483870963</v>
          </cell>
          <cell r="I505">
            <v>0.66666666666666663</v>
          </cell>
          <cell r="J505">
            <v>0.25806451612903225</v>
          </cell>
          <cell r="K505">
            <v>0.70967741935483875</v>
          </cell>
          <cell r="L505">
            <v>0.8571428571428571</v>
          </cell>
          <cell r="M505">
            <v>0.967741935483871</v>
          </cell>
          <cell r="N505">
            <v>0.7</v>
          </cell>
          <cell r="O505">
            <v>0.70967741935483875</v>
          </cell>
          <cell r="P505">
            <v>0.23333333333333334</v>
          </cell>
          <cell r="Q505">
            <v>0.74193548387096775</v>
          </cell>
          <cell r="R505">
            <v>1</v>
          </cell>
          <cell r="S505">
            <v>1</v>
          </cell>
          <cell r="T505">
            <v>1</v>
          </cell>
          <cell r="U505">
            <v>1</v>
          </cell>
          <cell r="V505">
            <v>1.3548387096774193</v>
          </cell>
          <cell r="W505">
            <v>1.903225806451613</v>
          </cell>
          <cell r="X505">
            <v>1.7931034482758621</v>
          </cell>
          <cell r="Y505">
            <v>0.64516129032258074</v>
          </cell>
          <cell r="Z505">
            <v>1.9666666666666666</v>
          </cell>
          <cell r="AA505">
            <v>2.3548387096774195</v>
          </cell>
          <cell r="AB505">
            <v>1.9333333333333333</v>
          </cell>
          <cell r="AC505">
            <v>0.58064516129032251</v>
          </cell>
          <cell r="AD505">
            <v>1.032258064516129</v>
          </cell>
          <cell r="AE505">
            <v>1.5</v>
          </cell>
          <cell r="AF505">
            <v>1.5161290322580645</v>
          </cell>
          <cell r="AG505">
            <v>1.5333333333333332</v>
          </cell>
          <cell r="AH505">
            <v>2.258064516129032</v>
          </cell>
          <cell r="AI505">
            <v>1.129032258064516</v>
          </cell>
          <cell r="AJ505">
            <v>2.1071428571428572</v>
          </cell>
          <cell r="AK505">
            <v>2</v>
          </cell>
          <cell r="AL505">
            <v>1.6333333333333333</v>
          </cell>
          <cell r="AM505">
            <v>1</v>
          </cell>
          <cell r="AN505">
            <v>1</v>
          </cell>
          <cell r="AO505">
            <v>1.129032258064516</v>
          </cell>
          <cell r="AP505">
            <v>1.2580645161290323</v>
          </cell>
          <cell r="AQ505">
            <v>1</v>
          </cell>
          <cell r="AR505">
            <v>1</v>
          </cell>
          <cell r="AS505">
            <v>0.5</v>
          </cell>
        </row>
        <row r="506">
          <cell r="C506" t="str">
            <v>LUK / Fitchburg / 102 Day Street 4</v>
          </cell>
          <cell r="D506" t="str">
            <v>Worcester West Area Office</v>
          </cell>
          <cell r="E506">
            <v>0.80645161290322576</v>
          </cell>
          <cell r="F506">
            <v>1</v>
          </cell>
          <cell r="G506">
            <v>1</v>
          </cell>
          <cell r="H506">
            <v>0.77419354838709675</v>
          </cell>
          <cell r="I506">
            <v>0.93333333333333335</v>
          </cell>
          <cell r="J506">
            <v>1.6129032258064515</v>
          </cell>
          <cell r="K506">
            <v>1.5483870967741935</v>
          </cell>
          <cell r="L506">
            <v>1</v>
          </cell>
          <cell r="M506">
            <v>1</v>
          </cell>
          <cell r="N506">
            <v>1</v>
          </cell>
          <cell r="O506">
            <v>1</v>
          </cell>
          <cell r="P506">
            <v>0.93333333333333335</v>
          </cell>
          <cell r="Q506">
            <v>1.3548387096774195</v>
          </cell>
          <cell r="R506">
            <v>1</v>
          </cell>
          <cell r="S506">
            <v>0.76666666666666672</v>
          </cell>
          <cell r="T506">
            <v>0.967741935483871</v>
          </cell>
          <cell r="U506">
            <v>1</v>
          </cell>
          <cell r="V506">
            <v>0.74193548387096775</v>
          </cell>
          <cell r="W506">
            <v>1</v>
          </cell>
          <cell r="X506">
            <v>0.75862068965517238</v>
          </cell>
          <cell r="Z506">
            <v>0.2</v>
          </cell>
          <cell r="AA506">
            <v>1</v>
          </cell>
          <cell r="AB506">
            <v>0.83333333333333326</v>
          </cell>
          <cell r="AC506">
            <v>0.90322580645161299</v>
          </cell>
          <cell r="AD506">
            <v>1.1935483870967742</v>
          </cell>
          <cell r="AE506">
            <v>0.9</v>
          </cell>
          <cell r="AF506">
            <v>2</v>
          </cell>
          <cell r="AG506">
            <v>2</v>
          </cell>
          <cell r="AH506">
            <v>1.7096774193548387</v>
          </cell>
          <cell r="AI506">
            <v>2</v>
          </cell>
          <cell r="AJ506">
            <v>1.6428571428571428</v>
          </cell>
          <cell r="AK506">
            <v>2.4838709677419355</v>
          </cell>
          <cell r="AL506">
            <v>2.5</v>
          </cell>
          <cell r="AM506">
            <v>2</v>
          </cell>
          <cell r="AN506">
            <v>2</v>
          </cell>
          <cell r="AO506">
            <v>1.6129032258064515</v>
          </cell>
          <cell r="AP506">
            <v>9.6774193548387094E-2</v>
          </cell>
        </row>
        <row r="507">
          <cell r="C507" t="str">
            <v>LUK / Fitchburg / 27 Myrtle Ave 1</v>
          </cell>
          <cell r="D507" t="str">
            <v>Lowell Area Office</v>
          </cell>
          <cell r="Z507">
            <v>3.3333333333333333E-2</v>
          </cell>
        </row>
        <row r="508">
          <cell r="C508" t="str">
            <v>LUK / Fitchburg / 27 Myrtle Ave 2</v>
          </cell>
          <cell r="D508" t="str">
            <v>North Central Area Office</v>
          </cell>
          <cell r="E508">
            <v>1.4816129032258065</v>
          </cell>
          <cell r="F508">
            <v>1.1612903225806452</v>
          </cell>
          <cell r="G508">
            <v>3.5333333333333332</v>
          </cell>
          <cell r="H508">
            <v>4.903225806451613</v>
          </cell>
          <cell r="I508">
            <v>5</v>
          </cell>
          <cell r="J508">
            <v>4.9677419354838701</v>
          </cell>
          <cell r="K508">
            <v>5.709677419354839</v>
          </cell>
          <cell r="L508">
            <v>3.8571428571428572</v>
          </cell>
          <cell r="M508">
            <v>4.6129032258064511</v>
          </cell>
          <cell r="N508">
            <v>5.4333333333333336</v>
          </cell>
          <cell r="O508">
            <v>5.032258064516129</v>
          </cell>
          <cell r="P508">
            <v>4.9000000000000004</v>
          </cell>
          <cell r="Q508">
            <v>5.290322580645161</v>
          </cell>
          <cell r="R508">
            <v>5.5483870967741931</v>
          </cell>
          <cell r="S508">
            <v>5.3</v>
          </cell>
          <cell r="T508">
            <v>4.967741935483871</v>
          </cell>
          <cell r="U508">
            <v>4.4000000000000004</v>
          </cell>
          <cell r="V508">
            <v>4.967741935483871</v>
          </cell>
          <cell r="W508">
            <v>4.7419354838709671</v>
          </cell>
          <cell r="X508">
            <v>4.4137931034482758</v>
          </cell>
          <cell r="Y508">
            <v>4.870967741935484</v>
          </cell>
          <cell r="Z508">
            <v>5</v>
          </cell>
          <cell r="AA508">
            <v>4.935483870967742</v>
          </cell>
          <cell r="AB508">
            <v>3.4666666666666668</v>
          </cell>
          <cell r="AC508">
            <v>2.193548387096774</v>
          </cell>
          <cell r="AD508">
            <v>2.612903225806452</v>
          </cell>
          <cell r="AE508">
            <v>1</v>
          </cell>
          <cell r="AF508">
            <v>0.61290322580645162</v>
          </cell>
          <cell r="AG508">
            <v>1.7333333333333334</v>
          </cell>
          <cell r="AH508">
            <v>2.193548387096774</v>
          </cell>
          <cell r="AI508">
            <v>2.3870967741935485</v>
          </cell>
          <cell r="AJ508">
            <v>3.0357142857142856</v>
          </cell>
          <cell r="AK508">
            <v>2.935483870967742</v>
          </cell>
          <cell r="AL508">
            <v>3.0333333333333332</v>
          </cell>
          <cell r="AM508">
            <v>3</v>
          </cell>
          <cell r="AN508">
            <v>2.8</v>
          </cell>
          <cell r="AO508">
            <v>2.612903225806452</v>
          </cell>
          <cell r="AP508">
            <v>1.903225806451613</v>
          </cell>
          <cell r="AQ508">
            <v>3</v>
          </cell>
          <cell r="AR508">
            <v>1.6774193548387097</v>
          </cell>
          <cell r="AS508">
            <v>1.4666666666666668</v>
          </cell>
          <cell r="AT508">
            <v>1.096774193548387</v>
          </cell>
          <cell r="AU508">
            <v>2.6451612903225805</v>
          </cell>
          <cell r="AV508">
            <v>3</v>
          </cell>
          <cell r="AW508">
            <v>1.6129032258064515</v>
          </cell>
          <cell r="AY508">
            <v>1.3870967741935485</v>
          </cell>
          <cell r="AZ508">
            <v>2.2333333333333334</v>
          </cell>
        </row>
        <row r="509">
          <cell r="C509" t="str">
            <v>LUK / Fitchburg / 27 Myrtle Ave 3</v>
          </cell>
          <cell r="D509" t="str">
            <v>South Central Area Office</v>
          </cell>
          <cell r="E509">
            <v>6.4516129032258063E-2</v>
          </cell>
          <cell r="F509">
            <v>0.87096774193548387</v>
          </cell>
          <cell r="I509">
            <v>3.3333333333333333E-2</v>
          </cell>
          <cell r="J509">
            <v>6.4516129032258063E-2</v>
          </cell>
          <cell r="L509">
            <v>7.1428571428571425E-2</v>
          </cell>
          <cell r="Q509">
            <v>3.2258064516129031E-2</v>
          </cell>
          <cell r="U509">
            <v>0.13333333333333333</v>
          </cell>
          <cell r="AB509">
            <v>0.13333333333333333</v>
          </cell>
          <cell r="AG509">
            <v>0.33333333333333331</v>
          </cell>
          <cell r="AH509">
            <v>0.77419354838709675</v>
          </cell>
          <cell r="AI509">
            <v>1</v>
          </cell>
          <cell r="AJ509">
            <v>1.2142857142857142</v>
          </cell>
          <cell r="AK509">
            <v>1.129032258064516</v>
          </cell>
          <cell r="AL509">
            <v>1</v>
          </cell>
          <cell r="AM509">
            <v>1</v>
          </cell>
          <cell r="AN509">
            <v>1.1000000000000001</v>
          </cell>
          <cell r="AO509">
            <v>1</v>
          </cell>
          <cell r="AP509">
            <v>1</v>
          </cell>
          <cell r="AQ509">
            <v>0.5</v>
          </cell>
          <cell r="AR509">
            <v>1</v>
          </cell>
          <cell r="AS509">
            <v>0.83333333333333337</v>
          </cell>
          <cell r="AT509">
            <v>3.2258064516129031E-2</v>
          </cell>
          <cell r="AV509">
            <v>7.1428571428571425E-2</v>
          </cell>
        </row>
        <row r="510">
          <cell r="C510" t="str">
            <v>LUK / Fitchburg / 27 Myrtle Ave 4</v>
          </cell>
          <cell r="D510" t="str">
            <v>Worcester East Area Office</v>
          </cell>
          <cell r="E510">
            <v>2</v>
          </cell>
          <cell r="F510">
            <v>3.225806451612903</v>
          </cell>
          <cell r="G510">
            <v>1.7</v>
          </cell>
          <cell r="H510">
            <v>0.54838709677419351</v>
          </cell>
          <cell r="I510">
            <v>1.9333333333333333</v>
          </cell>
          <cell r="J510">
            <v>1.064516129032258</v>
          </cell>
          <cell r="K510">
            <v>1.032258064516129</v>
          </cell>
          <cell r="L510">
            <v>0.8214285714285714</v>
          </cell>
          <cell r="M510">
            <v>1</v>
          </cell>
          <cell r="N510">
            <v>1.4666666666666668</v>
          </cell>
          <cell r="O510">
            <v>1.935483870967742</v>
          </cell>
          <cell r="P510">
            <v>1.8333333333333335</v>
          </cell>
          <cell r="Q510">
            <v>2.258064516129032</v>
          </cell>
          <cell r="R510">
            <v>2.064516129032258</v>
          </cell>
          <cell r="S510">
            <v>2</v>
          </cell>
          <cell r="T510">
            <v>2.032258064516129</v>
          </cell>
          <cell r="U510">
            <v>2.1333333333333333</v>
          </cell>
          <cell r="V510">
            <v>2.064516129032258</v>
          </cell>
          <cell r="W510">
            <v>2.032258064516129</v>
          </cell>
          <cell r="X510">
            <v>2.2758620689655173</v>
          </cell>
          <cell r="Y510">
            <v>2.064516129032258</v>
          </cell>
          <cell r="Z510">
            <v>2</v>
          </cell>
          <cell r="AA510">
            <v>1.7741935483870968</v>
          </cell>
          <cell r="AB510">
            <v>1.8666666666666667</v>
          </cell>
          <cell r="AC510">
            <v>2.4193548387096775</v>
          </cell>
          <cell r="AD510">
            <v>2.0645161290322585</v>
          </cell>
          <cell r="AE510">
            <v>1.7333333333333334</v>
          </cell>
          <cell r="AF510">
            <v>1.7096774193548387</v>
          </cell>
          <cell r="AG510">
            <v>1</v>
          </cell>
          <cell r="AH510">
            <v>1.096774193548387</v>
          </cell>
          <cell r="AI510">
            <v>1.903225806451613</v>
          </cell>
          <cell r="AJ510">
            <v>1.1071428571428572</v>
          </cell>
          <cell r="AK510">
            <v>1.161290322580645</v>
          </cell>
          <cell r="AL510">
            <v>1.4666666666666668</v>
          </cell>
          <cell r="AM510">
            <v>2.096774193548387</v>
          </cell>
          <cell r="AN510">
            <v>2.1333333333333333</v>
          </cell>
          <cell r="AO510">
            <v>1.6451612903225807</v>
          </cell>
          <cell r="AP510">
            <v>2.4838709677419355</v>
          </cell>
          <cell r="AQ510">
            <v>1.9666666666666668</v>
          </cell>
          <cell r="AR510">
            <v>1.7741935483870968</v>
          </cell>
          <cell r="AS510">
            <v>0.26666666666666666</v>
          </cell>
          <cell r="AT510">
            <v>2.064516129032258</v>
          </cell>
          <cell r="AU510">
            <v>2.161290322580645</v>
          </cell>
          <cell r="AV510">
            <v>2.8214285714285716</v>
          </cell>
          <cell r="AW510">
            <v>3</v>
          </cell>
          <cell r="AX510">
            <v>2.8333333333333335</v>
          </cell>
          <cell r="AY510">
            <v>1.2580645161290323</v>
          </cell>
          <cell r="AZ510">
            <v>1.7</v>
          </cell>
        </row>
        <row r="511">
          <cell r="C511" t="str">
            <v>LUK / Fitchburg / 27 Myrtle Ave 5</v>
          </cell>
          <cell r="D511" t="str">
            <v>Worcester West Area Office</v>
          </cell>
          <cell r="E511">
            <v>1.7419354838709675</v>
          </cell>
          <cell r="F511">
            <v>1.5161290322580645</v>
          </cell>
          <cell r="G511">
            <v>2.1666666666666665</v>
          </cell>
          <cell r="H511">
            <v>1.903225806451613</v>
          </cell>
          <cell r="I511">
            <v>1.0333333333333334</v>
          </cell>
          <cell r="J511">
            <v>2</v>
          </cell>
          <cell r="K511">
            <v>1.8064516129032255</v>
          </cell>
          <cell r="L511">
            <v>2.0714285714285712</v>
          </cell>
          <cell r="M511">
            <v>2</v>
          </cell>
          <cell r="N511">
            <v>2.0666666666666664</v>
          </cell>
          <cell r="O511">
            <v>2</v>
          </cell>
          <cell r="P511">
            <v>1.9666666666666668</v>
          </cell>
          <cell r="Q511">
            <v>1.7096774193548385</v>
          </cell>
          <cell r="R511">
            <v>1.4838709677419355</v>
          </cell>
          <cell r="S511">
            <v>2.1</v>
          </cell>
          <cell r="T511">
            <v>1.7419354838709677</v>
          </cell>
          <cell r="U511">
            <v>2.0333333333333332</v>
          </cell>
          <cell r="V511">
            <v>2</v>
          </cell>
          <cell r="W511">
            <v>2.129032258064516</v>
          </cell>
          <cell r="X511">
            <v>2</v>
          </cell>
          <cell r="Y511">
            <v>2.096774193548387</v>
          </cell>
          <cell r="Z511">
            <v>1.8333333333333333</v>
          </cell>
          <cell r="AA511">
            <v>2</v>
          </cell>
          <cell r="AB511">
            <v>2</v>
          </cell>
          <cell r="AC511">
            <v>1.6451612903225805</v>
          </cell>
          <cell r="AD511">
            <v>1.4193548387096775</v>
          </cell>
          <cell r="AE511">
            <v>2</v>
          </cell>
          <cell r="AF511">
            <v>1.903225806451613</v>
          </cell>
          <cell r="AG511">
            <v>1</v>
          </cell>
          <cell r="AH511">
            <v>1</v>
          </cell>
          <cell r="AI511">
            <v>1</v>
          </cell>
          <cell r="AJ511">
            <v>0.35714285714285715</v>
          </cell>
          <cell r="AL511">
            <v>0.2</v>
          </cell>
          <cell r="AM511">
            <v>1</v>
          </cell>
          <cell r="AN511">
            <v>0.83333333333333337</v>
          </cell>
          <cell r="AO511">
            <v>0.22580645161290322</v>
          </cell>
          <cell r="AP511">
            <v>1.2258064516129032</v>
          </cell>
          <cell r="AQ511">
            <v>1</v>
          </cell>
          <cell r="AR511">
            <v>1.7419354838709675</v>
          </cell>
          <cell r="AS511">
            <v>1.2</v>
          </cell>
          <cell r="AT511">
            <v>1</v>
          </cell>
          <cell r="AU511">
            <v>1</v>
          </cell>
          <cell r="AV511">
            <v>0.85714285714285721</v>
          </cell>
          <cell r="AW511">
            <v>0.67741935483870974</v>
          </cell>
          <cell r="AX511">
            <v>1</v>
          </cell>
          <cell r="AY511">
            <v>1</v>
          </cell>
          <cell r="AZ511">
            <v>0.9</v>
          </cell>
        </row>
        <row r="512">
          <cell r="C512" t="str">
            <v>LUK / Fitchburg / 27 Myrtle Ave 6</v>
          </cell>
          <cell r="D512" t="str">
            <v>(blank)</v>
          </cell>
          <cell r="G512">
            <v>3.3333333333333333E-2</v>
          </cell>
        </row>
        <row r="513">
          <cell r="C513" t="str">
            <v>LUK / Fitchburg / 846 Westminster 1</v>
          </cell>
          <cell r="D513" t="str">
            <v>North Central Area Office</v>
          </cell>
          <cell r="AP513">
            <v>0.19354838709677419</v>
          </cell>
          <cell r="AQ513">
            <v>2.8333333333333335</v>
          </cell>
          <cell r="AR513">
            <v>3.7419354838709671</v>
          </cell>
          <cell r="AS513">
            <v>3.7666666666666666</v>
          </cell>
          <cell r="AT513">
            <v>3.290322580645161</v>
          </cell>
          <cell r="AU513">
            <v>1.6774193548387097</v>
          </cell>
          <cell r="AV513">
            <v>2.3214285714285712</v>
          </cell>
          <cell r="AW513">
            <v>4.709677419354839</v>
          </cell>
          <cell r="AX513">
            <v>4.9000000000000004</v>
          </cell>
          <cell r="AY513">
            <v>3.8064516129032255</v>
          </cell>
          <cell r="AZ513">
            <v>3.2</v>
          </cell>
        </row>
        <row r="514">
          <cell r="C514" t="str">
            <v>LUK / Fitchburg / 846 Westminster 2</v>
          </cell>
          <cell r="D514" t="str">
            <v>South Central Area Office</v>
          </cell>
          <cell r="AT514">
            <v>3.2258064516129031E-2</v>
          </cell>
          <cell r="AW514">
            <v>3.2258064516129031E-2</v>
          </cell>
          <cell r="AX514">
            <v>0.1</v>
          </cell>
        </row>
        <row r="515">
          <cell r="C515" t="str">
            <v>LUK / Fitchburg / 846 Westminster 3</v>
          </cell>
          <cell r="D515" t="str">
            <v>Worcester East Area Office</v>
          </cell>
          <cell r="AQ515">
            <v>0.1</v>
          </cell>
          <cell r="AR515">
            <v>0.64516129032258063</v>
          </cell>
          <cell r="AS515">
            <v>0.73333333333333339</v>
          </cell>
          <cell r="AT515">
            <v>1</v>
          </cell>
          <cell r="AU515">
            <v>1.3548387096774195</v>
          </cell>
          <cell r="AV515">
            <v>2.8571428571428572</v>
          </cell>
          <cell r="AW515">
            <v>1</v>
          </cell>
          <cell r="AX515">
            <v>1.6</v>
          </cell>
          <cell r="AY515">
            <v>2.193548387096774</v>
          </cell>
          <cell r="AZ515">
            <v>1.6333333333333335</v>
          </cell>
        </row>
        <row r="516">
          <cell r="C516" t="str">
            <v>LUK / Fitchburg / 846 Westminster 4</v>
          </cell>
          <cell r="D516" t="str">
            <v>Worcester West Area Office</v>
          </cell>
          <cell r="AP516">
            <v>0.32258064516129031</v>
          </cell>
          <cell r="AQ516">
            <v>1.9333333333333333</v>
          </cell>
          <cell r="AR516">
            <v>1.3870967741935485</v>
          </cell>
          <cell r="AS516">
            <v>1</v>
          </cell>
          <cell r="AT516">
            <v>1.096774193548387</v>
          </cell>
          <cell r="AU516">
            <v>2.032258064516129</v>
          </cell>
          <cell r="AV516">
            <v>1.1428571428571428</v>
          </cell>
          <cell r="AW516">
            <v>2</v>
          </cell>
          <cell r="AX516">
            <v>1.7666666666666668</v>
          </cell>
          <cell r="AY516">
            <v>2.032258064516129</v>
          </cell>
          <cell r="AZ516">
            <v>1.8666666666666667</v>
          </cell>
        </row>
        <row r="517">
          <cell r="C517" t="str">
            <v>LUK / Fitchburg / 846 Westminster 5</v>
          </cell>
          <cell r="D517" t="str">
            <v>(blank)</v>
          </cell>
          <cell r="AZ517">
            <v>0.2</v>
          </cell>
        </row>
        <row r="518">
          <cell r="C518" t="str">
            <v>NFI / Arlington /23 Maple St 1</v>
          </cell>
          <cell r="D518" t="str">
            <v>Arlington Area Office</v>
          </cell>
          <cell r="G518">
            <v>1.8333333333333335</v>
          </cell>
          <cell r="H518">
            <v>1.7096774193548387</v>
          </cell>
          <cell r="I518">
            <v>1.8</v>
          </cell>
          <cell r="J518">
            <v>1.9032258064516128</v>
          </cell>
          <cell r="K518">
            <v>1.7096774193548387</v>
          </cell>
          <cell r="L518">
            <v>1.6785714285714286</v>
          </cell>
          <cell r="M518">
            <v>1.6774193548387095</v>
          </cell>
          <cell r="N518">
            <v>1.6</v>
          </cell>
          <cell r="O518">
            <v>1.9354838709677418</v>
          </cell>
          <cell r="P518">
            <v>1.8</v>
          </cell>
          <cell r="Q518">
            <v>1.935483870967742</v>
          </cell>
          <cell r="R518">
            <v>2</v>
          </cell>
          <cell r="S518">
            <v>1.3333333333333335</v>
          </cell>
          <cell r="T518">
            <v>1</v>
          </cell>
          <cell r="U518">
            <v>1.5333333333333334</v>
          </cell>
          <cell r="V518">
            <v>1.3225806451612903</v>
          </cell>
          <cell r="W518">
            <v>1.8064516129032258</v>
          </cell>
          <cell r="X518">
            <v>1.896551724137931</v>
          </cell>
          <cell r="Y518">
            <v>2.193548387096774</v>
          </cell>
          <cell r="Z518">
            <v>1.7</v>
          </cell>
          <cell r="AA518">
            <v>2</v>
          </cell>
          <cell r="AB518">
            <v>2</v>
          </cell>
          <cell r="AC518">
            <v>1.3870967741935483</v>
          </cell>
          <cell r="AD518">
            <v>2.129032258064516</v>
          </cell>
          <cell r="AE518">
            <v>2.0666666666666669</v>
          </cell>
          <cell r="AF518">
            <v>2.225806451612903</v>
          </cell>
          <cell r="AG518">
            <v>2.0333333333333332</v>
          </cell>
          <cell r="AH518">
            <v>1.7419354838709675</v>
          </cell>
          <cell r="AI518">
            <v>1.7096774193548387</v>
          </cell>
          <cell r="AJ518">
            <v>1.25</v>
          </cell>
          <cell r="AK518">
            <v>1.8387096774193548</v>
          </cell>
          <cell r="AL518">
            <v>2</v>
          </cell>
          <cell r="AM518">
            <v>2</v>
          </cell>
          <cell r="AN518">
            <v>2.1</v>
          </cell>
          <cell r="AO518">
            <v>2</v>
          </cell>
          <cell r="AP518">
            <v>1.6451612903225805</v>
          </cell>
          <cell r="AQ518">
            <v>1.7666666666666666</v>
          </cell>
          <cell r="AR518">
            <v>1.8709677419354838</v>
          </cell>
          <cell r="AS518">
            <v>2.333333333333333</v>
          </cell>
          <cell r="AT518">
            <v>1.9677419354838708</v>
          </cell>
          <cell r="AU518">
            <v>1.9032258064516128</v>
          </cell>
          <cell r="AV518">
            <v>2.3571428571428572</v>
          </cell>
          <cell r="AW518">
            <v>2.5483870967741935</v>
          </cell>
          <cell r="AX518">
            <v>1.8</v>
          </cell>
          <cell r="AY518">
            <v>1.4193548387096775</v>
          </cell>
          <cell r="AZ518">
            <v>2.0333333333333332</v>
          </cell>
        </row>
        <row r="519">
          <cell r="C519" t="str">
            <v>NFI / Arlington /23 Maple St 2</v>
          </cell>
          <cell r="D519" t="str">
            <v>Cambridge Area Office</v>
          </cell>
          <cell r="G519">
            <v>1.5666666666666669</v>
          </cell>
          <cell r="H519">
            <v>1.6451612903225805</v>
          </cell>
          <cell r="I519">
            <v>1.9</v>
          </cell>
          <cell r="J519">
            <v>1.8387096774193548</v>
          </cell>
          <cell r="K519">
            <v>1.8064516129032258</v>
          </cell>
          <cell r="L519">
            <v>1.8928571428571428</v>
          </cell>
          <cell r="M519">
            <v>1.6129032258064515</v>
          </cell>
          <cell r="N519">
            <v>2</v>
          </cell>
          <cell r="O519">
            <v>1.7096774193548387</v>
          </cell>
          <cell r="P519">
            <v>0.86666666666666659</v>
          </cell>
          <cell r="Q519">
            <v>1.3870967741935485</v>
          </cell>
          <cell r="R519">
            <v>1.8064516129032258</v>
          </cell>
          <cell r="S519">
            <v>0.56666666666666665</v>
          </cell>
          <cell r="T519">
            <v>0.5161290322580645</v>
          </cell>
          <cell r="U519">
            <v>1.7666666666666666</v>
          </cell>
          <cell r="V519">
            <v>1.6129032258064515</v>
          </cell>
          <cell r="W519">
            <v>1.6774193548387095</v>
          </cell>
          <cell r="X519">
            <v>2</v>
          </cell>
          <cell r="Y519">
            <v>1.7741935483870965</v>
          </cell>
          <cell r="Z519">
            <v>1.6333333333333333</v>
          </cell>
          <cell r="AA519">
            <v>1.870967741935484</v>
          </cell>
          <cell r="AB519">
            <v>1.6333333333333333</v>
          </cell>
          <cell r="AC519">
            <v>2</v>
          </cell>
          <cell r="AD519">
            <v>0.77419354838709675</v>
          </cell>
          <cell r="AE519">
            <v>0.2</v>
          </cell>
          <cell r="AF519">
            <v>1.7419354838709675</v>
          </cell>
          <cell r="AG519">
            <v>2.0333333333333332</v>
          </cell>
          <cell r="AH519">
            <v>2</v>
          </cell>
          <cell r="AI519">
            <v>1.4838709677419355</v>
          </cell>
          <cell r="AJ519">
            <v>0.75</v>
          </cell>
          <cell r="AK519">
            <v>1.935483870967742</v>
          </cell>
          <cell r="AL519">
            <v>1.5666666666666667</v>
          </cell>
          <cell r="AM519">
            <v>1.741935483870968</v>
          </cell>
          <cell r="AN519">
            <v>1.4333333333333333</v>
          </cell>
          <cell r="AO519">
            <v>2</v>
          </cell>
          <cell r="AP519">
            <v>1.7419354838709677</v>
          </cell>
          <cell r="AQ519">
            <v>0.8666666666666667</v>
          </cell>
          <cell r="AR519">
            <v>1.1935483870967742</v>
          </cell>
          <cell r="AS519">
            <v>1.2666666666666666</v>
          </cell>
          <cell r="AT519">
            <v>1.4516129032258065</v>
          </cell>
          <cell r="AU519">
            <v>1.7096774193548387</v>
          </cell>
          <cell r="AV519">
            <v>2</v>
          </cell>
          <cell r="AW519">
            <v>1.8064516129032258</v>
          </cell>
          <cell r="AX519">
            <v>1.8</v>
          </cell>
          <cell r="AY519">
            <v>1.7741935483870968</v>
          </cell>
          <cell r="AZ519">
            <v>1.7333333333333334</v>
          </cell>
        </row>
        <row r="520">
          <cell r="C520" t="str">
            <v>NFI / Arlington /23 Maple St 3</v>
          </cell>
          <cell r="D520" t="str">
            <v>Cambridge Fam &amp; Child Srvcs (Adop)</v>
          </cell>
          <cell r="AR520">
            <v>0.41935483870967744</v>
          </cell>
          <cell r="AS520">
            <v>1</v>
          </cell>
          <cell r="AT520">
            <v>0.32258064516129031</v>
          </cell>
        </row>
        <row r="521">
          <cell r="C521" t="str">
            <v>NFI / Arlington /23 Maple St 4</v>
          </cell>
          <cell r="D521" t="str">
            <v>Coastal Area Office</v>
          </cell>
          <cell r="N521">
            <v>0.1</v>
          </cell>
          <cell r="O521">
            <v>6.4516129032258063E-2</v>
          </cell>
          <cell r="S521">
            <v>0.13333333333333333</v>
          </cell>
        </row>
        <row r="522">
          <cell r="C522" t="str">
            <v>NFI / Arlington /23 Maple St 5</v>
          </cell>
          <cell r="D522" t="str">
            <v>Framingham Area Office</v>
          </cell>
          <cell r="I522">
            <v>3.3333333333333333E-2</v>
          </cell>
          <cell r="M522">
            <v>0.41935483870967738</v>
          </cell>
          <cell r="R522">
            <v>0.12903225806451613</v>
          </cell>
          <cell r="T522">
            <v>0.38709677419354838</v>
          </cell>
          <cell r="U522">
            <v>1</v>
          </cell>
          <cell r="V522">
            <v>0.93548387096774199</v>
          </cell>
          <cell r="W522">
            <v>0.5161290322580645</v>
          </cell>
          <cell r="Z522">
            <v>0.26666666666666666</v>
          </cell>
          <cell r="AE522">
            <v>3.3333333333333333E-2</v>
          </cell>
          <cell r="AH522">
            <v>3.2258064516129031E-2</v>
          </cell>
          <cell r="AJ522">
            <v>3.5714285714285712E-2</v>
          </cell>
          <cell r="AK522">
            <v>3.2258064516129031E-2</v>
          </cell>
          <cell r="AN522">
            <v>6.6666666666666666E-2</v>
          </cell>
          <cell r="AX522">
            <v>0.13333333333333333</v>
          </cell>
          <cell r="AY522">
            <v>0.22580645161290322</v>
          </cell>
        </row>
        <row r="523">
          <cell r="C523" t="str">
            <v>NFI / Arlington /23 Maple St 6</v>
          </cell>
          <cell r="D523" t="str">
            <v>Greenfield Area Office</v>
          </cell>
          <cell r="AD523">
            <v>0.16129032258064516</v>
          </cell>
          <cell r="AE523">
            <v>3.3333333333333333E-2</v>
          </cell>
        </row>
        <row r="524">
          <cell r="C524" t="str">
            <v>NFI / Arlington /23 Maple St 7</v>
          </cell>
          <cell r="D524" t="str">
            <v>Lynn Area Office</v>
          </cell>
          <cell r="AO524">
            <v>0.967741935483871</v>
          </cell>
          <cell r="AP524">
            <v>0.83870967741935487</v>
          </cell>
        </row>
        <row r="525">
          <cell r="C525" t="str">
            <v>NFI / Arlington /23 Maple St 8</v>
          </cell>
          <cell r="D525" t="str">
            <v>Malden Area Office</v>
          </cell>
          <cell r="G525">
            <v>0.8666666666666667</v>
          </cell>
          <cell r="H525">
            <v>1.7419354838709677</v>
          </cell>
          <cell r="I525">
            <v>1.8666666666666667</v>
          </cell>
          <cell r="J525">
            <v>1.8064516129032258</v>
          </cell>
          <cell r="K525">
            <v>1.9032258064516128</v>
          </cell>
          <cell r="L525">
            <v>1.5357142857142856</v>
          </cell>
          <cell r="M525">
            <v>1.5161290322580645</v>
          </cell>
          <cell r="N525">
            <v>2</v>
          </cell>
          <cell r="O525">
            <v>2</v>
          </cell>
          <cell r="P525">
            <v>2.9</v>
          </cell>
          <cell r="Q525">
            <v>2.064516129032258</v>
          </cell>
          <cell r="R525">
            <v>1.7419354838709675</v>
          </cell>
          <cell r="S525">
            <v>1.7666666666666666</v>
          </cell>
          <cell r="T525">
            <v>1.2903225806451613</v>
          </cell>
          <cell r="U525">
            <v>0.96666666666666667</v>
          </cell>
          <cell r="V525">
            <v>1</v>
          </cell>
          <cell r="W525">
            <v>1.5483870967741935</v>
          </cell>
          <cell r="X525">
            <v>2</v>
          </cell>
          <cell r="Y525">
            <v>1.3548387096774195</v>
          </cell>
          <cell r="Z525">
            <v>1.7</v>
          </cell>
          <cell r="AA525">
            <v>1.7741935483870965</v>
          </cell>
          <cell r="AB525">
            <v>1.6</v>
          </cell>
          <cell r="AC525">
            <v>1.967741935483871</v>
          </cell>
          <cell r="AD525">
            <v>0.45161290322580644</v>
          </cell>
          <cell r="AF525">
            <v>1.4193548387096775</v>
          </cell>
          <cell r="AG525">
            <v>1.4</v>
          </cell>
          <cell r="AH525">
            <v>1.129032258064516</v>
          </cell>
          <cell r="AI525">
            <v>1.7096774193548385</v>
          </cell>
          <cell r="AJ525">
            <v>2</v>
          </cell>
          <cell r="AK525">
            <v>1.838709677419355</v>
          </cell>
          <cell r="AL525">
            <v>1.7</v>
          </cell>
          <cell r="AM525">
            <v>2</v>
          </cell>
          <cell r="AN525">
            <v>1.7</v>
          </cell>
          <cell r="AO525">
            <v>0.967741935483871</v>
          </cell>
          <cell r="AP525">
            <v>0.64516129032258063</v>
          </cell>
          <cell r="AQ525">
            <v>2</v>
          </cell>
          <cell r="AR525">
            <v>1.4193548387096775</v>
          </cell>
          <cell r="AS525">
            <v>1</v>
          </cell>
          <cell r="AT525">
            <v>1.4516129032258065</v>
          </cell>
          <cell r="AU525">
            <v>1.7096774193548385</v>
          </cell>
          <cell r="AV525">
            <v>1.0357142857142858</v>
          </cell>
          <cell r="AW525">
            <v>1.064516129032258</v>
          </cell>
          <cell r="AX525">
            <v>2</v>
          </cell>
          <cell r="AY525">
            <v>2</v>
          </cell>
          <cell r="AZ525">
            <v>1.6</v>
          </cell>
        </row>
        <row r="526">
          <cell r="C526" t="str">
            <v>NFI / Arlington /23 Maple St 9</v>
          </cell>
          <cell r="D526" t="str">
            <v>Plymouth Area Office</v>
          </cell>
          <cell r="M526">
            <v>9.6774193548387094E-2</v>
          </cell>
        </row>
        <row r="527">
          <cell r="C527" t="str">
            <v>NFI / Arlington /23 Maple St 10</v>
          </cell>
          <cell r="D527" t="str">
            <v>South Central Area Office</v>
          </cell>
          <cell r="AG527">
            <v>6.6666666666666666E-2</v>
          </cell>
          <cell r="AJ527">
            <v>0.14285714285714285</v>
          </cell>
        </row>
        <row r="528">
          <cell r="C528" t="str">
            <v>Old Colony Y/Brockton/917R Montello 1</v>
          </cell>
          <cell r="D528" t="str">
            <v>Brockton Area Office</v>
          </cell>
          <cell r="E528">
            <v>8.0967741935483861</v>
          </cell>
          <cell r="F528">
            <v>8.1612903225806441</v>
          </cell>
          <cell r="G528">
            <v>9.1666666666666661</v>
          </cell>
          <cell r="H528">
            <v>8.5806451612903238</v>
          </cell>
          <cell r="I528">
            <v>9.9</v>
          </cell>
          <cell r="J528">
            <v>10.580645161290322</v>
          </cell>
          <cell r="K528">
            <v>11.193548387096774</v>
          </cell>
          <cell r="L528">
            <v>10.75</v>
          </cell>
          <cell r="M528">
            <v>12.258064516129034</v>
          </cell>
          <cell r="N528">
            <v>12.1</v>
          </cell>
          <cell r="O528">
            <v>11.32258064516129</v>
          </cell>
          <cell r="P528">
            <v>15.033333333333335</v>
          </cell>
          <cell r="Q528">
            <v>12.161290322580642</v>
          </cell>
          <cell r="R528">
            <v>9.6774193548387082</v>
          </cell>
          <cell r="S528">
            <v>9.8333333333333339</v>
          </cell>
          <cell r="T528">
            <v>9.9354838709677402</v>
          </cell>
          <cell r="U528">
            <v>11.6</v>
          </cell>
          <cell r="V528">
            <v>10.96774193548387</v>
          </cell>
          <cell r="W528">
            <v>10.258064516129032</v>
          </cell>
          <cell r="X528">
            <v>9.3793103448275854</v>
          </cell>
          <cell r="Y528">
            <v>9.9677419354838719</v>
          </cell>
          <cell r="Z528">
            <v>10.6</v>
          </cell>
          <cell r="AA528">
            <v>11.516129032258066</v>
          </cell>
          <cell r="AB528">
            <v>9.2666666666666657</v>
          </cell>
          <cell r="AC528">
            <v>9.7096774193548381</v>
          </cell>
          <cell r="AD528">
            <v>9.8064516129032278</v>
          </cell>
          <cell r="AE528">
            <v>11.433333333333334</v>
          </cell>
          <cell r="AF528">
            <v>11.806451612903226</v>
          </cell>
          <cell r="AG528">
            <v>10.266666666666666</v>
          </cell>
          <cell r="AH528">
            <v>11.419354838709678</v>
          </cell>
          <cell r="AI528">
            <v>11.193548387096776</v>
          </cell>
          <cell r="AJ528">
            <v>9.4642857142857153</v>
          </cell>
          <cell r="AK528">
            <v>9.2258064516129057</v>
          </cell>
          <cell r="AL528">
            <v>9.1</v>
          </cell>
          <cell r="AM528">
            <v>9.5806451612903238</v>
          </cell>
          <cell r="AN528">
            <v>10.3</v>
          </cell>
          <cell r="AO528">
            <v>8.3548387096774199</v>
          </cell>
          <cell r="AP528">
            <v>6.0967741935483861</v>
          </cell>
          <cell r="AQ528">
            <v>8.0666666666666664</v>
          </cell>
          <cell r="AR528">
            <v>7</v>
          </cell>
          <cell r="AS528">
            <v>5.0999999999999996</v>
          </cell>
          <cell r="AT528">
            <v>7.612903225806452</v>
          </cell>
          <cell r="AU528">
            <v>9.5161290322580641</v>
          </cell>
          <cell r="AV528">
            <v>10.142857142857146</v>
          </cell>
          <cell r="AW528">
            <v>10.032258064516128</v>
          </cell>
          <cell r="AX528">
            <v>8.4666666666666668</v>
          </cell>
          <cell r="AY528">
            <v>9.4838709677419359</v>
          </cell>
          <cell r="AZ528">
            <v>7.6333333333333337</v>
          </cell>
        </row>
        <row r="529">
          <cell r="C529" t="str">
            <v>Old Colony Y/Brockton/917R Montello 2</v>
          </cell>
          <cell r="D529" t="str">
            <v>Coastal Area Office</v>
          </cell>
          <cell r="AL529">
            <v>0.26666666666666666</v>
          </cell>
          <cell r="AO529">
            <v>0.80645161290322576</v>
          </cell>
          <cell r="AP529">
            <v>0.64516129032258063</v>
          </cell>
          <cell r="AQ529">
            <v>0.7</v>
          </cell>
        </row>
        <row r="530">
          <cell r="C530" t="str">
            <v>Old Colony Y/Brockton/917R Montello 3</v>
          </cell>
          <cell r="D530" t="str">
            <v>Fall River Area Office</v>
          </cell>
          <cell r="O530">
            <v>0.22580645161290322</v>
          </cell>
          <cell r="P530">
            <v>0.1</v>
          </cell>
          <cell r="Q530">
            <v>0.22580645161290322</v>
          </cell>
          <cell r="R530">
            <v>1</v>
          </cell>
          <cell r="S530">
            <v>1</v>
          </cell>
          <cell r="T530">
            <v>0.58064516129032262</v>
          </cell>
          <cell r="V530">
            <v>6.4516129032258063E-2</v>
          </cell>
          <cell r="Y530">
            <v>3.2258064516129031E-2</v>
          </cell>
          <cell r="Z530">
            <v>0.3</v>
          </cell>
          <cell r="AB530">
            <v>0.33333333333333337</v>
          </cell>
          <cell r="AC530">
            <v>1</v>
          </cell>
          <cell r="AD530">
            <v>1.096774193548387</v>
          </cell>
          <cell r="AE530">
            <v>0.3</v>
          </cell>
          <cell r="AX530">
            <v>3.3333333333333333E-2</v>
          </cell>
          <cell r="AY530">
            <v>0.35483870967741937</v>
          </cell>
          <cell r="AZ530">
            <v>0.3</v>
          </cell>
        </row>
        <row r="531">
          <cell r="C531" t="str">
            <v>Old Colony Y/Brockton/917R Montello 4</v>
          </cell>
          <cell r="D531" t="str">
            <v>New Bedford Area Office</v>
          </cell>
          <cell r="M531">
            <v>3.2258064516129031E-2</v>
          </cell>
          <cell r="Z531">
            <v>0.3666666666666667</v>
          </cell>
          <cell r="AB531">
            <v>0.13333333333333333</v>
          </cell>
          <cell r="AC531">
            <v>0.93548387096774188</v>
          </cell>
          <cell r="AJ531">
            <v>7.1428571428571425E-2</v>
          </cell>
          <cell r="AN531">
            <v>0.13333333333333333</v>
          </cell>
          <cell r="AO531">
            <v>9.6774193548387094E-2</v>
          </cell>
          <cell r="AP531">
            <v>1.1612903225806452</v>
          </cell>
          <cell r="AQ531">
            <v>1.2666666666666666</v>
          </cell>
          <cell r="AR531">
            <v>0.77419354838709675</v>
          </cell>
          <cell r="AS531">
            <v>0.76666666666666672</v>
          </cell>
          <cell r="AY531">
            <v>0.83870967741935476</v>
          </cell>
          <cell r="AZ531">
            <v>1</v>
          </cell>
        </row>
        <row r="532">
          <cell r="C532" t="str">
            <v>Old Colony Y/Brockton/917R Montello 5</v>
          </cell>
          <cell r="D532" t="str">
            <v>Plymouth Area Office</v>
          </cell>
          <cell r="E532">
            <v>0.22580645161290322</v>
          </cell>
          <cell r="F532">
            <v>1.032258064516129</v>
          </cell>
          <cell r="G532">
            <v>1</v>
          </cell>
          <cell r="H532">
            <v>1.8387096774193548</v>
          </cell>
          <cell r="I532">
            <v>1.9</v>
          </cell>
          <cell r="J532">
            <v>0.45161290322580644</v>
          </cell>
          <cell r="N532">
            <v>0.33333333333333331</v>
          </cell>
          <cell r="T532">
            <v>0.32258064516129031</v>
          </cell>
          <cell r="AB532">
            <v>0.93333333333333335</v>
          </cell>
          <cell r="AC532">
            <v>9.6774193548387094E-2</v>
          </cell>
          <cell r="AD532">
            <v>0.16129032258064516</v>
          </cell>
          <cell r="AG532">
            <v>0.8</v>
          </cell>
          <cell r="AH532">
            <v>0.25806451612903225</v>
          </cell>
          <cell r="AJ532">
            <v>0.4642857142857143</v>
          </cell>
          <cell r="AK532">
            <v>0.61290322580645162</v>
          </cell>
          <cell r="AL532">
            <v>3.3333333333333333E-2</v>
          </cell>
          <cell r="AM532">
            <v>0.35483870967741937</v>
          </cell>
          <cell r="AN532">
            <v>0.1</v>
          </cell>
          <cell r="AO532">
            <v>1</v>
          </cell>
          <cell r="AP532">
            <v>0.35483870967741937</v>
          </cell>
          <cell r="AR532">
            <v>0.87096774193548387</v>
          </cell>
          <cell r="AS532">
            <v>0.76666666666666672</v>
          </cell>
          <cell r="AU532">
            <v>0.77419354838709675</v>
          </cell>
          <cell r="AV532">
            <v>1</v>
          </cell>
          <cell r="AW532">
            <v>1</v>
          </cell>
          <cell r="AX532">
            <v>1</v>
          </cell>
          <cell r="AY532">
            <v>0.58064516129032251</v>
          </cell>
          <cell r="AZ532">
            <v>0.76666666666666672</v>
          </cell>
        </row>
        <row r="533">
          <cell r="C533" t="str">
            <v>Old Colony Y/Brockton/917R Montello 6</v>
          </cell>
          <cell r="D533" t="str">
            <v>Solutions for Living (PAS SE)</v>
          </cell>
          <cell r="AK533">
            <v>0.93548387096774188</v>
          </cell>
          <cell r="AL533">
            <v>1</v>
          </cell>
          <cell r="AM533">
            <v>1</v>
          </cell>
          <cell r="AN533">
            <v>0.7</v>
          </cell>
        </row>
        <row r="534">
          <cell r="C534" t="str">
            <v>Old Colony Y/Brockton/917R Montello 7</v>
          </cell>
          <cell r="D534" t="str">
            <v>Taunton/Attleboro Area Office</v>
          </cell>
          <cell r="L534">
            <v>0.39285714285714285</v>
          </cell>
          <cell r="S534">
            <v>0.1</v>
          </cell>
          <cell r="T534">
            <v>0.32258064516129031</v>
          </cell>
          <cell r="V534">
            <v>0.61290322580645162</v>
          </cell>
          <cell r="W534">
            <v>0.87096774193548387</v>
          </cell>
          <cell r="X534">
            <v>0.17241379310344829</v>
          </cell>
          <cell r="Y534">
            <v>0.29032258064516125</v>
          </cell>
          <cell r="Z534">
            <v>0.3</v>
          </cell>
          <cell r="AI534">
            <v>0.16129032258064516</v>
          </cell>
          <cell r="AJ534">
            <v>0.21428571428571427</v>
          </cell>
          <cell r="AO534">
            <v>0.38709677419354838</v>
          </cell>
          <cell r="AP534">
            <v>0.967741935483871</v>
          </cell>
          <cell r="AQ534">
            <v>1.1333333333333333</v>
          </cell>
          <cell r="AR534">
            <v>0.5161290322580645</v>
          </cell>
          <cell r="AS534">
            <v>0.7</v>
          </cell>
          <cell r="AT534">
            <v>0.74193548387096775</v>
          </cell>
          <cell r="AU534">
            <v>0.64516129032258063</v>
          </cell>
          <cell r="AV534">
            <v>0.39285714285714285</v>
          </cell>
        </row>
        <row r="535">
          <cell r="C535" t="str">
            <v>Old Colony Y/Fall River/199 N. Main 1</v>
          </cell>
          <cell r="D535" t="str">
            <v>Brockton Area Office</v>
          </cell>
          <cell r="Y535">
            <v>3.2258064516129031E-2</v>
          </cell>
          <cell r="AC535">
            <v>0.35483870967741937</v>
          </cell>
        </row>
        <row r="536">
          <cell r="C536" t="str">
            <v>Old Colony Y/Fall River/199 N. Main 2</v>
          </cell>
          <cell r="D536" t="str">
            <v>Fall River Area Office</v>
          </cell>
          <cell r="I536">
            <v>0.7</v>
          </cell>
          <cell r="J536">
            <v>0.61290322580645162</v>
          </cell>
          <cell r="V536">
            <v>0.25806451612903225</v>
          </cell>
          <cell r="W536">
            <v>3.2258064516129031E-2</v>
          </cell>
          <cell r="X536">
            <v>3.4482758620689655E-2</v>
          </cell>
          <cell r="Y536">
            <v>0.16129032258064516</v>
          </cell>
          <cell r="Z536">
            <v>3.3333333333333333E-2</v>
          </cell>
        </row>
        <row r="537">
          <cell r="C537" t="str">
            <v>Old Colony Y/Fall River/199 N. Main 3</v>
          </cell>
          <cell r="D537" t="str">
            <v>New Bedford Area Office</v>
          </cell>
          <cell r="I537">
            <v>12.633333333333333</v>
          </cell>
          <cell r="J537">
            <v>10.806451612903228</v>
          </cell>
          <cell r="K537">
            <v>12.29032258064516</v>
          </cell>
          <cell r="L537">
            <v>12.821428571428573</v>
          </cell>
          <cell r="M537">
            <v>12.516129032258066</v>
          </cell>
          <cell r="N537">
            <v>12.9</v>
          </cell>
          <cell r="O537">
            <v>12.225806451612904</v>
          </cell>
          <cell r="P537">
            <v>14.033333333333333</v>
          </cell>
          <cell r="Q537">
            <v>12.35483870967742</v>
          </cell>
          <cell r="R537">
            <v>11.903225806451612</v>
          </cell>
          <cell r="S537">
            <v>13.533333333333331</v>
          </cell>
          <cell r="T537">
            <v>13.7741935483871</v>
          </cell>
          <cell r="U537">
            <v>12.833333333333334</v>
          </cell>
          <cell r="V537">
            <v>12.483870967741936</v>
          </cell>
          <cell r="W537">
            <v>13.096774193548386</v>
          </cell>
          <cell r="X537">
            <v>13.448275862068966</v>
          </cell>
          <cell r="Y537">
            <v>13.290322580645162</v>
          </cell>
          <cell r="Z537">
            <v>13.866666666666667</v>
          </cell>
          <cell r="AA537">
            <v>11.548387096774194</v>
          </cell>
          <cell r="AB537">
            <v>5.9</v>
          </cell>
          <cell r="AC537">
            <v>8.193548387096774</v>
          </cell>
          <cell r="AD537">
            <v>1.3225806451612903</v>
          </cell>
        </row>
        <row r="538">
          <cell r="C538" t="str">
            <v>Old Colony Y/Fall River/199 N. Main 4</v>
          </cell>
          <cell r="D538" t="str">
            <v>Plymouth Area Office</v>
          </cell>
          <cell r="I538">
            <v>6.6666666666666666E-2</v>
          </cell>
          <cell r="L538">
            <v>0.9642857142857143</v>
          </cell>
          <cell r="M538">
            <v>1</v>
          </cell>
          <cell r="N538">
            <v>1</v>
          </cell>
          <cell r="O538">
            <v>1</v>
          </cell>
        </row>
        <row r="539">
          <cell r="C539" t="str">
            <v>Old Colony Y/Fall River/199 N. Main 5</v>
          </cell>
          <cell r="D539" t="str">
            <v>Taunton/Attleboro Area Office</v>
          </cell>
          <cell r="Q539">
            <v>0.70967741935483875</v>
          </cell>
          <cell r="R539">
            <v>0.25806451612903225</v>
          </cell>
          <cell r="AD539">
            <v>0.25806451612903225</v>
          </cell>
        </row>
        <row r="540">
          <cell r="C540" t="str">
            <v>Old Colony Y/NewBedford/106 bullard 1</v>
          </cell>
          <cell r="D540" t="str">
            <v>Brockton Area Office</v>
          </cell>
          <cell r="AA540">
            <v>3.2258064516129031E-2</v>
          </cell>
          <cell r="AB540">
            <v>0.43333333333333335</v>
          </cell>
          <cell r="AC540">
            <v>1</v>
          </cell>
          <cell r="AD540">
            <v>1.193548387096774</v>
          </cell>
          <cell r="AE540">
            <v>1</v>
          </cell>
          <cell r="AF540">
            <v>0.41935483870967738</v>
          </cell>
          <cell r="AH540">
            <v>9.6774193548387094E-2</v>
          </cell>
          <cell r="AI540">
            <v>0.38709677419354838</v>
          </cell>
          <cell r="AK540">
            <v>9.6774193548387094E-2</v>
          </cell>
          <cell r="AM540">
            <v>3.2258064516129031E-2</v>
          </cell>
          <cell r="AO540">
            <v>0.29032258064516131</v>
          </cell>
          <cell r="AP540">
            <v>1</v>
          </cell>
          <cell r="AQ540">
            <v>1</v>
          </cell>
          <cell r="AR540">
            <v>1</v>
          </cell>
          <cell r="AS540">
            <v>3.3333333333333333E-2</v>
          </cell>
          <cell r="AY540">
            <v>0.45161290322580644</v>
          </cell>
          <cell r="AZ540">
            <v>1.0333333333333334</v>
          </cell>
        </row>
        <row r="541">
          <cell r="C541" t="str">
            <v>Old Colony Y/NewBedford/106 bullard 2</v>
          </cell>
          <cell r="D541" t="str">
            <v>Cape Cod Area Office</v>
          </cell>
          <cell r="AW541">
            <v>9.6774193548387094E-2</v>
          </cell>
          <cell r="AY541">
            <v>3.2258064516129031E-2</v>
          </cell>
        </row>
        <row r="542">
          <cell r="C542" t="str">
            <v>Old Colony Y/NewBedford/106 bullard 3</v>
          </cell>
          <cell r="D542" t="str">
            <v>Fall River Area Office</v>
          </cell>
          <cell r="AW542">
            <v>1</v>
          </cell>
          <cell r="AX542">
            <v>6.6666666666666666E-2</v>
          </cell>
        </row>
        <row r="543">
          <cell r="C543" t="str">
            <v>Old Colony Y/NewBedford/106 bullard 4</v>
          </cell>
          <cell r="D543" t="str">
            <v>New Bedford Area Office</v>
          </cell>
          <cell r="AA543">
            <v>1.935483870967742</v>
          </cell>
          <cell r="AB543">
            <v>7.3666666666666671</v>
          </cell>
          <cell r="AC543">
            <v>3.419354838709677</v>
          </cell>
          <cell r="AD543">
            <v>7.580645161290323</v>
          </cell>
          <cell r="AE543">
            <v>11.6</v>
          </cell>
          <cell r="AF543">
            <v>11.774193548387098</v>
          </cell>
          <cell r="AG543">
            <v>12.6</v>
          </cell>
          <cell r="AH543">
            <v>10.645161290322584</v>
          </cell>
          <cell r="AI543">
            <v>12.193548387096776</v>
          </cell>
          <cell r="AJ543">
            <v>12.642857142857144</v>
          </cell>
          <cell r="AK543">
            <v>12.483870967741936</v>
          </cell>
          <cell r="AL543">
            <v>13.333333333333334</v>
          </cell>
          <cell r="AM543">
            <v>13.645161290322578</v>
          </cell>
          <cell r="AN543">
            <v>14.866666666666665</v>
          </cell>
          <cell r="AO543">
            <v>13.064516129032258</v>
          </cell>
          <cell r="AP543">
            <v>12.322580645161292</v>
          </cell>
          <cell r="AQ543">
            <v>11.6</v>
          </cell>
          <cell r="AR543">
            <v>12.290322580645158</v>
          </cell>
          <cell r="AS543">
            <v>11.533333333333337</v>
          </cell>
          <cell r="AT543">
            <v>11.161290322580646</v>
          </cell>
          <cell r="AU543">
            <v>12.483870967741936</v>
          </cell>
          <cell r="AV543">
            <v>12.892857142857144</v>
          </cell>
          <cell r="AW543">
            <v>11</v>
          </cell>
          <cell r="AX543">
            <v>12.466666666666665</v>
          </cell>
          <cell r="AY543">
            <v>11.161290322580644</v>
          </cell>
          <cell r="AZ543">
            <v>8.6999999999999993</v>
          </cell>
        </row>
        <row r="544">
          <cell r="C544" t="str">
            <v>Old Colony Y/NewBedford/106 bullard 5</v>
          </cell>
          <cell r="D544" t="str">
            <v>Park St. Area Office</v>
          </cell>
          <cell r="AS544">
            <v>0.5</v>
          </cell>
        </row>
        <row r="545">
          <cell r="C545" t="str">
            <v>Old Colony Y/NewBedford/106 bullard 6</v>
          </cell>
          <cell r="D545" t="str">
            <v>Plymouth Area Office</v>
          </cell>
          <cell r="AL545">
            <v>3.3333333333333333E-2</v>
          </cell>
          <cell r="AU545">
            <v>0.25806451612903225</v>
          </cell>
          <cell r="AW545">
            <v>0.32258064516129031</v>
          </cell>
          <cell r="AY545">
            <v>0.83870967741935487</v>
          </cell>
          <cell r="AZ545">
            <v>1</v>
          </cell>
        </row>
        <row r="546">
          <cell r="C546" t="str">
            <v>Old Colony Y/NewBedford/106 bullard 7</v>
          </cell>
          <cell r="D546" t="str">
            <v>Solutions for Living (PAS SE)</v>
          </cell>
          <cell r="AW546">
            <v>0.64516129032258063</v>
          </cell>
          <cell r="AX546">
            <v>1</v>
          </cell>
          <cell r="AY546">
            <v>0.74193548387096775</v>
          </cell>
        </row>
        <row r="547">
          <cell r="C547" t="str">
            <v>Old Colony Y/NewBedford/106 bullard 8</v>
          </cell>
          <cell r="D547" t="str">
            <v>Taunton/Attleboro Area Office</v>
          </cell>
          <cell r="AI547">
            <v>3.2258064516129031E-2</v>
          </cell>
          <cell r="AQ547">
            <v>0.7</v>
          </cell>
          <cell r="AY547">
            <v>0.22580645161290322</v>
          </cell>
          <cell r="AZ547">
            <v>0.76666666666666672</v>
          </cell>
        </row>
        <row r="548">
          <cell r="C548" t="str">
            <v>RFK / Lancaster / 220 Old Common 1</v>
          </cell>
          <cell r="D548" t="str">
            <v>Cape Cod Area Office</v>
          </cell>
          <cell r="Q548">
            <v>1.967741935483871</v>
          </cell>
          <cell r="R548">
            <v>0.54838709677419351</v>
          </cell>
        </row>
        <row r="549">
          <cell r="C549" t="str">
            <v>RFK / Lancaster / 220 Old Common 2</v>
          </cell>
          <cell r="D549" t="str">
            <v>North Central Area Office</v>
          </cell>
          <cell r="F549">
            <v>0.87096774193548376</v>
          </cell>
          <cell r="G549">
            <v>4</v>
          </cell>
          <cell r="H549">
            <v>3.967741935483871</v>
          </cell>
          <cell r="I549">
            <v>3.8</v>
          </cell>
          <cell r="J549">
            <v>4.5483870967741931</v>
          </cell>
          <cell r="K549">
            <v>5.032258064516129</v>
          </cell>
          <cell r="L549">
            <v>5.8928571428571432</v>
          </cell>
          <cell r="M549">
            <v>4.225806451612903</v>
          </cell>
          <cell r="N549">
            <v>4.5333333333333332</v>
          </cell>
          <cell r="O549">
            <v>5.7096774193548381</v>
          </cell>
          <cell r="P549">
            <v>4.9000000000000004</v>
          </cell>
          <cell r="Q549">
            <v>4.064516129032258</v>
          </cell>
          <cell r="R549">
            <v>4.9677419354838719</v>
          </cell>
          <cell r="S549">
            <v>4.3</v>
          </cell>
          <cell r="T549">
            <v>3.903225806451613</v>
          </cell>
          <cell r="U549">
            <v>5.4666666666666668</v>
          </cell>
          <cell r="V549">
            <v>4.967741935483871</v>
          </cell>
          <cell r="W549">
            <v>4.9354838709677411</v>
          </cell>
          <cell r="X549">
            <v>5</v>
          </cell>
          <cell r="Y549">
            <v>4.967741935483871</v>
          </cell>
          <cell r="Z549">
            <v>4.9666666666666668</v>
          </cell>
          <cell r="AA549">
            <v>5</v>
          </cell>
          <cell r="AB549">
            <v>4.9666666666666668</v>
          </cell>
          <cell r="AC549">
            <v>5</v>
          </cell>
          <cell r="AD549">
            <v>5.1612903225806441</v>
          </cell>
          <cell r="AE549">
            <v>4.7333333333333334</v>
          </cell>
          <cell r="AF549">
            <v>5.161290322580645</v>
          </cell>
          <cell r="AG549">
            <v>3.8666666666666667</v>
          </cell>
          <cell r="AH549">
            <v>3.5483870967741931</v>
          </cell>
          <cell r="AI549">
            <v>4.32258064516129</v>
          </cell>
          <cell r="AJ549">
            <v>3.6071428571428572</v>
          </cell>
          <cell r="AK549">
            <v>5</v>
          </cell>
          <cell r="AL549">
            <v>6.5</v>
          </cell>
          <cell r="AM549">
            <v>5.741935483870968</v>
          </cell>
          <cell r="AN549">
            <v>4.4333333333333336</v>
          </cell>
          <cell r="AO549">
            <v>4.774193548387097</v>
          </cell>
          <cell r="AP549">
            <v>4.1612903225806459</v>
          </cell>
          <cell r="AQ549">
            <v>4.1333333333333329</v>
          </cell>
          <cell r="AR549">
            <v>4.5161290322580641</v>
          </cell>
          <cell r="AS549">
            <v>4.2</v>
          </cell>
          <cell r="AT549">
            <v>4.064516129032258</v>
          </cell>
          <cell r="AU549">
            <v>3.967741935483871</v>
          </cell>
          <cell r="AV549">
            <v>3.8928571428571432</v>
          </cell>
          <cell r="AW549">
            <v>4</v>
          </cell>
          <cell r="AX549">
            <v>4.5</v>
          </cell>
          <cell r="AY549">
            <v>4.806451612903226</v>
          </cell>
          <cell r="AZ549">
            <v>5</v>
          </cell>
        </row>
        <row r="550">
          <cell r="C550" t="str">
            <v>RFK / Lancaster / 220 Old Common 3</v>
          </cell>
          <cell r="D550" t="str">
            <v>South Central Area Office</v>
          </cell>
          <cell r="F550">
            <v>0.38709677419354838</v>
          </cell>
          <cell r="G550">
            <v>1</v>
          </cell>
          <cell r="H550">
            <v>1</v>
          </cell>
          <cell r="I550">
            <v>0.7</v>
          </cell>
          <cell r="J550">
            <v>1</v>
          </cell>
          <cell r="K550">
            <v>0.87096774193548376</v>
          </cell>
          <cell r="L550">
            <v>1.8214285714285714</v>
          </cell>
          <cell r="M550">
            <v>2</v>
          </cell>
          <cell r="N550">
            <v>1.7666666666666666</v>
          </cell>
          <cell r="O550">
            <v>1.7419354838709677</v>
          </cell>
          <cell r="P550">
            <v>2.9666666666666668</v>
          </cell>
          <cell r="Q550">
            <v>3.096774193548387</v>
          </cell>
          <cell r="R550">
            <v>2.7096774193548385</v>
          </cell>
          <cell r="S550">
            <v>2.8333333333333335</v>
          </cell>
          <cell r="T550">
            <v>2.5161290322580645</v>
          </cell>
          <cell r="U550">
            <v>3</v>
          </cell>
          <cell r="V550">
            <v>3.903225806451613</v>
          </cell>
          <cell r="W550">
            <v>3.870967741935484</v>
          </cell>
          <cell r="X550">
            <v>3.4137931034482758</v>
          </cell>
          <cell r="Y550">
            <v>4</v>
          </cell>
          <cell r="Z550">
            <v>3.9</v>
          </cell>
          <cell r="AA550">
            <v>3.967741935483871</v>
          </cell>
          <cell r="AB550">
            <v>4</v>
          </cell>
          <cell r="AC550">
            <v>4.7096774193548381</v>
          </cell>
          <cell r="AD550">
            <v>4.67741935483871</v>
          </cell>
          <cell r="AE550">
            <v>5</v>
          </cell>
          <cell r="AF550">
            <v>4.290322580645161</v>
          </cell>
          <cell r="AG550">
            <v>3.9333333333333336</v>
          </cell>
          <cell r="AH550">
            <v>4.67741935483871</v>
          </cell>
          <cell r="AI550">
            <v>4</v>
          </cell>
          <cell r="AJ550">
            <v>3.8928571428571428</v>
          </cell>
          <cell r="AK550">
            <v>3</v>
          </cell>
          <cell r="AL550">
            <v>3.7</v>
          </cell>
          <cell r="AM550">
            <v>4.290322580645161</v>
          </cell>
          <cell r="AN550">
            <v>4.5999999999999996</v>
          </cell>
          <cell r="AO550">
            <v>4</v>
          </cell>
          <cell r="AP550">
            <v>3.32258064516129</v>
          </cell>
          <cell r="AQ550">
            <v>1.4666666666666666</v>
          </cell>
          <cell r="AR550">
            <v>1.870967741935484</v>
          </cell>
          <cell r="AS550">
            <v>2.0333333333333332</v>
          </cell>
          <cell r="AT550">
            <v>2.032258064516129</v>
          </cell>
          <cell r="AU550">
            <v>2.4193548387096775</v>
          </cell>
          <cell r="AV550">
            <v>3</v>
          </cell>
          <cell r="AW550">
            <v>2.6129032258064515</v>
          </cell>
          <cell r="AX550">
            <v>2.9333333333333336</v>
          </cell>
          <cell r="AY550">
            <v>2</v>
          </cell>
          <cell r="AZ550">
            <v>2</v>
          </cell>
        </row>
        <row r="551">
          <cell r="C551" t="str">
            <v>RFK / Lancaster / 220 Old Common 4</v>
          </cell>
          <cell r="D551" t="str">
            <v>Worcester East Area Office</v>
          </cell>
          <cell r="F551">
            <v>2.67741935483871</v>
          </cell>
          <cell r="G551">
            <v>3</v>
          </cell>
          <cell r="H551">
            <v>3</v>
          </cell>
          <cell r="I551">
            <v>1.9</v>
          </cell>
          <cell r="J551">
            <v>2.032258064516129</v>
          </cell>
          <cell r="K551">
            <v>2</v>
          </cell>
          <cell r="L551">
            <v>2.0714285714285716</v>
          </cell>
          <cell r="M551">
            <v>2</v>
          </cell>
          <cell r="N551">
            <v>2.0333333333333332</v>
          </cell>
          <cell r="O551">
            <v>3.3548387096774195</v>
          </cell>
          <cell r="P551">
            <v>2.9666666666666668</v>
          </cell>
          <cell r="Q551">
            <v>2.741935483870968</v>
          </cell>
          <cell r="R551">
            <v>3.32258064516129</v>
          </cell>
          <cell r="S551">
            <v>3.333333333333333</v>
          </cell>
          <cell r="T551">
            <v>3.645161290322581</v>
          </cell>
          <cell r="U551">
            <v>2.6333333333333333</v>
          </cell>
          <cell r="V551">
            <v>3.935483870967742</v>
          </cell>
          <cell r="W551">
            <v>4</v>
          </cell>
          <cell r="X551">
            <v>4</v>
          </cell>
          <cell r="Y551">
            <v>3.1612903225806455</v>
          </cell>
          <cell r="Z551">
            <v>3.7</v>
          </cell>
          <cell r="AA551">
            <v>4</v>
          </cell>
          <cell r="AB551">
            <v>3.7</v>
          </cell>
          <cell r="AC551">
            <v>2.967741935483871</v>
          </cell>
          <cell r="AD551">
            <v>3.096774193548387</v>
          </cell>
          <cell r="AE551">
            <v>2.9</v>
          </cell>
          <cell r="AF551">
            <v>3</v>
          </cell>
          <cell r="AG551">
            <v>2.8</v>
          </cell>
          <cell r="AH551">
            <v>1.096774193548387</v>
          </cell>
          <cell r="AI551">
            <v>3.225806451612903</v>
          </cell>
          <cell r="AJ551">
            <v>3.4285714285714284</v>
          </cell>
          <cell r="AK551">
            <v>1.6451612903225805</v>
          </cell>
          <cell r="AL551">
            <v>1</v>
          </cell>
          <cell r="AM551">
            <v>1.6451612903225805</v>
          </cell>
          <cell r="AN551">
            <v>3</v>
          </cell>
          <cell r="AO551">
            <v>3</v>
          </cell>
          <cell r="AP551">
            <v>3</v>
          </cell>
          <cell r="AQ551">
            <v>2.7333333333333338</v>
          </cell>
          <cell r="AR551">
            <v>3.838709677419355</v>
          </cell>
          <cell r="AS551">
            <v>3.1</v>
          </cell>
          <cell r="AT551">
            <v>2.7096774193548385</v>
          </cell>
          <cell r="AU551">
            <v>3</v>
          </cell>
          <cell r="AV551">
            <v>2.9642857142857144</v>
          </cell>
          <cell r="AW551">
            <v>3</v>
          </cell>
          <cell r="AX551">
            <v>3</v>
          </cell>
          <cell r="AY551">
            <v>3.32258064516129</v>
          </cell>
          <cell r="AZ551">
            <v>3.2</v>
          </cell>
        </row>
        <row r="552">
          <cell r="C552" t="str">
            <v>RFK / Lancaster / 220 Old Common 5</v>
          </cell>
          <cell r="D552" t="str">
            <v>Worcester West Area Office</v>
          </cell>
          <cell r="F552">
            <v>1.129032258064516</v>
          </cell>
          <cell r="G552">
            <v>2</v>
          </cell>
          <cell r="H552">
            <v>2</v>
          </cell>
          <cell r="I552">
            <v>3</v>
          </cell>
          <cell r="J552">
            <v>1.6774193548387095</v>
          </cell>
          <cell r="K552">
            <v>2</v>
          </cell>
          <cell r="L552">
            <v>2</v>
          </cell>
          <cell r="M552">
            <v>1.967741935483871</v>
          </cell>
          <cell r="N552">
            <v>3.1</v>
          </cell>
          <cell r="O552">
            <v>2.709677419354839</v>
          </cell>
          <cell r="P552">
            <v>2.8</v>
          </cell>
          <cell r="Q552">
            <v>2</v>
          </cell>
          <cell r="R552">
            <v>0.967741935483871</v>
          </cell>
          <cell r="S552">
            <v>1.1333333333333333</v>
          </cell>
          <cell r="T552">
            <v>2</v>
          </cell>
          <cell r="U552">
            <v>2</v>
          </cell>
          <cell r="V552">
            <v>2</v>
          </cell>
          <cell r="W552">
            <v>1.2903225806451613</v>
          </cell>
          <cell r="X552">
            <v>2</v>
          </cell>
          <cell r="Y552">
            <v>2</v>
          </cell>
          <cell r="Z552">
            <v>1.9</v>
          </cell>
          <cell r="AA552">
            <v>1.7419354838709677</v>
          </cell>
          <cell r="AB552">
            <v>2</v>
          </cell>
          <cell r="AC552">
            <v>2</v>
          </cell>
          <cell r="AD552">
            <v>1</v>
          </cell>
          <cell r="AE552">
            <v>1</v>
          </cell>
          <cell r="AF552">
            <v>0.93548387096774188</v>
          </cell>
          <cell r="AG552">
            <v>0.83333333333333337</v>
          </cell>
          <cell r="AH552">
            <v>1</v>
          </cell>
          <cell r="AI552">
            <v>1.967741935483871</v>
          </cell>
          <cell r="AJ552">
            <v>1.7857142857142856</v>
          </cell>
          <cell r="AK552">
            <v>1</v>
          </cell>
          <cell r="AL552">
            <v>1.1000000000000001</v>
          </cell>
          <cell r="AM552">
            <v>1.3870967741935485</v>
          </cell>
          <cell r="AN552">
            <v>1.9666666666666668</v>
          </cell>
          <cell r="AO552">
            <v>1.8064516129032258</v>
          </cell>
          <cell r="AP552">
            <v>2</v>
          </cell>
          <cell r="AQ552">
            <v>2.1</v>
          </cell>
          <cell r="AR552">
            <v>2.1935483870967745</v>
          </cell>
          <cell r="AS552">
            <v>1.9666666666666666</v>
          </cell>
          <cell r="AT552">
            <v>1.967741935483871</v>
          </cell>
          <cell r="AU552">
            <v>1.3870967741935485</v>
          </cell>
          <cell r="AV552">
            <v>1.25</v>
          </cell>
          <cell r="AW552">
            <v>3.129032258064516</v>
          </cell>
          <cell r="AX552">
            <v>3.7333333333333334</v>
          </cell>
          <cell r="AY552">
            <v>3</v>
          </cell>
          <cell r="AZ552">
            <v>3</v>
          </cell>
        </row>
        <row r="553">
          <cell r="C553" t="str">
            <v>RFK / S.Yarmouth / 137 Run Pond 1</v>
          </cell>
          <cell r="D553" t="str">
            <v>Brockton Area Office</v>
          </cell>
          <cell r="AM553">
            <v>3.2258064516129031E-2</v>
          </cell>
        </row>
        <row r="554">
          <cell r="C554" t="str">
            <v>RFK / S.Yarmouth / 137 Run Pond 2</v>
          </cell>
          <cell r="D554" t="str">
            <v>Cape Cod Area Office</v>
          </cell>
          <cell r="E554">
            <v>9</v>
          </cell>
          <cell r="F554">
            <v>9.8387096774193541</v>
          </cell>
          <cell r="G554">
            <v>8.6333333333333329</v>
          </cell>
          <cell r="H554">
            <v>8.4516129032258043</v>
          </cell>
          <cell r="I554">
            <v>9.6666666666666679</v>
          </cell>
          <cell r="J554">
            <v>9.3548387096774182</v>
          </cell>
          <cell r="K554">
            <v>7.1612903225806459</v>
          </cell>
          <cell r="L554">
            <v>8.4285714285714288</v>
          </cell>
          <cell r="M554">
            <v>9.806451612903226</v>
          </cell>
          <cell r="N554">
            <v>9.5666666666666664</v>
          </cell>
          <cell r="O554">
            <v>9.5806451612903238</v>
          </cell>
          <cell r="P554">
            <v>11.833333333333332</v>
          </cell>
          <cell r="Q554">
            <v>9.387096774193548</v>
          </cell>
          <cell r="R554">
            <v>9.5483870967741939</v>
          </cell>
          <cell r="S554">
            <v>10.266666666666666</v>
          </cell>
          <cell r="T554">
            <v>10.193548387096774</v>
          </cell>
          <cell r="U554">
            <v>11.666666666666666</v>
          </cell>
          <cell r="V554">
            <v>10.967741935483874</v>
          </cell>
          <cell r="W554">
            <v>11.516129032258064</v>
          </cell>
          <cell r="X554">
            <v>11.310344827586206</v>
          </cell>
          <cell r="Y554">
            <v>10.419354838709678</v>
          </cell>
          <cell r="Z554">
            <v>8.8666666666666654</v>
          </cell>
          <cell r="AA554">
            <v>11.709677419354838</v>
          </cell>
          <cell r="AB554">
            <v>11.833333333333332</v>
          </cell>
          <cell r="AC554">
            <v>11.774193548387096</v>
          </cell>
          <cell r="AD554">
            <v>11.032258064516128</v>
          </cell>
          <cell r="AE554">
            <v>11.7</v>
          </cell>
          <cell r="AF554">
            <v>11.580645161290322</v>
          </cell>
          <cell r="AG554">
            <v>11.666666666666666</v>
          </cell>
          <cell r="AH554">
            <v>11.67741935483871</v>
          </cell>
          <cell r="AI554">
            <v>11.258064516129034</v>
          </cell>
          <cell r="AJ554">
            <v>11.25</v>
          </cell>
          <cell r="AK554">
            <v>11.774193548387098</v>
          </cell>
          <cell r="AL554">
            <v>11.366666666666669</v>
          </cell>
          <cell r="AM554">
            <v>11.03225806451613</v>
          </cell>
          <cell r="AN554">
            <v>11.066666666666668</v>
          </cell>
          <cell r="AO554">
            <v>10.806451612903226</v>
          </cell>
          <cell r="AP554">
            <v>12</v>
          </cell>
          <cell r="AQ554">
            <v>11.266666666666667</v>
          </cell>
          <cell r="AR554">
            <v>11.806451612903226</v>
          </cell>
          <cell r="AS554">
            <v>11.966666666666667</v>
          </cell>
          <cell r="AT554">
            <v>11.161290322580644</v>
          </cell>
          <cell r="AU554">
            <v>11.161290322580644</v>
          </cell>
          <cell r="AV554">
            <v>11.357142857142858</v>
          </cell>
          <cell r="AW554">
            <v>11.838709677419354</v>
          </cell>
          <cell r="AX554">
            <v>11.633333333333333</v>
          </cell>
          <cell r="AY554">
            <v>11.096774193548386</v>
          </cell>
          <cell r="AZ554">
            <v>10.366666666666667</v>
          </cell>
        </row>
        <row r="555">
          <cell r="C555" t="str">
            <v>RFK / S.Yarmouth / 137 Run Pond 3</v>
          </cell>
          <cell r="D555" t="str">
            <v>Lynn Area Office</v>
          </cell>
          <cell r="AK555">
            <v>3.2258064516129031E-2</v>
          </cell>
        </row>
        <row r="556">
          <cell r="C556" t="str">
            <v>RFK / S.Yarmouth / 137 Run Pond 4</v>
          </cell>
          <cell r="D556" t="str">
            <v>New Bedford Area Office</v>
          </cell>
          <cell r="T556">
            <v>9.6774193548387094E-2</v>
          </cell>
          <cell r="Z556">
            <v>0.96666666666666656</v>
          </cell>
          <cell r="AA556">
            <v>9.6774193548387094E-2</v>
          </cell>
          <cell r="AX556">
            <v>0.1</v>
          </cell>
        </row>
        <row r="557">
          <cell r="C557" t="str">
            <v>RFK / S.Yarmouth / 137 Run Pond 5</v>
          </cell>
          <cell r="D557" t="str">
            <v>Plymouth Area Office</v>
          </cell>
          <cell r="E557">
            <v>0.61290322580645162</v>
          </cell>
          <cell r="F557">
            <v>1.7741935483870968</v>
          </cell>
          <cell r="G557">
            <v>1.8333333333333333</v>
          </cell>
          <cell r="H557">
            <v>2</v>
          </cell>
          <cell r="I557">
            <v>1.8666666666666665</v>
          </cell>
          <cell r="J557">
            <v>1.967741935483871</v>
          </cell>
          <cell r="K557">
            <v>2.032258064516129</v>
          </cell>
          <cell r="L557">
            <v>1.9642857142857144</v>
          </cell>
          <cell r="M557">
            <v>1.967741935483871</v>
          </cell>
          <cell r="N557">
            <v>2</v>
          </cell>
          <cell r="O557">
            <v>1.8064516129032258</v>
          </cell>
          <cell r="AO557">
            <v>0.19354838709677419</v>
          </cell>
        </row>
        <row r="558">
          <cell r="C558" t="str">
            <v>RFK / S.Yarmouth / 137 Run Pond 6</v>
          </cell>
          <cell r="D558" t="str">
            <v>Taunton/Attleboro Area Office</v>
          </cell>
          <cell r="AM558">
            <v>9.6774193548387094E-2</v>
          </cell>
        </row>
        <row r="559">
          <cell r="C559" t="str">
            <v>SPIN / Lynn / 50 Newhall Street 1</v>
          </cell>
          <cell r="D559" t="str">
            <v>Arlington Area Office</v>
          </cell>
          <cell r="U559">
            <v>3.3333333333333333E-2</v>
          </cell>
        </row>
        <row r="560">
          <cell r="C560" t="str">
            <v>SPIN / Lynn / 50 Newhall Street 2</v>
          </cell>
          <cell r="D560" t="str">
            <v>Cambridge Fam &amp; Child Srvcs (Adop)</v>
          </cell>
          <cell r="AJ560">
            <v>0.35714285714285715</v>
          </cell>
          <cell r="AK560">
            <v>0.54838709677419351</v>
          </cell>
        </row>
        <row r="561">
          <cell r="C561" t="str">
            <v>SPIN / Lynn / 50 Newhall Street 3</v>
          </cell>
          <cell r="D561" t="str">
            <v>Cape Ann Area Office</v>
          </cell>
          <cell r="M561">
            <v>9.6774193548387094E-2</v>
          </cell>
          <cell r="O561">
            <v>0.16129032258064516</v>
          </cell>
          <cell r="Q561">
            <v>0.967741935483871</v>
          </cell>
          <cell r="R561">
            <v>0.19354838709677419</v>
          </cell>
          <cell r="U561">
            <v>0.1</v>
          </cell>
          <cell r="V561">
            <v>1.032258064516129</v>
          </cell>
          <cell r="W561">
            <v>3.2258064516129031E-2</v>
          </cell>
          <cell r="X561">
            <v>0.17241379310344829</v>
          </cell>
          <cell r="Y561">
            <v>0.32258064516129031</v>
          </cell>
          <cell r="Z561">
            <v>0.1</v>
          </cell>
          <cell r="AD561">
            <v>0.16129032258064516</v>
          </cell>
          <cell r="AE561">
            <v>0.73333333333333328</v>
          </cell>
          <cell r="AJ561">
            <v>1.3928571428571428</v>
          </cell>
          <cell r="AK561">
            <v>0.93548387096774188</v>
          </cell>
          <cell r="AL561">
            <v>6.6666666666666666E-2</v>
          </cell>
          <cell r="AM561">
            <v>0.67741935483870963</v>
          </cell>
          <cell r="AO561">
            <v>0.58064516129032262</v>
          </cell>
          <cell r="AP561">
            <v>1</v>
          </cell>
          <cell r="AQ561">
            <v>1</v>
          </cell>
          <cell r="AR561">
            <v>0.12903225806451613</v>
          </cell>
          <cell r="AS561">
            <v>0.8666666666666667</v>
          </cell>
          <cell r="AT561">
            <v>0.64516129032258063</v>
          </cell>
          <cell r="AV561">
            <v>0.75</v>
          </cell>
          <cell r="AW561">
            <v>0.93548387096774188</v>
          </cell>
          <cell r="AY561">
            <v>0.41935483870967738</v>
          </cell>
          <cell r="AZ561">
            <v>1.5</v>
          </cell>
        </row>
        <row r="562">
          <cell r="C562" t="str">
            <v>SPIN / Lynn / 50 Newhall Street 4</v>
          </cell>
          <cell r="D562" t="str">
            <v>Coastal Area Office</v>
          </cell>
          <cell r="Z562">
            <v>0.2</v>
          </cell>
        </row>
        <row r="563">
          <cell r="C563" t="str">
            <v>SPIN / Lynn / 50 Newhall Street 5</v>
          </cell>
          <cell r="D563" t="str">
            <v>Harbor Area Office</v>
          </cell>
          <cell r="AF563">
            <v>0.19354838709677419</v>
          </cell>
        </row>
        <row r="564">
          <cell r="C564" t="str">
            <v>SPIN / Lynn / 50 Newhall Street 6</v>
          </cell>
          <cell r="D564" t="str">
            <v>Haverhill Area Office</v>
          </cell>
          <cell r="M564">
            <v>6.4516129032258063E-2</v>
          </cell>
          <cell r="N564">
            <v>0.3</v>
          </cell>
          <cell r="O564">
            <v>0.16129032258064516</v>
          </cell>
          <cell r="T564">
            <v>1</v>
          </cell>
          <cell r="U564">
            <v>3.3333333333333333E-2</v>
          </cell>
          <cell r="AB564">
            <v>0.6</v>
          </cell>
          <cell r="AC564">
            <v>0.4838709677419355</v>
          </cell>
          <cell r="AF564">
            <v>0.29032258064516131</v>
          </cell>
          <cell r="AM564">
            <v>0.16129032258064516</v>
          </cell>
          <cell r="AN564">
            <v>6.6666666666666666E-2</v>
          </cell>
          <cell r="AV564">
            <v>0.42857142857142855</v>
          </cell>
          <cell r="AW564">
            <v>0.67741935483870974</v>
          </cell>
        </row>
        <row r="565">
          <cell r="C565" t="str">
            <v>SPIN / Lynn / 50 Newhall Street 7</v>
          </cell>
          <cell r="D565" t="str">
            <v>Lawrence Area Office</v>
          </cell>
          <cell r="N565">
            <v>3.3333333333333333E-2</v>
          </cell>
          <cell r="AO565">
            <v>0.16129032258064516</v>
          </cell>
          <cell r="AP565">
            <v>0.38709677419354838</v>
          </cell>
        </row>
        <row r="566">
          <cell r="C566" t="str">
            <v>SPIN / Lynn / 50 Newhall Street 8</v>
          </cell>
          <cell r="D566" t="str">
            <v>Lowell Area Office</v>
          </cell>
          <cell r="O566">
            <v>9.6774193548387094E-2</v>
          </cell>
          <cell r="P566">
            <v>0.8666666666666667</v>
          </cell>
          <cell r="Q566">
            <v>0.12903225806451613</v>
          </cell>
          <cell r="Z566">
            <v>0.26666666666666666</v>
          </cell>
          <cell r="AA566">
            <v>0.12903225806451613</v>
          </cell>
          <cell r="AF566">
            <v>3.2258064516129031E-2</v>
          </cell>
          <cell r="AG566">
            <v>0.1</v>
          </cell>
          <cell r="AH566">
            <v>0.58064516129032251</v>
          </cell>
          <cell r="AM566">
            <v>6.4516129032258063E-2</v>
          </cell>
        </row>
        <row r="567">
          <cell r="C567" t="str">
            <v>SPIN / Lynn / 50 Newhall Street 9</v>
          </cell>
          <cell r="D567" t="str">
            <v>Lynn Area Office</v>
          </cell>
          <cell r="G567">
            <v>4.5</v>
          </cell>
          <cell r="H567">
            <v>10.064516129032256</v>
          </cell>
          <cell r="I567">
            <v>10.5</v>
          </cell>
          <cell r="J567">
            <v>8.2258064516129039</v>
          </cell>
          <cell r="K567">
            <v>5.354838709677419</v>
          </cell>
          <cell r="L567">
            <v>1.3214285714285712</v>
          </cell>
          <cell r="M567">
            <v>7.838709677419355</v>
          </cell>
          <cell r="N567">
            <v>10.1</v>
          </cell>
          <cell r="O567">
            <v>7.4516129032258061</v>
          </cell>
          <cell r="P567">
            <v>7.2666666666666675</v>
          </cell>
          <cell r="Q567">
            <v>8.9677419354838719</v>
          </cell>
          <cell r="R567">
            <v>7.9354838709677411</v>
          </cell>
          <cell r="S567">
            <v>6.333333333333333</v>
          </cell>
          <cell r="T567">
            <v>8.2258064516129021</v>
          </cell>
          <cell r="U567">
            <v>8.8333333333333339</v>
          </cell>
          <cell r="V567">
            <v>6.967741935483871</v>
          </cell>
          <cell r="W567">
            <v>8.3548387096774199</v>
          </cell>
          <cell r="X567">
            <v>6.4137931034482767</v>
          </cell>
          <cell r="Y567">
            <v>8.870967741935484</v>
          </cell>
          <cell r="Z567">
            <v>8.8000000000000007</v>
          </cell>
          <cell r="AA567">
            <v>8.9032258064516103</v>
          </cell>
          <cell r="AB567">
            <v>9.466666666666665</v>
          </cell>
          <cell r="AC567">
            <v>9.7741935483870961</v>
          </cell>
          <cell r="AD567">
            <v>9.0322580645161299</v>
          </cell>
          <cell r="AE567">
            <v>7.3</v>
          </cell>
          <cell r="AF567">
            <v>8.4516129032258061</v>
          </cell>
          <cell r="AG567">
            <v>9.6999999999999993</v>
          </cell>
          <cell r="AH567">
            <v>9.0967741935483879</v>
          </cell>
          <cell r="AI567">
            <v>9.4516129032258043</v>
          </cell>
          <cell r="AJ567">
            <v>5</v>
          </cell>
          <cell r="AK567">
            <v>6.129032258064516</v>
          </cell>
          <cell r="AL567">
            <v>9.4666666666666668</v>
          </cell>
          <cell r="AM567">
            <v>7.6774193548387073</v>
          </cell>
          <cell r="AN567">
            <v>11.366666666666667</v>
          </cell>
          <cell r="AO567">
            <v>7.645161290322581</v>
          </cell>
          <cell r="AP567">
            <v>6.419354838709677</v>
          </cell>
          <cell r="AQ567">
            <v>4.9666666666666677</v>
          </cell>
          <cell r="AR567">
            <v>7.3870967741935472</v>
          </cell>
          <cell r="AS567">
            <v>10.199999999999999</v>
          </cell>
          <cell r="AT567">
            <v>9.064516129032258</v>
          </cell>
          <cell r="AU567">
            <v>8.5483870967741939</v>
          </cell>
          <cell r="AV567">
            <v>8.1071428571428577</v>
          </cell>
          <cell r="AW567">
            <v>6.7419354838709662</v>
          </cell>
          <cell r="AX567">
            <v>10.5</v>
          </cell>
          <cell r="AY567">
            <v>8.806451612903226</v>
          </cell>
          <cell r="AZ567">
            <v>8.3666666666666671</v>
          </cell>
        </row>
        <row r="568">
          <cell r="C568" t="str">
            <v>SPIN / Lynn / 50 Newhall Street 10</v>
          </cell>
          <cell r="D568" t="str">
            <v>Malden Area Office</v>
          </cell>
          <cell r="P568">
            <v>0.1</v>
          </cell>
          <cell r="W568">
            <v>0.58064516129032251</v>
          </cell>
          <cell r="Z568">
            <v>0.2</v>
          </cell>
          <cell r="AB568">
            <v>0.43333333333333329</v>
          </cell>
          <cell r="AC568">
            <v>0.967741935483871</v>
          </cell>
          <cell r="AJ568">
            <v>0.35714285714285715</v>
          </cell>
          <cell r="AK568">
            <v>1</v>
          </cell>
          <cell r="AL568">
            <v>6.6666666666666666E-2</v>
          </cell>
          <cell r="AO568">
            <v>0.12903225806451613</v>
          </cell>
          <cell r="AP568">
            <v>0.77419354838709675</v>
          </cell>
          <cell r="AZ568">
            <v>0.23333333333333334</v>
          </cell>
        </row>
        <row r="569">
          <cell r="C569" t="str">
            <v>SPIN / Lynn / 50 Newhall Street 11</v>
          </cell>
          <cell r="D569" t="str">
            <v>(blank)</v>
          </cell>
          <cell r="AJ569">
            <v>0.3214285714285714</v>
          </cell>
          <cell r="AK569">
            <v>1</v>
          </cell>
        </row>
        <row r="570">
          <cell r="C570" t="str">
            <v>St Vincent's/FallRiver/2425Highland 1</v>
          </cell>
          <cell r="D570" t="str">
            <v>Brockton Area Office</v>
          </cell>
          <cell r="I570">
            <v>2</v>
          </cell>
          <cell r="J570">
            <v>1.2903225806451615</v>
          </cell>
          <cell r="L570">
            <v>0.14285714285714285</v>
          </cell>
          <cell r="S570">
            <v>0.9</v>
          </cell>
          <cell r="T570">
            <v>1</v>
          </cell>
          <cell r="U570">
            <v>1</v>
          </cell>
          <cell r="V570">
            <v>0.29032258064516131</v>
          </cell>
          <cell r="W570">
            <v>2.387096774193548</v>
          </cell>
          <cell r="X570">
            <v>2.7241379310344827</v>
          </cell>
          <cell r="Y570">
            <v>2</v>
          </cell>
          <cell r="Z570">
            <v>2.8</v>
          </cell>
          <cell r="AA570">
            <v>2.774193548387097</v>
          </cell>
          <cell r="AB570">
            <v>2.9333333333333331</v>
          </cell>
          <cell r="AC570">
            <v>2.193548387096774</v>
          </cell>
          <cell r="AD570">
            <v>2.129032258064516</v>
          </cell>
          <cell r="AE570">
            <v>1.9333333333333333</v>
          </cell>
          <cell r="AF570">
            <v>1.129032258064516</v>
          </cell>
          <cell r="AG570">
            <v>0.53333333333333333</v>
          </cell>
        </row>
        <row r="571">
          <cell r="C571" t="str">
            <v>St Vincent's/FallRiver/2425Highland 2</v>
          </cell>
          <cell r="D571" t="str">
            <v>Cape Cod Area Office</v>
          </cell>
          <cell r="I571">
            <v>0.93333333333333335</v>
          </cell>
          <cell r="J571">
            <v>1</v>
          </cell>
          <cell r="K571">
            <v>0.90322580645161288</v>
          </cell>
          <cell r="Y571">
            <v>0.93548387096774188</v>
          </cell>
          <cell r="Z571">
            <v>0.8</v>
          </cell>
          <cell r="AC571">
            <v>0.80645161290322576</v>
          </cell>
          <cell r="AD571">
            <v>1</v>
          </cell>
          <cell r="AE571">
            <v>1</v>
          </cell>
          <cell r="AF571">
            <v>0.16129032258064516</v>
          </cell>
          <cell r="AG571">
            <v>0.33333333333333331</v>
          </cell>
          <cell r="AH571">
            <v>1</v>
          </cell>
          <cell r="AI571">
            <v>0.25806451612903225</v>
          </cell>
          <cell r="AJ571">
            <v>0.2857142857142857</v>
          </cell>
          <cell r="AK571">
            <v>1.4193548387096775</v>
          </cell>
          <cell r="AL571">
            <v>1.9666666666666666</v>
          </cell>
          <cell r="AM571">
            <v>2.3548387096774195</v>
          </cell>
          <cell r="AN571">
            <v>1.2333333333333334</v>
          </cell>
          <cell r="AO571">
            <v>1</v>
          </cell>
          <cell r="AP571">
            <v>0.19354838709677419</v>
          </cell>
          <cell r="AQ571">
            <v>6.6666666666666666E-2</v>
          </cell>
          <cell r="AS571">
            <v>0.6333333333333333</v>
          </cell>
          <cell r="AT571">
            <v>1</v>
          </cell>
          <cell r="AU571">
            <v>1.838709677419355</v>
          </cell>
          <cell r="AV571">
            <v>2.5</v>
          </cell>
          <cell r="AW571">
            <v>2</v>
          </cell>
          <cell r="AX571">
            <v>0.6333333333333333</v>
          </cell>
          <cell r="AY571">
            <v>0.54838709677419351</v>
          </cell>
          <cell r="AZ571">
            <v>0.9</v>
          </cell>
        </row>
        <row r="572">
          <cell r="C572" t="str">
            <v>St Vincent's/FallRiver/2425Highland 3</v>
          </cell>
          <cell r="D572" t="str">
            <v>Coastal Area Office</v>
          </cell>
          <cell r="V572">
            <v>0.35483870967741937</v>
          </cell>
          <cell r="W572">
            <v>3.2258064516129031E-2</v>
          </cell>
        </row>
        <row r="573">
          <cell r="C573" t="str">
            <v>St Vincent's/FallRiver/2425Highland 4</v>
          </cell>
          <cell r="D573" t="str">
            <v>Fall River Area Office</v>
          </cell>
          <cell r="G573">
            <v>1.4333333333333331</v>
          </cell>
          <cell r="H573">
            <v>4.5483870967741939</v>
          </cell>
          <cell r="I573">
            <v>6</v>
          </cell>
          <cell r="J573">
            <v>5.4838709677419359</v>
          </cell>
          <cell r="K573">
            <v>5.3225806451612891</v>
          </cell>
          <cell r="L573">
            <v>6.2857142857142856</v>
          </cell>
          <cell r="M573">
            <v>6.935483870967742</v>
          </cell>
          <cell r="N573">
            <v>7.8</v>
          </cell>
          <cell r="O573">
            <v>6.32258064516129</v>
          </cell>
          <cell r="P573">
            <v>6.8333333333333339</v>
          </cell>
          <cell r="Q573">
            <v>5.645161290322581</v>
          </cell>
          <cell r="R573">
            <v>5.903225806451613</v>
          </cell>
          <cell r="S573">
            <v>5.5333333333333332</v>
          </cell>
          <cell r="T573">
            <v>6</v>
          </cell>
          <cell r="U573">
            <v>5.9333333333333336</v>
          </cell>
          <cell r="V573">
            <v>5.6451612903225801</v>
          </cell>
          <cell r="W573">
            <v>4.32258064516129</v>
          </cell>
          <cell r="X573">
            <v>5.4827586206896548</v>
          </cell>
          <cell r="Y573">
            <v>6</v>
          </cell>
          <cell r="Z573">
            <v>5.0333333333333332</v>
          </cell>
          <cell r="AA573">
            <v>4</v>
          </cell>
          <cell r="AB573">
            <v>4</v>
          </cell>
          <cell r="AC573">
            <v>3.3225806451612905</v>
          </cell>
          <cell r="AD573">
            <v>3.935483870967742</v>
          </cell>
          <cell r="AE573">
            <v>2.7333333333333334</v>
          </cell>
          <cell r="AF573">
            <v>3.8064516129032255</v>
          </cell>
          <cell r="AG573">
            <v>5.8</v>
          </cell>
          <cell r="AH573">
            <v>6.032258064516129</v>
          </cell>
          <cell r="AI573">
            <v>5.354838709677419</v>
          </cell>
          <cell r="AJ573">
            <v>7.1428571428571432</v>
          </cell>
          <cell r="AK573">
            <v>6.129032258064516</v>
          </cell>
          <cell r="AL573">
            <v>5</v>
          </cell>
          <cell r="AM573">
            <v>5.387096774193548</v>
          </cell>
          <cell r="AN573">
            <v>6.9333333333333336</v>
          </cell>
          <cell r="AO573">
            <v>7.6129032258064511</v>
          </cell>
          <cell r="AP573">
            <v>7.4838709677419359</v>
          </cell>
          <cell r="AQ573">
            <v>5.1333333333333337</v>
          </cell>
          <cell r="AR573">
            <v>3.5161290322580645</v>
          </cell>
          <cell r="AS573">
            <v>5.0999999999999996</v>
          </cell>
          <cell r="AT573">
            <v>5.5161290322580641</v>
          </cell>
          <cell r="AU573">
            <v>5.290322580645161</v>
          </cell>
          <cell r="AV573">
            <v>2.6071428571428572</v>
          </cell>
          <cell r="AW573">
            <v>5.0322580645161281</v>
          </cell>
          <cell r="AX573">
            <v>3.7666666666666666</v>
          </cell>
          <cell r="AY573">
            <v>4.5161290322580641</v>
          </cell>
          <cell r="AZ573">
            <v>5.9333333333333336</v>
          </cell>
        </row>
        <row r="574">
          <cell r="C574" t="str">
            <v>St Vincent's/FallRiver/2425Highland 5</v>
          </cell>
          <cell r="D574" t="str">
            <v>New Bedford Area Office</v>
          </cell>
          <cell r="AG574">
            <v>0.16666666666666666</v>
          </cell>
          <cell r="AH574">
            <v>1</v>
          </cell>
          <cell r="AI574">
            <v>0.87096774193548387</v>
          </cell>
          <cell r="AJ574">
            <v>0.5714285714285714</v>
          </cell>
          <cell r="AK574">
            <v>1.3870967741935485</v>
          </cell>
          <cell r="AL574">
            <v>2</v>
          </cell>
          <cell r="AM574">
            <v>0.83870967741935487</v>
          </cell>
          <cell r="AN574">
            <v>0.73333333333333328</v>
          </cell>
          <cell r="AS574">
            <v>0.33333333333333331</v>
          </cell>
          <cell r="AT574">
            <v>0.35483870967741937</v>
          </cell>
          <cell r="AU574">
            <v>1.096774193548387</v>
          </cell>
          <cell r="AV574">
            <v>0.64285714285714279</v>
          </cell>
          <cell r="AW574">
            <v>0.12903225806451613</v>
          </cell>
          <cell r="AX574">
            <v>1.4333333333333333</v>
          </cell>
          <cell r="AY574">
            <v>1.870967741935484</v>
          </cell>
          <cell r="AZ574">
            <v>0.1</v>
          </cell>
        </row>
        <row r="575">
          <cell r="C575" t="str">
            <v>St Vincent's/FallRiver/2425Highland 6</v>
          </cell>
          <cell r="D575" t="str">
            <v>New Bedford Child and Family (Adop)</v>
          </cell>
          <cell r="AC575">
            <v>1.5161290322580645</v>
          </cell>
          <cell r="AD575">
            <v>0.22580645161290322</v>
          </cell>
        </row>
        <row r="576">
          <cell r="C576" t="str">
            <v>St Vincent's/FallRiver/2425Highland 7</v>
          </cell>
          <cell r="D576" t="str">
            <v>Plymouth Area Office</v>
          </cell>
          <cell r="R576">
            <v>9.6774193548387094E-2</v>
          </cell>
          <cell r="S576">
            <v>1.3666666666666667</v>
          </cell>
          <cell r="T576">
            <v>2</v>
          </cell>
          <cell r="U576">
            <v>2</v>
          </cell>
          <cell r="V576">
            <v>0.77419354838709675</v>
          </cell>
          <cell r="AF576">
            <v>0.58064516129032262</v>
          </cell>
          <cell r="AG576">
            <v>0.6</v>
          </cell>
          <cell r="AH576">
            <v>0.41935483870967744</v>
          </cell>
          <cell r="AI576">
            <v>1</v>
          </cell>
          <cell r="AJ576">
            <v>0.10714285714285714</v>
          </cell>
          <cell r="AU576">
            <v>0.64516129032258063</v>
          </cell>
          <cell r="AV576">
            <v>0.75</v>
          </cell>
          <cell r="AW576">
            <v>3.2258064516129031E-2</v>
          </cell>
        </row>
        <row r="577">
          <cell r="C577" t="str">
            <v>St Vincent's/FallRiver/2425Highland 8</v>
          </cell>
          <cell r="D577" t="str">
            <v>Taunton/Attleboro Area Office</v>
          </cell>
          <cell r="O577">
            <v>0.87096774193548387</v>
          </cell>
          <cell r="Q577">
            <v>0.61290322580645162</v>
          </cell>
          <cell r="R577">
            <v>0.967741935483871</v>
          </cell>
          <cell r="AC577">
            <v>0.64516129032258063</v>
          </cell>
          <cell r="AD577">
            <v>1</v>
          </cell>
          <cell r="AE577">
            <v>1</v>
          </cell>
          <cell r="AF577">
            <v>0.83870967741935487</v>
          </cell>
          <cell r="AG577">
            <v>0.7</v>
          </cell>
          <cell r="AH577">
            <v>0.61290322580645162</v>
          </cell>
          <cell r="AR577">
            <v>0.12903225806451613</v>
          </cell>
          <cell r="AS577">
            <v>1.2666666666666666</v>
          </cell>
          <cell r="AT577">
            <v>1.4838709677419355</v>
          </cell>
          <cell r="AX577">
            <v>1.3</v>
          </cell>
          <cell r="AY577">
            <v>2</v>
          </cell>
          <cell r="AZ577">
            <v>2</v>
          </cell>
        </row>
        <row r="578">
          <cell r="C578" t="str">
            <v>St Vincent's/FallRiver/2425Highland 9</v>
          </cell>
          <cell r="D578" t="str">
            <v>(blank)</v>
          </cell>
          <cell r="Q578">
            <v>1</v>
          </cell>
          <cell r="R578">
            <v>0.967741935483871</v>
          </cell>
        </row>
        <row r="579">
          <cell r="C579" t="str">
            <v>TeamCoord / Bradford / 4 S. Kimball 1</v>
          </cell>
          <cell r="D579" t="str">
            <v>Cambridge Area Office</v>
          </cell>
          <cell r="T579">
            <v>3.2258064516129031E-2</v>
          </cell>
          <cell r="AY579">
            <v>6.4516129032258063E-2</v>
          </cell>
        </row>
        <row r="580">
          <cell r="C580" t="str">
            <v>TeamCoord / Bradford / 4 S. Kimball 2</v>
          </cell>
          <cell r="D580" t="str">
            <v>Cape Ann Area Office</v>
          </cell>
          <cell r="O580">
            <v>0.12903225806451613</v>
          </cell>
          <cell r="S580">
            <v>0.16666666666666666</v>
          </cell>
          <cell r="T580">
            <v>0.45161290322580644</v>
          </cell>
          <cell r="AE580">
            <v>0.43333333333333335</v>
          </cell>
          <cell r="AF580">
            <v>3.2258064516129031E-2</v>
          </cell>
        </row>
        <row r="581">
          <cell r="C581" t="str">
            <v>TeamCoord / Bradford / 4 S. Kimball 3</v>
          </cell>
          <cell r="D581" t="str">
            <v>Haverhill Area Office</v>
          </cell>
          <cell r="G581">
            <v>1.9333333333333331</v>
          </cell>
          <cell r="H581">
            <v>5.6129032258064511</v>
          </cell>
          <cell r="I581">
            <v>8.8666666666666671</v>
          </cell>
          <cell r="J581">
            <v>8.3548387096774199</v>
          </cell>
          <cell r="K581">
            <v>7.5161290322580658</v>
          </cell>
          <cell r="L581">
            <v>8.8928571428571441</v>
          </cell>
          <cell r="M581">
            <v>9.3548387096774182</v>
          </cell>
          <cell r="N581">
            <v>7.8333333333333339</v>
          </cell>
          <cell r="O581">
            <v>9.129032258064516</v>
          </cell>
          <cell r="P581">
            <v>7.9666666666666668</v>
          </cell>
          <cell r="Q581">
            <v>5.645161290322581</v>
          </cell>
          <cell r="R581">
            <v>5.064516129032258</v>
          </cell>
          <cell r="S581">
            <v>3.2666666666666666</v>
          </cell>
          <cell r="T581">
            <v>4.935483870967742</v>
          </cell>
          <cell r="U581">
            <v>5.5</v>
          </cell>
          <cell r="V581">
            <v>4.7096774193548381</v>
          </cell>
          <cell r="W581">
            <v>5.354838709677419</v>
          </cell>
          <cell r="X581">
            <v>5.4482758620689653</v>
          </cell>
          <cell r="Y581">
            <v>3.67741935483871</v>
          </cell>
          <cell r="Z581">
            <v>3.9333333333333327</v>
          </cell>
          <cell r="AA581">
            <v>4.064516129032258</v>
          </cell>
          <cell r="AB581">
            <v>2.6666666666666665</v>
          </cell>
          <cell r="AC581">
            <v>4.838709677419355</v>
          </cell>
          <cell r="AD581">
            <v>4.096774193548387</v>
          </cell>
          <cell r="AE581">
            <v>2.1666666666666665</v>
          </cell>
          <cell r="AF581">
            <v>4.4838709677419351</v>
          </cell>
          <cell r="AG581">
            <v>4.9666666666666668</v>
          </cell>
          <cell r="AH581">
            <v>4.064516129032258</v>
          </cell>
          <cell r="AI581">
            <v>5.5161290322580641</v>
          </cell>
          <cell r="AJ581">
            <v>4.1785714285714288</v>
          </cell>
          <cell r="AK581">
            <v>1.2580645161290323</v>
          </cell>
          <cell r="AL581">
            <v>2.4333333333333331</v>
          </cell>
          <cell r="AM581">
            <v>5.225806451612903</v>
          </cell>
          <cell r="AN581">
            <v>5.0333333333333332</v>
          </cell>
          <cell r="AO581">
            <v>2.225806451612903</v>
          </cell>
          <cell r="AP581">
            <v>1.5483870967741933</v>
          </cell>
          <cell r="AQ581">
            <v>2.8</v>
          </cell>
          <cell r="AR581">
            <v>3.741935483870968</v>
          </cell>
          <cell r="AS581">
            <v>2.2333333333333334</v>
          </cell>
          <cell r="AT581">
            <v>2.290322580645161</v>
          </cell>
          <cell r="AU581">
            <v>2.7419354838709675</v>
          </cell>
          <cell r="AV581">
            <v>2.6428571428571428</v>
          </cell>
          <cell r="AW581">
            <v>2.4838709677419355</v>
          </cell>
          <cell r="AX581">
            <v>4.0999999999999996</v>
          </cell>
          <cell r="AY581">
            <v>3.806451612903226</v>
          </cell>
          <cell r="AZ581">
            <v>2.666666666666667</v>
          </cell>
        </row>
        <row r="582">
          <cell r="C582" t="str">
            <v>TeamCoord / Bradford / 4 S. Kimball 4</v>
          </cell>
          <cell r="D582" t="str">
            <v>Lawrence Area Office</v>
          </cell>
          <cell r="I582">
            <v>3.3333333333333333E-2</v>
          </cell>
          <cell r="J582">
            <v>3.2258064516129031E-2</v>
          </cell>
          <cell r="M582">
            <v>6.4516129032258063E-2</v>
          </cell>
          <cell r="N582">
            <v>0.16666666666666669</v>
          </cell>
          <cell r="S582">
            <v>0.7</v>
          </cell>
          <cell r="AL582">
            <v>0.8</v>
          </cell>
          <cell r="AP582">
            <v>9.6774193548387094E-2</v>
          </cell>
          <cell r="AQ582">
            <v>0.96666666666666667</v>
          </cell>
          <cell r="AR582">
            <v>0.5161290322580645</v>
          </cell>
          <cell r="AT582">
            <v>0.70967741935483875</v>
          </cell>
          <cell r="AU582">
            <v>0.67741935483870963</v>
          </cell>
        </row>
        <row r="583">
          <cell r="C583" t="str">
            <v>TeamCoord / Bradford / 4 S. Kimball 5</v>
          </cell>
          <cell r="D583" t="str">
            <v>Lowell Area Office</v>
          </cell>
          <cell r="N583">
            <v>0.43333333333333335</v>
          </cell>
          <cell r="O583">
            <v>3.2258064516129031E-2</v>
          </cell>
          <cell r="AD583">
            <v>0.16129032258064516</v>
          </cell>
          <cell r="AE583">
            <v>0.2</v>
          </cell>
          <cell r="AF583">
            <v>0.58064516129032251</v>
          </cell>
          <cell r="AG583">
            <v>6.6666666666666666E-2</v>
          </cell>
          <cell r="AJ583">
            <v>0.4285714285714286</v>
          </cell>
          <cell r="AK583">
            <v>0.93548387096774188</v>
          </cell>
          <cell r="AL583">
            <v>0.46666666666666667</v>
          </cell>
          <cell r="AM583">
            <v>0.5161290322580645</v>
          </cell>
          <cell r="AN583">
            <v>0.26666666666666666</v>
          </cell>
          <cell r="AO583">
            <v>1.4516129032258065</v>
          </cell>
          <cell r="AP583">
            <v>0.80645161290322587</v>
          </cell>
          <cell r="AR583">
            <v>6.4516129032258063E-2</v>
          </cell>
          <cell r="AS583">
            <v>6.6666666666666666E-2</v>
          </cell>
          <cell r="AU583">
            <v>0.58064516129032262</v>
          </cell>
          <cell r="AV583">
            <v>0.64285714285714279</v>
          </cell>
          <cell r="AW583">
            <v>1</v>
          </cell>
          <cell r="AX583">
            <v>0.93333333333333335</v>
          </cell>
          <cell r="AY583">
            <v>1.870967741935484</v>
          </cell>
          <cell r="AZ583">
            <v>1.9</v>
          </cell>
        </row>
        <row r="584">
          <cell r="C584" t="str">
            <v>TeamCoord / Bradford / 4 S. Kimball 6</v>
          </cell>
          <cell r="D584" t="str">
            <v>Lynn Area Office</v>
          </cell>
          <cell r="K584">
            <v>0.93548387096774188</v>
          </cell>
          <cell r="N584">
            <v>0.73333333333333328</v>
          </cell>
          <cell r="O584">
            <v>0.19354838709677419</v>
          </cell>
          <cell r="P584">
            <v>1</v>
          </cell>
          <cell r="Q584">
            <v>0.16129032258064516</v>
          </cell>
          <cell r="AB584">
            <v>0.73333333333333328</v>
          </cell>
          <cell r="AC584">
            <v>0.4838709677419355</v>
          </cell>
          <cell r="AE584">
            <v>0.3</v>
          </cell>
          <cell r="AO584">
            <v>0.12903225806451613</v>
          </cell>
          <cell r="AP584">
            <v>0.74193548387096775</v>
          </cell>
          <cell r="AS584">
            <v>0.36666666666666664</v>
          </cell>
          <cell r="AT584">
            <v>0.35483870967741937</v>
          </cell>
          <cell r="AV584">
            <v>0.4642857142857143</v>
          </cell>
        </row>
        <row r="585">
          <cell r="C585" t="str">
            <v>TeamCoord / Bradford / 4 S. Kimball 7</v>
          </cell>
          <cell r="D585" t="str">
            <v>Solutions for Living (PAS NE)</v>
          </cell>
          <cell r="AV585">
            <v>0.25</v>
          </cell>
          <cell r="AW585">
            <v>1</v>
          </cell>
          <cell r="AX585">
            <v>0.2</v>
          </cell>
        </row>
        <row r="586">
          <cell r="C586" t="str">
            <v>TeamCoord / Haverhill / 20NewcombSt 1</v>
          </cell>
          <cell r="D586" t="str">
            <v>Cape Ann Area Office</v>
          </cell>
          <cell r="P586">
            <v>3.3333333333333333E-2</v>
          </cell>
          <cell r="AZ586">
            <v>3.3333333333333333E-2</v>
          </cell>
        </row>
        <row r="587">
          <cell r="C587" t="str">
            <v>TeamCoord / Haverhill / 20NewcombSt 2</v>
          </cell>
          <cell r="D587" t="str">
            <v>Haverhill Area Office</v>
          </cell>
          <cell r="G587">
            <v>3.3333333333333335</v>
          </cell>
          <cell r="H587">
            <v>4.258064516129032</v>
          </cell>
          <cell r="I587">
            <v>1.3</v>
          </cell>
          <cell r="O587">
            <v>1.161290322580645</v>
          </cell>
          <cell r="P587">
            <v>1.9333333333333331</v>
          </cell>
          <cell r="Q587">
            <v>5.4838709677419359</v>
          </cell>
          <cell r="R587">
            <v>1.2258064516129032</v>
          </cell>
          <cell r="S587">
            <v>2.8666666666666667</v>
          </cell>
          <cell r="T587">
            <v>3.290322580645161</v>
          </cell>
          <cell r="U587">
            <v>5.0666666666666673</v>
          </cell>
          <cell r="V587">
            <v>5.064516129032258</v>
          </cell>
          <cell r="W587">
            <v>5.0322580645161281</v>
          </cell>
          <cell r="X587">
            <v>5.931034482758621</v>
          </cell>
          <cell r="Y587">
            <v>4.419354838709677</v>
          </cell>
          <cell r="Z587">
            <v>5.5</v>
          </cell>
          <cell r="AA587">
            <v>5.1935483870967749</v>
          </cell>
          <cell r="AB587">
            <v>3.4666666666666663</v>
          </cell>
          <cell r="AC587">
            <v>2.32258064516129</v>
          </cell>
          <cell r="AD587">
            <v>2.903225806451613</v>
          </cell>
          <cell r="AE587">
            <v>5.8666666666666663</v>
          </cell>
          <cell r="AF587">
            <v>5.774193548387097</v>
          </cell>
          <cell r="AG587">
            <v>4.2</v>
          </cell>
          <cell r="AH587">
            <v>5.0645161290322571</v>
          </cell>
          <cell r="AI587">
            <v>5.161290322580645</v>
          </cell>
          <cell r="AJ587">
            <v>1.9285714285714286</v>
          </cell>
          <cell r="AK587">
            <v>1.2580645161290323</v>
          </cell>
          <cell r="AL587">
            <v>2.3333333333333335</v>
          </cell>
          <cell r="AM587">
            <v>2.096774193548387</v>
          </cell>
          <cell r="AN587">
            <v>1.3</v>
          </cell>
          <cell r="AO587">
            <v>2.096774193548387</v>
          </cell>
          <cell r="AP587">
            <v>2.6129032258064515</v>
          </cell>
          <cell r="AQ587">
            <v>3.1</v>
          </cell>
          <cell r="AR587">
            <v>4.129032258064516</v>
          </cell>
          <cell r="AS587">
            <v>3.7</v>
          </cell>
          <cell r="AT587">
            <v>2.774193548387097</v>
          </cell>
          <cell r="AU587">
            <v>3.4838709677419355</v>
          </cell>
          <cell r="AV587">
            <v>3.3928571428571428</v>
          </cell>
          <cell r="AW587">
            <v>1.2903225806451613</v>
          </cell>
          <cell r="AX587">
            <v>0.46666666666666667</v>
          </cell>
          <cell r="AY587">
            <v>2.6451612903225801</v>
          </cell>
          <cell r="AZ587">
            <v>0.93333333333333335</v>
          </cell>
        </row>
        <row r="588">
          <cell r="C588" t="str">
            <v>TeamCoord / Haverhill / 20NewcombSt 3</v>
          </cell>
          <cell r="D588" t="str">
            <v>Lawrence Area Office</v>
          </cell>
          <cell r="S588">
            <v>0.46666666666666667</v>
          </cell>
          <cell r="T588">
            <v>0.45161290322580644</v>
          </cell>
          <cell r="AA588">
            <v>9.6774193548387094E-2</v>
          </cell>
          <cell r="AB588">
            <v>1</v>
          </cell>
          <cell r="AC588">
            <v>0.41935483870967744</v>
          </cell>
          <cell r="AH588">
            <v>9.6774193548387094E-2</v>
          </cell>
          <cell r="AK588">
            <v>0.74193548387096775</v>
          </cell>
          <cell r="AQ588">
            <v>0.46666666666666662</v>
          </cell>
          <cell r="AR588">
            <v>1</v>
          </cell>
          <cell r="AS588">
            <v>0.83333333333333337</v>
          </cell>
          <cell r="AT588">
            <v>0.67741935483870974</v>
          </cell>
          <cell r="AU588">
            <v>0.83870967741935487</v>
          </cell>
          <cell r="AX588">
            <v>0.1</v>
          </cell>
        </row>
        <row r="589">
          <cell r="C589" t="str">
            <v>TeamCoord / Haverhill / 20NewcombSt 4</v>
          </cell>
          <cell r="D589" t="str">
            <v>Lowell Area Office</v>
          </cell>
          <cell r="Y589">
            <v>0.25806451612903225</v>
          </cell>
          <cell r="AB589">
            <v>0.23333333333333334</v>
          </cell>
          <cell r="AC589">
            <v>1.096774193548387</v>
          </cell>
          <cell r="AD589">
            <v>0.90322580645161288</v>
          </cell>
          <cell r="AE589">
            <v>3.3333333333333333E-2</v>
          </cell>
          <cell r="AF589">
            <v>6.4516129032258063E-2</v>
          </cell>
          <cell r="AG589">
            <v>3.3333333333333333E-2</v>
          </cell>
          <cell r="AH589">
            <v>0.12903225806451613</v>
          </cell>
          <cell r="AI589">
            <v>0.32258064516129031</v>
          </cell>
          <cell r="AJ589">
            <v>0.4642857142857143</v>
          </cell>
          <cell r="AK589">
            <v>0.64516129032258063</v>
          </cell>
          <cell r="AL589">
            <v>1.6333333333333335</v>
          </cell>
          <cell r="AM589">
            <v>1.225806451612903</v>
          </cell>
          <cell r="AO589">
            <v>0.58064516129032262</v>
          </cell>
          <cell r="AP589">
            <v>1.7096774193548387</v>
          </cell>
          <cell r="AT589">
            <v>0.58064516129032251</v>
          </cell>
          <cell r="AU589">
            <v>1</v>
          </cell>
          <cell r="AV589">
            <v>1.7857142857142856</v>
          </cell>
          <cell r="AW589">
            <v>2</v>
          </cell>
          <cell r="AX589">
            <v>1.7333333333333334</v>
          </cell>
          <cell r="AY589">
            <v>1.7419354838709677</v>
          </cell>
          <cell r="AZ589">
            <v>1.4333333333333333</v>
          </cell>
        </row>
        <row r="590">
          <cell r="C590" t="str">
            <v>TeamCoord / Haverhill / 20NewcombSt 5</v>
          </cell>
          <cell r="D590" t="str">
            <v>Lynn Area Office</v>
          </cell>
          <cell r="N590">
            <v>6.6666666666666666E-2</v>
          </cell>
          <cell r="R590">
            <v>3.2258064516129031E-2</v>
          </cell>
          <cell r="T590">
            <v>0.16129032258064516</v>
          </cell>
          <cell r="U590">
            <v>0.13333333333333333</v>
          </cell>
          <cell r="W590">
            <v>3.2258064516129031E-2</v>
          </cell>
          <cell r="AA590">
            <v>9.6774193548387094E-2</v>
          </cell>
          <cell r="AM590">
            <v>0.16129032258064516</v>
          </cell>
          <cell r="AN590">
            <v>6.6666666666666666E-2</v>
          </cell>
          <cell r="AO590">
            <v>6.4516129032258063E-2</v>
          </cell>
          <cell r="AP590">
            <v>0.54838709677419351</v>
          </cell>
          <cell r="AQ590">
            <v>6.6666666666666666E-2</v>
          </cell>
          <cell r="AV590">
            <v>3.5714285714285712E-2</v>
          </cell>
          <cell r="AW590">
            <v>0.67741935483870963</v>
          </cell>
          <cell r="AY590">
            <v>3.2258064516129031E-2</v>
          </cell>
        </row>
        <row r="591">
          <cell r="C591" t="str">
            <v>TeamCoord / Haverhill / 20NewcombSt 6</v>
          </cell>
          <cell r="D591" t="str">
            <v>New Bedford Child and Family (Adop)</v>
          </cell>
          <cell r="AY591">
            <v>0.61290322580645162</v>
          </cell>
          <cell r="AZ591">
            <v>1</v>
          </cell>
        </row>
        <row r="592">
          <cell r="C592" t="str">
            <v>TeamCoord/Wilmington/82HighSt 1</v>
          </cell>
          <cell r="D592" t="str">
            <v>Cambridge Area Office</v>
          </cell>
          <cell r="G592">
            <v>0.2</v>
          </cell>
          <cell r="H592">
            <v>1</v>
          </cell>
          <cell r="I592">
            <v>1</v>
          </cell>
          <cell r="J592">
            <v>0.19354838709677419</v>
          </cell>
          <cell r="L592">
            <v>0.4642857142857143</v>
          </cell>
          <cell r="M592">
            <v>1</v>
          </cell>
          <cell r="N592">
            <v>1</v>
          </cell>
          <cell r="O592">
            <v>1</v>
          </cell>
          <cell r="P592">
            <v>0.93333333333333335</v>
          </cell>
          <cell r="Q592">
            <v>1</v>
          </cell>
          <cell r="R592">
            <v>0.93548387096774188</v>
          </cell>
          <cell r="T592">
            <v>0.4838709677419355</v>
          </cell>
          <cell r="U592">
            <v>1</v>
          </cell>
          <cell r="V592">
            <v>1</v>
          </cell>
          <cell r="W592">
            <v>1</v>
          </cell>
          <cell r="X592">
            <v>1</v>
          </cell>
          <cell r="Y592">
            <v>1.129032258064516</v>
          </cell>
          <cell r="Z592">
            <v>0.73333333333333328</v>
          </cell>
          <cell r="AA592">
            <v>0.70967741935483875</v>
          </cell>
          <cell r="AB592">
            <v>1</v>
          </cell>
          <cell r="AC592">
            <v>0.5161290322580645</v>
          </cell>
          <cell r="AD592">
            <v>0.74193548387096775</v>
          </cell>
          <cell r="AE592">
            <v>0.26666666666666666</v>
          </cell>
          <cell r="AF592">
            <v>0.38709677419354838</v>
          </cell>
          <cell r="AG592">
            <v>1</v>
          </cell>
          <cell r="AH592">
            <v>0.93548387096774188</v>
          </cell>
          <cell r="AI592">
            <v>0.64516129032258063</v>
          </cell>
          <cell r="AK592">
            <v>0.93548387096774188</v>
          </cell>
          <cell r="AM592">
            <v>1</v>
          </cell>
          <cell r="AN592">
            <v>1</v>
          </cell>
          <cell r="AO592">
            <v>1</v>
          </cell>
          <cell r="AP592">
            <v>0.19354838709677419</v>
          </cell>
          <cell r="AQ592">
            <v>1</v>
          </cell>
          <cell r="AR592">
            <v>1</v>
          </cell>
          <cell r="AS592">
            <v>0.53333333333333333</v>
          </cell>
          <cell r="AT592">
            <v>1</v>
          </cell>
          <cell r="AU592">
            <v>1</v>
          </cell>
          <cell r="AV592">
            <v>1</v>
          </cell>
          <cell r="AW592">
            <v>1</v>
          </cell>
          <cell r="AX592">
            <v>1</v>
          </cell>
          <cell r="AY592">
            <v>1</v>
          </cell>
          <cell r="AZ592">
            <v>0.4</v>
          </cell>
        </row>
        <row r="593">
          <cell r="C593" t="str">
            <v>TeamCoord/Wilmington/82HighSt 2</v>
          </cell>
          <cell r="D593" t="str">
            <v>Cape Ann Area Office</v>
          </cell>
          <cell r="AE593">
            <v>0.2</v>
          </cell>
          <cell r="AF593">
            <v>0.19354838709677419</v>
          </cell>
        </row>
        <row r="594">
          <cell r="C594" t="str">
            <v>TeamCoord/Wilmington/82HighSt 3</v>
          </cell>
          <cell r="D594" t="str">
            <v>Lynn Area Office</v>
          </cell>
          <cell r="AK594">
            <v>0.45161290322580644</v>
          </cell>
          <cell r="AP594">
            <v>0.12903225806451613</v>
          </cell>
        </row>
        <row r="595">
          <cell r="C595" t="str">
            <v>TeamCoord/Wilmington/82HighSt 4</v>
          </cell>
          <cell r="D595" t="str">
            <v>Malden Area Office</v>
          </cell>
          <cell r="G595">
            <v>1.6333333333333333</v>
          </cell>
          <cell r="H595">
            <v>3.741935483870968</v>
          </cell>
          <cell r="I595">
            <v>1.9333333333333336</v>
          </cell>
          <cell r="J595">
            <v>3.870967741935484</v>
          </cell>
          <cell r="K595">
            <v>3.5483870967741931</v>
          </cell>
          <cell r="L595">
            <v>3.1785714285714284</v>
          </cell>
          <cell r="M595">
            <v>2.4516129032258061</v>
          </cell>
          <cell r="N595">
            <v>3.8666666666666667</v>
          </cell>
          <cell r="O595">
            <v>3.6129032258064515</v>
          </cell>
          <cell r="P595">
            <v>4.0999999999999996</v>
          </cell>
          <cell r="Q595">
            <v>3.838709677419355</v>
          </cell>
          <cell r="R595">
            <v>3.870967741935484</v>
          </cell>
          <cell r="S595">
            <v>3.7</v>
          </cell>
          <cell r="T595">
            <v>3.3225806451612909</v>
          </cell>
          <cell r="U595">
            <v>2.1333333333333333</v>
          </cell>
          <cell r="V595">
            <v>3.096774193548387</v>
          </cell>
          <cell r="W595">
            <v>3.935483870967742</v>
          </cell>
          <cell r="X595">
            <v>3.7931034482758621</v>
          </cell>
          <cell r="Y595">
            <v>3.354838709677419</v>
          </cell>
          <cell r="Z595">
            <v>2.6</v>
          </cell>
          <cell r="AA595">
            <v>2.612903225806452</v>
          </cell>
          <cell r="AB595">
            <v>3.666666666666667</v>
          </cell>
          <cell r="AC595">
            <v>3.935483870967742</v>
          </cell>
          <cell r="AD595">
            <v>3.67741935483871</v>
          </cell>
          <cell r="AE595">
            <v>2.3666666666666663</v>
          </cell>
          <cell r="AF595">
            <v>3.5161290322580645</v>
          </cell>
          <cell r="AG595">
            <v>3.8666666666666663</v>
          </cell>
          <cell r="AH595">
            <v>3.419354838709677</v>
          </cell>
          <cell r="AI595">
            <v>2.3225806451612905</v>
          </cell>
          <cell r="AJ595">
            <v>3.9285714285714284</v>
          </cell>
          <cell r="AK595">
            <v>2.5483870967741935</v>
          </cell>
          <cell r="AL595">
            <v>3.9666666666666672</v>
          </cell>
          <cell r="AM595">
            <v>3.612903225806452</v>
          </cell>
          <cell r="AN595">
            <v>3.7333333333333334</v>
          </cell>
          <cell r="AO595">
            <v>3.387096774193548</v>
          </cell>
          <cell r="AP595">
            <v>3.967741935483871</v>
          </cell>
          <cell r="AQ595">
            <v>3.833333333333333</v>
          </cell>
          <cell r="AR595">
            <v>3.870967741935484</v>
          </cell>
          <cell r="AS595">
            <v>4.0333333333333332</v>
          </cell>
          <cell r="AT595">
            <v>3.838709677419355</v>
          </cell>
          <cell r="AU595">
            <v>3.4838709677419355</v>
          </cell>
          <cell r="AV595">
            <v>3.9642857142857144</v>
          </cell>
          <cell r="AW595">
            <v>3.709677419354839</v>
          </cell>
          <cell r="AX595">
            <v>3.833333333333333</v>
          </cell>
          <cell r="AY595">
            <v>3.8064516129032255</v>
          </cell>
          <cell r="AZ595">
            <v>3.9</v>
          </cell>
        </row>
        <row r="596">
          <cell r="C596" t="str">
            <v>TeamCoord/Wilmington/82HighSt 5</v>
          </cell>
          <cell r="D596" t="str">
            <v>Park St. Area Office</v>
          </cell>
          <cell r="AJ596">
            <v>0.6428571428571429</v>
          </cell>
          <cell r="AK596">
            <v>3.2258064516129031E-2</v>
          </cell>
        </row>
        <row r="597">
          <cell r="C597" t="str">
            <v>TheHome for LW/Walpole/399Lincoln 1</v>
          </cell>
          <cell r="D597" t="str">
            <v>Arlington Area Office</v>
          </cell>
          <cell r="F597">
            <v>1</v>
          </cell>
          <cell r="G597">
            <v>2.1666666666666665</v>
          </cell>
          <cell r="H597">
            <v>3.5806451612903225</v>
          </cell>
          <cell r="I597">
            <v>2.1</v>
          </cell>
          <cell r="J597">
            <v>2.064516129032258</v>
          </cell>
          <cell r="K597">
            <v>2.8064516129032255</v>
          </cell>
          <cell r="L597">
            <v>3.8214285714285712</v>
          </cell>
          <cell r="M597">
            <v>1</v>
          </cell>
          <cell r="N597">
            <v>3.7333333333333334</v>
          </cell>
          <cell r="O597">
            <v>3.903225806451613</v>
          </cell>
          <cell r="P597">
            <v>3.7666666666666666</v>
          </cell>
          <cell r="Q597">
            <v>1.9354838709677418</v>
          </cell>
          <cell r="R597">
            <v>3.161290322580645</v>
          </cell>
          <cell r="S597">
            <v>2.4666666666666668</v>
          </cell>
          <cell r="T597">
            <v>3.096774193548387</v>
          </cell>
          <cell r="U597">
            <v>3.4666666666666668</v>
          </cell>
          <cell r="V597">
            <v>2.838709677419355</v>
          </cell>
          <cell r="W597">
            <v>2.967741935483871</v>
          </cell>
          <cell r="X597">
            <v>3.9310344827586206</v>
          </cell>
          <cell r="Y597">
            <v>4.4516129032258061</v>
          </cell>
          <cell r="Z597">
            <v>3.8</v>
          </cell>
          <cell r="AA597">
            <v>3.5483870967741935</v>
          </cell>
          <cell r="AB597">
            <v>3.4</v>
          </cell>
          <cell r="AC597">
            <v>2.7419354838709675</v>
          </cell>
          <cell r="AD597">
            <v>3.3548387096774195</v>
          </cell>
          <cell r="AE597">
            <v>2.7333333333333334</v>
          </cell>
          <cell r="AF597">
            <v>3.387096774193548</v>
          </cell>
          <cell r="AG597">
            <v>3.4</v>
          </cell>
          <cell r="AH597">
            <v>1.903225806451613</v>
          </cell>
          <cell r="AI597">
            <v>1.8709677419354835</v>
          </cell>
          <cell r="AJ597">
            <v>2.5714285714285712</v>
          </cell>
          <cell r="AK597">
            <v>3.290322580645161</v>
          </cell>
          <cell r="AL597">
            <v>2.6</v>
          </cell>
          <cell r="AM597">
            <v>3.193548387096774</v>
          </cell>
          <cell r="AN597">
            <v>3</v>
          </cell>
          <cell r="AO597">
            <v>1.838709677419355</v>
          </cell>
          <cell r="AP597">
            <v>2.7096774193548385</v>
          </cell>
          <cell r="AQ597">
            <v>0.53333333333333333</v>
          </cell>
          <cell r="AR597">
            <v>1.3225806451612905</v>
          </cell>
          <cell r="AS597">
            <v>2.6666666666666665</v>
          </cell>
          <cell r="AT597">
            <v>3.5483870967741939</v>
          </cell>
          <cell r="AU597">
            <v>1.9354838709677418</v>
          </cell>
          <cell r="AV597">
            <v>3.6071428571428572</v>
          </cell>
          <cell r="AW597">
            <v>3.3225806451612905</v>
          </cell>
          <cell r="AX597">
            <v>3</v>
          </cell>
          <cell r="AY597">
            <v>1.3548387096774195</v>
          </cell>
          <cell r="AZ597">
            <v>2.6666666666666661</v>
          </cell>
        </row>
        <row r="598">
          <cell r="C598" t="str">
            <v>TheHome for LW/Walpole/399Lincoln 2</v>
          </cell>
          <cell r="D598" t="str">
            <v>Cambridge Area Office</v>
          </cell>
          <cell r="AU598">
            <v>1</v>
          </cell>
          <cell r="AV598">
            <v>0.14285714285714285</v>
          </cell>
        </row>
        <row r="599">
          <cell r="C599" t="str">
            <v>TheHome for LW/Walpole/399Lincoln 3</v>
          </cell>
          <cell r="D599" t="str">
            <v>Coastal Area Office</v>
          </cell>
          <cell r="H599">
            <v>0.80645161290322576</v>
          </cell>
          <cell r="I599">
            <v>1</v>
          </cell>
          <cell r="J599">
            <v>0.61290322580645162</v>
          </cell>
          <cell r="K599">
            <v>0.58064516129032262</v>
          </cell>
          <cell r="L599">
            <v>0.9642857142857143</v>
          </cell>
          <cell r="M599">
            <v>0.83870967741935487</v>
          </cell>
          <cell r="N599">
            <v>0.9</v>
          </cell>
          <cell r="O599">
            <v>1</v>
          </cell>
          <cell r="P599">
            <v>0.8666666666666667</v>
          </cell>
          <cell r="Q599">
            <v>0.25806451612903225</v>
          </cell>
          <cell r="R599">
            <v>0.77419354838709675</v>
          </cell>
          <cell r="S599">
            <v>0.8666666666666667</v>
          </cell>
          <cell r="T599">
            <v>0.54838709677419351</v>
          </cell>
          <cell r="U599">
            <v>1</v>
          </cell>
          <cell r="V599">
            <v>0.38709677419354838</v>
          </cell>
          <cell r="W599">
            <v>0.5161290322580645</v>
          </cell>
          <cell r="X599">
            <v>1</v>
          </cell>
          <cell r="Y599">
            <v>1</v>
          </cell>
          <cell r="Z599">
            <v>0.96666666666666667</v>
          </cell>
          <cell r="AA599">
            <v>1</v>
          </cell>
          <cell r="AB599">
            <v>0.46666666666666667</v>
          </cell>
          <cell r="AC599">
            <v>1</v>
          </cell>
          <cell r="AD599">
            <v>1</v>
          </cell>
          <cell r="AE599">
            <v>0.56666666666666665</v>
          </cell>
          <cell r="AF599">
            <v>0.19354838709677419</v>
          </cell>
          <cell r="AG599">
            <v>0.46666666666666667</v>
          </cell>
          <cell r="AH599">
            <v>0.967741935483871</v>
          </cell>
          <cell r="AI599">
            <v>1</v>
          </cell>
          <cell r="AJ599">
            <v>1</v>
          </cell>
          <cell r="AK599">
            <v>0.83870967741935476</v>
          </cell>
          <cell r="AL599">
            <v>1</v>
          </cell>
          <cell r="AM599">
            <v>0.83870967741935476</v>
          </cell>
          <cell r="AN599">
            <v>1.0666666666666667</v>
          </cell>
          <cell r="AO599">
            <v>0.25806451612903225</v>
          </cell>
          <cell r="AP599">
            <v>0.41935483870967744</v>
          </cell>
          <cell r="AQ599">
            <v>0.26666666666666666</v>
          </cell>
          <cell r="AR599">
            <v>0.83870967741935476</v>
          </cell>
          <cell r="AS599">
            <v>0.76666666666666672</v>
          </cell>
          <cell r="AT599">
            <v>0.32258064516129031</v>
          </cell>
          <cell r="AV599">
            <v>0.17857142857142858</v>
          </cell>
          <cell r="AW599">
            <v>0.80645161290322576</v>
          </cell>
          <cell r="AY599">
            <v>6.4516129032258063E-2</v>
          </cell>
          <cell r="AZ599">
            <v>0.5</v>
          </cell>
        </row>
        <row r="600">
          <cell r="C600" t="str">
            <v>TheHome for LW/Walpole/399Lincoln 4</v>
          </cell>
          <cell r="D600" t="str">
            <v>Dimock St. Area Office</v>
          </cell>
          <cell r="P600">
            <v>0.4</v>
          </cell>
          <cell r="Q600">
            <v>3.2258064516129031E-2</v>
          </cell>
          <cell r="R600">
            <v>0.93548387096774188</v>
          </cell>
          <cell r="S600">
            <v>0.53333333333333333</v>
          </cell>
          <cell r="T600">
            <v>0.12903225806451613</v>
          </cell>
          <cell r="W600">
            <v>0.54838709677419351</v>
          </cell>
          <cell r="X600">
            <v>1</v>
          </cell>
          <cell r="Y600">
            <v>1</v>
          </cell>
          <cell r="Z600">
            <v>0.66666666666666674</v>
          </cell>
          <cell r="AA600">
            <v>1</v>
          </cell>
          <cell r="AB600">
            <v>0.36666666666666664</v>
          </cell>
          <cell r="AC600">
            <v>6.4516129032258063E-2</v>
          </cell>
          <cell r="AE600">
            <v>3.3333333333333333E-2</v>
          </cell>
          <cell r="AG600">
            <v>0.33333333333333331</v>
          </cell>
          <cell r="AH600">
            <v>0.967741935483871</v>
          </cell>
          <cell r="AI600">
            <v>0.67741935483870963</v>
          </cell>
          <cell r="AN600">
            <v>0.3</v>
          </cell>
          <cell r="AO600">
            <v>1</v>
          </cell>
          <cell r="AP600">
            <v>0.16129032258064516</v>
          </cell>
          <cell r="AQ600">
            <v>0.1</v>
          </cell>
          <cell r="AR600">
            <v>1</v>
          </cell>
          <cell r="AS600">
            <v>0.46666666666666667</v>
          </cell>
          <cell r="AV600">
            <v>0.42857142857142855</v>
          </cell>
          <cell r="AW600">
            <v>1.903225806451613</v>
          </cell>
          <cell r="AX600">
            <v>0.3</v>
          </cell>
          <cell r="AZ600">
            <v>0.4</v>
          </cell>
        </row>
        <row r="601">
          <cell r="C601" t="str">
            <v>TheHome for LW/Walpole/399Lincoln 5</v>
          </cell>
          <cell r="D601" t="str">
            <v>Framingham Area Office</v>
          </cell>
          <cell r="F601">
            <v>0.67741935483870963</v>
          </cell>
          <cell r="G601">
            <v>0.56666666666666665</v>
          </cell>
          <cell r="H601">
            <v>0.74193548387096775</v>
          </cell>
          <cell r="I601">
            <v>1</v>
          </cell>
          <cell r="J601">
            <v>1</v>
          </cell>
          <cell r="K601">
            <v>0.54838709677419351</v>
          </cell>
          <cell r="M601">
            <v>0.77419354838709675</v>
          </cell>
          <cell r="N601">
            <v>1</v>
          </cell>
          <cell r="O601">
            <v>0.67741935483870963</v>
          </cell>
          <cell r="P601">
            <v>1</v>
          </cell>
          <cell r="Q601">
            <v>0.4838709677419355</v>
          </cell>
          <cell r="R601">
            <v>0.32258064516129031</v>
          </cell>
          <cell r="S601">
            <v>1</v>
          </cell>
          <cell r="T601">
            <v>0.77419354838709675</v>
          </cell>
          <cell r="U601">
            <v>0.5</v>
          </cell>
          <cell r="V601">
            <v>0.58064516129032262</v>
          </cell>
          <cell r="W601">
            <v>1</v>
          </cell>
          <cell r="X601">
            <v>1</v>
          </cell>
          <cell r="Y601">
            <v>0.19354838709677419</v>
          </cell>
          <cell r="Z601">
            <v>0.66666666666666663</v>
          </cell>
          <cell r="AA601">
            <v>0.12903225806451613</v>
          </cell>
          <cell r="AB601">
            <v>0.8666666666666667</v>
          </cell>
          <cell r="AC601">
            <v>1</v>
          </cell>
          <cell r="AD601">
            <v>0.96774193548387089</v>
          </cell>
          <cell r="AE601">
            <v>1.5333333333333332</v>
          </cell>
          <cell r="AF601">
            <v>0.29032258064516125</v>
          </cell>
          <cell r="AG601">
            <v>1.0333333333333332</v>
          </cell>
          <cell r="AH601">
            <v>1.4516129032258065</v>
          </cell>
          <cell r="AI601">
            <v>1.1935483870967742</v>
          </cell>
          <cell r="AJ601">
            <v>1.8214285714285714</v>
          </cell>
          <cell r="AK601">
            <v>1.6774193548387095</v>
          </cell>
          <cell r="AL601">
            <v>1.1000000000000001</v>
          </cell>
          <cell r="AM601">
            <v>1.3870967741935485</v>
          </cell>
          <cell r="AN601">
            <v>1</v>
          </cell>
          <cell r="AO601">
            <v>1.7741935483870968</v>
          </cell>
          <cell r="AP601">
            <v>1</v>
          </cell>
          <cell r="AQ601">
            <v>1</v>
          </cell>
          <cell r="AR601">
            <v>2.3870967741935485</v>
          </cell>
          <cell r="AS601">
            <v>1.6</v>
          </cell>
          <cell r="AT601">
            <v>0.67741935483870963</v>
          </cell>
          <cell r="AU601">
            <v>1.3225806451612903</v>
          </cell>
          <cell r="AV601">
            <v>0.96428571428571419</v>
          </cell>
          <cell r="AW601">
            <v>1</v>
          </cell>
          <cell r="AX601">
            <v>1.3</v>
          </cell>
          <cell r="AY601">
            <v>1.129032258064516</v>
          </cell>
          <cell r="AZ601">
            <v>0.66666666666666663</v>
          </cell>
        </row>
        <row r="602">
          <cell r="C602" t="str">
            <v>TheHome for LW/Walpole/399Lincoln 6</v>
          </cell>
          <cell r="D602" t="str">
            <v>Harbor Area Office</v>
          </cell>
          <cell r="X602">
            <v>3.4482758620689655E-2</v>
          </cell>
          <cell r="AA602">
            <v>0.38709677419354838</v>
          </cell>
          <cell r="AB602">
            <v>1</v>
          </cell>
          <cell r="AC602">
            <v>0.38709677419354838</v>
          </cell>
          <cell r="AD602">
            <v>1</v>
          </cell>
          <cell r="AE602">
            <v>1</v>
          </cell>
          <cell r="AF602">
            <v>1</v>
          </cell>
          <cell r="AG602">
            <v>1</v>
          </cell>
          <cell r="AH602">
            <v>1</v>
          </cell>
          <cell r="AI602">
            <v>1</v>
          </cell>
          <cell r="AJ602">
            <v>0.2857142857142857</v>
          </cell>
          <cell r="AM602">
            <v>0.32258064516129031</v>
          </cell>
          <cell r="AN602">
            <v>1</v>
          </cell>
          <cell r="AO602">
            <v>0.16129032258064516</v>
          </cell>
          <cell r="AP602">
            <v>0.45161290322580644</v>
          </cell>
          <cell r="AQ602">
            <v>1</v>
          </cell>
        </row>
        <row r="603">
          <cell r="C603" t="str">
            <v>TheHome for LW/Walpole/399Lincoln 7</v>
          </cell>
          <cell r="D603" t="str">
            <v>Hyde Park Area Office</v>
          </cell>
          <cell r="V603">
            <v>0.77419354838709675</v>
          </cell>
          <cell r="W603">
            <v>0.967741935483871</v>
          </cell>
          <cell r="Z603">
            <v>6.6666666666666666E-2</v>
          </cell>
          <cell r="AD603">
            <v>0.22580645161290322</v>
          </cell>
          <cell r="AE603">
            <v>1</v>
          </cell>
          <cell r="AF603">
            <v>0.19354838709677419</v>
          </cell>
          <cell r="AI603">
            <v>0.5161290322580645</v>
          </cell>
          <cell r="AJ603">
            <v>1.75</v>
          </cell>
          <cell r="AK603">
            <v>1.3548387096774195</v>
          </cell>
          <cell r="AL603">
            <v>1.1333333333333333</v>
          </cell>
          <cell r="AM603">
            <v>1.838709677419355</v>
          </cell>
          <cell r="AN603">
            <v>0.5</v>
          </cell>
          <cell r="AQ603">
            <v>0.3</v>
          </cell>
          <cell r="AR603">
            <v>1</v>
          </cell>
          <cell r="AS603">
            <v>0.96666666666666656</v>
          </cell>
          <cell r="AT603">
            <v>1.5161290322580645</v>
          </cell>
          <cell r="AU603">
            <v>1.870967741935484</v>
          </cell>
          <cell r="AV603">
            <v>0.96428571428571419</v>
          </cell>
          <cell r="AY603">
            <v>0.25806451612903225</v>
          </cell>
          <cell r="AZ603">
            <v>1</v>
          </cell>
        </row>
        <row r="604">
          <cell r="C604" t="str">
            <v>TheHome for LW/Walpole/399Lincoln 8</v>
          </cell>
          <cell r="D604" t="str">
            <v>Lynn Area Office</v>
          </cell>
          <cell r="AP604">
            <v>3.2258064516129031E-2</v>
          </cell>
          <cell r="AQ604">
            <v>0.26666666666666666</v>
          </cell>
        </row>
        <row r="605">
          <cell r="C605" t="str">
            <v>TheHome for LW/Walpole/399Lincoln 9</v>
          </cell>
          <cell r="D605" t="str">
            <v>Malden Area Office</v>
          </cell>
          <cell r="Q605">
            <v>9.6774193548387094E-2</v>
          </cell>
        </row>
        <row r="606">
          <cell r="C606" t="str">
            <v>TheHome for LW/Walpole/399Lincoln 10</v>
          </cell>
          <cell r="D606" t="str">
            <v>Park St. Area Office</v>
          </cell>
          <cell r="S606">
            <v>0.43333333333333335</v>
          </cell>
          <cell r="T606">
            <v>0.5161290322580645</v>
          </cell>
          <cell r="U606">
            <v>2</v>
          </cell>
          <cell r="V606">
            <v>0.93548387096774188</v>
          </cell>
          <cell r="X606">
            <v>0.55172413793103448</v>
          </cell>
          <cell r="Z606">
            <v>1.1000000000000001</v>
          </cell>
          <cell r="AA606">
            <v>0.64516129032258063</v>
          </cell>
          <cell r="AB606">
            <v>1.0333333333333334</v>
          </cell>
          <cell r="AC606">
            <v>1.129032258064516</v>
          </cell>
          <cell r="AD606">
            <v>0.77419354838709675</v>
          </cell>
          <cell r="AF606">
            <v>0.77419354838709675</v>
          </cell>
          <cell r="AG606">
            <v>0.76666666666666672</v>
          </cell>
          <cell r="AK606">
            <v>0.64516129032258063</v>
          </cell>
          <cell r="AL606">
            <v>0.8666666666666667</v>
          </cell>
          <cell r="AN606">
            <v>3.3333333333333333E-2</v>
          </cell>
          <cell r="AO606">
            <v>1.5483870967741935</v>
          </cell>
          <cell r="AP606">
            <v>1.032258064516129</v>
          </cell>
          <cell r="AQ606">
            <v>0.8</v>
          </cell>
          <cell r="AX606">
            <v>1.3</v>
          </cell>
          <cell r="AY606">
            <v>1.967741935483871</v>
          </cell>
          <cell r="AZ606">
            <v>1</v>
          </cell>
        </row>
        <row r="607">
          <cell r="C607" t="str">
            <v>TheHome for LW/Walpole/399Lincoln 11</v>
          </cell>
          <cell r="D607" t="str">
            <v>Worcester East Area Office</v>
          </cell>
          <cell r="AF607">
            <v>0.54838709677419351</v>
          </cell>
          <cell r="AL607">
            <v>0.5</v>
          </cell>
          <cell r="AP607">
            <v>0.35483870967741937</v>
          </cell>
          <cell r="AQ607">
            <v>6.6666666666666666E-2</v>
          </cell>
          <cell r="AV607">
            <v>0.5</v>
          </cell>
          <cell r="AX607">
            <v>1</v>
          </cell>
          <cell r="AY607">
            <v>0.58064516129032262</v>
          </cell>
        </row>
        <row r="608">
          <cell r="C608" t="str">
            <v>Wayside/Framingham/1FredrickAbbotWy 1</v>
          </cell>
          <cell r="D608" t="str">
            <v>Arlington Area Office</v>
          </cell>
          <cell r="AL608">
            <v>0.2</v>
          </cell>
          <cell r="AM608">
            <v>1.903225806451613</v>
          </cell>
          <cell r="AN608">
            <v>2.3666666666666667</v>
          </cell>
          <cell r="AO608">
            <v>2.129032258064516</v>
          </cell>
          <cell r="AP608">
            <v>1.5483870967741935</v>
          </cell>
          <cell r="AQ608">
            <v>0.7</v>
          </cell>
          <cell r="AR608">
            <v>1.935483870967742</v>
          </cell>
          <cell r="AS608">
            <v>2.4666666666666668</v>
          </cell>
          <cell r="AT608">
            <v>1.7096774193548387</v>
          </cell>
          <cell r="AU608">
            <v>1.2258064516129035</v>
          </cell>
          <cell r="AV608">
            <v>1.8571428571428572</v>
          </cell>
          <cell r="AW608">
            <v>1.8387096774193548</v>
          </cell>
          <cell r="AX608">
            <v>2.5333333333333332</v>
          </cell>
          <cell r="AY608">
            <v>2.580645161290323</v>
          </cell>
          <cell r="AZ608">
            <v>1.9333333333333331</v>
          </cell>
        </row>
        <row r="609">
          <cell r="C609" t="str">
            <v>Wayside/Framingham/1FredrickAbbotWy 2</v>
          </cell>
          <cell r="D609" t="str">
            <v>Cambridge Area Office</v>
          </cell>
          <cell r="AM609">
            <v>0.96774193548387089</v>
          </cell>
          <cell r="AN609">
            <v>2.4666666666666668</v>
          </cell>
          <cell r="AO609">
            <v>2.774193548387097</v>
          </cell>
          <cell r="AP609">
            <v>2.5483870967741935</v>
          </cell>
          <cell r="AQ609">
            <v>2.4666666666666668</v>
          </cell>
          <cell r="AR609">
            <v>1.7419354838709675</v>
          </cell>
          <cell r="AS609">
            <v>2.6333333333333333</v>
          </cell>
          <cell r="AT609">
            <v>2.5806451612903225</v>
          </cell>
          <cell r="AU609">
            <v>2.6774193548387095</v>
          </cell>
          <cell r="AV609">
            <v>2.75</v>
          </cell>
          <cell r="AW609">
            <v>2.3870967741935485</v>
          </cell>
          <cell r="AX609">
            <v>3.1333333333333333</v>
          </cell>
          <cell r="AY609">
            <v>2.5483870967741935</v>
          </cell>
          <cell r="AZ609">
            <v>2.5666666666666664</v>
          </cell>
        </row>
        <row r="610">
          <cell r="C610" t="str">
            <v>Wayside/Framingham/1FredrickAbbotWy 3</v>
          </cell>
          <cell r="D610" t="str">
            <v>Coastal Area Office</v>
          </cell>
          <cell r="AM610">
            <v>9.6774193548387094E-2</v>
          </cell>
          <cell r="AO610">
            <v>0.83870967741935487</v>
          </cell>
        </row>
        <row r="611">
          <cell r="C611" t="str">
            <v>Wayside/Framingham/1FredrickAbbotWy 4</v>
          </cell>
          <cell r="D611" t="str">
            <v>Dimock St. Area Office</v>
          </cell>
          <cell r="AN611">
            <v>0.3</v>
          </cell>
          <cell r="AQ611">
            <v>3.3333333333333333E-2</v>
          </cell>
          <cell r="AR611">
            <v>1</v>
          </cell>
          <cell r="AS611">
            <v>0.43333333333333335</v>
          </cell>
          <cell r="AT611">
            <v>0.29032258064516131</v>
          </cell>
          <cell r="AU611">
            <v>1</v>
          </cell>
          <cell r="AV611">
            <v>0.46428571428571425</v>
          </cell>
          <cell r="AW611">
            <v>1.3870967741935485</v>
          </cell>
          <cell r="AX611">
            <v>0.6333333333333333</v>
          </cell>
          <cell r="AY611">
            <v>1.129032258064516</v>
          </cell>
          <cell r="AZ611">
            <v>0.1</v>
          </cell>
        </row>
        <row r="612">
          <cell r="C612" t="str">
            <v>Wayside/Framingham/1FredrickAbbotWy 5</v>
          </cell>
          <cell r="D612" t="str">
            <v>Framingham Area Office</v>
          </cell>
          <cell r="AL612">
            <v>0.66666666666666663</v>
          </cell>
          <cell r="AM612">
            <v>8.258064516129032</v>
          </cell>
          <cell r="AN612">
            <v>6.7</v>
          </cell>
          <cell r="AO612">
            <v>6.741935483870968</v>
          </cell>
          <cell r="AP612">
            <v>7.032258064516129</v>
          </cell>
          <cell r="AQ612">
            <v>8.1333333333333329</v>
          </cell>
          <cell r="AR612">
            <v>7.3548387096774199</v>
          </cell>
          <cell r="AS612">
            <v>6.6</v>
          </cell>
          <cell r="AT612">
            <v>6.967741935483871</v>
          </cell>
          <cell r="AU612">
            <v>6.419354838709677</v>
          </cell>
          <cell r="AV612">
            <v>6.7857142857142865</v>
          </cell>
          <cell r="AW612">
            <v>7.225806451612903</v>
          </cell>
          <cell r="AX612">
            <v>6.4666666666666677</v>
          </cell>
          <cell r="AY612">
            <v>7.4838709677419351</v>
          </cell>
          <cell r="AZ612">
            <v>7.6333333333333346</v>
          </cell>
        </row>
        <row r="613">
          <cell r="C613" t="str">
            <v>Wayside/Framingham/1FredrickAbbotWy 6</v>
          </cell>
          <cell r="D613" t="str">
            <v>Harbor Area Office</v>
          </cell>
          <cell r="AO613">
            <v>0.5161290322580645</v>
          </cell>
          <cell r="AP613">
            <v>2.67741935483871</v>
          </cell>
          <cell r="AQ613">
            <v>2.3333333333333335</v>
          </cell>
          <cell r="AR613">
            <v>2</v>
          </cell>
          <cell r="AS613">
            <v>1.4</v>
          </cell>
          <cell r="AT613">
            <v>0.4838709677419355</v>
          </cell>
          <cell r="AV613">
            <v>0.75</v>
          </cell>
          <cell r="AW613">
            <v>1.5161290322580645</v>
          </cell>
          <cell r="AX613">
            <v>1.2333333333333334</v>
          </cell>
          <cell r="AY613">
            <v>1</v>
          </cell>
          <cell r="AZ613">
            <v>0.26666666666666666</v>
          </cell>
        </row>
        <row r="614">
          <cell r="C614" t="str">
            <v>Wayside/Framingham/1FredrickAbbotWy 7</v>
          </cell>
          <cell r="D614" t="str">
            <v>Hyde Park Area Office</v>
          </cell>
          <cell r="AL614">
            <v>0.2</v>
          </cell>
          <cell r="AM614">
            <v>1.9032258064516128</v>
          </cell>
          <cell r="AN614">
            <v>1.3333333333333335</v>
          </cell>
          <cell r="AO614">
            <v>0.83870967741935487</v>
          </cell>
          <cell r="AR614">
            <v>0.58064516129032262</v>
          </cell>
          <cell r="AS614">
            <v>1</v>
          </cell>
          <cell r="AT614">
            <v>1.129032258064516</v>
          </cell>
          <cell r="AU614">
            <v>1</v>
          </cell>
          <cell r="AV614">
            <v>0.2857142857142857</v>
          </cell>
          <cell r="AZ614">
            <v>0.26666666666666666</v>
          </cell>
        </row>
        <row r="615">
          <cell r="C615" t="str">
            <v>Wayside/Framingham/1FredrickAbbotWy 8</v>
          </cell>
          <cell r="D615" t="str">
            <v>Lynn Area Office</v>
          </cell>
          <cell r="AN615">
            <v>3.3333333333333333E-2</v>
          </cell>
        </row>
        <row r="616">
          <cell r="C616" t="str">
            <v>Wayside/Framingham/1FredrickAbbotWy 9</v>
          </cell>
          <cell r="D616" t="str">
            <v>Malden Area Office</v>
          </cell>
          <cell r="AL616">
            <v>0.16666666666666669</v>
          </cell>
          <cell r="AM616">
            <v>5.290322580645161</v>
          </cell>
          <cell r="AN616">
            <v>4.8</v>
          </cell>
          <cell r="AO616">
            <v>5.774193548387097</v>
          </cell>
          <cell r="AP616">
            <v>5.290322580645161</v>
          </cell>
          <cell r="AQ616">
            <v>4.4000000000000004</v>
          </cell>
          <cell r="AR616">
            <v>3.9677419354838714</v>
          </cell>
          <cell r="AS616">
            <v>4.5999999999999996</v>
          </cell>
          <cell r="AT616">
            <v>4.290322580645161</v>
          </cell>
          <cell r="AU616">
            <v>3.3870967741935485</v>
          </cell>
          <cell r="AV616">
            <v>4.5</v>
          </cell>
          <cell r="AW616">
            <v>5.290322580645161</v>
          </cell>
          <cell r="AX616">
            <v>5.8666666666666645</v>
          </cell>
          <cell r="AY616">
            <v>5.129032258064516</v>
          </cell>
          <cell r="AZ616">
            <v>7.2</v>
          </cell>
        </row>
        <row r="617">
          <cell r="C617" t="str">
            <v>Wayside/Framingham/1FredrickAbbotWy 10</v>
          </cell>
          <cell r="D617" t="str">
            <v>North Central Area Office</v>
          </cell>
          <cell r="AP617">
            <v>3.2258064516129031E-2</v>
          </cell>
        </row>
        <row r="618">
          <cell r="C618" t="str">
            <v>Wayside/Framingham/1FredrickAbbotWy 11</v>
          </cell>
          <cell r="D618" t="str">
            <v>Park St. Area Office</v>
          </cell>
          <cell r="AL618">
            <v>0.26666666666666666</v>
          </cell>
          <cell r="AM618">
            <v>1.6451612903225805</v>
          </cell>
          <cell r="AN618">
            <v>6.6666666666666666E-2</v>
          </cell>
          <cell r="AO618">
            <v>0.83870967741935476</v>
          </cell>
          <cell r="AP618">
            <v>1.032258064516129</v>
          </cell>
          <cell r="AQ618">
            <v>1.5666666666666667</v>
          </cell>
          <cell r="AR618">
            <v>0.22580645161290322</v>
          </cell>
          <cell r="AS618">
            <v>0.4</v>
          </cell>
          <cell r="AT618">
            <v>1.967741935483871</v>
          </cell>
          <cell r="AU618">
            <v>1.7096774193548387</v>
          </cell>
          <cell r="AV618">
            <v>1.7857142857142856</v>
          </cell>
          <cell r="AW618">
            <v>0.35483870967741937</v>
          </cell>
          <cell r="AZ618">
            <v>0.53333333333333333</v>
          </cell>
        </row>
        <row r="619">
          <cell r="C619" t="str">
            <v>Wayside/Framingham/85Edgell Rd 1</v>
          </cell>
          <cell r="D619" t="str">
            <v>Cambridge Area Office</v>
          </cell>
          <cell r="O619">
            <v>9.6774193548387094E-2</v>
          </cell>
          <cell r="P619">
            <v>0.13333333333333333</v>
          </cell>
          <cell r="Q619">
            <v>6.4516129032258063E-2</v>
          </cell>
          <cell r="AC619">
            <v>3.2258064516129031E-2</v>
          </cell>
          <cell r="AF619">
            <v>0.22580645161290322</v>
          </cell>
        </row>
        <row r="620">
          <cell r="C620" t="str">
            <v>Wayside/Framingham/85Edgell Rd 2</v>
          </cell>
          <cell r="D620" t="str">
            <v>Coastal Area Office</v>
          </cell>
          <cell r="U620">
            <v>0.1</v>
          </cell>
          <cell r="AF620">
            <v>6.4516129032258063E-2</v>
          </cell>
        </row>
        <row r="621">
          <cell r="C621" t="str">
            <v>Wayside/Framingham/85Edgell Rd 3</v>
          </cell>
          <cell r="D621" t="str">
            <v>Framingham Area Office</v>
          </cell>
          <cell r="H621">
            <v>2.258064516129032</v>
          </cell>
          <cell r="I621">
            <v>3.3333333333333335</v>
          </cell>
          <cell r="J621">
            <v>3.6774193548387095</v>
          </cell>
          <cell r="K621">
            <v>3.7741935483870965</v>
          </cell>
          <cell r="L621">
            <v>2.25</v>
          </cell>
          <cell r="M621">
            <v>3.774193548387097</v>
          </cell>
          <cell r="N621">
            <v>3.8333333333333335</v>
          </cell>
          <cell r="O621">
            <v>3.4193548387096775</v>
          </cell>
          <cell r="P621">
            <v>3.4</v>
          </cell>
          <cell r="Q621">
            <v>3.774193548387097</v>
          </cell>
          <cell r="R621">
            <v>4.0322580645161299</v>
          </cell>
          <cell r="S621">
            <v>3.9666666666666668</v>
          </cell>
          <cell r="T621">
            <v>3.838709677419355</v>
          </cell>
          <cell r="U621">
            <v>3.6</v>
          </cell>
          <cell r="V621">
            <v>3</v>
          </cell>
          <cell r="W621">
            <v>3.4516129032258065</v>
          </cell>
          <cell r="X621">
            <v>3.9655172413793105</v>
          </cell>
          <cell r="Y621">
            <v>4</v>
          </cell>
          <cell r="Z621">
            <v>4</v>
          </cell>
          <cell r="AA621">
            <v>3.5161290322580645</v>
          </cell>
          <cell r="AB621">
            <v>3.7333333333333334</v>
          </cell>
          <cell r="AC621">
            <v>4</v>
          </cell>
          <cell r="AD621">
            <v>3.8387096774193541</v>
          </cell>
          <cell r="AE621">
            <v>4</v>
          </cell>
          <cell r="AF621">
            <v>2.419354838709677</v>
          </cell>
          <cell r="AG621">
            <v>3.5666666666666664</v>
          </cell>
          <cell r="AH621">
            <v>3.4516129032258065</v>
          </cell>
          <cell r="AI621">
            <v>2.967741935483871</v>
          </cell>
          <cell r="AJ621">
            <v>3.8928571428571428</v>
          </cell>
          <cell r="AK621">
            <v>3.935483870967742</v>
          </cell>
          <cell r="AL621">
            <v>3.6</v>
          </cell>
        </row>
        <row r="622">
          <cell r="C622" t="str">
            <v>Wayside/Framingham/85Edgell Rd 4</v>
          </cell>
          <cell r="D622" t="str">
            <v>Lynn Area Office</v>
          </cell>
          <cell r="V622">
            <v>0.83870967741935487</v>
          </cell>
          <cell r="W622">
            <v>0.5161290322580645</v>
          </cell>
        </row>
        <row r="623">
          <cell r="C623" t="str">
            <v>Wayside/Framingham/85Edgell Rd 5</v>
          </cell>
          <cell r="D623" t="str">
            <v>Malden Area Office</v>
          </cell>
          <cell r="AB623">
            <v>0.93333333333333335</v>
          </cell>
          <cell r="AC623">
            <v>0.25806451612903225</v>
          </cell>
        </row>
        <row r="624">
          <cell r="C624" t="str">
            <v>Wayside/Framingham/85Edgell Rd 6</v>
          </cell>
          <cell r="D624" t="str">
            <v>Park St. Area Office</v>
          </cell>
          <cell r="T624">
            <v>9.6774193548387094E-2</v>
          </cell>
        </row>
        <row r="625">
          <cell r="C625" t="str">
            <v>Wayside/Framingham/98DennisonAve 1</v>
          </cell>
          <cell r="D625" t="str">
            <v>Arlington Area Office</v>
          </cell>
          <cell r="L625">
            <v>0.17857142857142858</v>
          </cell>
          <cell r="P625">
            <v>6.6666666666666666E-2</v>
          </cell>
          <cell r="Q625">
            <v>0.19354838709677419</v>
          </cell>
          <cell r="X625">
            <v>3.4482758620689655E-2</v>
          </cell>
          <cell r="Y625">
            <v>9.6774193548387094E-2</v>
          </cell>
          <cell r="AE625">
            <v>0.26666666666666666</v>
          </cell>
          <cell r="AJ625">
            <v>0.6428571428571429</v>
          </cell>
          <cell r="AK625">
            <v>0.25806451612903225</v>
          </cell>
        </row>
        <row r="626">
          <cell r="C626" t="str">
            <v>Wayside/Framingham/98DennisonAve 2</v>
          </cell>
          <cell r="D626" t="str">
            <v>Cambridge Area Office</v>
          </cell>
          <cell r="H626">
            <v>1.967741935483871</v>
          </cell>
          <cell r="I626">
            <v>1.7666666666666666</v>
          </cell>
          <cell r="J626">
            <v>1</v>
          </cell>
          <cell r="K626">
            <v>0.90322580645161288</v>
          </cell>
          <cell r="L626">
            <v>2.1785714285714284</v>
          </cell>
          <cell r="M626">
            <v>3.419354838709677</v>
          </cell>
          <cell r="N626">
            <v>2.9666666666666668</v>
          </cell>
          <cell r="O626">
            <v>2.838709677419355</v>
          </cell>
          <cell r="P626">
            <v>2.9</v>
          </cell>
          <cell r="Q626">
            <v>3</v>
          </cell>
          <cell r="R626">
            <v>2</v>
          </cell>
          <cell r="S626">
            <v>0.33333333333333331</v>
          </cell>
          <cell r="T626">
            <v>0.58064516129032262</v>
          </cell>
          <cell r="U626">
            <v>2.5666666666666669</v>
          </cell>
          <cell r="V626">
            <v>2.096774193548387</v>
          </cell>
          <cell r="W626">
            <v>2.5161290322580645</v>
          </cell>
          <cell r="X626">
            <v>2.6551724137931032</v>
          </cell>
          <cell r="Y626">
            <v>2.645161290322581</v>
          </cell>
          <cell r="Z626">
            <v>2.8</v>
          </cell>
          <cell r="AA626">
            <v>1.3548387096774195</v>
          </cell>
          <cell r="AB626">
            <v>2.0666666666666664</v>
          </cell>
          <cell r="AC626">
            <v>2.903225806451613</v>
          </cell>
          <cell r="AD626">
            <v>2.5483870967741935</v>
          </cell>
          <cell r="AE626">
            <v>1.8</v>
          </cell>
          <cell r="AF626">
            <v>0.74193548387096775</v>
          </cell>
          <cell r="AG626">
            <v>1.3666666666666667</v>
          </cell>
          <cell r="AH626">
            <v>2</v>
          </cell>
          <cell r="AI626">
            <v>1.935483870967742</v>
          </cell>
          <cell r="AJ626">
            <v>2.6428571428571428</v>
          </cell>
          <cell r="AK626">
            <v>2.2903225806451615</v>
          </cell>
          <cell r="AL626">
            <v>1.1000000000000001</v>
          </cell>
        </row>
        <row r="627">
          <cell r="C627" t="str">
            <v>Wayside/Framingham/98DennisonAve 3</v>
          </cell>
          <cell r="D627" t="str">
            <v>Dimock St. Area Office</v>
          </cell>
          <cell r="AG627">
            <v>0.8</v>
          </cell>
          <cell r="AH627">
            <v>0.45161290322580644</v>
          </cell>
        </row>
        <row r="628">
          <cell r="C628" t="str">
            <v>Wayside/Framingham/98DennisonAve 4</v>
          </cell>
          <cell r="D628" t="str">
            <v>Framingham Area Office</v>
          </cell>
          <cell r="H628">
            <v>3.8064516129032255</v>
          </cell>
          <cell r="I628">
            <v>3.5</v>
          </cell>
          <cell r="J628">
            <v>2.9354838709677415</v>
          </cell>
          <cell r="K628">
            <v>2.064516129032258</v>
          </cell>
          <cell r="L628">
            <v>2.6785714285714284</v>
          </cell>
          <cell r="M628">
            <v>2.838709677419355</v>
          </cell>
          <cell r="N628">
            <v>2.9333333333333336</v>
          </cell>
          <cell r="O628">
            <v>2.387096774193548</v>
          </cell>
          <cell r="P628">
            <v>2.4666666666666668</v>
          </cell>
          <cell r="Q628">
            <v>1.6774193548387095</v>
          </cell>
          <cell r="R628">
            <v>2.709677419354839</v>
          </cell>
          <cell r="S628">
            <v>2.2333333333333334</v>
          </cell>
          <cell r="T628">
            <v>3.870967741935484</v>
          </cell>
          <cell r="U628">
            <v>2.7333333333333334</v>
          </cell>
          <cell r="V628">
            <v>2.838709677419355</v>
          </cell>
          <cell r="W628">
            <v>2.806451612903226</v>
          </cell>
          <cell r="X628">
            <v>2.7931034482758621</v>
          </cell>
          <cell r="Y628">
            <v>2.3548387096774195</v>
          </cell>
          <cell r="Z628">
            <v>3</v>
          </cell>
          <cell r="AA628">
            <v>2.32258064516129</v>
          </cell>
          <cell r="AB628">
            <v>2.9666666666666668</v>
          </cell>
          <cell r="AC628">
            <v>3</v>
          </cell>
          <cell r="AD628">
            <v>2.870967741935484</v>
          </cell>
          <cell r="AE628">
            <v>2.7666666666666666</v>
          </cell>
          <cell r="AF628">
            <v>2.387096774193548</v>
          </cell>
          <cell r="AG628">
            <v>3.3666666666666667</v>
          </cell>
          <cell r="AH628">
            <v>3</v>
          </cell>
          <cell r="AI628">
            <v>3.129032258064516</v>
          </cell>
          <cell r="AJ628">
            <v>2.3214285714285716</v>
          </cell>
          <cell r="AK628">
            <v>2.6451612903225805</v>
          </cell>
          <cell r="AL628">
            <v>3.9333333333333336</v>
          </cell>
        </row>
        <row r="629">
          <cell r="C629" t="str">
            <v>Wayside/Framingham/98DennisonAve 5</v>
          </cell>
          <cell r="D629" t="str">
            <v>Harbor Area Office</v>
          </cell>
          <cell r="AE629">
            <v>0.2</v>
          </cell>
        </row>
        <row r="630">
          <cell r="C630" t="str">
            <v>Wayside/Framingham/98DennisonAve 6</v>
          </cell>
          <cell r="D630" t="str">
            <v>Holyoke Area Office</v>
          </cell>
          <cell r="AF630">
            <v>0.93548387096774188</v>
          </cell>
        </row>
        <row r="631">
          <cell r="C631" t="str">
            <v>Wayside/Framingham/98DennisonAve 7</v>
          </cell>
          <cell r="D631" t="str">
            <v>Lynn Area Office</v>
          </cell>
          <cell r="AB631">
            <v>0.4</v>
          </cell>
          <cell r="AC631">
            <v>1</v>
          </cell>
          <cell r="AD631">
            <v>1</v>
          </cell>
          <cell r="AE631">
            <v>0.13333333333333333</v>
          </cell>
        </row>
        <row r="632">
          <cell r="C632" t="str">
            <v>Wayside/Framingham/98DennisonAve 8</v>
          </cell>
          <cell r="D632" t="str">
            <v>Malden Area Office</v>
          </cell>
          <cell r="H632">
            <v>2.838709677419355</v>
          </cell>
          <cell r="I632">
            <v>1.6666666666666665</v>
          </cell>
          <cell r="J632">
            <v>1.6774193548387097</v>
          </cell>
          <cell r="K632">
            <v>2.6774193548387095</v>
          </cell>
          <cell r="L632">
            <v>2.9642857142857144</v>
          </cell>
          <cell r="M632">
            <v>2.3548387096774195</v>
          </cell>
          <cell r="N632">
            <v>1.5333333333333332</v>
          </cell>
          <cell r="O632">
            <v>2.870967741935484</v>
          </cell>
          <cell r="P632">
            <v>2.9</v>
          </cell>
          <cell r="Q632">
            <v>2.5483870967741935</v>
          </cell>
          <cell r="R632">
            <v>2.709677419354839</v>
          </cell>
          <cell r="S632">
            <v>2.2999999999999998</v>
          </cell>
          <cell r="T632">
            <v>2.709677419354839</v>
          </cell>
          <cell r="U632">
            <v>2.3666666666666667</v>
          </cell>
          <cell r="V632">
            <v>2.903225806451613</v>
          </cell>
          <cell r="W632">
            <v>3</v>
          </cell>
          <cell r="X632">
            <v>2.896551724137931</v>
          </cell>
          <cell r="Y632">
            <v>2.258064516129032</v>
          </cell>
          <cell r="Z632">
            <v>2.4333333333333331</v>
          </cell>
          <cell r="AA632">
            <v>2.838709677419355</v>
          </cell>
          <cell r="AB632">
            <v>2.5666666666666664</v>
          </cell>
          <cell r="AC632">
            <v>1.2903225806451613</v>
          </cell>
          <cell r="AD632">
            <v>0.77419354838709675</v>
          </cell>
          <cell r="AE632">
            <v>2.2999999999999998</v>
          </cell>
          <cell r="AF632">
            <v>2.967741935483871</v>
          </cell>
          <cell r="AG632">
            <v>2.8666666666666667</v>
          </cell>
          <cell r="AH632">
            <v>1.6774193548387097</v>
          </cell>
          <cell r="AI632">
            <v>1.5483870967741935</v>
          </cell>
          <cell r="AJ632">
            <v>2.6428571428571428</v>
          </cell>
          <cell r="AK632">
            <v>2.967741935483871</v>
          </cell>
          <cell r="AL632">
            <v>2.4333333333333331</v>
          </cell>
        </row>
        <row r="633">
          <cell r="C633" t="str">
            <v>Wayside/Framingham/98DennisonAve 9</v>
          </cell>
          <cell r="D633" t="str">
            <v>New Bedford Area Office</v>
          </cell>
          <cell r="R633">
            <v>0.5161290322580645</v>
          </cell>
          <cell r="S633">
            <v>1</v>
          </cell>
        </row>
        <row r="634">
          <cell r="C634" t="str">
            <v>Wayside/Framingham/98DennisonAve 10</v>
          </cell>
          <cell r="D634" t="str">
            <v>Park St. Area Office</v>
          </cell>
          <cell r="AE634">
            <v>0.13333333333333333</v>
          </cell>
        </row>
        <row r="635">
          <cell r="C635" t="str">
            <v>Wayside/Framingham/98DennisonAve 11</v>
          </cell>
          <cell r="D635" t="str">
            <v>South Central Area Office</v>
          </cell>
          <cell r="AA635">
            <v>0.45161290322580644</v>
          </cell>
        </row>
        <row r="636">
          <cell r="C636" t="str">
            <v>Wayside/Framingham/98DennisonAve 12</v>
          </cell>
          <cell r="D636" t="str">
            <v>Worcester East Area Office</v>
          </cell>
          <cell r="AL636">
            <v>0.23333333333333334</v>
          </cell>
        </row>
        <row r="637">
          <cell r="C637" t="str">
            <v>Wayside/Waltham/558WaverleyOaksRd 1</v>
          </cell>
          <cell r="D637" t="str">
            <v>Arlington Area Office</v>
          </cell>
          <cell r="H637">
            <v>1.7741935483870968</v>
          </cell>
          <cell r="I637">
            <v>2.2333333333333334</v>
          </cell>
          <cell r="J637">
            <v>1.032258064516129</v>
          </cell>
          <cell r="K637">
            <v>2.096774193548387</v>
          </cell>
          <cell r="L637">
            <v>2</v>
          </cell>
          <cell r="M637">
            <v>1.7741935483870968</v>
          </cell>
          <cell r="N637">
            <v>2.0333333333333332</v>
          </cell>
          <cell r="O637">
            <v>1.935483870967742</v>
          </cell>
          <cell r="P637">
            <v>2</v>
          </cell>
          <cell r="Q637">
            <v>2.032258064516129</v>
          </cell>
          <cell r="R637">
            <v>2</v>
          </cell>
          <cell r="S637">
            <v>0.9</v>
          </cell>
          <cell r="T637">
            <v>1.7419354838709677</v>
          </cell>
          <cell r="U637">
            <v>1.8666666666666667</v>
          </cell>
          <cell r="V637">
            <v>1.2903225806451615</v>
          </cell>
          <cell r="W637">
            <v>1.870967741935484</v>
          </cell>
          <cell r="X637">
            <v>1.4482758620689655</v>
          </cell>
          <cell r="Y637">
            <v>1.8064516129032258</v>
          </cell>
          <cell r="Z637">
            <v>2</v>
          </cell>
          <cell r="AA637">
            <v>2</v>
          </cell>
          <cell r="AB637">
            <v>1.6</v>
          </cell>
          <cell r="AC637">
            <v>1.8064516129032258</v>
          </cell>
          <cell r="AD637">
            <v>2.032258064516129</v>
          </cell>
          <cell r="AE637">
            <v>2</v>
          </cell>
          <cell r="AF637">
            <v>1.903225806451613</v>
          </cell>
          <cell r="AG637">
            <v>0.76666666666666661</v>
          </cell>
          <cell r="AH637">
            <v>2</v>
          </cell>
          <cell r="AI637">
            <v>2.0645161290322585</v>
          </cell>
          <cell r="AJ637">
            <v>2</v>
          </cell>
          <cell r="AK637">
            <v>1.838709677419355</v>
          </cell>
          <cell r="AL637">
            <v>2.2666666666666666</v>
          </cell>
        </row>
        <row r="638">
          <cell r="C638" t="str">
            <v>Wayside/Waltham/558WaverleyOaksRd 2</v>
          </cell>
          <cell r="D638" t="str">
            <v>Cambridge Area Office</v>
          </cell>
          <cell r="O638">
            <v>3.2258064516129031E-2</v>
          </cell>
          <cell r="P638">
            <v>1</v>
          </cell>
          <cell r="Q638">
            <v>0.35483870967741937</v>
          </cell>
        </row>
        <row r="639">
          <cell r="C639" t="str">
            <v>Wayside/Waltham/558WaverleyOaksRd 3</v>
          </cell>
          <cell r="D639" t="str">
            <v>Coastal Area Office</v>
          </cell>
          <cell r="N639">
            <v>3.3333333333333333E-2</v>
          </cell>
          <cell r="O639">
            <v>0.967741935483871</v>
          </cell>
          <cell r="T639">
            <v>6.4516129032258063E-2</v>
          </cell>
          <cell r="U639">
            <v>0.33333333333333331</v>
          </cell>
          <cell r="AK639">
            <v>0.12903225806451613</v>
          </cell>
          <cell r="AL639">
            <v>0.43333333333333335</v>
          </cell>
        </row>
        <row r="640">
          <cell r="C640" t="str">
            <v>Wayside/Waltham/558WaverleyOaksRd 4</v>
          </cell>
          <cell r="D640" t="str">
            <v>Dimock St. Area Office</v>
          </cell>
          <cell r="H640">
            <v>0.25806451612903225</v>
          </cell>
          <cell r="I640">
            <v>1</v>
          </cell>
          <cell r="J640">
            <v>0.19354838709677419</v>
          </cell>
          <cell r="L640">
            <v>0.7142857142857143</v>
          </cell>
          <cell r="M640">
            <v>0.967741935483871</v>
          </cell>
          <cell r="N640">
            <v>0.8666666666666667</v>
          </cell>
          <cell r="X640">
            <v>1.3103448275862069</v>
          </cell>
          <cell r="Y640">
            <v>1.774193548387097</v>
          </cell>
          <cell r="Z640">
            <v>1.3333333333333335</v>
          </cell>
          <cell r="AA640">
            <v>1.6451612903225805</v>
          </cell>
          <cell r="AB640">
            <v>0.56666666666666665</v>
          </cell>
          <cell r="AC640">
            <v>0.70967741935483875</v>
          </cell>
          <cell r="AD640">
            <v>0.67741935483870963</v>
          </cell>
          <cell r="AK640">
            <v>0.74193548387096775</v>
          </cell>
          <cell r="AL640">
            <v>0.16666666666666666</v>
          </cell>
        </row>
        <row r="641">
          <cell r="C641" t="str">
            <v>Wayside/Waltham/558WaverleyOaksRd 5</v>
          </cell>
          <cell r="D641" t="str">
            <v>Framingham Area Office</v>
          </cell>
          <cell r="J641">
            <v>0.45161290322580644</v>
          </cell>
          <cell r="K641">
            <v>0.58064516129032262</v>
          </cell>
          <cell r="L641">
            <v>0.32142857142857145</v>
          </cell>
          <cell r="M641">
            <v>0.16129032258064516</v>
          </cell>
          <cell r="R641">
            <v>9.6774193548387094E-2</v>
          </cell>
          <cell r="S641">
            <v>0.3</v>
          </cell>
          <cell r="T641">
            <v>9.6774193548387094E-2</v>
          </cell>
          <cell r="U641">
            <v>3.3333333333333333E-2</v>
          </cell>
          <cell r="V641">
            <v>0.25806451612903225</v>
          </cell>
          <cell r="W641">
            <v>0.54838709677419351</v>
          </cell>
          <cell r="X641">
            <v>0.20689655172413793</v>
          </cell>
          <cell r="Y641">
            <v>0.25806451612903225</v>
          </cell>
          <cell r="Z641">
            <v>0.8666666666666667</v>
          </cell>
          <cell r="AA641">
            <v>3.2258064516129031E-2</v>
          </cell>
          <cell r="AB641">
            <v>0.13333333333333333</v>
          </cell>
          <cell r="AD641">
            <v>9.6774193548387094E-2</v>
          </cell>
          <cell r="AE641">
            <v>0.16666666666666666</v>
          </cell>
          <cell r="AG641">
            <v>0.1</v>
          </cell>
          <cell r="AI641">
            <v>3.2258064516129031E-2</v>
          </cell>
          <cell r="AJ641">
            <v>0.14285714285714285</v>
          </cell>
          <cell r="AK641">
            <v>0.67741935483870974</v>
          </cell>
          <cell r="AL641">
            <v>0.23333333333333334</v>
          </cell>
        </row>
        <row r="642">
          <cell r="C642" t="str">
            <v>Wayside/Waltham/558WaverleyOaksRd 6</v>
          </cell>
          <cell r="D642" t="str">
            <v>Harbor Area Office</v>
          </cell>
          <cell r="I642">
            <v>0.13333333333333333</v>
          </cell>
          <cell r="J642">
            <v>0.45161290322580644</v>
          </cell>
          <cell r="M642">
            <v>0.25806451612903225</v>
          </cell>
          <cell r="N642">
            <v>0.8666666666666667</v>
          </cell>
          <cell r="O642">
            <v>0.87096774193548376</v>
          </cell>
          <cell r="P642">
            <v>0.6</v>
          </cell>
          <cell r="Q642">
            <v>0.4838709677419355</v>
          </cell>
          <cell r="S642">
            <v>1.3666666666666667</v>
          </cell>
          <cell r="T642">
            <v>1.870967741935484</v>
          </cell>
          <cell r="V642">
            <v>2</v>
          </cell>
          <cell r="W642">
            <v>1.870967741935484</v>
          </cell>
          <cell r="Z642">
            <v>0.3</v>
          </cell>
          <cell r="AA642">
            <v>0.87096774193548387</v>
          </cell>
          <cell r="AD642">
            <v>0.45161290322580649</v>
          </cell>
          <cell r="AE642">
            <v>1</v>
          </cell>
          <cell r="AF642">
            <v>0.74193548387096775</v>
          </cell>
          <cell r="AG642">
            <v>0.13333333333333333</v>
          </cell>
          <cell r="AI642">
            <v>0.54838709677419351</v>
          </cell>
          <cell r="AJ642">
            <v>0.9285714285714286</v>
          </cell>
          <cell r="AK642">
            <v>0.54838709677419351</v>
          </cell>
        </row>
        <row r="643">
          <cell r="C643" t="str">
            <v>Wayside/Waltham/558WaverleyOaksRd 7</v>
          </cell>
          <cell r="D643" t="str">
            <v>Hyde Park Area Office</v>
          </cell>
          <cell r="J643">
            <v>0.967741935483871</v>
          </cell>
          <cell r="K643">
            <v>1.5806451612903225</v>
          </cell>
          <cell r="L643">
            <v>0.39285714285714285</v>
          </cell>
          <cell r="M643">
            <v>1</v>
          </cell>
          <cell r="N643">
            <v>0.8</v>
          </cell>
          <cell r="O643">
            <v>1.032258064516129</v>
          </cell>
          <cell r="P643">
            <v>2.4</v>
          </cell>
          <cell r="Q643">
            <v>1.2580645161290323</v>
          </cell>
          <cell r="R643">
            <v>1.3548387096774195</v>
          </cell>
          <cell r="S643">
            <v>0.9</v>
          </cell>
          <cell r="X643">
            <v>0.82758620689655171</v>
          </cell>
          <cell r="Y643">
            <v>1.2258064516129032</v>
          </cell>
          <cell r="Z643">
            <v>0.26666666666666666</v>
          </cell>
          <cell r="AB643">
            <v>0.66666666666666663</v>
          </cell>
          <cell r="AC643">
            <v>1.6129032258064515</v>
          </cell>
          <cell r="AD643">
            <v>0.16129032258064516</v>
          </cell>
          <cell r="AE643">
            <v>0.4</v>
          </cell>
          <cell r="AF643">
            <v>1</v>
          </cell>
          <cell r="AG643">
            <v>1.5666666666666667</v>
          </cell>
          <cell r="AH643">
            <v>1.032258064516129</v>
          </cell>
          <cell r="AI643">
            <v>0.70967741935483875</v>
          </cell>
          <cell r="AJ643">
            <v>0.5</v>
          </cell>
          <cell r="AK643">
            <v>0.22580645161290322</v>
          </cell>
          <cell r="AL643">
            <v>0.86666666666666659</v>
          </cell>
        </row>
        <row r="644">
          <cell r="C644" t="str">
            <v>Wayside/Waltham/558WaverleyOaksRd 8</v>
          </cell>
          <cell r="D644" t="str">
            <v>Lynn Area Office</v>
          </cell>
          <cell r="AG644">
            <v>0.9</v>
          </cell>
          <cell r="AH644">
            <v>0.12903225806451613</v>
          </cell>
          <cell r="AL644">
            <v>6.6666666666666666E-2</v>
          </cell>
        </row>
        <row r="645">
          <cell r="C645" t="str">
            <v>Wayside/Waltham/558WaverleyOaksRd 9</v>
          </cell>
          <cell r="D645" t="str">
            <v>Malden Area Office</v>
          </cell>
          <cell r="H645">
            <v>2.870967741935484</v>
          </cell>
          <cell r="I645">
            <v>1.5333333333333332</v>
          </cell>
          <cell r="J645">
            <v>1.5483870967741935</v>
          </cell>
          <cell r="K645">
            <v>2.096774193548387</v>
          </cell>
          <cell r="L645">
            <v>2</v>
          </cell>
          <cell r="M645">
            <v>2.5806451612903225</v>
          </cell>
          <cell r="N645">
            <v>2.7</v>
          </cell>
          <cell r="O645">
            <v>2.5483870967741935</v>
          </cell>
          <cell r="P645">
            <v>1.8333333333333335</v>
          </cell>
          <cell r="Q645">
            <v>2.3548387096774195</v>
          </cell>
          <cell r="R645">
            <v>2.709677419354839</v>
          </cell>
          <cell r="S645">
            <v>1.9333333333333336</v>
          </cell>
          <cell r="T645">
            <v>2.67741935483871</v>
          </cell>
          <cell r="U645">
            <v>2.4333333333333331</v>
          </cell>
          <cell r="V645">
            <v>2.3870967741935485</v>
          </cell>
          <cell r="W645">
            <v>1.8709677419354838</v>
          </cell>
          <cell r="X645">
            <v>2.7931034482758621</v>
          </cell>
          <cell r="Y645">
            <v>0.90322580645161299</v>
          </cell>
          <cell r="Z645">
            <v>1.4333333333333333</v>
          </cell>
          <cell r="AA645">
            <v>2.2903225806451615</v>
          </cell>
          <cell r="AB645">
            <v>1.9333333333333331</v>
          </cell>
          <cell r="AC645">
            <v>2.225806451612903</v>
          </cell>
          <cell r="AD645">
            <v>1.903225806451613</v>
          </cell>
          <cell r="AE645">
            <v>2.6333333333333329</v>
          </cell>
          <cell r="AF645">
            <v>2.67741935483871</v>
          </cell>
          <cell r="AG645">
            <v>1.2</v>
          </cell>
          <cell r="AH645">
            <v>1.967741935483871</v>
          </cell>
          <cell r="AI645">
            <v>2.161290322580645</v>
          </cell>
          <cell r="AJ645">
            <v>2.1071428571428572</v>
          </cell>
          <cell r="AK645">
            <v>2.806451612903226</v>
          </cell>
          <cell r="AL645">
            <v>0.26666666666666666</v>
          </cell>
        </row>
        <row r="646">
          <cell r="C646" t="str">
            <v>Wayside/Waltham/558WaverleyOaksRd 10</v>
          </cell>
          <cell r="D646" t="str">
            <v>Park St. Area Office</v>
          </cell>
          <cell r="H646">
            <v>0.45161290322580644</v>
          </cell>
          <cell r="I646">
            <v>0.53333333333333333</v>
          </cell>
          <cell r="J646">
            <v>1.4516129032258065</v>
          </cell>
          <cell r="K646">
            <v>1.2580645161290323</v>
          </cell>
          <cell r="L646">
            <v>1.5</v>
          </cell>
          <cell r="M646">
            <v>1.6129032258064515</v>
          </cell>
          <cell r="N646">
            <v>0.93333333333333324</v>
          </cell>
          <cell r="Q646">
            <v>0.67741935483870974</v>
          </cell>
          <cell r="R646">
            <v>0.4838709677419355</v>
          </cell>
          <cell r="S646">
            <v>0.6333333333333333</v>
          </cell>
          <cell r="T646">
            <v>1.3548387096774193</v>
          </cell>
          <cell r="U646">
            <v>1.8333333333333335</v>
          </cell>
          <cell r="V646">
            <v>0.74193548387096775</v>
          </cell>
          <cell r="W646">
            <v>1.3225806451612903</v>
          </cell>
          <cell r="X646">
            <v>1</v>
          </cell>
          <cell r="Y646">
            <v>0.5161290322580645</v>
          </cell>
          <cell r="Z646">
            <v>1.3333333333333333</v>
          </cell>
          <cell r="AA646">
            <v>0.64516129032258063</v>
          </cell>
          <cell r="AB646">
            <v>1.8666666666666667</v>
          </cell>
          <cell r="AC646">
            <v>1.2580645161290323</v>
          </cell>
          <cell r="AD646">
            <v>2.8064516129032255</v>
          </cell>
          <cell r="AE646">
            <v>2.6333333333333333</v>
          </cell>
          <cell r="AF646">
            <v>1.129032258064516</v>
          </cell>
          <cell r="AG646">
            <v>0.9</v>
          </cell>
          <cell r="AH646">
            <v>1.870967741935484</v>
          </cell>
          <cell r="AI646">
            <v>2.032258064516129</v>
          </cell>
          <cell r="AJ646">
            <v>1.5</v>
          </cell>
          <cell r="AK646">
            <v>1.064516129032258</v>
          </cell>
          <cell r="AL646">
            <v>1.3333333333333335</v>
          </cell>
        </row>
        <row r="647">
          <cell r="C647" t="str">
            <v>Wayside/Waltham/558WaverleyOaksRd 11</v>
          </cell>
          <cell r="D647" t="str">
            <v>Solutions for Living (PAS Metro)</v>
          </cell>
          <cell r="K647">
            <v>6.4516129032258063E-2</v>
          </cell>
        </row>
        <row r="648">
          <cell r="C648" t="str">
            <v>YOU / Boylston / 1 Elmwood Place 1</v>
          </cell>
          <cell r="D648" t="str">
            <v>Framingham Area Office</v>
          </cell>
          <cell r="AC648">
            <v>0.35483870967741937</v>
          </cell>
        </row>
        <row r="649">
          <cell r="C649" t="str">
            <v>YOU / Boylston / 1 Elmwood Place 2</v>
          </cell>
          <cell r="D649" t="str">
            <v>North Central Area Office</v>
          </cell>
          <cell r="E649">
            <v>2</v>
          </cell>
          <cell r="F649">
            <v>1.935483870967742</v>
          </cell>
          <cell r="G649">
            <v>2</v>
          </cell>
          <cell r="H649">
            <v>2</v>
          </cell>
          <cell r="I649">
            <v>1.9</v>
          </cell>
          <cell r="J649">
            <v>2</v>
          </cell>
          <cell r="K649">
            <v>2</v>
          </cell>
          <cell r="L649">
            <v>1.7857142857142856</v>
          </cell>
          <cell r="M649">
            <v>2</v>
          </cell>
          <cell r="N649">
            <v>2.8666666666666667</v>
          </cell>
          <cell r="O649">
            <v>3</v>
          </cell>
          <cell r="P649">
            <v>3</v>
          </cell>
          <cell r="Q649">
            <v>3.354838709677419</v>
          </cell>
          <cell r="R649">
            <v>3</v>
          </cell>
          <cell r="S649">
            <v>2.5666666666666664</v>
          </cell>
          <cell r="T649">
            <v>3</v>
          </cell>
          <cell r="U649">
            <v>2.4666666666666668</v>
          </cell>
          <cell r="V649">
            <v>2.967741935483871</v>
          </cell>
          <cell r="W649">
            <v>3</v>
          </cell>
          <cell r="X649">
            <v>3</v>
          </cell>
          <cell r="Y649">
            <v>2.967741935483871</v>
          </cell>
          <cell r="Z649">
            <v>2.9333333333333336</v>
          </cell>
          <cell r="AA649">
            <v>3</v>
          </cell>
          <cell r="AB649">
            <v>2.6</v>
          </cell>
          <cell r="AC649">
            <v>2.4516129032258065</v>
          </cell>
          <cell r="AD649">
            <v>2.3548387096774195</v>
          </cell>
          <cell r="AE649">
            <v>2.9333333333333336</v>
          </cell>
          <cell r="AF649">
            <v>2.645161290322581</v>
          </cell>
          <cell r="AG649">
            <v>2.9333333333333336</v>
          </cell>
          <cell r="AH649">
            <v>2.967741935483871</v>
          </cell>
          <cell r="AI649">
            <v>2.741935483870968</v>
          </cell>
          <cell r="AJ649">
            <v>3</v>
          </cell>
          <cell r="AK649">
            <v>2.709677419354839</v>
          </cell>
          <cell r="AL649">
            <v>3</v>
          </cell>
          <cell r="AM649">
            <v>2.709677419354839</v>
          </cell>
          <cell r="AN649">
            <v>3</v>
          </cell>
          <cell r="AO649">
            <v>2.096774193548387</v>
          </cell>
          <cell r="AP649">
            <v>2.5483870967741935</v>
          </cell>
          <cell r="AQ649">
            <v>1.9</v>
          </cell>
          <cell r="AR649">
            <v>2.3548387096774195</v>
          </cell>
          <cell r="AS649">
            <v>2.6333333333333333</v>
          </cell>
          <cell r="AT649">
            <v>2.129032258064516</v>
          </cell>
          <cell r="AU649">
            <v>2.806451612903226</v>
          </cell>
          <cell r="AV649">
            <v>2.4642857142857144</v>
          </cell>
          <cell r="AW649">
            <v>2</v>
          </cell>
          <cell r="AX649">
            <v>2.0333333333333332</v>
          </cell>
          <cell r="AY649">
            <v>2.6451612903225805</v>
          </cell>
          <cell r="AZ649">
            <v>1.5333333333333334</v>
          </cell>
        </row>
        <row r="650">
          <cell r="C650" t="str">
            <v>YOU / Boylston / 1 Elmwood Place 3</v>
          </cell>
          <cell r="D650" t="str">
            <v>South Central Area Office</v>
          </cell>
          <cell r="E650">
            <v>2.4838709677419355</v>
          </cell>
          <cell r="F650">
            <v>2.5806451612903225</v>
          </cell>
          <cell r="G650">
            <v>3</v>
          </cell>
          <cell r="H650">
            <v>2.838709677419355</v>
          </cell>
          <cell r="I650">
            <v>2.4333333333333331</v>
          </cell>
          <cell r="J650">
            <v>1.7419354838709677</v>
          </cell>
          <cell r="K650">
            <v>2.903225806451613</v>
          </cell>
          <cell r="L650">
            <v>1.7857142857142856</v>
          </cell>
          <cell r="M650">
            <v>1</v>
          </cell>
          <cell r="N650">
            <v>0.26666666666666666</v>
          </cell>
          <cell r="Q650">
            <v>0.61290322580645162</v>
          </cell>
          <cell r="R650">
            <v>1</v>
          </cell>
          <cell r="S650">
            <v>1</v>
          </cell>
          <cell r="T650">
            <v>1</v>
          </cell>
          <cell r="U650">
            <v>0.6</v>
          </cell>
          <cell r="V650">
            <v>1</v>
          </cell>
          <cell r="W650">
            <v>0.29032258064516125</v>
          </cell>
          <cell r="X650">
            <v>1</v>
          </cell>
          <cell r="Y650">
            <v>1</v>
          </cell>
          <cell r="Z650">
            <v>1</v>
          </cell>
          <cell r="AA650">
            <v>1</v>
          </cell>
          <cell r="AB650">
            <v>0.16666666666666666</v>
          </cell>
          <cell r="AC650">
            <v>0.67741935483870963</v>
          </cell>
          <cell r="AD650">
            <v>1.096774193548387</v>
          </cell>
          <cell r="AE650">
            <v>1</v>
          </cell>
          <cell r="AF650">
            <v>0.70967741935483875</v>
          </cell>
          <cell r="AG650">
            <v>1</v>
          </cell>
          <cell r="AH650">
            <v>1</v>
          </cell>
          <cell r="AI650">
            <v>0.87096774193548387</v>
          </cell>
          <cell r="AJ650">
            <v>1</v>
          </cell>
          <cell r="AK650">
            <v>1</v>
          </cell>
          <cell r="AL650">
            <v>1</v>
          </cell>
          <cell r="AM650">
            <v>1</v>
          </cell>
          <cell r="AN650">
            <v>1</v>
          </cell>
          <cell r="AO650">
            <v>1</v>
          </cell>
          <cell r="AP650">
            <v>0.90322580645161288</v>
          </cell>
          <cell r="AQ650">
            <v>1</v>
          </cell>
          <cell r="AR650">
            <v>1</v>
          </cell>
          <cell r="AS650">
            <v>1</v>
          </cell>
          <cell r="AT650">
            <v>0.32258064516129031</v>
          </cell>
          <cell r="AU650">
            <v>9.6774193548387094E-2</v>
          </cell>
          <cell r="AV650">
            <v>1</v>
          </cell>
          <cell r="AW650">
            <v>1.3870967741935483</v>
          </cell>
          <cell r="AX650">
            <v>1.8333333333333335</v>
          </cell>
          <cell r="AY650">
            <v>2</v>
          </cell>
          <cell r="AZ650">
            <v>2</v>
          </cell>
        </row>
        <row r="651">
          <cell r="C651" t="str">
            <v>YOU / Boylston / 1 Elmwood Place 4</v>
          </cell>
          <cell r="D651" t="str">
            <v>Worcester East Area Office</v>
          </cell>
          <cell r="E651">
            <v>2</v>
          </cell>
          <cell r="F651">
            <v>2</v>
          </cell>
          <cell r="G651">
            <v>2</v>
          </cell>
          <cell r="H651">
            <v>1.5806451612903225</v>
          </cell>
          <cell r="I651">
            <v>1</v>
          </cell>
          <cell r="J651">
            <v>2.096774193548387</v>
          </cell>
          <cell r="K651">
            <v>1.903225806451613</v>
          </cell>
          <cell r="L651">
            <v>2.1785714285714288</v>
          </cell>
          <cell r="M651">
            <v>2</v>
          </cell>
          <cell r="N651">
            <v>2.4333333333333336</v>
          </cell>
          <cell r="O651">
            <v>2.5161290322580645</v>
          </cell>
          <cell r="P651">
            <v>3</v>
          </cell>
          <cell r="Q651">
            <v>2.3548387096774195</v>
          </cell>
          <cell r="R651">
            <v>1.806451612903226</v>
          </cell>
          <cell r="S651">
            <v>2</v>
          </cell>
          <cell r="T651">
            <v>2</v>
          </cell>
          <cell r="U651">
            <v>2.2999999999999998</v>
          </cell>
          <cell r="V651">
            <v>2</v>
          </cell>
          <cell r="W651">
            <v>1.5483870967741935</v>
          </cell>
          <cell r="X651">
            <v>2</v>
          </cell>
          <cell r="Y651">
            <v>1.9677419354838708</v>
          </cell>
          <cell r="Z651">
            <v>2</v>
          </cell>
          <cell r="AA651">
            <v>2</v>
          </cell>
          <cell r="AB651">
            <v>2</v>
          </cell>
          <cell r="AC651">
            <v>2</v>
          </cell>
          <cell r="AD651">
            <v>1.3870967741935485</v>
          </cell>
          <cell r="AE651">
            <v>1</v>
          </cell>
          <cell r="AF651">
            <v>1</v>
          </cell>
          <cell r="AG651">
            <v>1</v>
          </cell>
          <cell r="AH651">
            <v>1</v>
          </cell>
          <cell r="AI651">
            <v>1</v>
          </cell>
          <cell r="AJ651">
            <v>0.9642857142857143</v>
          </cell>
          <cell r="AK651">
            <v>1.032258064516129</v>
          </cell>
          <cell r="AL651">
            <v>1.8</v>
          </cell>
          <cell r="AM651">
            <v>1.903225806451613</v>
          </cell>
          <cell r="AN651">
            <v>1.6666666666666667</v>
          </cell>
          <cell r="AO651">
            <v>2</v>
          </cell>
          <cell r="AP651">
            <v>2</v>
          </cell>
          <cell r="AQ651">
            <v>2</v>
          </cell>
          <cell r="AR651">
            <v>2</v>
          </cell>
          <cell r="AS651">
            <v>1.5333333333333332</v>
          </cell>
          <cell r="AT651">
            <v>1.7741935483870965</v>
          </cell>
          <cell r="AU651">
            <v>1.064516129032258</v>
          </cell>
          <cell r="AV651">
            <v>2.1785714285714284</v>
          </cell>
          <cell r="AW651">
            <v>2</v>
          </cell>
          <cell r="AX651">
            <v>1.2333333333333334</v>
          </cell>
          <cell r="AY651">
            <v>1</v>
          </cell>
          <cell r="AZ651">
            <v>0.96666666666666667</v>
          </cell>
        </row>
        <row r="652">
          <cell r="C652" t="str">
            <v>YOU / Boylston / 1 Elmwood Place 5</v>
          </cell>
          <cell r="D652" t="str">
            <v>Worcester West Area Office</v>
          </cell>
          <cell r="E652">
            <v>1.4516129032258065</v>
          </cell>
          <cell r="F652">
            <v>1.967741935483871</v>
          </cell>
          <cell r="G652">
            <v>1.8666666666666667</v>
          </cell>
          <cell r="H652">
            <v>2</v>
          </cell>
          <cell r="I652">
            <v>2.2000000000000002</v>
          </cell>
          <cell r="J652">
            <v>1.1612903225806452</v>
          </cell>
          <cell r="K652">
            <v>1</v>
          </cell>
          <cell r="L652">
            <v>2</v>
          </cell>
          <cell r="M652">
            <v>2</v>
          </cell>
          <cell r="N652">
            <v>2.7333333333333334</v>
          </cell>
          <cell r="O652">
            <v>2.838709677419355</v>
          </cell>
          <cell r="P652">
            <v>2.8333333333333335</v>
          </cell>
          <cell r="Q652">
            <v>2.6129032258064515</v>
          </cell>
          <cell r="R652">
            <v>2.903225806451613</v>
          </cell>
          <cell r="S652">
            <v>2.4666666666666668</v>
          </cell>
          <cell r="T652">
            <v>3</v>
          </cell>
          <cell r="U652">
            <v>2.7333333333333334</v>
          </cell>
          <cell r="V652">
            <v>3</v>
          </cell>
          <cell r="W652">
            <v>3</v>
          </cell>
          <cell r="X652">
            <v>3</v>
          </cell>
          <cell r="Y652">
            <v>2.870967741935484</v>
          </cell>
          <cell r="Z652">
            <v>3</v>
          </cell>
          <cell r="AA652">
            <v>3</v>
          </cell>
          <cell r="AB652">
            <v>3.166666666666667</v>
          </cell>
          <cell r="AC652">
            <v>2.419354838709677</v>
          </cell>
          <cell r="AD652">
            <v>2.032258064516129</v>
          </cell>
          <cell r="AE652">
            <v>3</v>
          </cell>
          <cell r="AF652">
            <v>3.1290322580645165</v>
          </cell>
          <cell r="AG652">
            <v>2.4333333333333336</v>
          </cell>
          <cell r="AH652">
            <v>2.67741935483871</v>
          </cell>
          <cell r="AI652">
            <v>3</v>
          </cell>
          <cell r="AJ652">
            <v>2.9642857142857144</v>
          </cell>
          <cell r="AK652">
            <v>2.935483870967742</v>
          </cell>
          <cell r="AL652">
            <v>2.2999999999999998</v>
          </cell>
          <cell r="AM652">
            <v>2.774193548387097</v>
          </cell>
          <cell r="AN652">
            <v>2.8</v>
          </cell>
          <cell r="AO652">
            <v>2.741935483870968</v>
          </cell>
          <cell r="AP652">
            <v>2.6774193548387095</v>
          </cell>
          <cell r="AQ652">
            <v>2.9666666666666668</v>
          </cell>
          <cell r="AR652">
            <v>3.096774193548387</v>
          </cell>
          <cell r="AS652">
            <v>2.2000000000000002</v>
          </cell>
          <cell r="AT652">
            <v>2.741935483870968</v>
          </cell>
          <cell r="AU652">
            <v>3</v>
          </cell>
          <cell r="AV652">
            <v>2.8928571428571428</v>
          </cell>
          <cell r="AW652">
            <v>2.7096774193548385</v>
          </cell>
          <cell r="AX652">
            <v>2.1333333333333333</v>
          </cell>
          <cell r="AY652">
            <v>2.8064516129032251</v>
          </cell>
          <cell r="AZ652">
            <v>2.833333333333333</v>
          </cell>
        </row>
        <row r="653">
          <cell r="C653" t="str">
            <v>YOU / Worcester / 37 Boylston 1</v>
          </cell>
          <cell r="D653" t="str">
            <v>Haverhill Area Office</v>
          </cell>
          <cell r="N653">
            <v>0.13333333333333333</v>
          </cell>
        </row>
        <row r="654">
          <cell r="C654" t="str">
            <v>YOU / Worcester / 37 Boylston 2</v>
          </cell>
          <cell r="D654" t="str">
            <v>North Central Area Office</v>
          </cell>
          <cell r="W654">
            <v>6.4516129032258063E-2</v>
          </cell>
          <cell r="AB654">
            <v>0.1</v>
          </cell>
          <cell r="AD654">
            <v>0.87096774193548387</v>
          </cell>
          <cell r="AY654">
            <v>0.90322580645161288</v>
          </cell>
          <cell r="AZ654">
            <v>0.53333333333333333</v>
          </cell>
        </row>
        <row r="655">
          <cell r="C655" t="str">
            <v>YOU / Worcester / 37 Boylston 3</v>
          </cell>
          <cell r="D655" t="str">
            <v>South Central Area Office</v>
          </cell>
          <cell r="E655">
            <v>1</v>
          </cell>
          <cell r="F655">
            <v>1.6451612903225805</v>
          </cell>
          <cell r="G655">
            <v>2</v>
          </cell>
          <cell r="H655">
            <v>2</v>
          </cell>
          <cell r="I655">
            <v>1.9666666666666666</v>
          </cell>
          <cell r="J655">
            <v>1</v>
          </cell>
          <cell r="K655">
            <v>1.7419354838709677</v>
          </cell>
          <cell r="L655">
            <v>2.1428571428571432</v>
          </cell>
          <cell r="M655">
            <v>4</v>
          </cell>
          <cell r="N655">
            <v>2.5333333333333332</v>
          </cell>
          <cell r="O655">
            <v>2</v>
          </cell>
          <cell r="P655">
            <v>1.3333333333333335</v>
          </cell>
          <cell r="Q655">
            <v>0.83870967741935487</v>
          </cell>
          <cell r="R655">
            <v>1</v>
          </cell>
          <cell r="S655">
            <v>1</v>
          </cell>
          <cell r="T655">
            <v>1</v>
          </cell>
          <cell r="U655">
            <v>1</v>
          </cell>
          <cell r="V655">
            <v>0.83870967741935487</v>
          </cell>
          <cell r="W655">
            <v>0.90322580645161288</v>
          </cell>
          <cell r="X655">
            <v>1</v>
          </cell>
          <cell r="Y655">
            <v>0.61290322580645162</v>
          </cell>
          <cell r="Z655">
            <v>0.46666666666666667</v>
          </cell>
          <cell r="AA655">
            <v>1</v>
          </cell>
          <cell r="AB655">
            <v>0.26666666666666666</v>
          </cell>
          <cell r="AC655">
            <v>1</v>
          </cell>
          <cell r="AD655">
            <v>1</v>
          </cell>
          <cell r="AE655">
            <v>1</v>
          </cell>
          <cell r="AF655">
            <v>1</v>
          </cell>
          <cell r="AG655">
            <v>0.43333333333333335</v>
          </cell>
          <cell r="AH655">
            <v>0.19354838709677419</v>
          </cell>
          <cell r="AI655">
            <v>1</v>
          </cell>
          <cell r="AJ655">
            <v>1</v>
          </cell>
          <cell r="AK655">
            <v>0.61290322580645162</v>
          </cell>
          <cell r="AL655">
            <v>0.8666666666666667</v>
          </cell>
          <cell r="AM655">
            <v>1.064516129032258</v>
          </cell>
          <cell r="AN655">
            <v>1</v>
          </cell>
          <cell r="AO655">
            <v>1</v>
          </cell>
          <cell r="AP655">
            <v>1</v>
          </cell>
          <cell r="AQ655">
            <v>1.7</v>
          </cell>
          <cell r="AR655">
            <v>1.6774193548387095</v>
          </cell>
          <cell r="AS655">
            <v>1</v>
          </cell>
          <cell r="AT655">
            <v>3.2258064516129031E-2</v>
          </cell>
        </row>
        <row r="656">
          <cell r="C656" t="str">
            <v>YOU / Worcester / 37 Boylston 4</v>
          </cell>
          <cell r="D656" t="str">
            <v>Worcester East Area Office</v>
          </cell>
          <cell r="E656">
            <v>2</v>
          </cell>
          <cell r="F656">
            <v>2</v>
          </cell>
          <cell r="G656">
            <v>2.2333333333333334</v>
          </cell>
          <cell r="H656">
            <v>2</v>
          </cell>
          <cell r="I656">
            <v>1.7333333333333334</v>
          </cell>
          <cell r="J656">
            <v>2</v>
          </cell>
          <cell r="K656">
            <v>2.4838709677419355</v>
          </cell>
          <cell r="L656">
            <v>1.9285714285714286</v>
          </cell>
          <cell r="M656">
            <v>1.8064516129032258</v>
          </cell>
          <cell r="N656">
            <v>1.8666666666666667</v>
          </cell>
          <cell r="O656">
            <v>2</v>
          </cell>
          <cell r="P656">
            <v>2.3666666666666667</v>
          </cell>
          <cell r="Q656">
            <v>2.7096774193548385</v>
          </cell>
          <cell r="R656">
            <v>2.870967741935484</v>
          </cell>
          <cell r="S656">
            <v>2.8666666666666667</v>
          </cell>
          <cell r="T656">
            <v>3</v>
          </cell>
          <cell r="U656">
            <v>4</v>
          </cell>
          <cell r="V656">
            <v>3.4193548387096775</v>
          </cell>
          <cell r="W656">
            <v>2.5483870967741935</v>
          </cell>
          <cell r="X656">
            <v>2.6551724137931032</v>
          </cell>
          <cell r="Y656">
            <v>3.3548387096774195</v>
          </cell>
          <cell r="Z656">
            <v>3.5</v>
          </cell>
          <cell r="AA656">
            <v>2.967741935483871</v>
          </cell>
          <cell r="AB656">
            <v>3.6</v>
          </cell>
          <cell r="AC656">
            <v>2.6774193548387095</v>
          </cell>
          <cell r="AD656">
            <v>3.774193548387097</v>
          </cell>
          <cell r="AE656">
            <v>3.9666666666666668</v>
          </cell>
          <cell r="AF656">
            <v>2.387096774193548</v>
          </cell>
          <cell r="AG656">
            <v>2.4333333333333336</v>
          </cell>
          <cell r="AH656">
            <v>4.096774193548387</v>
          </cell>
          <cell r="AI656">
            <v>4</v>
          </cell>
          <cell r="AJ656">
            <v>4</v>
          </cell>
          <cell r="AK656">
            <v>4</v>
          </cell>
          <cell r="AL656">
            <v>2.2999999999999998</v>
          </cell>
          <cell r="AM656">
            <v>2</v>
          </cell>
          <cell r="AN656">
            <v>2.8</v>
          </cell>
          <cell r="AO656">
            <v>2.67741935483871</v>
          </cell>
          <cell r="AP656">
            <v>2.935483870967742</v>
          </cell>
          <cell r="AQ656">
            <v>1.5</v>
          </cell>
          <cell r="AR656">
            <v>2</v>
          </cell>
          <cell r="AS656">
            <v>2.5</v>
          </cell>
          <cell r="AT656">
            <v>3</v>
          </cell>
          <cell r="AU656">
            <v>2.967741935483871</v>
          </cell>
          <cell r="AV656">
            <v>3</v>
          </cell>
          <cell r="AW656">
            <v>2.935483870967742</v>
          </cell>
          <cell r="AX656">
            <v>2.1</v>
          </cell>
          <cell r="AY656">
            <v>1.967741935483871</v>
          </cell>
          <cell r="AZ656">
            <v>2.5</v>
          </cell>
        </row>
        <row r="657">
          <cell r="C657" t="str">
            <v>YOU / Worcester / 37 Boylston 5</v>
          </cell>
          <cell r="D657" t="str">
            <v>Worcester West Area Office</v>
          </cell>
          <cell r="E657">
            <v>1.6451612903225805</v>
          </cell>
          <cell r="F657">
            <v>1.8709677419354838</v>
          </cell>
          <cell r="G657">
            <v>1.6666666666666665</v>
          </cell>
          <cell r="H657">
            <v>1.935483870967742</v>
          </cell>
          <cell r="I657">
            <v>2</v>
          </cell>
          <cell r="J657">
            <v>2.419354838709677</v>
          </cell>
          <cell r="K657">
            <v>2.161290322580645</v>
          </cell>
          <cell r="L657">
            <v>2.25</v>
          </cell>
          <cell r="M657">
            <v>2</v>
          </cell>
          <cell r="N657">
            <v>2</v>
          </cell>
          <cell r="O657">
            <v>2</v>
          </cell>
          <cell r="P657">
            <v>1.8333333333333333</v>
          </cell>
          <cell r="Q657">
            <v>2</v>
          </cell>
          <cell r="R657">
            <v>1.8709677419354838</v>
          </cell>
          <cell r="S657">
            <v>1.9</v>
          </cell>
          <cell r="T657">
            <v>2</v>
          </cell>
          <cell r="U657">
            <v>1</v>
          </cell>
          <cell r="V657">
            <v>1.3870967741935485</v>
          </cell>
          <cell r="W657">
            <v>2</v>
          </cell>
          <cell r="X657">
            <v>2</v>
          </cell>
          <cell r="Y657">
            <v>1.4516129032258065</v>
          </cell>
          <cell r="Z657">
            <v>2</v>
          </cell>
          <cell r="AA657">
            <v>2</v>
          </cell>
          <cell r="AB657">
            <v>1.8666666666666667</v>
          </cell>
          <cell r="AC657">
            <v>1.9032258064516128</v>
          </cell>
          <cell r="AD657">
            <v>1.129032258064516</v>
          </cell>
          <cell r="AE657">
            <v>2</v>
          </cell>
          <cell r="AF657">
            <v>2</v>
          </cell>
          <cell r="AG657">
            <v>2.6333333333333333</v>
          </cell>
          <cell r="AH657">
            <v>1.032258064516129</v>
          </cell>
          <cell r="AI657">
            <v>2</v>
          </cell>
          <cell r="AJ657">
            <v>1.7857142857142856</v>
          </cell>
          <cell r="AK657">
            <v>1.838709677419355</v>
          </cell>
          <cell r="AL657">
            <v>2</v>
          </cell>
          <cell r="AM657">
            <v>2</v>
          </cell>
          <cell r="AN657">
            <v>2</v>
          </cell>
          <cell r="AO657">
            <v>2</v>
          </cell>
          <cell r="AP657">
            <v>1.903225806451613</v>
          </cell>
          <cell r="AQ657">
            <v>1.7333333333333334</v>
          </cell>
          <cell r="AR657">
            <v>2</v>
          </cell>
          <cell r="AS657">
            <v>2.2000000000000002</v>
          </cell>
          <cell r="AT657">
            <v>2</v>
          </cell>
          <cell r="AU657">
            <v>2</v>
          </cell>
          <cell r="AV657">
            <v>1.8571428571428572</v>
          </cell>
          <cell r="AW657">
            <v>2</v>
          </cell>
          <cell r="AX657">
            <v>2</v>
          </cell>
          <cell r="AY657">
            <v>2</v>
          </cell>
          <cell r="AZ657">
            <v>1</v>
          </cell>
        </row>
      </sheetData>
      <sheetData sheetId="10"/>
      <sheetData sheetId="11"/>
      <sheetData sheetId="12"/>
      <sheetData sheetId="13"/>
      <sheetData sheetId="14">
        <row r="2">
          <cell r="A2" t="str">
            <v>Bay State CS / Plymouth / 475 State</v>
          </cell>
        </row>
        <row r="3">
          <cell r="A3" t="str">
            <v>Bay State CS / S.Weymouth/ 911 Main</v>
          </cell>
        </row>
        <row r="4">
          <cell r="A4" t="str">
            <v>Brandon/Natick/27Winter St</v>
          </cell>
        </row>
        <row r="5">
          <cell r="A5" t="str">
            <v>Caritas St Mary's /Dorch /90Cushing</v>
          </cell>
        </row>
        <row r="6">
          <cell r="A6" t="str">
            <v>CFP / Dorchester / 31 Athelwold St</v>
          </cell>
        </row>
        <row r="7">
          <cell r="A7" t="str">
            <v>Community Care/S.Attleboro/543Newpo</v>
          </cell>
        </row>
        <row r="8">
          <cell r="A8" t="str">
            <v>EliotCommunityHS / Waltham/ 130Dale</v>
          </cell>
        </row>
        <row r="9">
          <cell r="A9" t="str">
            <v>EliotCommunityHS/Arling/734-736Mass</v>
          </cell>
        </row>
        <row r="10">
          <cell r="A10" t="str">
            <v>EliotCommunityHS/Dedham/20Harvey</v>
          </cell>
        </row>
        <row r="11">
          <cell r="A11" t="str">
            <v>EliotCommunityHS/JamPlain/281HydePk</v>
          </cell>
        </row>
        <row r="12">
          <cell r="A12" t="str">
            <v>EliotCommunityHS/Lynn/12OrchardSt</v>
          </cell>
        </row>
        <row r="13">
          <cell r="A13" t="str">
            <v>EliotCommunityHS/Medford/159Allston</v>
          </cell>
        </row>
        <row r="14">
          <cell r="A14" t="str">
            <v>EliotCommunityHS/NewBedford/163Coun</v>
          </cell>
        </row>
        <row r="15">
          <cell r="A15" t="str">
            <v>EliotCommunityHS/Wakefield/18 Lafay</v>
          </cell>
        </row>
        <row r="16">
          <cell r="A16" t="str">
            <v>Gandara / Greenfield / 107 Conway</v>
          </cell>
        </row>
        <row r="17">
          <cell r="A17" t="str">
            <v>Gandara / Holyoke / 27-29 Canby St</v>
          </cell>
        </row>
        <row r="18">
          <cell r="A18" t="str">
            <v>Gandara / Springfield / 25 Moorland</v>
          </cell>
        </row>
        <row r="19">
          <cell r="A19" t="str">
            <v>Gandara / Springfield / 353 MapleSt</v>
          </cell>
        </row>
        <row r="20">
          <cell r="A20" t="str">
            <v>GermaineLawrence/Arlington/18Clarem</v>
          </cell>
        </row>
        <row r="21">
          <cell r="A21" t="str">
            <v>Harbor Schools/ Merrimac /100W.Main</v>
          </cell>
        </row>
        <row r="22">
          <cell r="A22" t="str">
            <v>HES / Beverly / 6 Echo Ave.</v>
          </cell>
        </row>
        <row r="23">
          <cell r="A23" t="str">
            <v>HES / Haverhill / 8-10 Howard St</v>
          </cell>
        </row>
        <row r="24">
          <cell r="A24" t="str">
            <v>HES / Salem / 39 1/2 Mason St</v>
          </cell>
        </row>
        <row r="25">
          <cell r="A25" t="str">
            <v>ItalianHome/E. Freetown/9PinewoodCt</v>
          </cell>
        </row>
        <row r="26">
          <cell r="A26" t="str">
            <v>ItalianHome/JamPl/1125CentreSt</v>
          </cell>
        </row>
        <row r="27">
          <cell r="A27" t="str">
            <v>Key / Fall River / 62 County St</v>
          </cell>
        </row>
        <row r="28">
          <cell r="A28" t="str">
            <v>Key / Methuen / 175 Lowell St</v>
          </cell>
        </row>
        <row r="29">
          <cell r="A29" t="str">
            <v>Key / Methuen / 19 Mystic St</v>
          </cell>
        </row>
        <row r="30">
          <cell r="A30" t="str">
            <v>Key / Pittsfield / 369 West St</v>
          </cell>
        </row>
        <row r="31">
          <cell r="A31" t="str">
            <v>Key / Worcester / 2 Norton St</v>
          </cell>
        </row>
        <row r="32">
          <cell r="A32" t="str">
            <v>LUK / Fitchburg / 101 South St</v>
          </cell>
        </row>
        <row r="33">
          <cell r="A33" t="str">
            <v>LUK / Fitchburg / 102 Day Street</v>
          </cell>
        </row>
        <row r="34">
          <cell r="A34" t="str">
            <v>LUK / Fitchburg / 27 Myrtle Ave</v>
          </cell>
        </row>
        <row r="35">
          <cell r="A35" t="str">
            <v>LUK / Fitchburg / 846 Westminster</v>
          </cell>
        </row>
        <row r="36">
          <cell r="A36" t="str">
            <v>NFI / Arlington /23 Maple St</v>
          </cell>
        </row>
        <row r="37">
          <cell r="A37" t="str">
            <v>Old Colony Y/Brockton/917R Montello</v>
          </cell>
        </row>
        <row r="38">
          <cell r="A38" t="str">
            <v>Old Colony Y/Fall River/199 N. Main</v>
          </cell>
        </row>
        <row r="39">
          <cell r="A39" t="str">
            <v>Old Colony Y/NewBedford/106 bullard</v>
          </cell>
        </row>
        <row r="40">
          <cell r="A40" t="str">
            <v>RFK / Lancaster / 220 Old Common</v>
          </cell>
        </row>
        <row r="41">
          <cell r="A41" t="str">
            <v>RFK / S.Yarmouth / 137 Run Pond</v>
          </cell>
        </row>
        <row r="42">
          <cell r="A42" t="str">
            <v>SPIN / Lynn / 50 Newhall Street</v>
          </cell>
        </row>
        <row r="43">
          <cell r="A43" t="str">
            <v>St Vincent's/FallRiver/2425Highland</v>
          </cell>
        </row>
        <row r="44">
          <cell r="A44" t="str">
            <v>TeamCoord / Bradford / 4 S. Kimball</v>
          </cell>
        </row>
        <row r="45">
          <cell r="A45" t="str">
            <v>TeamCoord / Haverhill / 20NewcombSt</v>
          </cell>
        </row>
        <row r="46">
          <cell r="A46" t="str">
            <v>TeamCoord/Wilmington/82HighSt</v>
          </cell>
        </row>
        <row r="47">
          <cell r="A47" t="str">
            <v>TheHome for LW/Walpole/399Lincoln</v>
          </cell>
        </row>
        <row r="48">
          <cell r="A48" t="str">
            <v>Wayside/Framingham/1FredrickAbbotWy</v>
          </cell>
        </row>
        <row r="49">
          <cell r="A49" t="str">
            <v>Wayside/Framingham/85Edgell Rd</v>
          </cell>
        </row>
        <row r="50">
          <cell r="A50" t="str">
            <v>Wayside/Framingham/98DennisonAve</v>
          </cell>
        </row>
        <row r="51">
          <cell r="A51" t="str">
            <v>Wayside/Waltham/558WaverleyOaksRd</v>
          </cell>
        </row>
        <row r="52">
          <cell r="A52" t="str">
            <v>YOU / Boylston / 1 Elmwood Place</v>
          </cell>
        </row>
        <row r="53">
          <cell r="A53" t="str">
            <v>YOU / Worcester / 37 Boylston</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1. FY15 UFR - Aggregate"/>
      <sheetName val="1. FY15 UFR - Pivot"/>
      <sheetName val="2a. FY13 Units"/>
      <sheetName val="3. CAF Spring 2015"/>
      <sheetName val="2b. Staff %"/>
      <sheetName val="2c. Service Length"/>
      <sheetName val="2d. FTE"/>
      <sheetName val="2e. Volunteers"/>
      <sheetName val="Workspace 1"/>
      <sheetName val="Workspace 2"/>
      <sheetName val="4. Rate Calculations"/>
      <sheetName val="Complete UFR List"/>
      <sheetName val="5. Fiscal Impact"/>
      <sheetName val="BARCC"/>
      <sheetName val="Center for H&amp;H"/>
      <sheetName val="Eliz. F."/>
      <sheetName val="Health Imp."/>
      <sheetName val="Ind. House"/>
      <sheetName val="Marthas Vineyard CS"/>
      <sheetName val="NELCWIT"/>
      <sheetName val="New Hope"/>
      <sheetName val="Pathways for Change"/>
      <sheetName val="Safe Place"/>
      <sheetName val="South Middlesex"/>
      <sheetName val="Wayside Y&amp;F"/>
      <sheetName val="YWCA Lawrence"/>
      <sheetName val="YWCA Western MA"/>
    </sheetNames>
    <sheetDataSet>
      <sheetData sheetId="0"/>
      <sheetData sheetId="1"/>
      <sheetData sheetId="2"/>
      <sheetData sheetId="3"/>
      <sheetData sheetId="4"/>
      <sheetData sheetId="5"/>
      <sheetData sheetId="6">
        <row r="16">
          <cell r="C16">
            <v>1.25</v>
          </cell>
        </row>
      </sheetData>
      <sheetData sheetId="7"/>
      <sheetData sheetId="8"/>
      <sheetData sheetId="9"/>
      <sheetData sheetId="10"/>
      <sheetData sheetId="11"/>
      <sheetData sheetId="12">
        <row r="3">
          <cell r="A3">
            <v>102</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7 Pre PH FI"/>
      <sheetName val="2017 Post PH FI"/>
      <sheetName val="Brooke"/>
      <sheetName val="Sheet1"/>
      <sheetName val="Chart"/>
      <sheetName val="Notes "/>
      <sheetName val="11.22.19 ALTR Add on Rates"/>
      <sheetName val="Integrated Team (FY21)"/>
      <sheetName val="shouldve been PH GLE "/>
      <sheetName val="GLE (FY21)"/>
      <sheetName val="GLE"/>
      <sheetName val="Med_Int_Spec (FY21)"/>
      <sheetName val="Med_Int_Spec"/>
      <sheetName val="Int_Beh (FY21)"/>
      <sheetName val="Int_Beh"/>
      <sheetName val="Int_Fire_Safety (FY21)"/>
      <sheetName val="Int_Fire_Safety"/>
      <sheetName val="Clin_Int (FY21)"/>
      <sheetName val="Clin_Int"/>
      <sheetName val="Int_DBT(FY21)"/>
      <sheetName val="FY15 Salary Benchmark"/>
      <sheetName val="FY15 UFR Summary"/>
      <sheetName val="FTE Benchmark Tables"/>
      <sheetName val="Lease Mgmt Add-On"/>
      <sheetName val="CAF 2019 Fall"/>
      <sheetName val="FY19_20 CAF"/>
      <sheetName val="Occ. Cost Index"/>
      <sheetName val="Occ. Modifiers"/>
      <sheetName val="Occupancy - ACCS"/>
    </sheetNames>
    <sheetDataSet>
      <sheetData sheetId="0" refreshError="1"/>
      <sheetData sheetId="1" refreshError="1"/>
      <sheetData sheetId="2" refreshError="1"/>
      <sheetData sheetId="3" refreshError="1"/>
      <sheetData sheetId="4">
        <row r="4">
          <cell r="C4">
            <v>32198.400000000001</v>
          </cell>
        </row>
        <row r="6">
          <cell r="C6">
            <v>41516.800000000003</v>
          </cell>
        </row>
        <row r="8">
          <cell r="C8">
            <v>32302.399999999998</v>
          </cell>
        </row>
        <row r="10">
          <cell r="C10">
            <v>43971.200000000004</v>
          </cell>
        </row>
        <row r="14">
          <cell r="C14">
            <v>60923.199999999997</v>
          </cell>
        </row>
        <row r="18">
          <cell r="C18">
            <v>57449.599999999999</v>
          </cell>
        </row>
        <row r="20">
          <cell r="C20">
            <v>86860.800000000003</v>
          </cell>
        </row>
        <row r="30">
          <cell r="C30">
            <v>0.22309999999999999</v>
          </cell>
        </row>
        <row r="31">
          <cell r="C31">
            <v>1.7780248869661817E-2</v>
          </cell>
        </row>
        <row r="32">
          <cell r="C32">
            <v>3.7000000000000002E-3</v>
          </cell>
        </row>
      </sheetData>
      <sheetData sheetId="5" refreshError="1"/>
      <sheetData sheetId="6">
        <row r="14">
          <cell r="G14">
            <v>42.595828549102229</v>
          </cell>
        </row>
      </sheetData>
      <sheetData sheetId="7">
        <row r="14">
          <cell r="E14">
            <v>60923</v>
          </cell>
        </row>
        <row r="15">
          <cell r="E15">
            <v>92496.84919424048</v>
          </cell>
        </row>
        <row r="17">
          <cell r="E17">
            <v>208323.9231935351</v>
          </cell>
        </row>
        <row r="23">
          <cell r="E23">
            <v>32198.400000000001</v>
          </cell>
        </row>
        <row r="26">
          <cell r="E26">
            <v>32198.400000000001</v>
          </cell>
        </row>
        <row r="27">
          <cell r="E27">
            <v>32198.400000000001</v>
          </cell>
        </row>
        <row r="32">
          <cell r="E32">
            <v>0.22309999999999999</v>
          </cell>
        </row>
        <row r="35">
          <cell r="E35">
            <v>135.32</v>
          </cell>
          <cell r="H35" t="str">
            <v>BLS /OES Massachusetts Median 2018</v>
          </cell>
        </row>
        <row r="36">
          <cell r="E36">
            <v>56.166377419662432</v>
          </cell>
        </row>
        <row r="41">
          <cell r="E41">
            <v>277.77888022304023</v>
          </cell>
          <cell r="H41" t="str">
            <v>Avg of the FY15 CBFS data per FTE.</v>
          </cell>
        </row>
        <row r="44">
          <cell r="E44">
            <v>642.72053101483573</v>
          </cell>
          <cell r="H44" t="str">
            <v>Program Supplies &amp; Materials (33E) per FTE.</v>
          </cell>
        </row>
        <row r="45">
          <cell r="B45" t="str">
            <v xml:space="preserve"> PFLMA Trust Contribution</v>
          </cell>
          <cell r="E45">
            <v>3.7000000000000002E-3</v>
          </cell>
        </row>
        <row r="46">
          <cell r="E46">
            <v>0.12</v>
          </cell>
        </row>
        <row r="47">
          <cell r="E47">
            <v>7.6809383045675458E-2</v>
          </cell>
          <cell r="H47" t="str">
            <v>CY2015Q2; Prospective period FY19 &amp; FY20</v>
          </cell>
        </row>
        <row r="48">
          <cell r="E48">
            <v>1.7780248869661817E-2</v>
          </cell>
          <cell r="H48" t="str">
            <v>CY2020Q2; Prospective period FY21 &amp; FY22</v>
          </cell>
        </row>
      </sheetData>
      <sheetData sheetId="8" refreshError="1"/>
      <sheetData sheetId="9"/>
      <sheetData sheetId="10">
        <row r="14">
          <cell r="G14" t="str">
            <v>FY16 UFR, Weighted Average, Program Function Manager</v>
          </cell>
        </row>
        <row r="34">
          <cell r="C34">
            <v>6191.6539525126345</v>
          </cell>
          <cell r="G34" t="str">
            <v>Benchmark: 101 CMR 420: allocation for van, 1 van / 2 GLEs</v>
          </cell>
        </row>
        <row r="79">
          <cell r="G79" t="str">
            <v>Benchmark 101 CMR 420: allocation for van, 1 van / 2 GLEs</v>
          </cell>
        </row>
      </sheetData>
      <sheetData sheetId="11"/>
      <sheetData sheetId="12">
        <row r="14">
          <cell r="G14" t="str">
            <v>FY16 UFR, Weighted Average, Program Function Manager</v>
          </cell>
        </row>
        <row r="18">
          <cell r="B18" t="str">
            <v xml:space="preserve">  Certified Nursing Assistant (CNA)</v>
          </cell>
        </row>
        <row r="32">
          <cell r="B32" t="str">
            <v xml:space="preserve">  Staff Training</v>
          </cell>
          <cell r="D32">
            <v>277.77888022304023</v>
          </cell>
          <cell r="G32" t="str">
            <v>Avg of the FY15 CBFS data per FTE.</v>
          </cell>
        </row>
        <row r="33">
          <cell r="D33">
            <v>6191.6539525126345</v>
          </cell>
          <cell r="G33" t="str">
            <v>Benchmark: 101 CMR 420: allocation for van, 1 van / 2 GLEs</v>
          </cell>
        </row>
      </sheetData>
      <sheetData sheetId="13"/>
      <sheetData sheetId="14">
        <row r="13">
          <cell r="G13" t="str">
            <v>FY16 UFR, Weighted Average, Program Function Manager</v>
          </cell>
        </row>
        <row r="26">
          <cell r="B26" t="str">
            <v xml:space="preserve">  Psychologist</v>
          </cell>
        </row>
        <row r="31">
          <cell r="G31" t="str">
            <v>Program Supplies &amp; Materials (33E) per FTE.</v>
          </cell>
        </row>
        <row r="61">
          <cell r="G61" t="str">
            <v>BLS /OES Massachusetts Median 2018</v>
          </cell>
        </row>
        <row r="163">
          <cell r="B163" t="str">
            <v xml:space="preserve">  Staff Training</v>
          </cell>
          <cell r="E163">
            <v>277.77888022304023</v>
          </cell>
        </row>
      </sheetData>
      <sheetData sheetId="15"/>
      <sheetData sheetId="16">
        <row r="13">
          <cell r="G13" t="str">
            <v>FY16 UFR, Weighted Average, Program Function Manager</v>
          </cell>
        </row>
        <row r="17">
          <cell r="G17" t="str">
            <v>BLS /OES Massachusetts Median 2018</v>
          </cell>
        </row>
        <row r="30">
          <cell r="B30" t="str">
            <v xml:space="preserve">  Staff Training</v>
          </cell>
          <cell r="D30">
            <v>277.77888022304023</v>
          </cell>
          <cell r="G30" t="str">
            <v>Avg of the FY15 CBFS data per FTE.</v>
          </cell>
        </row>
        <row r="33">
          <cell r="G33" t="str">
            <v>Program Supplies &amp; Materials (33E) per FTE.</v>
          </cell>
        </row>
      </sheetData>
      <sheetData sheetId="17"/>
      <sheetData sheetId="18" refreshError="1"/>
      <sheetData sheetId="19"/>
      <sheetData sheetId="20">
        <row r="7">
          <cell r="C7">
            <v>193464.06752540206</v>
          </cell>
        </row>
        <row r="11">
          <cell r="C11">
            <v>65341.59199999999</v>
          </cell>
        </row>
        <row r="13">
          <cell r="C13">
            <v>67597.182758934548</v>
          </cell>
        </row>
      </sheetData>
      <sheetData sheetId="21">
        <row r="40">
          <cell r="C40">
            <v>3569.9962645198084</v>
          </cell>
        </row>
        <row r="62">
          <cell r="D62">
            <v>920933.25</v>
          </cell>
        </row>
        <row r="63">
          <cell r="D63">
            <v>2868701</v>
          </cell>
        </row>
        <row r="73">
          <cell r="D73">
            <v>2130841.29</v>
          </cell>
        </row>
      </sheetData>
      <sheetData sheetId="22" refreshError="1"/>
      <sheetData sheetId="23" refreshError="1"/>
      <sheetData sheetId="24">
        <row r="25">
          <cell r="BZ25">
            <v>1.7780248869661817E-2</v>
          </cell>
        </row>
      </sheetData>
      <sheetData sheetId="25">
        <row r="41">
          <cell r="BU41">
            <v>7.6809383045675458E-2</v>
          </cell>
        </row>
      </sheetData>
      <sheetData sheetId="26"/>
      <sheetData sheetId="27" refreshError="1"/>
      <sheetData sheetId="2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fitToPage="1"/>
  </sheetPr>
  <dimension ref="A1:BR410"/>
  <sheetViews>
    <sheetView zoomScale="70" zoomScaleNormal="70" workbookViewId="0">
      <selection activeCell="H7" sqref="H7"/>
    </sheetView>
  </sheetViews>
  <sheetFormatPr defaultColWidth="9.109375" defaultRowHeight="18"/>
  <cols>
    <col min="1" max="1" width="1.6640625" style="263" customWidth="1"/>
    <col min="2" max="2" width="34.44140625" style="263" customWidth="1"/>
    <col min="3" max="3" width="17" style="263" customWidth="1"/>
    <col min="4" max="4" width="20.44140625" style="263" customWidth="1"/>
    <col min="5" max="5" width="12.109375" style="263" customWidth="1"/>
    <col min="6" max="6" width="12" style="84" bestFit="1" customWidth="1"/>
    <col min="7" max="7" width="8" style="263" customWidth="1"/>
    <col min="8" max="8" width="54.33203125" style="264" customWidth="1"/>
    <col min="9" max="9" width="1.6640625" style="263" customWidth="1"/>
    <col min="10" max="10" width="35.44140625" style="4" bestFit="1" customWidth="1"/>
    <col min="11" max="11" width="11.6640625" style="4" customWidth="1"/>
    <col min="12" max="13" width="14.44140625" style="4" customWidth="1"/>
    <col min="14" max="14" width="13.33203125" style="4" customWidth="1"/>
    <col min="15" max="15" width="21.33203125" style="4" bestFit="1" customWidth="1"/>
    <col min="16" max="16" width="1.6640625" style="80" customWidth="1"/>
    <col min="17" max="17" width="27.33203125" style="5" customWidth="1"/>
    <col min="18" max="18" width="9.109375" style="5"/>
    <col min="19" max="19" width="10.6640625" style="5" bestFit="1" customWidth="1"/>
    <col min="20" max="24" width="9.109375" style="5"/>
    <col min="25" max="70" width="9.109375" style="80"/>
    <col min="71" max="16384" width="9.109375" style="263"/>
  </cols>
  <sheetData>
    <row r="1" spans="1:17" ht="18.600000000000001" thickBot="1">
      <c r="A1" s="1"/>
      <c r="B1" s="904" t="s">
        <v>0</v>
      </c>
      <c r="C1" s="904"/>
      <c r="D1" s="904"/>
      <c r="E1" s="904"/>
      <c r="F1" s="904"/>
      <c r="G1" s="904"/>
      <c r="H1" s="904"/>
      <c r="I1" s="2"/>
      <c r="J1" s="3"/>
      <c r="P1" s="1"/>
    </row>
    <row r="2" spans="1:17" ht="15.6" customHeight="1" thickBot="1">
      <c r="A2" s="1"/>
      <c r="B2" s="1"/>
      <c r="C2" s="1"/>
      <c r="D2" s="1"/>
      <c r="E2" s="1"/>
      <c r="F2" s="6"/>
      <c r="G2" s="1"/>
      <c r="H2" s="7"/>
      <c r="I2" s="1"/>
      <c r="J2" s="8" t="s">
        <v>1</v>
      </c>
      <c r="P2" s="1"/>
    </row>
    <row r="3" spans="1:17" ht="13.8" thickBot="1">
      <c r="A3" s="1"/>
      <c r="B3" s="9" t="s">
        <v>2</v>
      </c>
      <c r="C3" s="10"/>
      <c r="D3" s="11" t="s">
        <v>3</v>
      </c>
      <c r="E3" s="12" t="s">
        <v>4</v>
      </c>
      <c r="F3" s="13"/>
      <c r="G3" s="14"/>
      <c r="H3" s="15"/>
      <c r="I3" s="16"/>
      <c r="J3" s="17" t="s">
        <v>5</v>
      </c>
      <c r="K3" s="18"/>
      <c r="L3" s="18"/>
      <c r="M3" s="18"/>
      <c r="N3" s="18"/>
      <c r="O3" s="19"/>
      <c r="P3" s="1"/>
    </row>
    <row r="4" spans="1:17" ht="13.2">
      <c r="A4" s="1"/>
      <c r="B4" s="20" t="s">
        <v>6</v>
      </c>
      <c r="C4" s="21"/>
      <c r="D4" s="22">
        <v>15</v>
      </c>
      <c r="E4" s="23">
        <f>D4*8</f>
        <v>120</v>
      </c>
      <c r="F4" s="13"/>
      <c r="G4" s="14"/>
      <c r="H4" s="24"/>
      <c r="I4" s="25"/>
      <c r="J4" s="26" t="s">
        <v>7</v>
      </c>
      <c r="K4" s="27">
        <v>100</v>
      </c>
      <c r="L4" s="28"/>
      <c r="M4" s="28"/>
      <c r="N4" s="29"/>
      <c r="O4" s="30"/>
      <c r="P4" s="1"/>
    </row>
    <row r="5" spans="1:17" ht="13.2">
      <c r="A5" s="1"/>
      <c r="B5" s="20" t="s">
        <v>8</v>
      </c>
      <c r="C5" s="21"/>
      <c r="D5" s="22">
        <v>8</v>
      </c>
      <c r="E5" s="23">
        <f>D5*8</f>
        <v>64</v>
      </c>
      <c r="F5" s="13"/>
      <c r="G5" s="14"/>
      <c r="H5" s="24"/>
      <c r="I5" s="25"/>
      <c r="J5" s="31" t="s">
        <v>9</v>
      </c>
      <c r="K5" s="32">
        <f>K4*365</f>
        <v>36500</v>
      </c>
      <c r="L5" s="33"/>
      <c r="M5" s="33"/>
      <c r="N5" s="33"/>
      <c r="O5" s="34"/>
      <c r="P5" s="1"/>
    </row>
    <row r="6" spans="1:17" ht="13.2">
      <c r="A6" s="1"/>
      <c r="B6" s="20" t="s">
        <v>10</v>
      </c>
      <c r="C6" s="21"/>
      <c r="D6" s="22">
        <v>10</v>
      </c>
      <c r="E6" s="23">
        <f>D6*8</f>
        <v>80</v>
      </c>
      <c r="F6" s="13"/>
      <c r="G6" s="14"/>
      <c r="H6" s="24"/>
      <c r="I6" s="25"/>
      <c r="J6" s="35"/>
      <c r="K6" s="36"/>
      <c r="L6" s="37" t="s">
        <v>11</v>
      </c>
      <c r="M6" s="37"/>
      <c r="N6" s="37" t="s">
        <v>12</v>
      </c>
      <c r="O6" s="38" t="s">
        <v>13</v>
      </c>
      <c r="P6" s="1"/>
    </row>
    <row r="7" spans="1:17" ht="13.2">
      <c r="A7" s="1"/>
      <c r="B7" s="39" t="s">
        <v>14</v>
      </c>
      <c r="C7" s="40"/>
      <c r="D7" s="22">
        <v>5</v>
      </c>
      <c r="E7" s="41">
        <f>D7*8</f>
        <v>40</v>
      </c>
      <c r="F7" s="13"/>
      <c r="G7" s="14"/>
      <c r="H7" s="24"/>
      <c r="I7" s="25"/>
      <c r="J7" s="31" t="s">
        <v>15</v>
      </c>
      <c r="K7" s="42"/>
      <c r="L7" s="43"/>
      <c r="M7" s="43"/>
      <c r="N7" s="43"/>
      <c r="O7" s="44"/>
      <c r="P7" s="1"/>
    </row>
    <row r="8" spans="1:17" ht="13.2">
      <c r="A8" s="1"/>
      <c r="B8" s="20"/>
      <c r="C8" s="21"/>
      <c r="D8" s="45" t="s">
        <v>16</v>
      </c>
      <c r="E8" s="23">
        <f>SUM(E4:E7)</f>
        <v>304</v>
      </c>
      <c r="F8" s="13"/>
      <c r="G8" s="14"/>
      <c r="H8" s="24"/>
      <c r="I8" s="25"/>
      <c r="J8" s="46" t="s">
        <v>17</v>
      </c>
      <c r="K8" s="47"/>
      <c r="L8" s="48">
        <f>E13</f>
        <v>62573.393248784203</v>
      </c>
      <c r="M8" s="48"/>
      <c r="N8" s="49">
        <v>1</v>
      </c>
      <c r="O8" s="50">
        <f>N8*L8</f>
        <v>62573.393248784203</v>
      </c>
      <c r="P8" s="1"/>
    </row>
    <row r="9" spans="1:17" ht="13.8" thickBot="1">
      <c r="A9" s="1"/>
      <c r="B9" s="51"/>
      <c r="C9" s="52"/>
      <c r="D9" s="53" t="s">
        <v>18</v>
      </c>
      <c r="E9" s="54">
        <f>E8/(52*40)</f>
        <v>0.14615384615384616</v>
      </c>
      <c r="F9" s="13"/>
      <c r="G9" s="14"/>
      <c r="H9" s="55"/>
      <c r="I9" s="56"/>
      <c r="J9" s="46" t="s">
        <v>19</v>
      </c>
      <c r="K9" s="47"/>
      <c r="L9" s="57">
        <f>E14</f>
        <v>60923</v>
      </c>
      <c r="M9" s="48"/>
      <c r="N9" s="49">
        <v>1</v>
      </c>
      <c r="O9" s="50">
        <f>N9*L9</f>
        <v>60923</v>
      </c>
      <c r="P9" s="1"/>
    </row>
    <row r="10" spans="1:17" ht="15.6" customHeight="1" thickBot="1">
      <c r="A10" s="1"/>
      <c r="B10" s="33"/>
      <c r="C10" s="33"/>
      <c r="D10" s="33"/>
      <c r="E10" s="33"/>
      <c r="F10" s="58"/>
      <c r="G10" s="33"/>
      <c r="H10" s="59"/>
      <c r="I10" s="1"/>
      <c r="J10" s="46" t="s">
        <v>20</v>
      </c>
      <c r="K10" s="47"/>
      <c r="L10" s="48">
        <f>E15</f>
        <v>92496.84919424048</v>
      </c>
      <c r="M10" s="48"/>
      <c r="N10" s="49">
        <v>0.1</v>
      </c>
      <c r="O10" s="50">
        <f>N10*L10</f>
        <v>9249.6849194240476</v>
      </c>
      <c r="P10" s="1"/>
    </row>
    <row r="11" spans="1:17" ht="39.6">
      <c r="A11" s="1"/>
      <c r="B11" s="60"/>
      <c r="C11" s="61" t="s">
        <v>21</v>
      </c>
      <c r="D11" s="61" t="s">
        <v>22</v>
      </c>
      <c r="E11" s="61" t="s">
        <v>23</v>
      </c>
      <c r="F11" s="62"/>
      <c r="G11" s="61"/>
      <c r="H11" s="63" t="s">
        <v>24</v>
      </c>
      <c r="I11" s="64"/>
      <c r="J11" s="65" t="s">
        <v>25</v>
      </c>
      <c r="K11" s="47"/>
      <c r="L11" s="48"/>
      <c r="M11" s="48"/>
      <c r="N11" s="49"/>
      <c r="O11" s="50"/>
      <c r="P11" s="1"/>
    </row>
    <row r="12" spans="1:17" ht="13.2">
      <c r="A12" s="1"/>
      <c r="B12" s="66" t="s">
        <v>15</v>
      </c>
      <c r="C12" s="64"/>
      <c r="D12" s="67"/>
      <c r="E12" s="68"/>
      <c r="F12" s="69"/>
      <c r="G12" s="68"/>
      <c r="H12" s="70"/>
      <c r="I12" s="64"/>
      <c r="J12" s="46" t="s">
        <v>26</v>
      </c>
      <c r="K12" s="47"/>
      <c r="L12" s="48">
        <f>E17</f>
        <v>208323.9231935351</v>
      </c>
      <c r="M12" s="48"/>
      <c r="N12" s="49">
        <v>0.05</v>
      </c>
      <c r="O12" s="50">
        <f>N12*L12</f>
        <v>10416.196159676756</v>
      </c>
      <c r="P12" s="1"/>
    </row>
    <row r="13" spans="1:17" ht="13.2">
      <c r="A13" s="1"/>
      <c r="B13" s="71" t="s">
        <v>17</v>
      </c>
      <c r="C13" s="72">
        <v>1</v>
      </c>
      <c r="D13" s="72">
        <v>1</v>
      </c>
      <c r="E13" s="73">
        <f>58110*(1+E47)</f>
        <v>62573.393248784203</v>
      </c>
      <c r="F13" s="69"/>
      <c r="G13" s="68"/>
      <c r="H13" s="70" t="s">
        <v>27</v>
      </c>
      <c r="I13" s="64"/>
      <c r="J13" s="74" t="s">
        <v>28</v>
      </c>
      <c r="K13" s="75"/>
      <c r="L13" s="48">
        <f>E18</f>
        <v>60923.199999999997</v>
      </c>
      <c r="M13" s="48"/>
      <c r="N13" s="49">
        <v>3.5999999999999996</v>
      </c>
      <c r="O13" s="50">
        <f>N13*L13</f>
        <v>219323.51999999996</v>
      </c>
      <c r="P13" s="1"/>
    </row>
    <row r="14" spans="1:17" ht="13.2">
      <c r="A14" s="1"/>
      <c r="B14" s="71" t="s">
        <v>19</v>
      </c>
      <c r="C14" s="72">
        <v>1</v>
      </c>
      <c r="D14" s="72">
        <v>1</v>
      </c>
      <c r="E14" s="73">
        <v>60923</v>
      </c>
      <c r="F14" s="76"/>
      <c r="G14" s="68"/>
      <c r="H14" s="70" t="s">
        <v>29</v>
      </c>
      <c r="I14" s="64"/>
      <c r="J14" s="46" t="s">
        <v>30</v>
      </c>
      <c r="K14" s="47"/>
      <c r="L14" s="48">
        <f>E19</f>
        <v>86860.800000000003</v>
      </c>
      <c r="M14" s="48"/>
      <c r="N14" s="49">
        <v>1</v>
      </c>
      <c r="O14" s="50">
        <f>N14*L14</f>
        <v>86860.800000000003</v>
      </c>
      <c r="P14" s="1"/>
    </row>
    <row r="15" spans="1:17" ht="13.2">
      <c r="A15" s="1"/>
      <c r="B15" s="71" t="s">
        <v>20</v>
      </c>
      <c r="C15" s="72">
        <v>0.1</v>
      </c>
      <c r="D15" s="72">
        <v>0.1</v>
      </c>
      <c r="E15" s="73">
        <f>85899*(1+E47)</f>
        <v>92496.84919424048</v>
      </c>
      <c r="F15" s="69"/>
      <c r="G15" s="68"/>
      <c r="H15" s="70" t="s">
        <v>31</v>
      </c>
      <c r="I15" s="64"/>
      <c r="J15" s="46" t="str">
        <f>B20</f>
        <v xml:space="preserve">    Substance Abuse Counselor/ LSW</v>
      </c>
      <c r="K15" s="47"/>
      <c r="L15" s="48">
        <f>E20</f>
        <v>43971.200000000004</v>
      </c>
      <c r="M15" s="48"/>
      <c r="N15" s="49">
        <v>1</v>
      </c>
      <c r="O15" s="50">
        <f>N15*L15</f>
        <v>43971.200000000004</v>
      </c>
      <c r="P15" s="6"/>
      <c r="Q15" s="77"/>
    </row>
    <row r="16" spans="1:17" ht="13.2">
      <c r="A16" s="1"/>
      <c r="B16" s="78" t="s">
        <v>25</v>
      </c>
      <c r="C16" s="72"/>
      <c r="D16" s="72"/>
      <c r="E16" s="73"/>
      <c r="F16" s="69"/>
      <c r="G16" s="68"/>
      <c r="H16" s="70"/>
      <c r="I16" s="64"/>
      <c r="J16" s="65" t="s">
        <v>32</v>
      </c>
      <c r="K16" s="47"/>
      <c r="L16" s="48"/>
      <c r="M16" s="48"/>
      <c r="N16" s="49"/>
      <c r="O16" s="50"/>
      <c r="P16" s="1"/>
    </row>
    <row r="17" spans="1:28" ht="13.2">
      <c r="A17" s="1"/>
      <c r="B17" s="71" t="s">
        <v>26</v>
      </c>
      <c r="C17" s="72">
        <v>0.05</v>
      </c>
      <c r="D17" s="72">
        <v>0.05</v>
      </c>
      <c r="E17" s="73">
        <f>'[8]FY15 Salary Benchmark'!C7*(1+E47)</f>
        <v>208323.9231935351</v>
      </c>
      <c r="F17" s="69"/>
      <c r="G17" s="68"/>
      <c r="H17" s="70" t="s">
        <v>33</v>
      </c>
      <c r="I17" s="64"/>
      <c r="J17" s="79" t="s">
        <v>34</v>
      </c>
      <c r="K17" s="47"/>
      <c r="L17" s="48">
        <f t="shared" ref="L17:L22" si="0">E22</f>
        <v>41516.800000000003</v>
      </c>
      <c r="M17" s="48"/>
      <c r="N17" s="49">
        <v>2</v>
      </c>
      <c r="O17" s="50">
        <f t="shared" ref="O17:O22" si="1">N17*L17</f>
        <v>83033.600000000006</v>
      </c>
      <c r="P17" s="1"/>
    </row>
    <row r="18" spans="1:28" ht="13.2">
      <c r="A18" s="1"/>
      <c r="B18" s="81" t="s">
        <v>28</v>
      </c>
      <c r="C18" s="82">
        <v>3.5999999999999996</v>
      </c>
      <c r="D18" s="82">
        <v>3.5999999999999996</v>
      </c>
      <c r="E18" s="83">
        <f>[8]Chart!C14</f>
        <v>60923.199999999997</v>
      </c>
      <c r="G18" s="68"/>
      <c r="H18" s="70" t="s">
        <v>35</v>
      </c>
      <c r="I18" s="64"/>
      <c r="J18" s="85" t="str">
        <f>B23</f>
        <v xml:space="preserve">    Direct Care</v>
      </c>
      <c r="K18" s="75"/>
      <c r="L18" s="86">
        <f t="shared" si="0"/>
        <v>32198.400000000001</v>
      </c>
      <c r="M18" s="86"/>
      <c r="N18" s="87">
        <v>6</v>
      </c>
      <c r="O18" s="88">
        <f t="shared" si="1"/>
        <v>193190.40000000002</v>
      </c>
      <c r="P18" s="6"/>
    </row>
    <row r="19" spans="1:28" ht="13.2">
      <c r="A19" s="1"/>
      <c r="B19" s="71" t="s">
        <v>30</v>
      </c>
      <c r="C19" s="72">
        <v>1</v>
      </c>
      <c r="D19" s="72">
        <v>1</v>
      </c>
      <c r="E19" s="73">
        <f>[8]Chart!C20</f>
        <v>86860.800000000003</v>
      </c>
      <c r="F19" s="69"/>
      <c r="G19" s="68"/>
      <c r="H19" s="70" t="s">
        <v>35</v>
      </c>
      <c r="I19" s="64"/>
      <c r="J19" s="46" t="str">
        <f>B24</f>
        <v xml:space="preserve">    Housing Coordinator/DC III</v>
      </c>
      <c r="K19" s="47"/>
      <c r="L19" s="48">
        <f t="shared" si="0"/>
        <v>41516.800000000003</v>
      </c>
      <c r="M19" s="48"/>
      <c r="N19" s="49">
        <v>1</v>
      </c>
      <c r="O19" s="50">
        <f t="shared" si="1"/>
        <v>41516.800000000003</v>
      </c>
      <c r="P19" s="6"/>
    </row>
    <row r="20" spans="1:28" ht="13.2">
      <c r="A20" s="1"/>
      <c r="B20" s="71" t="s">
        <v>36</v>
      </c>
      <c r="C20" s="72">
        <v>1</v>
      </c>
      <c r="D20" s="72">
        <v>1</v>
      </c>
      <c r="E20" s="73">
        <f>[8]Chart!C10</f>
        <v>43971.200000000004</v>
      </c>
      <c r="F20" s="69"/>
      <c r="G20" s="68"/>
      <c r="H20" s="70" t="s">
        <v>35</v>
      </c>
      <c r="I20" s="64"/>
      <c r="J20" s="46" t="str">
        <f>B25</f>
        <v xml:space="preserve">    Peer &amp; Family Specialist</v>
      </c>
      <c r="K20" s="47"/>
      <c r="L20" s="48">
        <f t="shared" si="0"/>
        <v>41516.800000000003</v>
      </c>
      <c r="M20" s="48"/>
      <c r="N20" s="49">
        <f>C25</f>
        <v>0.75</v>
      </c>
      <c r="O20" s="50">
        <f>N20*L20</f>
        <v>31137.600000000002</v>
      </c>
      <c r="P20" s="6"/>
    </row>
    <row r="21" spans="1:28" ht="13.2">
      <c r="A21" s="1"/>
      <c r="B21" s="78" t="s">
        <v>32</v>
      </c>
      <c r="C21" s="72"/>
      <c r="D21" s="72"/>
      <c r="E21" s="73"/>
      <c r="F21" s="69"/>
      <c r="G21" s="68"/>
      <c r="H21" s="70"/>
      <c r="I21" s="64"/>
      <c r="J21" s="46" t="str">
        <f>B26</f>
        <v xml:space="preserve">    Peer &amp; Family Specialist</v>
      </c>
      <c r="K21" s="47"/>
      <c r="L21" s="48">
        <f t="shared" si="0"/>
        <v>32198.400000000001</v>
      </c>
      <c r="M21" s="48"/>
      <c r="N21" s="49">
        <f>C26</f>
        <v>2.25</v>
      </c>
      <c r="O21" s="50">
        <f t="shared" si="1"/>
        <v>72446.400000000009</v>
      </c>
      <c r="P21" s="6"/>
    </row>
    <row r="22" spans="1:28" ht="13.2">
      <c r="A22" s="1"/>
      <c r="B22" s="89" t="s">
        <v>34</v>
      </c>
      <c r="C22" s="72">
        <v>2</v>
      </c>
      <c r="D22" s="72">
        <v>0</v>
      </c>
      <c r="E22" s="73">
        <f>[8]Chart!C6</f>
        <v>41516.800000000003</v>
      </c>
      <c r="F22" s="69"/>
      <c r="G22" s="68"/>
      <c r="H22" s="70" t="s">
        <v>35</v>
      </c>
      <c r="I22" s="64"/>
      <c r="J22" s="46" t="s">
        <v>37</v>
      </c>
      <c r="K22" s="47"/>
      <c r="L22" s="48">
        <f t="shared" si="0"/>
        <v>32198.400000000001</v>
      </c>
      <c r="M22" s="48"/>
      <c r="N22" s="49">
        <f>C27</f>
        <v>1.23</v>
      </c>
      <c r="O22" s="50">
        <f t="shared" si="1"/>
        <v>39604.031999999999</v>
      </c>
      <c r="P22" s="6"/>
    </row>
    <row r="23" spans="1:28" ht="13.2">
      <c r="A23" s="1"/>
      <c r="B23" s="89" t="s">
        <v>38</v>
      </c>
      <c r="C23" s="72">
        <v>6</v>
      </c>
      <c r="D23" s="72">
        <v>0</v>
      </c>
      <c r="E23" s="73">
        <f>[8]Chart!C4</f>
        <v>32198.400000000001</v>
      </c>
      <c r="F23" s="69"/>
      <c r="G23" s="68"/>
      <c r="H23" s="70" t="s">
        <v>35</v>
      </c>
      <c r="I23" s="64"/>
      <c r="J23" s="65" t="s">
        <v>39</v>
      </c>
      <c r="K23" s="47"/>
      <c r="L23" s="48"/>
      <c r="M23" s="48"/>
      <c r="N23" s="49"/>
      <c r="O23" s="50"/>
      <c r="P23" s="6"/>
    </row>
    <row r="24" spans="1:28" ht="13.2">
      <c r="A24" s="1"/>
      <c r="B24" s="71" t="s">
        <v>40</v>
      </c>
      <c r="C24" s="72">
        <v>1</v>
      </c>
      <c r="D24" s="72">
        <v>1</v>
      </c>
      <c r="E24" s="73">
        <f>[8]Chart!C6</f>
        <v>41516.800000000003</v>
      </c>
      <c r="F24" s="69"/>
      <c r="G24" s="68"/>
      <c r="H24" s="70" t="s">
        <v>35</v>
      </c>
      <c r="I24" s="64"/>
      <c r="J24" s="46" t="s">
        <v>41</v>
      </c>
      <c r="K24" s="90"/>
      <c r="L24" s="91">
        <f>E29</f>
        <v>32198.400000000001</v>
      </c>
      <c r="M24" s="48"/>
      <c r="N24" s="49">
        <v>1</v>
      </c>
      <c r="O24" s="50">
        <f>N24*L24</f>
        <v>32198.400000000001</v>
      </c>
      <c r="P24" s="6"/>
    </row>
    <row r="25" spans="1:28" ht="13.2">
      <c r="A25" s="1"/>
      <c r="B25" s="71" t="s">
        <v>42</v>
      </c>
      <c r="C25" s="72">
        <v>0.75</v>
      </c>
      <c r="D25" s="72">
        <v>0.75</v>
      </c>
      <c r="E25" s="73">
        <f>[8]Chart!C6</f>
        <v>41516.800000000003</v>
      </c>
      <c r="F25" s="69"/>
      <c r="G25" s="68"/>
      <c r="H25" s="70" t="s">
        <v>35</v>
      </c>
      <c r="I25" s="64"/>
      <c r="J25" s="92" t="s">
        <v>43</v>
      </c>
      <c r="K25" s="93"/>
      <c r="L25" s="94"/>
      <c r="M25" s="94"/>
      <c r="N25" s="95">
        <f>SUM(N8:N24)</f>
        <v>21.98</v>
      </c>
      <c r="O25" s="96">
        <f>SUM(O8:O24)</f>
        <v>986445.02632788511</v>
      </c>
      <c r="P25" s="6"/>
    </row>
    <row r="26" spans="1:28" ht="13.2">
      <c r="A26" s="1"/>
      <c r="B26" s="71" t="s">
        <v>42</v>
      </c>
      <c r="C26" s="72">
        <v>2.25</v>
      </c>
      <c r="D26" s="72">
        <v>2.25</v>
      </c>
      <c r="E26" s="73">
        <f>[8]Chart!C4</f>
        <v>32198.400000000001</v>
      </c>
      <c r="F26" s="69"/>
      <c r="G26" s="97"/>
      <c r="H26" s="70" t="s">
        <v>35</v>
      </c>
      <c r="I26" s="64"/>
      <c r="J26" s="98" t="s">
        <v>44</v>
      </c>
      <c r="K26" s="99"/>
      <c r="L26" s="99"/>
      <c r="M26" s="99"/>
      <c r="N26" s="100" t="s">
        <v>45</v>
      </c>
      <c r="O26" s="101"/>
      <c r="P26" s="6"/>
      <c r="AB26" s="102"/>
    </row>
    <row r="27" spans="1:28" ht="13.2">
      <c r="A27" s="1"/>
      <c r="B27" s="71" t="s">
        <v>37</v>
      </c>
      <c r="C27" s="72">
        <v>1.23</v>
      </c>
      <c r="D27" s="72">
        <v>0</v>
      </c>
      <c r="E27" s="73">
        <f>[8]Chart!C4</f>
        <v>32198.400000000001</v>
      </c>
      <c r="F27" s="69"/>
      <c r="G27" s="68"/>
      <c r="H27" s="70" t="s">
        <v>35</v>
      </c>
      <c r="I27" s="64"/>
      <c r="J27" s="103" t="s">
        <v>46</v>
      </c>
      <c r="K27" s="99"/>
      <c r="L27" s="104">
        <f>E32</f>
        <v>0.22309999999999999</v>
      </c>
      <c r="M27" s="104"/>
      <c r="N27" s="99"/>
      <c r="O27" s="105">
        <f>O25*L27</f>
        <v>220075.88537375117</v>
      </c>
      <c r="P27" s="6"/>
    </row>
    <row r="28" spans="1:28" ht="13.2">
      <c r="A28" s="1"/>
      <c r="B28" s="78" t="s">
        <v>39</v>
      </c>
      <c r="C28" s="72"/>
      <c r="D28" s="72"/>
      <c r="E28" s="106"/>
      <c r="F28" s="69"/>
      <c r="G28" s="68"/>
      <c r="H28" s="70"/>
      <c r="I28" s="64"/>
      <c r="J28" s="92" t="s">
        <v>47</v>
      </c>
      <c r="K28" s="93"/>
      <c r="L28" s="93"/>
      <c r="M28" s="93"/>
      <c r="N28" s="107"/>
      <c r="O28" s="108">
        <f>SUM(O25:O27)</f>
        <v>1206520.9117016364</v>
      </c>
      <c r="P28" s="1"/>
    </row>
    <row r="29" spans="1:28" ht="13.2">
      <c r="A29" s="1"/>
      <c r="B29" s="71" t="s">
        <v>41</v>
      </c>
      <c r="C29" s="72">
        <v>1</v>
      </c>
      <c r="D29" s="72">
        <v>1</v>
      </c>
      <c r="E29" s="106">
        <f>[8]Chart!C4</f>
        <v>32198.400000000001</v>
      </c>
      <c r="F29" s="69"/>
      <c r="G29" s="68"/>
      <c r="H29" s="70" t="s">
        <v>35</v>
      </c>
      <c r="I29" s="64"/>
      <c r="J29" s="109" t="s">
        <v>48</v>
      </c>
      <c r="K29" s="110"/>
      <c r="L29" s="111" t="s">
        <v>49</v>
      </c>
      <c r="M29" s="111"/>
      <c r="N29" s="112" t="s">
        <v>4</v>
      </c>
      <c r="O29" s="113" t="s">
        <v>13</v>
      </c>
      <c r="P29" s="6"/>
      <c r="AB29" s="102"/>
    </row>
    <row r="30" spans="1:28" ht="13.2">
      <c r="A30" s="1"/>
      <c r="B30" s="71" t="s">
        <v>50</v>
      </c>
      <c r="C30" s="114"/>
      <c r="D30" s="114"/>
      <c r="E30" s="106">
        <f>[8]Chart!C4</f>
        <v>32198.400000000001</v>
      </c>
      <c r="F30" s="69"/>
      <c r="G30" s="115"/>
      <c r="H30" s="70" t="s">
        <v>35</v>
      </c>
      <c r="I30" s="64"/>
      <c r="J30" s="116" t="s">
        <v>51</v>
      </c>
      <c r="K30" s="100"/>
      <c r="L30" s="117">
        <v>135.32</v>
      </c>
      <c r="M30" s="117"/>
      <c r="N30" s="118">
        <v>55</v>
      </c>
      <c r="O30" s="105">
        <f>N30*L30</f>
        <v>7442.5999999999995</v>
      </c>
      <c r="P30" s="1"/>
      <c r="Q30" s="119"/>
    </row>
    <row r="31" spans="1:28" ht="13.2">
      <c r="A31" s="1"/>
      <c r="B31" s="120"/>
      <c r="C31" s="33"/>
      <c r="D31" s="33"/>
      <c r="E31" s="121" t="s">
        <v>52</v>
      </c>
      <c r="F31" s="58"/>
      <c r="G31" s="33"/>
      <c r="H31" s="122"/>
      <c r="I31" s="123"/>
      <c r="J31" s="116" t="s">
        <v>53</v>
      </c>
      <c r="K31" s="100"/>
      <c r="L31" s="117">
        <f>E36</f>
        <v>56.166377419662432</v>
      </c>
      <c r="M31" s="117"/>
      <c r="N31" s="118">
        <v>55</v>
      </c>
      <c r="O31" s="105">
        <f>N31*L31</f>
        <v>3089.1507580814337</v>
      </c>
      <c r="P31" s="1"/>
      <c r="Q31" s="119"/>
    </row>
    <row r="32" spans="1:28" ht="14.4" thickBot="1">
      <c r="A32" s="1"/>
      <c r="B32" s="124" t="s">
        <v>54</v>
      </c>
      <c r="C32" s="64"/>
      <c r="D32" s="125"/>
      <c r="E32" s="126">
        <f>[8]Chart!C30</f>
        <v>0.22309999999999999</v>
      </c>
      <c r="G32" s="125"/>
      <c r="H32" s="127" t="s">
        <v>55</v>
      </c>
      <c r="I32" s="128"/>
      <c r="J32" s="92" t="s">
        <v>56</v>
      </c>
      <c r="K32" s="129"/>
      <c r="L32" s="129"/>
      <c r="M32" s="129"/>
      <c r="N32" s="129"/>
      <c r="O32" s="108">
        <f>SUM(O30:O31)</f>
        <v>10531.750758081433</v>
      </c>
      <c r="P32" s="1"/>
      <c r="Q32" s="119"/>
    </row>
    <row r="33" spans="1:19" ht="13.2">
      <c r="A33" s="1"/>
      <c r="B33" s="130"/>
      <c r="C33" s="131"/>
      <c r="D33" s="128"/>
      <c r="E33" s="132"/>
      <c r="F33" s="133"/>
      <c r="G33" s="132"/>
      <c r="H33" s="134"/>
      <c r="I33" s="128"/>
      <c r="J33" s="135" t="s">
        <v>57</v>
      </c>
      <c r="K33" s="136"/>
      <c r="L33" s="137" t="s">
        <v>58</v>
      </c>
      <c r="M33" s="137" t="s">
        <v>59</v>
      </c>
      <c r="N33" s="137"/>
      <c r="O33" s="138"/>
      <c r="P33" s="1"/>
      <c r="Q33" s="119"/>
    </row>
    <row r="34" spans="1:19" ht="13.2">
      <c r="A34" s="1"/>
      <c r="B34" s="120"/>
      <c r="C34" s="33"/>
      <c r="D34" s="33"/>
      <c r="E34" s="139" t="s">
        <v>60</v>
      </c>
      <c r="F34" s="139"/>
      <c r="G34" s="139"/>
      <c r="H34" s="140"/>
      <c r="I34" s="128"/>
      <c r="J34" s="141" t="s">
        <v>61</v>
      </c>
      <c r="K34" s="99"/>
      <c r="L34" s="142">
        <f>E40</f>
        <v>25.218875750929723</v>
      </c>
      <c r="M34" s="99"/>
      <c r="N34" s="99"/>
      <c r="O34" s="105">
        <f>L34*G70</f>
        <v>40854.578716506148</v>
      </c>
      <c r="P34" s="1"/>
      <c r="Q34" s="119"/>
    </row>
    <row r="35" spans="1:19" ht="13.2">
      <c r="A35" s="1"/>
      <c r="B35" s="130" t="s">
        <v>62</v>
      </c>
      <c r="C35" s="131"/>
      <c r="D35" s="132">
        <f>55/52</f>
        <v>1.0576923076923077</v>
      </c>
      <c r="E35" s="143">
        <v>135.32</v>
      </c>
      <c r="F35" s="144"/>
      <c r="G35" s="97"/>
      <c r="H35" s="70" t="s">
        <v>35</v>
      </c>
      <c r="I35" s="128"/>
      <c r="J35" s="103" t="s">
        <v>63</v>
      </c>
      <c r="K35" s="99"/>
      <c r="L35" s="99"/>
      <c r="M35" s="145">
        <f>E41</f>
        <v>277.77888022304023</v>
      </c>
      <c r="N35" s="145"/>
      <c r="O35" s="105">
        <f>M35*N25</f>
        <v>6105.5797873024248</v>
      </c>
      <c r="P35" s="1"/>
      <c r="Q35" s="119"/>
    </row>
    <row r="36" spans="1:19" ht="13.2">
      <c r="A36" s="1"/>
      <c r="B36" s="130" t="s">
        <v>64</v>
      </c>
      <c r="C36" s="131"/>
      <c r="D36" s="132">
        <f>55/52</f>
        <v>1.0576923076923077</v>
      </c>
      <c r="E36" s="146">
        <f>52.16*(1+E47)</f>
        <v>56.166377419662432</v>
      </c>
      <c r="F36" s="97"/>
      <c r="G36" s="97"/>
      <c r="H36" s="134" t="s">
        <v>65</v>
      </c>
      <c r="I36" s="128"/>
      <c r="J36" s="103" t="s">
        <v>66</v>
      </c>
      <c r="K36" s="99"/>
      <c r="L36" s="99"/>
      <c r="M36" s="145">
        <v>103.77453955641882</v>
      </c>
      <c r="N36" s="145"/>
      <c r="O36" s="105">
        <f>E42</f>
        <v>3323.0337560789549</v>
      </c>
      <c r="P36" s="1"/>
      <c r="Q36" s="147"/>
      <c r="S36" s="77"/>
    </row>
    <row r="37" spans="1:19" ht="13.2">
      <c r="A37" s="1"/>
      <c r="B37" s="124"/>
      <c r="C37" s="64"/>
      <c r="D37" s="64"/>
      <c r="E37" s="33"/>
      <c r="F37" s="58"/>
      <c r="G37" s="33"/>
      <c r="H37" s="70"/>
      <c r="I37" s="128"/>
      <c r="J37" s="103" t="s">
        <v>67</v>
      </c>
      <c r="K37" s="99"/>
      <c r="L37" s="99"/>
      <c r="M37" s="145">
        <f>E43</f>
        <v>865.27937988417261</v>
      </c>
      <c r="N37" s="145"/>
      <c r="O37" s="105">
        <f>M37*N25</f>
        <v>19018.840769854116</v>
      </c>
      <c r="P37" s="1"/>
      <c r="Q37" s="119"/>
      <c r="S37" s="77"/>
    </row>
    <row r="38" spans="1:19" ht="13.2">
      <c r="A38" s="1"/>
      <c r="B38" s="124"/>
      <c r="C38" s="64"/>
      <c r="D38" s="64"/>
      <c r="E38" s="139" t="s">
        <v>57</v>
      </c>
      <c r="F38" s="139"/>
      <c r="G38" s="139"/>
      <c r="H38" s="70"/>
      <c r="I38" s="128"/>
      <c r="J38" s="103" t="s">
        <v>68</v>
      </c>
      <c r="K38" s="99"/>
      <c r="L38" s="99"/>
      <c r="M38" s="145">
        <f>E44</f>
        <v>642.72053101483573</v>
      </c>
      <c r="N38" s="145"/>
      <c r="O38" s="105">
        <f>M38*N25</f>
        <v>14126.99727170609</v>
      </c>
      <c r="P38" s="1"/>
      <c r="Q38" s="119"/>
    </row>
    <row r="39" spans="1:19" ht="13.8" thickBot="1">
      <c r="A39" s="1"/>
      <c r="B39" s="130" t="s">
        <v>69</v>
      </c>
      <c r="C39" s="132"/>
      <c r="D39" s="132"/>
      <c r="E39" s="68">
        <f>[8]Chart!C4</f>
        <v>32198.400000000001</v>
      </c>
      <c r="G39" s="97"/>
      <c r="H39" s="70" t="s">
        <v>35</v>
      </c>
      <c r="I39" s="128"/>
      <c r="J39" s="103" t="str">
        <f>B39</f>
        <v xml:space="preserve">  Cultural Facilitator</v>
      </c>
      <c r="K39" s="99"/>
      <c r="L39" s="99"/>
      <c r="M39" s="148"/>
      <c r="N39" s="145"/>
      <c r="O39" s="149">
        <v>26472</v>
      </c>
      <c r="P39" s="1"/>
      <c r="Q39" s="150"/>
    </row>
    <row r="40" spans="1:19" ht="13.8" thickTop="1">
      <c r="A40" s="1"/>
      <c r="B40" s="124" t="s">
        <v>61</v>
      </c>
      <c r="C40" s="64"/>
      <c r="D40" s="151"/>
      <c r="E40" s="152">
        <f>23.42*(1+E47)</f>
        <v>25.218875750929723</v>
      </c>
      <c r="F40" s="97"/>
      <c r="G40" s="97"/>
      <c r="H40" s="70" t="s">
        <v>70</v>
      </c>
      <c r="I40" s="128"/>
      <c r="J40" s="109" t="s">
        <v>71</v>
      </c>
      <c r="K40" s="110"/>
      <c r="L40" s="110"/>
      <c r="M40" s="110"/>
      <c r="N40" s="153"/>
      <c r="O40" s="154">
        <f>SUM(O34:O39)</f>
        <v>109901.03030144774</v>
      </c>
      <c r="P40" s="1"/>
      <c r="Q40" s="119"/>
    </row>
    <row r="41" spans="1:19" ht="13.2">
      <c r="A41" s="1"/>
      <c r="B41" s="124" t="s">
        <v>63</v>
      </c>
      <c r="C41" s="64"/>
      <c r="D41" s="64"/>
      <c r="E41" s="152">
        <f>'[8]FY15 UFR Summary'!D62/'[8]FY15 UFR Summary'!C40*(1+E47)</f>
        <v>277.77888022304023</v>
      </c>
      <c r="F41" s="97"/>
      <c r="G41" s="97"/>
      <c r="H41" s="70" t="s">
        <v>72</v>
      </c>
      <c r="I41" s="128"/>
      <c r="J41" s="155" t="s">
        <v>73</v>
      </c>
      <c r="K41" s="156"/>
      <c r="L41" s="156"/>
      <c r="M41" s="156"/>
      <c r="N41" s="156"/>
      <c r="O41" s="157">
        <f>O28+O32+O40</f>
        <v>1326953.6927611656</v>
      </c>
      <c r="P41" s="1"/>
      <c r="Q41" s="119"/>
    </row>
    <row r="42" spans="1:19" ht="13.2">
      <c r="A42" s="1"/>
      <c r="B42" s="124" t="s">
        <v>66</v>
      </c>
      <c r="C42" s="64"/>
      <c r="D42" s="64"/>
      <c r="E42" s="152">
        <f>3086*(1+E47)</f>
        <v>3323.0337560789549</v>
      </c>
      <c r="F42" s="97"/>
      <c r="G42" s="97"/>
      <c r="H42" s="70" t="s">
        <v>74</v>
      </c>
      <c r="I42" s="128"/>
      <c r="J42" s="98" t="str">
        <f>B45</f>
        <v xml:space="preserve"> PFLMA Trust Contribution</v>
      </c>
      <c r="K42" s="100"/>
      <c r="L42" s="158">
        <f>E45</f>
        <v>3.7000000000000002E-3</v>
      </c>
      <c r="M42" s="100"/>
      <c r="N42" s="100"/>
      <c r="O42" s="159">
        <f>O25*L42</f>
        <v>3649.846597413175</v>
      </c>
      <c r="P42" s="1"/>
      <c r="Q42" s="119"/>
    </row>
    <row r="43" spans="1:19" ht="13.2">
      <c r="A43" s="1"/>
      <c r="B43" s="124" t="s">
        <v>67</v>
      </c>
      <c r="C43" s="64"/>
      <c r="D43" s="160"/>
      <c r="E43" s="152">
        <f>'[8]FY15 UFR Summary'!D63/'[8]FY15 UFR Summary'!C40*(1+E47)</f>
        <v>865.27937988417261</v>
      </c>
      <c r="F43" s="97"/>
      <c r="G43" s="161"/>
      <c r="H43" s="70" t="s">
        <v>75</v>
      </c>
      <c r="I43" s="128"/>
      <c r="J43" s="98"/>
      <c r="K43" s="99"/>
      <c r="L43" s="162" t="s">
        <v>76</v>
      </c>
      <c r="M43" s="162"/>
      <c r="N43" s="163"/>
      <c r="O43" s="164"/>
      <c r="P43" s="165"/>
      <c r="Q43" s="166"/>
    </row>
    <row r="44" spans="1:19" ht="13.2">
      <c r="A44" s="1"/>
      <c r="B44" s="124" t="s">
        <v>68</v>
      </c>
      <c r="C44" s="64"/>
      <c r="D44" s="167"/>
      <c r="E44" s="152">
        <f>('[8]FY15 UFR Summary'!D73)/'[8]FY15 UFR Summary'!C40*(1+E47)</f>
        <v>642.72053101483573</v>
      </c>
      <c r="F44" s="168"/>
      <c r="G44" s="152"/>
      <c r="H44" s="70" t="s">
        <v>77</v>
      </c>
      <c r="I44" s="128"/>
      <c r="J44" s="169" t="s">
        <v>78</v>
      </c>
      <c r="K44" s="129"/>
      <c r="L44" s="170">
        <v>0.12</v>
      </c>
      <c r="M44" s="170"/>
      <c r="N44" s="129"/>
      <c r="O44" s="171">
        <f>(O41+O42)*L44</f>
        <v>159672.42472302943</v>
      </c>
      <c r="P44" s="1"/>
      <c r="Q44" s="119"/>
    </row>
    <row r="45" spans="1:19" ht="13.2">
      <c r="A45" s="1"/>
      <c r="B45" s="172" t="s">
        <v>79</v>
      </c>
      <c r="C45" s="64"/>
      <c r="D45" s="160"/>
      <c r="E45" s="125">
        <f>[8]Chart!C32</f>
        <v>3.7000000000000002E-3</v>
      </c>
      <c r="F45" s="168"/>
      <c r="G45" s="152"/>
      <c r="H45" s="70" t="s">
        <v>80</v>
      </c>
      <c r="I45" s="128"/>
      <c r="J45" s="98" t="s">
        <v>81</v>
      </c>
      <c r="K45" s="99"/>
      <c r="L45" s="173"/>
      <c r="M45" s="173"/>
      <c r="N45" s="99"/>
      <c r="O45" s="174">
        <f>SUM(O41:O44)</f>
        <v>1490275.964081608</v>
      </c>
      <c r="P45" s="1"/>
      <c r="Q45" s="119"/>
    </row>
    <row r="46" spans="1:19" ht="13.2">
      <c r="A46" s="1"/>
      <c r="B46" s="172" t="s">
        <v>82</v>
      </c>
      <c r="C46" s="64"/>
      <c r="D46" s="125"/>
      <c r="E46" s="125">
        <v>0.12</v>
      </c>
      <c r="F46" s="126"/>
      <c r="G46" s="125"/>
      <c r="H46" s="70" t="s">
        <v>83</v>
      </c>
      <c r="I46" s="128"/>
      <c r="J46" s="98" t="s">
        <v>84</v>
      </c>
      <c r="K46" s="100"/>
      <c r="L46" s="175">
        <f>E48</f>
        <v>1.7780248869661817E-2</v>
      </c>
      <c r="M46" s="176"/>
      <c r="N46" s="100"/>
      <c r="O46" s="177">
        <f>(O45+(O45*L46))-(O25*L46)</f>
        <v>1499234.2035431042</v>
      </c>
      <c r="P46" s="1"/>
      <c r="Q46" s="119"/>
    </row>
    <row r="47" spans="1:19" ht="13.8" thickBot="1">
      <c r="A47" s="1"/>
      <c r="B47" s="178" t="s">
        <v>85</v>
      </c>
      <c r="C47" s="179"/>
      <c r="D47" s="179"/>
      <c r="E47" s="180">
        <f>'[8]FY19_20 CAF'!BU41</f>
        <v>7.6809383045675458E-2</v>
      </c>
      <c r="F47" s="181"/>
      <c r="G47" s="180"/>
      <c r="H47" s="182" t="s">
        <v>86</v>
      </c>
      <c r="I47" s="128"/>
      <c r="J47" s="183" t="s">
        <v>87</v>
      </c>
      <c r="K47" s="184"/>
      <c r="L47" s="184"/>
      <c r="M47" s="184"/>
      <c r="N47" s="185"/>
      <c r="O47" s="186">
        <f>O46/K5</f>
        <v>41.074909686112441</v>
      </c>
      <c r="P47" s="1"/>
    </row>
    <row r="48" spans="1:19" ht="13.8" thickBot="1">
      <c r="A48" s="1"/>
      <c r="B48" s="187" t="s">
        <v>85</v>
      </c>
      <c r="C48" s="188"/>
      <c r="D48" s="188"/>
      <c r="E48" s="189">
        <f>'[8]CAF 2019 Fall'!BZ25</f>
        <v>1.7780248869661817E-2</v>
      </c>
      <c r="F48" s="190"/>
      <c r="G48" s="189"/>
      <c r="H48" s="191" t="s">
        <v>88</v>
      </c>
      <c r="I48" s="64"/>
      <c r="J48" s="58"/>
      <c r="K48" s="33"/>
      <c r="L48" s="33"/>
      <c r="M48" s="33"/>
      <c r="N48" s="192"/>
      <c r="O48" s="193"/>
      <c r="P48" s="1"/>
      <c r="Q48" s="77"/>
    </row>
    <row r="49" spans="1:24" ht="15" thickBot="1">
      <c r="A49" s="1"/>
      <c r="B49" s="1"/>
      <c r="C49" s="1"/>
      <c r="D49" s="1"/>
      <c r="E49" s="1"/>
      <c r="F49" s="6"/>
      <c r="G49" s="1"/>
      <c r="H49" s="1"/>
      <c r="I49" s="64"/>
      <c r="J49" s="194"/>
      <c r="K49" s="195"/>
      <c r="L49" s="195"/>
      <c r="M49" s="195"/>
      <c r="N49" s="192"/>
      <c r="O49" s="196"/>
      <c r="P49" s="1"/>
      <c r="Q49" s="119"/>
    </row>
    <row r="50" spans="1:24" ht="18.600000000000001" thickBot="1">
      <c r="A50" s="1"/>
      <c r="B50" s="197"/>
      <c r="C50" s="198"/>
      <c r="D50" s="198"/>
      <c r="E50" s="199" t="s">
        <v>89</v>
      </c>
      <c r="F50" s="199"/>
      <c r="G50" s="199"/>
      <c r="H50" s="200"/>
      <c r="I50" s="59"/>
      <c r="J50" s="8" t="s">
        <v>90</v>
      </c>
      <c r="P50" s="1"/>
    </row>
    <row r="51" spans="1:24" ht="40.200000000000003" thickBot="1">
      <c r="A51" s="1"/>
      <c r="B51" s="120"/>
      <c r="C51" s="33"/>
      <c r="D51" s="201" t="str">
        <f>C11</f>
        <v>Integrated Team Benchmark FTEs</v>
      </c>
      <c r="E51" s="201" t="s">
        <v>91</v>
      </c>
      <c r="F51" s="201" t="s">
        <v>92</v>
      </c>
      <c r="G51" s="201" t="s">
        <v>93</v>
      </c>
      <c r="H51" s="122"/>
      <c r="I51" s="64"/>
      <c r="J51" s="17" t="s">
        <v>94</v>
      </c>
      <c r="K51" s="18"/>
      <c r="L51" s="18"/>
      <c r="M51" s="18"/>
      <c r="N51" s="18"/>
      <c r="O51" s="19"/>
      <c r="P51" s="1"/>
    </row>
    <row r="52" spans="1:24" ht="13.2">
      <c r="A52" s="1"/>
      <c r="B52" s="66" t="str">
        <f t="shared" ref="B52:B64" si="2">B12</f>
        <v>Management</v>
      </c>
      <c r="C52" s="202"/>
      <c r="D52" s="128"/>
      <c r="E52" s="203"/>
      <c r="F52" s="97"/>
      <c r="G52" s="97"/>
      <c r="H52" s="70"/>
      <c r="I52" s="64"/>
      <c r="J52" s="26" t="s">
        <v>7</v>
      </c>
      <c r="K52" s="27">
        <v>100</v>
      </c>
      <c r="L52" s="28"/>
      <c r="M52" s="28"/>
      <c r="N52" s="29"/>
      <c r="O52" s="30"/>
      <c r="P52" s="1"/>
      <c r="Q52" s="119"/>
    </row>
    <row r="53" spans="1:24" ht="13.2">
      <c r="A53" s="1"/>
      <c r="B53" s="130" t="str">
        <f t="shared" si="2"/>
        <v xml:space="preserve">  Program Director</v>
      </c>
      <c r="C53" s="131"/>
      <c r="D53" s="132">
        <f>C13</f>
        <v>1</v>
      </c>
      <c r="E53" s="132">
        <v>1</v>
      </c>
      <c r="F53" s="204">
        <v>300</v>
      </c>
      <c r="G53" s="205">
        <f>E53*F53</f>
        <v>300</v>
      </c>
      <c r="H53" s="70"/>
      <c r="I53" s="64"/>
      <c r="J53" s="31" t="s">
        <v>9</v>
      </c>
      <c r="K53" s="32">
        <f>K52*365</f>
        <v>36500</v>
      </c>
      <c r="L53" s="33"/>
      <c r="M53" s="33"/>
      <c r="N53" s="33"/>
      <c r="O53" s="34"/>
      <c r="P53" s="1"/>
    </row>
    <row r="54" spans="1:24" ht="13.2">
      <c r="A54" s="1"/>
      <c r="B54" s="130" t="str">
        <f t="shared" si="2"/>
        <v xml:space="preserve">  Assistant Director (LICSW Level)</v>
      </c>
      <c r="C54" s="131"/>
      <c r="D54" s="132">
        <f>C14</f>
        <v>1</v>
      </c>
      <c r="E54" s="132">
        <v>1</v>
      </c>
      <c r="F54" s="204">
        <v>200</v>
      </c>
      <c r="G54" s="205">
        <f>E54*F54</f>
        <v>200</v>
      </c>
      <c r="H54" s="70"/>
      <c r="I54" s="64"/>
      <c r="J54" s="35"/>
      <c r="K54" s="36"/>
      <c r="L54" s="37" t="s">
        <v>11</v>
      </c>
      <c r="M54" s="37"/>
      <c r="N54" s="37" t="s">
        <v>12</v>
      </c>
      <c r="O54" s="38" t="s">
        <v>13</v>
      </c>
      <c r="P54" s="1"/>
    </row>
    <row r="55" spans="1:24" ht="13.2">
      <c r="A55" s="1"/>
      <c r="B55" s="130" t="str">
        <f t="shared" si="2"/>
        <v xml:space="preserve">  Program Function Manager</v>
      </c>
      <c r="C55" s="131"/>
      <c r="D55" s="132">
        <f>C15</f>
        <v>0.1</v>
      </c>
      <c r="E55" s="132">
        <v>0.5</v>
      </c>
      <c r="F55" s="204">
        <v>120</v>
      </c>
      <c r="G55" s="205">
        <f>E55*F55</f>
        <v>60</v>
      </c>
      <c r="H55" s="70"/>
      <c r="I55" s="64"/>
      <c r="J55" s="31" t="s">
        <v>15</v>
      </c>
      <c r="K55" s="42"/>
      <c r="L55" s="43"/>
      <c r="M55" s="43"/>
      <c r="N55" s="43"/>
      <c r="O55" s="44"/>
      <c r="P55" s="165"/>
    </row>
    <row r="56" spans="1:24" ht="13.2">
      <c r="A56" s="1"/>
      <c r="B56" s="66" t="str">
        <f t="shared" si="2"/>
        <v>Medical and Clinical</v>
      </c>
      <c r="C56" s="202"/>
      <c r="D56" s="132"/>
      <c r="E56" s="132"/>
      <c r="F56" s="204"/>
      <c r="G56" s="205"/>
      <c r="H56" s="70"/>
      <c r="I56" s="64"/>
      <c r="J56" s="206" t="s">
        <v>17</v>
      </c>
      <c r="K56" s="207"/>
      <c r="L56" s="208">
        <f>E13</f>
        <v>62573.393248784203</v>
      </c>
      <c r="M56" s="208"/>
      <c r="N56" s="209">
        <v>1</v>
      </c>
      <c r="O56" s="210">
        <f>N56*L56</f>
        <v>62573.393248784203</v>
      </c>
      <c r="P56" s="1"/>
    </row>
    <row r="57" spans="1:24" ht="13.2">
      <c r="A57" s="1"/>
      <c r="B57" s="130" t="str">
        <f t="shared" si="2"/>
        <v xml:space="preserve">    Psychiatrist</v>
      </c>
      <c r="C57" s="131"/>
      <c r="D57" s="132">
        <f>C17</f>
        <v>0.05</v>
      </c>
      <c r="E57" s="132">
        <v>0.1</v>
      </c>
      <c r="F57" s="204">
        <v>120</v>
      </c>
      <c r="G57" s="205">
        <f>E57*F57</f>
        <v>12</v>
      </c>
      <c r="H57" s="70"/>
      <c r="I57" s="64"/>
      <c r="J57" s="46" t="s">
        <v>19</v>
      </c>
      <c r="K57" s="47"/>
      <c r="L57" s="57">
        <f>E14</f>
        <v>60923</v>
      </c>
      <c r="M57" s="208"/>
      <c r="N57" s="209">
        <v>1</v>
      </c>
      <c r="O57" s="210">
        <f>N57*L57</f>
        <v>60923</v>
      </c>
      <c r="P57" s="1"/>
    </row>
    <row r="58" spans="1:24" ht="13.2">
      <c r="A58" s="1"/>
      <c r="B58" s="211" t="str">
        <f t="shared" si="2"/>
        <v xml:space="preserve">    LPHA</v>
      </c>
      <c r="C58" s="212"/>
      <c r="D58" s="132">
        <f>C18</f>
        <v>3.5999999999999996</v>
      </c>
      <c r="E58" s="132">
        <v>3</v>
      </c>
      <c r="F58" s="204">
        <v>120</v>
      </c>
      <c r="G58" s="205">
        <f>E58*F58</f>
        <v>360</v>
      </c>
      <c r="H58" s="70"/>
      <c r="I58" s="64"/>
      <c r="J58" s="46" t="s">
        <v>20</v>
      </c>
      <c r="K58" s="47"/>
      <c r="L58" s="48">
        <f>E15</f>
        <v>92496.84919424048</v>
      </c>
      <c r="M58" s="208"/>
      <c r="N58" s="209">
        <v>0.1</v>
      </c>
      <c r="O58" s="210">
        <f>N58*L58</f>
        <v>9249.6849194240476</v>
      </c>
      <c r="P58" s="1"/>
    </row>
    <row r="59" spans="1:24" ht="13.2">
      <c r="A59" s="1"/>
      <c r="B59" s="130" t="str">
        <f t="shared" si="2"/>
        <v xml:space="preserve">    RN</v>
      </c>
      <c r="C59" s="131"/>
      <c r="D59" s="132">
        <f>C19</f>
        <v>1</v>
      </c>
      <c r="E59" s="132">
        <v>1</v>
      </c>
      <c r="F59" s="204">
        <v>120</v>
      </c>
      <c r="G59" s="205">
        <f>E59*F59</f>
        <v>120</v>
      </c>
      <c r="H59" s="70"/>
      <c r="I59" s="64"/>
      <c r="J59" s="65" t="s">
        <v>25</v>
      </c>
      <c r="K59" s="47"/>
      <c r="L59" s="48"/>
      <c r="M59" s="208"/>
      <c r="N59" s="209"/>
      <c r="O59" s="210"/>
      <c r="P59" s="1"/>
    </row>
    <row r="60" spans="1:24" ht="13.2">
      <c r="A60" s="1"/>
      <c r="B60" s="130" t="str">
        <f t="shared" si="2"/>
        <v xml:space="preserve">    Substance Abuse Counselor/ LSW</v>
      </c>
      <c r="C60" s="131"/>
      <c r="D60" s="132">
        <f>C20</f>
        <v>1</v>
      </c>
      <c r="E60" s="132">
        <v>1</v>
      </c>
      <c r="F60" s="204">
        <v>120</v>
      </c>
      <c r="G60" s="205">
        <f>E60*F60</f>
        <v>120</v>
      </c>
      <c r="H60" s="70"/>
      <c r="I60" s="1"/>
      <c r="J60" s="46" t="s">
        <v>26</v>
      </c>
      <c r="K60" s="47"/>
      <c r="L60" s="48">
        <f>E17</f>
        <v>208323.9231935351</v>
      </c>
      <c r="M60" s="208"/>
      <c r="N60" s="209">
        <v>0.05</v>
      </c>
      <c r="O60" s="210">
        <f>N60*L60</f>
        <v>10416.196159676756</v>
      </c>
      <c r="P60" s="1"/>
    </row>
    <row r="61" spans="1:24" s="80" customFormat="1" ht="13.2">
      <c r="A61" s="1"/>
      <c r="B61" s="66" t="str">
        <f t="shared" si="2"/>
        <v>Direct Care</v>
      </c>
      <c r="C61" s="202"/>
      <c r="D61" s="132"/>
      <c r="E61" s="132"/>
      <c r="F61" s="204"/>
      <c r="G61" s="205"/>
      <c r="H61" s="122"/>
      <c r="I61" s="1"/>
      <c r="J61" s="74" t="s">
        <v>28</v>
      </c>
      <c r="K61" s="75"/>
      <c r="L61" s="48">
        <f>E18</f>
        <v>60923.199999999997</v>
      </c>
      <c r="M61" s="208"/>
      <c r="N61" s="209">
        <v>3.5999999999999996</v>
      </c>
      <c r="O61" s="210">
        <f>N61*L61</f>
        <v>219323.51999999996</v>
      </c>
      <c r="P61" s="1"/>
      <c r="Q61" s="5"/>
      <c r="R61" s="5"/>
      <c r="S61" s="5"/>
      <c r="T61" s="5"/>
      <c r="U61" s="5"/>
      <c r="V61" s="5"/>
      <c r="W61" s="5"/>
      <c r="X61" s="5"/>
    </row>
    <row r="62" spans="1:24" s="80" customFormat="1" ht="13.2">
      <c r="A62" s="1"/>
      <c r="B62" s="213" t="str">
        <f t="shared" si="2"/>
        <v xml:space="preserve">    DC III</v>
      </c>
      <c r="C62" s="214"/>
      <c r="D62" s="132">
        <f>C22</f>
        <v>2</v>
      </c>
      <c r="E62" s="132">
        <v>1</v>
      </c>
      <c r="F62" s="204">
        <v>80</v>
      </c>
      <c r="G62" s="205">
        <f t="shared" ref="G62:G67" si="3">E62*F62</f>
        <v>80</v>
      </c>
      <c r="H62" s="122"/>
      <c r="I62" s="1"/>
      <c r="J62" s="46" t="s">
        <v>30</v>
      </c>
      <c r="K62" s="47"/>
      <c r="L62" s="48">
        <f>E19</f>
        <v>86860.800000000003</v>
      </c>
      <c r="M62" s="208"/>
      <c r="N62" s="209">
        <v>1</v>
      </c>
      <c r="O62" s="210">
        <f>N62*L62</f>
        <v>86860.800000000003</v>
      </c>
      <c r="P62" s="1"/>
      <c r="Q62" s="5"/>
      <c r="R62" s="5"/>
      <c r="S62" s="5"/>
      <c r="T62" s="5"/>
      <c r="U62" s="5"/>
      <c r="V62" s="5"/>
      <c r="W62" s="5"/>
      <c r="X62" s="5"/>
    </row>
    <row r="63" spans="1:24" s="80" customFormat="1" ht="13.2">
      <c r="A63" s="1"/>
      <c r="B63" s="213" t="str">
        <f t="shared" si="2"/>
        <v xml:space="preserve">    Direct Care</v>
      </c>
      <c r="C63" s="214"/>
      <c r="D63" s="132">
        <f>C23</f>
        <v>6</v>
      </c>
      <c r="E63" s="132">
        <v>2</v>
      </c>
      <c r="F63" s="204">
        <v>80</v>
      </c>
      <c r="G63" s="205">
        <f t="shared" si="3"/>
        <v>160</v>
      </c>
      <c r="H63" s="122"/>
      <c r="I63" s="1"/>
      <c r="J63" s="46" t="str">
        <f>B60</f>
        <v xml:space="preserve">    Substance Abuse Counselor/ LSW</v>
      </c>
      <c r="K63" s="47"/>
      <c r="L63" s="48">
        <f>E20</f>
        <v>43971.200000000004</v>
      </c>
      <c r="M63" s="208"/>
      <c r="N63" s="209">
        <v>1</v>
      </c>
      <c r="O63" s="210">
        <f>N63*L63</f>
        <v>43971.200000000004</v>
      </c>
      <c r="P63" s="1"/>
      <c r="Q63" s="5"/>
      <c r="R63" s="5"/>
      <c r="S63" s="5"/>
      <c r="T63" s="5"/>
      <c r="U63" s="5"/>
      <c r="V63" s="5"/>
      <c r="W63" s="5"/>
      <c r="X63" s="5"/>
    </row>
    <row r="64" spans="1:24" s="80" customFormat="1" ht="13.2">
      <c r="A64" s="1"/>
      <c r="B64" s="130" t="str">
        <f t="shared" si="2"/>
        <v xml:space="preserve">    Housing Coordinator/DC III</v>
      </c>
      <c r="C64" s="131"/>
      <c r="D64" s="132">
        <f>C24</f>
        <v>1</v>
      </c>
      <c r="E64" s="132">
        <v>0.5</v>
      </c>
      <c r="F64" s="204">
        <v>80</v>
      </c>
      <c r="G64" s="205">
        <f t="shared" si="3"/>
        <v>40</v>
      </c>
      <c r="H64" s="122"/>
      <c r="I64" s="1"/>
      <c r="J64" s="65" t="s">
        <v>32</v>
      </c>
      <c r="K64" s="47"/>
      <c r="L64" s="48"/>
      <c r="M64" s="208"/>
      <c r="N64" s="209"/>
      <c r="O64" s="210"/>
      <c r="P64" s="1"/>
      <c r="Q64" s="5"/>
      <c r="R64" s="5"/>
      <c r="S64" s="5"/>
      <c r="T64" s="5"/>
      <c r="U64" s="5"/>
      <c r="V64" s="5"/>
      <c r="W64" s="5"/>
      <c r="X64" s="5"/>
    </row>
    <row r="65" spans="1:24" s="80" customFormat="1" ht="13.2">
      <c r="A65" s="1"/>
      <c r="B65" s="130" t="str">
        <f t="shared" ref="B65" si="4">B26</f>
        <v xml:space="preserve">    Peer &amp; Family Specialist</v>
      </c>
      <c r="C65" s="131"/>
      <c r="D65" s="132">
        <f>C26</f>
        <v>2.25</v>
      </c>
      <c r="E65" s="132">
        <v>1.5</v>
      </c>
      <c r="F65" s="204">
        <v>80</v>
      </c>
      <c r="G65" s="205">
        <f t="shared" si="3"/>
        <v>120</v>
      </c>
      <c r="H65" s="122"/>
      <c r="I65" s="1"/>
      <c r="J65" s="79" t="s">
        <v>34</v>
      </c>
      <c r="K65" s="47"/>
      <c r="L65" s="48">
        <f t="shared" ref="L65:L70" si="5">E22</f>
        <v>41516.800000000003</v>
      </c>
      <c r="M65" s="208"/>
      <c r="N65" s="209">
        <v>0</v>
      </c>
      <c r="O65" s="210">
        <f t="shared" ref="O65:O70" si="6">N65*L65</f>
        <v>0</v>
      </c>
      <c r="P65" s="1"/>
      <c r="Q65" s="5"/>
      <c r="R65" s="5"/>
      <c r="S65" s="5"/>
      <c r="T65" s="5"/>
      <c r="U65" s="5"/>
      <c r="V65" s="5"/>
      <c r="W65" s="5"/>
      <c r="X65" s="5"/>
    </row>
    <row r="66" spans="1:24" s="80" customFormat="1" ht="13.2">
      <c r="A66" s="1"/>
      <c r="B66" s="130" t="s">
        <v>95</v>
      </c>
      <c r="C66" s="131"/>
      <c r="D66" s="132">
        <f>C39</f>
        <v>0</v>
      </c>
      <c r="E66" s="132">
        <v>0</v>
      </c>
      <c r="F66" s="204">
        <v>80</v>
      </c>
      <c r="G66" s="205">
        <f t="shared" si="3"/>
        <v>0</v>
      </c>
      <c r="H66" s="122"/>
      <c r="I66" s="1"/>
      <c r="J66" s="79" t="str">
        <f>J18</f>
        <v xml:space="preserve">    Direct Care</v>
      </c>
      <c r="K66" s="47"/>
      <c r="L66" s="48">
        <f t="shared" si="5"/>
        <v>32198.400000000001</v>
      </c>
      <c r="M66" s="215"/>
      <c r="N66" s="209">
        <v>0</v>
      </c>
      <c r="O66" s="210">
        <f t="shared" si="6"/>
        <v>0</v>
      </c>
      <c r="P66" s="1"/>
      <c r="Q66" s="5"/>
      <c r="R66" s="5"/>
      <c r="S66" s="5"/>
      <c r="T66" s="5"/>
      <c r="U66" s="5"/>
      <c r="V66" s="5"/>
      <c r="W66" s="5"/>
      <c r="X66" s="5"/>
    </row>
    <row r="67" spans="1:24" s="80" customFormat="1" ht="13.2">
      <c r="A67" s="1"/>
      <c r="B67" s="216" t="str">
        <f>B27</f>
        <v xml:space="preserve">    Relief</v>
      </c>
      <c r="C67" s="217"/>
      <c r="D67" s="132">
        <f>C27</f>
        <v>1.23</v>
      </c>
      <c r="E67" s="132">
        <v>0</v>
      </c>
      <c r="F67" s="204">
        <v>80</v>
      </c>
      <c r="G67" s="205">
        <f t="shared" si="3"/>
        <v>0</v>
      </c>
      <c r="H67" s="122"/>
      <c r="I67" s="1"/>
      <c r="J67" s="46" t="str">
        <f>J19</f>
        <v xml:space="preserve">    Housing Coordinator/DC III</v>
      </c>
      <c r="K67" s="47"/>
      <c r="L67" s="48">
        <f t="shared" si="5"/>
        <v>41516.800000000003</v>
      </c>
      <c r="M67" s="208"/>
      <c r="N67" s="209">
        <v>1</v>
      </c>
      <c r="O67" s="210">
        <f t="shared" si="6"/>
        <v>41516.800000000003</v>
      </c>
      <c r="P67" s="1"/>
      <c r="Q67" s="5"/>
      <c r="R67" s="5"/>
      <c r="S67" s="5"/>
      <c r="T67" s="5"/>
      <c r="U67" s="5"/>
      <c r="V67" s="5"/>
      <c r="W67" s="5"/>
      <c r="X67" s="5"/>
    </row>
    <row r="68" spans="1:24" s="80" customFormat="1" ht="13.2">
      <c r="A68" s="1"/>
      <c r="B68" s="66" t="str">
        <f>B28</f>
        <v>Support</v>
      </c>
      <c r="C68" s="202"/>
      <c r="D68" s="132"/>
      <c r="E68" s="132"/>
      <c r="F68" s="204"/>
      <c r="G68" s="205"/>
      <c r="H68" s="122"/>
      <c r="I68" s="1"/>
      <c r="J68" s="46" t="str">
        <f>B25</f>
        <v xml:space="preserve">    Peer &amp; Family Specialist</v>
      </c>
      <c r="K68" s="47"/>
      <c r="L68" s="48">
        <f t="shared" si="5"/>
        <v>41516.800000000003</v>
      </c>
      <c r="M68" s="208"/>
      <c r="N68" s="209">
        <f>D25</f>
        <v>0.75</v>
      </c>
      <c r="O68" s="210">
        <f>N68*L68</f>
        <v>31137.600000000002</v>
      </c>
      <c r="P68" s="1"/>
      <c r="Q68" s="5"/>
      <c r="R68" s="5"/>
      <c r="S68" s="5"/>
      <c r="T68" s="5"/>
      <c r="U68" s="5"/>
      <c r="V68" s="5"/>
      <c r="W68" s="5"/>
      <c r="X68" s="5"/>
    </row>
    <row r="69" spans="1:24" s="80" customFormat="1" ht="13.2">
      <c r="A69" s="1"/>
      <c r="B69" s="130" t="str">
        <f>B29</f>
        <v xml:space="preserve">    Prog Secretarial / Clerical</v>
      </c>
      <c r="C69" s="131"/>
      <c r="D69" s="132">
        <f>C29</f>
        <v>1</v>
      </c>
      <c r="E69" s="132">
        <v>1</v>
      </c>
      <c r="F69" s="204">
        <v>48</v>
      </c>
      <c r="G69" s="205">
        <f>E69*F69</f>
        <v>48</v>
      </c>
      <c r="H69" s="122"/>
      <c r="I69" s="1"/>
      <c r="J69" s="46" t="str">
        <f>J21</f>
        <v xml:space="preserve">    Peer &amp; Family Specialist</v>
      </c>
      <c r="K69" s="47"/>
      <c r="L69" s="48">
        <f t="shared" si="5"/>
        <v>32198.400000000001</v>
      </c>
      <c r="M69" s="208"/>
      <c r="N69" s="209">
        <f>D26</f>
        <v>2.25</v>
      </c>
      <c r="O69" s="210">
        <f t="shared" si="6"/>
        <v>72446.400000000009</v>
      </c>
      <c r="P69" s="1"/>
      <c r="Q69" s="5"/>
      <c r="R69" s="5"/>
      <c r="S69" s="5"/>
      <c r="T69" s="5"/>
      <c r="U69" s="5"/>
      <c r="V69" s="5"/>
      <c r="W69" s="5"/>
      <c r="X69" s="5"/>
    </row>
    <row r="70" spans="1:24" s="80" customFormat="1" ht="24.75" customHeight="1">
      <c r="A70" s="1"/>
      <c r="B70" s="218" t="s">
        <v>96</v>
      </c>
      <c r="C70" s="219"/>
      <c r="D70" s="133">
        <f>SUM(D53:D69)</f>
        <v>21.23</v>
      </c>
      <c r="E70" s="133">
        <f>SUM(E53:E69)</f>
        <v>13.6</v>
      </c>
      <c r="F70" s="220">
        <f>SUM(F53:F69)</f>
        <v>1628</v>
      </c>
      <c r="G70" s="220">
        <f>SUM(G53:G69)</f>
        <v>1620</v>
      </c>
      <c r="H70" s="34"/>
      <c r="I70" s="1"/>
      <c r="J70" s="46" t="s">
        <v>37</v>
      </c>
      <c r="K70" s="47"/>
      <c r="L70" s="48">
        <f t="shared" si="5"/>
        <v>32198.400000000001</v>
      </c>
      <c r="M70" s="221"/>
      <c r="N70" s="209">
        <v>0</v>
      </c>
      <c r="O70" s="210">
        <f t="shared" si="6"/>
        <v>0</v>
      </c>
      <c r="P70" s="1"/>
      <c r="Q70" s="5"/>
      <c r="R70" s="5"/>
      <c r="S70" s="5"/>
      <c r="T70" s="5"/>
      <c r="U70" s="5"/>
      <c r="V70" s="5"/>
      <c r="W70" s="5"/>
      <c r="X70" s="5"/>
    </row>
    <row r="71" spans="1:24" s="80" customFormat="1" ht="13.2">
      <c r="A71" s="1"/>
      <c r="B71" s="905" t="s">
        <v>97</v>
      </c>
      <c r="C71" s="906"/>
      <c r="D71" s="906"/>
      <c r="E71" s="906"/>
      <c r="F71" s="906"/>
      <c r="G71" s="906"/>
      <c r="H71" s="907"/>
      <c r="I71" s="1"/>
      <c r="J71" s="65" t="s">
        <v>39</v>
      </c>
      <c r="K71" s="47"/>
      <c r="L71" s="48"/>
      <c r="M71" s="208"/>
      <c r="N71" s="209"/>
      <c r="O71" s="210"/>
      <c r="P71" s="1"/>
      <c r="Q71" s="5"/>
      <c r="R71" s="5"/>
      <c r="S71" s="5"/>
      <c r="T71" s="5"/>
      <c r="U71" s="5"/>
      <c r="V71" s="5"/>
      <c r="W71" s="5"/>
      <c r="X71" s="5"/>
    </row>
    <row r="72" spans="1:24" s="80" customFormat="1" ht="13.2">
      <c r="A72" s="1"/>
      <c r="B72" s="31" t="s">
        <v>98</v>
      </c>
      <c r="C72" s="58"/>
      <c r="D72" s="33"/>
      <c r="E72" s="33"/>
      <c r="F72" s="222"/>
      <c r="G72" s="33"/>
      <c r="H72" s="122"/>
      <c r="I72" s="1"/>
      <c r="J72" s="46" t="s">
        <v>41</v>
      </c>
      <c r="K72" s="90"/>
      <c r="L72" s="91">
        <f>E29</f>
        <v>32198.400000000001</v>
      </c>
      <c r="M72" s="208"/>
      <c r="N72" s="49">
        <f>D69</f>
        <v>1</v>
      </c>
      <c r="O72" s="210">
        <f>N72*L72</f>
        <v>32198.400000000001</v>
      </c>
      <c r="P72" s="1"/>
      <c r="Q72" s="5"/>
      <c r="R72" s="5"/>
      <c r="S72" s="5"/>
      <c r="T72" s="5"/>
      <c r="U72" s="5"/>
      <c r="V72" s="5"/>
      <c r="W72" s="5"/>
      <c r="X72" s="5"/>
    </row>
    <row r="73" spans="1:24" s="80" customFormat="1" ht="13.2">
      <c r="A73" s="1"/>
      <c r="B73" s="223" t="s">
        <v>99</v>
      </c>
      <c r="C73" s="224"/>
      <c r="D73" s="225">
        <f>D58+D59</f>
        <v>4.5999999999999996</v>
      </c>
      <c r="E73" s="225">
        <v>4</v>
      </c>
      <c r="F73" s="226"/>
      <c r="G73" s="224"/>
      <c r="H73" s="227" t="s">
        <v>100</v>
      </c>
      <c r="I73" s="1"/>
      <c r="J73" s="92" t="s">
        <v>43</v>
      </c>
      <c r="K73" s="93"/>
      <c r="L73" s="94"/>
      <c r="M73" s="228"/>
      <c r="N73" s="95">
        <f>SUM(N56:N72)</f>
        <v>12.75</v>
      </c>
      <c r="O73" s="229">
        <f>SUM(O56:O72)</f>
        <v>670616.99432788498</v>
      </c>
      <c r="P73" s="1"/>
      <c r="Q73" s="5"/>
      <c r="R73" s="5"/>
      <c r="S73" s="5"/>
      <c r="T73" s="5"/>
      <c r="U73" s="5"/>
      <c r="V73" s="5"/>
      <c r="W73" s="5"/>
      <c r="X73" s="5"/>
    </row>
    <row r="74" spans="1:24" s="80" customFormat="1" ht="13.2">
      <c r="A74" s="1"/>
      <c r="B74" s="223" t="s">
        <v>101</v>
      </c>
      <c r="C74" s="224"/>
      <c r="D74" s="225">
        <f>D60</f>
        <v>1</v>
      </c>
      <c r="E74" s="225">
        <v>1</v>
      </c>
      <c r="F74" s="226"/>
      <c r="G74" s="224"/>
      <c r="H74" s="227" t="s">
        <v>102</v>
      </c>
      <c r="I74" s="1"/>
      <c r="J74" s="98" t="s">
        <v>44</v>
      </c>
      <c r="K74" s="99"/>
      <c r="L74" s="99"/>
      <c r="M74" s="33"/>
      <c r="N74" s="58" t="s">
        <v>45</v>
      </c>
      <c r="O74" s="34"/>
      <c r="P74" s="1"/>
      <c r="Q74" s="5"/>
      <c r="R74" s="5"/>
      <c r="S74" s="5"/>
      <c r="T74" s="5"/>
      <c r="U74" s="5"/>
      <c r="V74" s="5"/>
      <c r="W74" s="5"/>
      <c r="X74" s="5"/>
    </row>
    <row r="75" spans="1:24" s="80" customFormat="1" ht="26.4">
      <c r="A75" s="1"/>
      <c r="B75" s="223" t="s">
        <v>32</v>
      </c>
      <c r="C75" s="224"/>
      <c r="D75" s="225">
        <f>D62+D63</f>
        <v>8</v>
      </c>
      <c r="E75" s="225">
        <v>3</v>
      </c>
      <c r="F75" s="226"/>
      <c r="G75" s="224"/>
      <c r="H75" s="227" t="s">
        <v>103</v>
      </c>
      <c r="I75" s="1"/>
      <c r="J75" s="103" t="s">
        <v>46</v>
      </c>
      <c r="K75" s="99"/>
      <c r="L75" s="104">
        <f>E32</f>
        <v>0.22309999999999999</v>
      </c>
      <c r="M75" s="230"/>
      <c r="N75" s="33"/>
      <c r="O75" s="231">
        <f>O73*L75</f>
        <v>149614.65143455114</v>
      </c>
      <c r="P75" s="1"/>
      <c r="Q75" s="5"/>
      <c r="R75" s="5"/>
      <c r="S75" s="5"/>
      <c r="T75" s="5"/>
      <c r="U75" s="5"/>
      <c r="V75" s="5"/>
      <c r="W75" s="5"/>
      <c r="X75" s="5"/>
    </row>
    <row r="76" spans="1:24" s="80" customFormat="1" ht="26.4">
      <c r="A76" s="1"/>
      <c r="B76" s="232" t="s">
        <v>104</v>
      </c>
      <c r="C76" s="233"/>
      <c r="D76" s="225">
        <f>D64+D65</f>
        <v>3.25</v>
      </c>
      <c r="E76" s="225">
        <v>3</v>
      </c>
      <c r="F76" s="226"/>
      <c r="G76" s="224"/>
      <c r="H76" s="227" t="s">
        <v>105</v>
      </c>
      <c r="I76" s="1"/>
      <c r="J76" s="155" t="s">
        <v>47</v>
      </c>
      <c r="K76" s="156"/>
      <c r="L76" s="156"/>
      <c r="M76" s="156"/>
      <c r="N76" s="234"/>
      <c r="O76" s="235">
        <f>SUM(O73:O75)</f>
        <v>820231.64576243609</v>
      </c>
      <c r="P76" s="1"/>
      <c r="Q76" s="5"/>
      <c r="R76" s="5"/>
      <c r="S76" s="5"/>
      <c r="T76" s="5"/>
      <c r="U76" s="5"/>
      <c r="V76" s="5"/>
      <c r="W76" s="5"/>
      <c r="X76" s="5"/>
    </row>
    <row r="77" spans="1:24" s="80" customFormat="1" ht="13.2">
      <c r="A77" s="1"/>
      <c r="B77" s="223" t="s">
        <v>106</v>
      </c>
      <c r="C77" s="224"/>
      <c r="D77" s="225">
        <f>D69</f>
        <v>1</v>
      </c>
      <c r="E77" s="225">
        <v>1</v>
      </c>
      <c r="F77" s="226"/>
      <c r="G77" s="224"/>
      <c r="H77" s="227" t="s">
        <v>107</v>
      </c>
      <c r="I77" s="1"/>
      <c r="J77" s="35" t="s">
        <v>48</v>
      </c>
      <c r="K77" s="236"/>
      <c r="L77" s="37" t="s">
        <v>49</v>
      </c>
      <c r="M77" s="37"/>
      <c r="N77" s="237" t="s">
        <v>4</v>
      </c>
      <c r="O77" s="238" t="s">
        <v>13</v>
      </c>
      <c r="P77" s="1"/>
      <c r="Q77" s="5"/>
      <c r="R77" s="5"/>
      <c r="S77" s="5"/>
      <c r="T77" s="5"/>
      <c r="U77" s="5"/>
      <c r="V77" s="5"/>
      <c r="W77" s="5"/>
      <c r="X77" s="5"/>
    </row>
    <row r="78" spans="1:24" s="80" customFormat="1" ht="13.2">
      <c r="A78" s="1"/>
      <c r="B78" s="31" t="s">
        <v>108</v>
      </c>
      <c r="C78" s="58"/>
      <c r="D78" s="33"/>
      <c r="E78" s="33"/>
      <c r="F78" s="58"/>
      <c r="G78" s="33"/>
      <c r="H78" s="122"/>
      <c r="I78" s="1"/>
      <c r="J78" s="239" t="s">
        <v>109</v>
      </c>
      <c r="K78" s="58"/>
      <c r="L78" s="152">
        <f>E35</f>
        <v>135.32</v>
      </c>
      <c r="M78" s="152"/>
      <c r="N78" s="240">
        <v>55</v>
      </c>
      <c r="O78" s="231">
        <f>N78*L78</f>
        <v>7442.5999999999995</v>
      </c>
      <c r="P78" s="1"/>
      <c r="Q78" s="5"/>
      <c r="R78" s="5"/>
      <c r="S78" s="5"/>
      <c r="T78" s="5"/>
      <c r="U78" s="5"/>
      <c r="V78" s="5"/>
      <c r="W78" s="5"/>
      <c r="X78" s="5"/>
    </row>
    <row r="79" spans="1:24" s="80" customFormat="1" ht="19.5" customHeight="1" thickBot="1">
      <c r="A79" s="1"/>
      <c r="B79" s="241"/>
      <c r="C79" s="242"/>
      <c r="D79" s="243"/>
      <c r="E79" s="243"/>
      <c r="F79" s="242"/>
      <c r="G79" s="243"/>
      <c r="H79" s="244"/>
      <c r="I79" s="1"/>
      <c r="J79" s="239" t="s">
        <v>53</v>
      </c>
      <c r="K79" s="58"/>
      <c r="L79" s="152">
        <f>E36</f>
        <v>56.166377419662432</v>
      </c>
      <c r="M79" s="152"/>
      <c r="N79" s="240">
        <v>55</v>
      </c>
      <c r="O79" s="231">
        <f>N79*L79</f>
        <v>3089.1507580814337</v>
      </c>
      <c r="P79" s="1"/>
      <c r="Q79" s="5"/>
      <c r="R79" s="5"/>
      <c r="S79" s="5"/>
      <c r="T79" s="5"/>
      <c r="U79" s="5"/>
      <c r="V79" s="5"/>
      <c r="W79" s="5"/>
      <c r="X79" s="5"/>
    </row>
    <row r="80" spans="1:24" s="80" customFormat="1" ht="13.8" thickBot="1">
      <c r="A80" s="1"/>
      <c r="B80" s="906" t="s">
        <v>110</v>
      </c>
      <c r="C80" s="906"/>
      <c r="D80" s="906"/>
      <c r="E80" s="906"/>
      <c r="F80" s="906"/>
      <c r="G80" s="906"/>
      <c r="H80" s="906"/>
      <c r="I80" s="1"/>
      <c r="J80" s="155" t="s">
        <v>56</v>
      </c>
      <c r="K80" s="245"/>
      <c r="L80" s="245"/>
      <c r="M80" s="245"/>
      <c r="N80" s="245"/>
      <c r="O80" s="235">
        <f>SUM(O78:O79)</f>
        <v>10531.750758081433</v>
      </c>
      <c r="P80" s="1"/>
      <c r="Q80" s="5"/>
      <c r="R80" s="5"/>
      <c r="S80" s="5"/>
      <c r="T80" s="5"/>
      <c r="U80" s="5"/>
      <c r="V80" s="5"/>
      <c r="W80" s="5"/>
      <c r="X80" s="5"/>
    </row>
    <row r="81" spans="1:24" s="80" customFormat="1" ht="13.2">
      <c r="A81" s="1"/>
      <c r="B81" s="906"/>
      <c r="C81" s="906"/>
      <c r="D81" s="906"/>
      <c r="E81" s="906"/>
      <c r="F81" s="906"/>
      <c r="G81" s="906"/>
      <c r="H81" s="906"/>
      <c r="I81" s="1"/>
      <c r="J81" s="26" t="s">
        <v>57</v>
      </c>
      <c r="K81" s="246"/>
      <c r="L81" s="28" t="s">
        <v>58</v>
      </c>
      <c r="M81" s="28" t="s">
        <v>59</v>
      </c>
      <c r="N81" s="28"/>
      <c r="O81" s="247"/>
      <c r="P81" s="1"/>
      <c r="Q81" s="5"/>
      <c r="R81" s="5"/>
      <c r="S81" s="5"/>
      <c r="T81" s="5"/>
      <c r="U81" s="5"/>
      <c r="V81" s="5"/>
      <c r="W81" s="5"/>
      <c r="X81" s="5"/>
    </row>
    <row r="82" spans="1:24" s="80" customFormat="1" ht="13.2">
      <c r="A82" s="1"/>
      <c r="B82" s="906"/>
      <c r="C82" s="906"/>
      <c r="D82" s="906"/>
      <c r="E82" s="906"/>
      <c r="F82" s="906"/>
      <c r="G82" s="906"/>
      <c r="H82" s="906"/>
      <c r="I82" s="1"/>
      <c r="J82" s="120" t="s">
        <v>61</v>
      </c>
      <c r="K82" s="33"/>
      <c r="L82" s="248">
        <f>E40</f>
        <v>25.218875750929723</v>
      </c>
      <c r="M82" s="33"/>
      <c r="N82" s="33"/>
      <c r="O82" s="231">
        <f>L82*G70</f>
        <v>40854.578716506148</v>
      </c>
      <c r="P82" s="1"/>
      <c r="Q82" s="77"/>
      <c r="R82" s="5"/>
      <c r="S82" s="5"/>
      <c r="T82" s="5"/>
      <c r="U82" s="5"/>
      <c r="V82" s="5"/>
      <c r="W82" s="5"/>
      <c r="X82" s="5"/>
    </row>
    <row r="83" spans="1:24" s="80" customFormat="1" ht="13.2">
      <c r="A83" s="1"/>
      <c r="B83" s="1"/>
      <c r="C83" s="1"/>
      <c r="D83" s="1"/>
      <c r="E83" s="1"/>
      <c r="F83" s="6"/>
      <c r="G83" s="1"/>
      <c r="H83" s="7"/>
      <c r="I83" s="1"/>
      <c r="J83" s="120" t="s">
        <v>63</v>
      </c>
      <c r="K83" s="33"/>
      <c r="L83" s="33"/>
      <c r="M83" s="160">
        <f>E41</f>
        <v>277.77888022304023</v>
      </c>
      <c r="N83" s="160"/>
      <c r="O83" s="231">
        <f>M83*N73</f>
        <v>3541.6807228437629</v>
      </c>
      <c r="P83" s="1"/>
      <c r="Q83" s="77"/>
      <c r="R83" s="5"/>
      <c r="S83" s="5"/>
      <c r="T83" s="5"/>
      <c r="U83" s="5"/>
      <c r="V83" s="5"/>
      <c r="W83" s="5"/>
      <c r="X83" s="5"/>
    </row>
    <row r="84" spans="1:24" s="80" customFormat="1" ht="13.2">
      <c r="A84" s="1"/>
      <c r="B84" s="1"/>
      <c r="C84" s="1"/>
      <c r="D84" s="1"/>
      <c r="E84" s="1"/>
      <c r="F84" s="6"/>
      <c r="G84" s="1"/>
      <c r="H84" s="7"/>
      <c r="I84" s="1"/>
      <c r="J84" s="120" t="s">
        <v>66</v>
      </c>
      <c r="K84" s="33"/>
      <c r="L84" s="33"/>
      <c r="M84" s="160">
        <v>103.77453955641882</v>
      </c>
      <c r="N84" s="160"/>
      <c r="O84" s="231">
        <f>E42</f>
        <v>3323.0337560789549</v>
      </c>
      <c r="P84" s="1"/>
      <c r="Q84" s="5"/>
      <c r="R84" s="5"/>
      <c r="S84" s="5"/>
      <c r="T84" s="5"/>
      <c r="U84" s="5"/>
      <c r="V84" s="5"/>
      <c r="W84" s="5"/>
      <c r="X84" s="5"/>
    </row>
    <row r="85" spans="1:24" s="80" customFormat="1" ht="13.2">
      <c r="A85" s="1"/>
      <c r="B85" s="1"/>
      <c r="C85" s="1"/>
      <c r="D85" s="1"/>
      <c r="E85" s="1"/>
      <c r="F85" s="6"/>
      <c r="G85" s="1"/>
      <c r="H85" s="7"/>
      <c r="I85" s="1"/>
      <c r="J85" s="120" t="str">
        <f>B45</f>
        <v xml:space="preserve"> PFLMA Trust Contribution</v>
      </c>
      <c r="K85" s="33"/>
      <c r="L85" s="158">
        <f>E45</f>
        <v>3.7000000000000002E-3</v>
      </c>
      <c r="M85" s="145"/>
      <c r="N85" s="160"/>
      <c r="O85" s="231">
        <f>O73*L85</f>
        <v>2481.2828790131744</v>
      </c>
      <c r="P85" s="1"/>
      <c r="Q85" s="5"/>
      <c r="R85" s="5"/>
      <c r="S85" s="5"/>
      <c r="T85" s="5"/>
      <c r="U85" s="5"/>
      <c r="V85" s="5"/>
      <c r="W85" s="5"/>
      <c r="X85" s="5"/>
    </row>
    <row r="86" spans="1:24" s="80" customFormat="1" ht="13.2">
      <c r="A86" s="1"/>
      <c r="B86" s="1"/>
      <c r="C86" s="1"/>
      <c r="D86" s="1"/>
      <c r="E86" s="1"/>
      <c r="F86" s="6"/>
      <c r="G86" s="1"/>
      <c r="H86" s="7"/>
      <c r="I86" s="1"/>
      <c r="J86" s="103" t="s">
        <v>67</v>
      </c>
      <c r="K86" s="99"/>
      <c r="L86" s="99"/>
      <c r="M86" s="145">
        <f>E43</f>
        <v>865.27937988417261</v>
      </c>
      <c r="N86" s="145"/>
      <c r="O86" s="105">
        <f>M86*N73</f>
        <v>11032.3120935232</v>
      </c>
      <c r="P86" s="1"/>
      <c r="Q86" s="5"/>
      <c r="R86" s="5"/>
      <c r="S86" s="5"/>
      <c r="T86" s="5"/>
      <c r="U86" s="5"/>
      <c r="V86" s="5"/>
      <c r="W86" s="5"/>
      <c r="X86" s="5"/>
    </row>
    <row r="87" spans="1:24" s="80" customFormat="1" ht="13.2">
      <c r="A87" s="1"/>
      <c r="B87" s="1"/>
      <c r="C87" s="1"/>
      <c r="D87" s="1"/>
      <c r="E87" s="1"/>
      <c r="F87" s="6"/>
      <c r="G87" s="1"/>
      <c r="H87" s="7"/>
      <c r="I87" s="1"/>
      <c r="J87" s="103" t="s">
        <v>68</v>
      </c>
      <c r="K87" s="99"/>
      <c r="L87" s="99"/>
      <c r="M87" s="145">
        <f>E44</f>
        <v>642.72053101483573</v>
      </c>
      <c r="N87" s="145"/>
      <c r="O87" s="105">
        <f>M87*N73</f>
        <v>8194.6867704391552</v>
      </c>
      <c r="P87" s="1"/>
      <c r="Q87" s="5"/>
      <c r="R87" s="5"/>
      <c r="S87" s="5"/>
      <c r="T87" s="5"/>
      <c r="U87" s="5"/>
      <c r="V87" s="5"/>
      <c r="W87" s="5"/>
      <c r="X87" s="5"/>
    </row>
    <row r="88" spans="1:24" s="80" customFormat="1" ht="13.2">
      <c r="A88" s="1"/>
      <c r="B88" s="1"/>
      <c r="C88" s="1"/>
      <c r="D88" s="1"/>
      <c r="E88" s="1"/>
      <c r="F88" s="6"/>
      <c r="G88" s="1"/>
      <c r="H88" s="7"/>
      <c r="I88" s="1"/>
      <c r="J88" s="103" t="str">
        <f>J39</f>
        <v xml:space="preserve">  Cultural Facilitator</v>
      </c>
      <c r="K88" s="99"/>
      <c r="L88" s="48"/>
      <c r="M88" s="145"/>
      <c r="N88" s="145"/>
      <c r="O88" s="105">
        <f>O39</f>
        <v>26472</v>
      </c>
      <c r="P88" s="1"/>
      <c r="Q88" s="5"/>
      <c r="R88" s="5"/>
      <c r="S88" s="5"/>
      <c r="T88" s="5"/>
      <c r="U88" s="5"/>
      <c r="V88" s="5"/>
      <c r="W88" s="5"/>
      <c r="X88" s="5"/>
    </row>
    <row r="89" spans="1:24" s="80" customFormat="1" ht="13.2">
      <c r="A89" s="1"/>
      <c r="B89" s="1"/>
      <c r="C89" s="1"/>
      <c r="D89" s="1"/>
      <c r="E89" s="1"/>
      <c r="F89" s="6"/>
      <c r="G89" s="1"/>
      <c r="H89" s="7"/>
      <c r="I89" s="1"/>
      <c r="J89" s="109" t="s">
        <v>71</v>
      </c>
      <c r="K89" s="110"/>
      <c r="L89" s="110"/>
      <c r="M89" s="110"/>
      <c r="N89" s="153"/>
      <c r="O89" s="154">
        <f>SUM(O82:O88)</f>
        <v>95899.574938404403</v>
      </c>
      <c r="P89" s="1"/>
      <c r="Q89" s="5"/>
      <c r="R89" s="5"/>
      <c r="S89" s="5"/>
      <c r="T89" s="5"/>
      <c r="U89" s="5"/>
      <c r="V89" s="5"/>
      <c r="W89" s="5"/>
      <c r="X89" s="5"/>
    </row>
    <row r="90" spans="1:24" s="80" customFormat="1" ht="13.2">
      <c r="A90" s="1"/>
      <c r="B90" s="1"/>
      <c r="C90" s="1"/>
      <c r="D90" s="1"/>
      <c r="E90" s="1"/>
      <c r="F90" s="6"/>
      <c r="G90" s="1"/>
      <c r="H90" s="7"/>
      <c r="I90" s="1"/>
      <c r="J90" s="92" t="s">
        <v>73</v>
      </c>
      <c r="K90" s="93"/>
      <c r="L90" s="93"/>
      <c r="M90" s="93"/>
      <c r="N90" s="93"/>
      <c r="O90" s="249">
        <f>O76+O80+O89</f>
        <v>926662.97145892191</v>
      </c>
      <c r="P90" s="1"/>
      <c r="Q90" s="5"/>
      <c r="R90" s="5"/>
      <c r="S90" s="5"/>
      <c r="T90" s="5"/>
      <c r="U90" s="5"/>
      <c r="V90" s="5"/>
      <c r="W90" s="5"/>
      <c r="X90" s="5"/>
    </row>
    <row r="91" spans="1:24" s="80" customFormat="1" ht="13.2">
      <c r="A91" s="1"/>
      <c r="B91" s="1"/>
      <c r="C91" s="1"/>
      <c r="D91" s="1"/>
      <c r="E91" s="1"/>
      <c r="F91" s="6"/>
      <c r="G91" s="1"/>
      <c r="H91" s="7"/>
      <c r="I91" s="1"/>
      <c r="J91" s="98" t="s">
        <v>111</v>
      </c>
      <c r="K91" s="99"/>
      <c r="L91" s="162" t="s">
        <v>76</v>
      </c>
      <c r="M91" s="162"/>
      <c r="N91" s="163"/>
      <c r="O91" s="250"/>
      <c r="P91" s="1"/>
      <c r="Q91" s="5"/>
      <c r="R91" s="5"/>
      <c r="S91" s="5"/>
      <c r="T91" s="5"/>
      <c r="U91" s="5"/>
      <c r="V91" s="5"/>
      <c r="W91" s="5"/>
      <c r="X91" s="5"/>
    </row>
    <row r="92" spans="1:24" s="80" customFormat="1" ht="13.2">
      <c r="A92" s="1"/>
      <c r="B92" s="1"/>
      <c r="C92" s="1"/>
      <c r="D92" s="1"/>
      <c r="E92" s="1"/>
      <c r="F92" s="6"/>
      <c r="G92" s="1"/>
      <c r="H92" s="7"/>
      <c r="I92" s="1"/>
      <c r="J92" s="169" t="s">
        <v>78</v>
      </c>
      <c r="K92" s="129"/>
      <c r="L92" s="170">
        <v>0.12</v>
      </c>
      <c r="M92" s="170"/>
      <c r="N92" s="129"/>
      <c r="O92" s="251">
        <f>O90*L92</f>
        <v>111199.55657507063</v>
      </c>
      <c r="P92" s="1"/>
      <c r="Q92" s="5"/>
      <c r="R92" s="5"/>
      <c r="S92" s="5"/>
      <c r="T92" s="5"/>
      <c r="U92" s="5"/>
      <c r="V92" s="5"/>
      <c r="W92" s="5"/>
      <c r="X92" s="5"/>
    </row>
    <row r="93" spans="1:24" s="5" customFormat="1" ht="13.2">
      <c r="B93" s="1"/>
      <c r="C93" s="1"/>
      <c r="D93" s="1"/>
      <c r="E93" s="1"/>
      <c r="F93" s="6"/>
      <c r="G93" s="1"/>
      <c r="H93" s="7"/>
      <c r="J93" s="98" t="s">
        <v>81</v>
      </c>
      <c r="K93" s="99"/>
      <c r="L93" s="173"/>
      <c r="M93" s="173"/>
      <c r="N93" s="99"/>
      <c r="O93" s="252">
        <f>SUM(O90:O92)</f>
        <v>1037862.5280339925</v>
      </c>
    </row>
    <row r="94" spans="1:24" s="5" customFormat="1" ht="13.2">
      <c r="F94" s="253"/>
      <c r="H94" s="254"/>
      <c r="J94" s="98" t="s">
        <v>84</v>
      </c>
      <c r="K94" s="100"/>
      <c r="L94" s="175">
        <f>E48</f>
        <v>1.7780248869661817E-2</v>
      </c>
      <c r="M94" s="176"/>
      <c r="N94" s="100"/>
      <c r="O94" s="255">
        <f>O93+(O93*L94)-(O73*L94)</f>
        <v>1044392.2450195589</v>
      </c>
    </row>
    <row r="95" spans="1:24" s="5" customFormat="1" ht="13.8" thickBot="1">
      <c r="F95" s="253"/>
      <c r="H95" s="254"/>
      <c r="J95" s="241" t="s">
        <v>87</v>
      </c>
      <c r="K95" s="243"/>
      <c r="L95" s="243"/>
      <c r="M95" s="243"/>
      <c r="N95" s="256"/>
      <c r="O95" s="186">
        <f>O94/K53</f>
        <v>28.613486164919422</v>
      </c>
    </row>
    <row r="96" spans="1:24" s="5" customFormat="1" ht="14.4">
      <c r="F96" s="253"/>
      <c r="H96" s="254"/>
      <c r="J96" s="257"/>
      <c r="K96" s="258"/>
      <c r="L96" s="258"/>
      <c r="M96" s="258"/>
      <c r="N96" s="259"/>
      <c r="O96" s="193"/>
    </row>
    <row r="97" spans="6:15" s="5" customFormat="1">
      <c r="F97" s="253"/>
      <c r="H97" s="254"/>
      <c r="J97" s="260"/>
      <c r="K97" s="260"/>
      <c r="L97" s="260"/>
      <c r="M97" s="260"/>
      <c r="N97" s="259"/>
      <c r="O97" s="196"/>
    </row>
    <row r="98" spans="6:15" s="5" customFormat="1">
      <c r="F98" s="253"/>
      <c r="H98" s="254"/>
      <c r="J98" s="260"/>
      <c r="K98" s="260"/>
      <c r="L98" s="260"/>
      <c r="M98" s="260"/>
      <c r="N98" s="260"/>
      <c r="O98" s="260"/>
    </row>
    <row r="99" spans="6:15" s="5" customFormat="1">
      <c r="F99" s="253"/>
      <c r="H99" s="254"/>
      <c r="J99" s="260"/>
      <c r="K99" s="260"/>
      <c r="L99" s="260"/>
      <c r="M99" s="260"/>
      <c r="N99" s="260"/>
      <c r="O99" s="260"/>
    </row>
    <row r="100" spans="6:15" s="5" customFormat="1">
      <c r="F100" s="253"/>
      <c r="H100" s="254"/>
      <c r="J100" s="260"/>
      <c r="K100" s="260"/>
      <c r="L100" s="260"/>
      <c r="M100" s="260"/>
      <c r="N100" s="260"/>
      <c r="O100" s="260"/>
    </row>
    <row r="101" spans="6:15" s="5" customFormat="1">
      <c r="F101" s="253"/>
      <c r="H101" s="254"/>
      <c r="J101" s="260"/>
      <c r="K101" s="260"/>
      <c r="L101" s="260"/>
      <c r="M101" s="260"/>
      <c r="N101" s="260"/>
      <c r="O101" s="260"/>
    </row>
    <row r="102" spans="6:15" s="5" customFormat="1">
      <c r="F102" s="253"/>
      <c r="H102" s="254"/>
      <c r="J102" s="260"/>
      <c r="K102" s="260"/>
      <c r="L102" s="260"/>
      <c r="M102" s="260"/>
      <c r="N102" s="260"/>
      <c r="O102" s="260"/>
    </row>
    <row r="103" spans="6:15" s="5" customFormat="1">
      <c r="F103" s="253"/>
      <c r="H103" s="254"/>
      <c r="J103" s="260"/>
      <c r="K103" s="260"/>
      <c r="L103" s="260"/>
      <c r="M103" s="260"/>
      <c r="N103" s="260"/>
      <c r="O103" s="260"/>
    </row>
    <row r="104" spans="6:15" s="5" customFormat="1">
      <c r="F104" s="253"/>
      <c r="H104" s="254"/>
      <c r="J104" s="260"/>
      <c r="K104" s="260"/>
      <c r="L104" s="260"/>
      <c r="M104" s="260"/>
      <c r="N104" s="260"/>
      <c r="O104" s="260"/>
    </row>
    <row r="105" spans="6:15" s="5" customFormat="1">
      <c r="F105" s="253"/>
      <c r="H105" s="254"/>
      <c r="J105" s="260"/>
      <c r="K105" s="260"/>
      <c r="L105" s="260"/>
      <c r="M105" s="260"/>
      <c r="N105" s="260"/>
      <c r="O105" s="260"/>
    </row>
    <row r="106" spans="6:15" s="5" customFormat="1">
      <c r="F106" s="253"/>
      <c r="H106" s="254"/>
      <c r="J106" s="260"/>
      <c r="K106" s="260"/>
      <c r="L106" s="260"/>
      <c r="M106" s="260"/>
      <c r="N106" s="260"/>
      <c r="O106" s="260"/>
    </row>
    <row r="107" spans="6:15" s="5" customFormat="1">
      <c r="F107" s="253"/>
      <c r="H107" s="254"/>
      <c r="J107" s="260"/>
      <c r="K107" s="260"/>
      <c r="L107" s="260"/>
      <c r="M107" s="260"/>
      <c r="N107" s="260"/>
      <c r="O107" s="260"/>
    </row>
    <row r="108" spans="6:15" s="5" customFormat="1">
      <c r="F108" s="253"/>
      <c r="H108" s="254"/>
      <c r="J108" s="260"/>
      <c r="K108" s="260"/>
      <c r="L108" s="260"/>
      <c r="M108" s="260"/>
      <c r="N108" s="260"/>
      <c r="O108" s="260"/>
    </row>
    <row r="109" spans="6:15" s="5" customFormat="1">
      <c r="F109" s="253"/>
      <c r="H109" s="254"/>
      <c r="J109" s="260"/>
      <c r="K109" s="260"/>
      <c r="L109" s="260"/>
      <c r="M109" s="260"/>
      <c r="N109" s="260"/>
      <c r="O109" s="260"/>
    </row>
    <row r="110" spans="6:15" s="5" customFormat="1">
      <c r="F110" s="253"/>
      <c r="H110" s="254"/>
      <c r="J110" s="260"/>
      <c r="K110" s="260"/>
      <c r="L110" s="260"/>
      <c r="M110" s="260"/>
      <c r="N110" s="260"/>
      <c r="O110" s="260"/>
    </row>
    <row r="111" spans="6:15" s="5" customFormat="1">
      <c r="F111" s="253"/>
      <c r="H111" s="254"/>
      <c r="J111" s="260"/>
      <c r="K111" s="260"/>
      <c r="L111" s="260"/>
      <c r="M111" s="260"/>
      <c r="N111" s="260"/>
      <c r="O111" s="260"/>
    </row>
    <row r="112" spans="6:15" s="5" customFormat="1">
      <c r="F112" s="253"/>
      <c r="H112" s="254"/>
      <c r="J112" s="260"/>
      <c r="K112" s="260"/>
      <c r="L112" s="260"/>
      <c r="M112" s="260"/>
      <c r="N112" s="260"/>
      <c r="O112" s="260"/>
    </row>
    <row r="113" spans="6:15" s="5" customFormat="1">
      <c r="F113" s="253"/>
      <c r="H113" s="254"/>
      <c r="J113" s="260"/>
      <c r="K113" s="260"/>
      <c r="L113" s="260"/>
      <c r="M113" s="260"/>
      <c r="N113" s="260"/>
      <c r="O113" s="260"/>
    </row>
    <row r="114" spans="6:15" s="5" customFormat="1">
      <c r="F114" s="253"/>
      <c r="H114" s="254"/>
      <c r="J114" s="260"/>
      <c r="K114" s="260"/>
      <c r="L114" s="260"/>
      <c r="M114" s="260"/>
      <c r="N114" s="260"/>
      <c r="O114" s="260"/>
    </row>
    <row r="115" spans="6:15" s="5" customFormat="1">
      <c r="F115" s="253"/>
      <c r="H115" s="254"/>
      <c r="J115" s="260"/>
      <c r="K115" s="260"/>
      <c r="L115" s="260"/>
      <c r="M115" s="260"/>
      <c r="N115" s="260"/>
      <c r="O115" s="260"/>
    </row>
    <row r="116" spans="6:15" s="5" customFormat="1">
      <c r="F116" s="253"/>
      <c r="H116" s="254"/>
      <c r="J116" s="260"/>
      <c r="K116" s="260"/>
      <c r="L116" s="260"/>
      <c r="M116" s="260"/>
      <c r="N116" s="260"/>
      <c r="O116" s="260"/>
    </row>
    <row r="117" spans="6:15" s="5" customFormat="1">
      <c r="F117" s="253"/>
      <c r="H117" s="254"/>
      <c r="J117" s="260"/>
      <c r="K117" s="260"/>
      <c r="L117" s="260"/>
      <c r="M117" s="260"/>
      <c r="N117" s="260"/>
      <c r="O117" s="260"/>
    </row>
    <row r="118" spans="6:15" s="5" customFormat="1">
      <c r="F118" s="253"/>
      <c r="H118" s="254"/>
      <c r="J118" s="260"/>
      <c r="K118" s="260"/>
      <c r="L118" s="260"/>
      <c r="M118" s="260"/>
      <c r="N118" s="260"/>
      <c r="O118" s="260"/>
    </row>
    <row r="119" spans="6:15" s="5" customFormat="1">
      <c r="F119" s="253"/>
      <c r="H119" s="254"/>
      <c r="J119" s="260"/>
      <c r="K119" s="260"/>
      <c r="L119" s="260"/>
      <c r="M119" s="260"/>
      <c r="N119" s="260"/>
      <c r="O119" s="260"/>
    </row>
    <row r="120" spans="6:15" s="5" customFormat="1">
      <c r="F120" s="253"/>
      <c r="H120" s="254"/>
      <c r="J120" s="260"/>
      <c r="K120" s="260"/>
      <c r="L120" s="260"/>
      <c r="M120" s="260"/>
      <c r="N120" s="260"/>
      <c r="O120" s="260"/>
    </row>
    <row r="121" spans="6:15" s="5" customFormat="1">
      <c r="F121" s="253"/>
      <c r="H121" s="254"/>
      <c r="J121" s="260"/>
      <c r="K121" s="260"/>
      <c r="L121" s="260"/>
      <c r="M121" s="260"/>
      <c r="N121" s="260"/>
      <c r="O121" s="260"/>
    </row>
    <row r="122" spans="6:15" s="5" customFormat="1">
      <c r="F122" s="253"/>
      <c r="H122" s="254"/>
      <c r="J122" s="260"/>
      <c r="K122" s="260"/>
      <c r="L122" s="260"/>
      <c r="M122" s="260"/>
      <c r="N122" s="260"/>
      <c r="O122" s="260"/>
    </row>
    <row r="123" spans="6:15" s="5" customFormat="1">
      <c r="F123" s="253"/>
      <c r="H123" s="254"/>
      <c r="J123" s="260"/>
      <c r="K123" s="260"/>
      <c r="L123" s="260"/>
      <c r="M123" s="260"/>
      <c r="N123" s="260"/>
      <c r="O123" s="260"/>
    </row>
    <row r="124" spans="6:15" s="5" customFormat="1">
      <c r="F124" s="253"/>
      <c r="H124" s="254"/>
      <c r="J124" s="260"/>
      <c r="K124" s="260"/>
      <c r="L124" s="260"/>
      <c r="M124" s="260"/>
      <c r="N124" s="260"/>
      <c r="O124" s="260"/>
    </row>
    <row r="125" spans="6:15" s="5" customFormat="1">
      <c r="F125" s="253"/>
      <c r="H125" s="254"/>
      <c r="J125" s="260"/>
      <c r="K125" s="260"/>
      <c r="L125" s="260"/>
      <c r="M125" s="260"/>
      <c r="N125" s="260"/>
      <c r="O125" s="260"/>
    </row>
    <row r="126" spans="6:15" s="5" customFormat="1">
      <c r="F126" s="253"/>
      <c r="H126" s="254"/>
      <c r="J126" s="260"/>
      <c r="K126" s="260"/>
      <c r="L126" s="260"/>
      <c r="M126" s="260"/>
      <c r="N126" s="260"/>
      <c r="O126" s="260"/>
    </row>
    <row r="127" spans="6:15" s="5" customFormat="1">
      <c r="F127" s="253"/>
      <c r="H127" s="254"/>
      <c r="J127" s="260"/>
      <c r="K127" s="260"/>
      <c r="L127" s="260"/>
      <c r="M127" s="260"/>
      <c r="N127" s="260"/>
      <c r="O127" s="260"/>
    </row>
    <row r="128" spans="6:15" s="5" customFormat="1">
      <c r="F128" s="253"/>
      <c r="H128" s="254"/>
      <c r="J128" s="260"/>
      <c r="K128" s="260"/>
      <c r="L128" s="260"/>
      <c r="M128" s="260"/>
      <c r="N128" s="260"/>
      <c r="O128" s="260"/>
    </row>
    <row r="129" spans="6:15" s="5" customFormat="1">
      <c r="F129" s="253"/>
      <c r="H129" s="254"/>
      <c r="J129" s="260"/>
      <c r="K129" s="260"/>
      <c r="L129" s="260"/>
      <c r="M129" s="260"/>
      <c r="N129" s="260"/>
      <c r="O129" s="260"/>
    </row>
    <row r="130" spans="6:15" s="5" customFormat="1">
      <c r="F130" s="253"/>
      <c r="H130" s="254"/>
      <c r="J130" s="260"/>
      <c r="K130" s="260"/>
      <c r="L130" s="260"/>
      <c r="M130" s="260"/>
      <c r="N130" s="260"/>
      <c r="O130" s="260"/>
    </row>
    <row r="131" spans="6:15" s="5" customFormat="1">
      <c r="F131" s="253"/>
      <c r="H131" s="254"/>
      <c r="J131" s="260"/>
      <c r="K131" s="260"/>
      <c r="L131" s="260"/>
      <c r="M131" s="260"/>
      <c r="N131" s="260"/>
      <c r="O131" s="260"/>
    </row>
    <row r="132" spans="6:15" s="5" customFormat="1">
      <c r="F132" s="253"/>
      <c r="H132" s="254"/>
      <c r="J132" s="260"/>
      <c r="K132" s="260"/>
      <c r="L132" s="260"/>
      <c r="M132" s="260"/>
      <c r="N132" s="260"/>
      <c r="O132" s="260"/>
    </row>
    <row r="133" spans="6:15" s="5" customFormat="1">
      <c r="F133" s="253"/>
      <c r="H133" s="254"/>
      <c r="J133" s="260"/>
      <c r="K133" s="260"/>
      <c r="L133" s="260"/>
      <c r="M133" s="260"/>
      <c r="N133" s="260"/>
      <c r="O133" s="260"/>
    </row>
    <row r="134" spans="6:15" s="5" customFormat="1">
      <c r="F134" s="253"/>
      <c r="H134" s="254"/>
      <c r="J134" s="260"/>
      <c r="K134" s="260"/>
      <c r="L134" s="260"/>
      <c r="M134" s="260"/>
      <c r="N134" s="260"/>
      <c r="O134" s="260"/>
    </row>
    <row r="135" spans="6:15" s="5" customFormat="1">
      <c r="F135" s="253"/>
      <c r="H135" s="254"/>
      <c r="J135" s="260"/>
      <c r="K135" s="260"/>
      <c r="L135" s="260"/>
      <c r="M135" s="260"/>
      <c r="N135" s="260"/>
      <c r="O135" s="260"/>
    </row>
    <row r="136" spans="6:15" s="5" customFormat="1">
      <c r="F136" s="253"/>
      <c r="H136" s="254"/>
      <c r="J136" s="260"/>
      <c r="K136" s="260"/>
      <c r="L136" s="260"/>
      <c r="M136" s="260"/>
      <c r="N136" s="260"/>
      <c r="O136" s="260"/>
    </row>
    <row r="137" spans="6:15" s="5" customFormat="1">
      <c r="F137" s="253"/>
      <c r="H137" s="254"/>
      <c r="J137" s="260"/>
      <c r="K137" s="260"/>
      <c r="L137" s="260"/>
      <c r="M137" s="260"/>
      <c r="N137" s="260"/>
      <c r="O137" s="260"/>
    </row>
    <row r="138" spans="6:15" s="5" customFormat="1">
      <c r="F138" s="253"/>
      <c r="H138" s="254"/>
      <c r="J138" s="260"/>
      <c r="K138" s="260"/>
      <c r="L138" s="260"/>
      <c r="M138" s="260"/>
      <c r="N138" s="260"/>
      <c r="O138" s="260"/>
    </row>
    <row r="139" spans="6:15" s="5" customFormat="1">
      <c r="F139" s="253"/>
      <c r="H139" s="254"/>
      <c r="J139" s="260"/>
      <c r="K139" s="260"/>
      <c r="L139" s="260"/>
      <c r="M139" s="260"/>
      <c r="N139" s="260"/>
      <c r="O139" s="260"/>
    </row>
    <row r="140" spans="6:15" s="5" customFormat="1">
      <c r="F140" s="253"/>
      <c r="H140" s="254"/>
      <c r="J140" s="260"/>
      <c r="K140" s="260"/>
      <c r="L140" s="260"/>
      <c r="M140" s="260"/>
      <c r="N140" s="260"/>
      <c r="O140" s="260"/>
    </row>
    <row r="141" spans="6:15" s="5" customFormat="1">
      <c r="F141" s="253"/>
      <c r="H141" s="254"/>
      <c r="J141" s="260"/>
      <c r="K141" s="260"/>
      <c r="L141" s="260"/>
      <c r="M141" s="260"/>
      <c r="N141" s="260"/>
      <c r="O141" s="260"/>
    </row>
    <row r="142" spans="6:15" s="5" customFormat="1">
      <c r="F142" s="253"/>
      <c r="H142" s="254"/>
      <c r="J142" s="260"/>
      <c r="K142" s="260"/>
      <c r="L142" s="260"/>
      <c r="M142" s="260"/>
      <c r="N142" s="260"/>
      <c r="O142" s="260"/>
    </row>
    <row r="143" spans="6:15" s="5" customFormat="1">
      <c r="F143" s="253"/>
      <c r="H143" s="254"/>
      <c r="J143" s="260"/>
      <c r="K143" s="260"/>
      <c r="L143" s="260"/>
      <c r="M143" s="260"/>
      <c r="N143" s="260"/>
      <c r="O143" s="260"/>
    </row>
    <row r="144" spans="6:15" s="5" customFormat="1">
      <c r="F144" s="253"/>
      <c r="H144" s="254"/>
      <c r="J144" s="260"/>
      <c r="K144" s="260"/>
      <c r="L144" s="260"/>
      <c r="M144" s="260"/>
      <c r="N144" s="260"/>
      <c r="O144" s="260"/>
    </row>
    <row r="145" spans="6:15" s="5" customFormat="1">
      <c r="F145" s="253"/>
      <c r="H145" s="254"/>
      <c r="J145" s="260"/>
      <c r="K145" s="260"/>
      <c r="L145" s="260"/>
      <c r="M145" s="260"/>
      <c r="N145" s="260"/>
      <c r="O145" s="260"/>
    </row>
    <row r="146" spans="6:15" s="5" customFormat="1">
      <c r="F146" s="253"/>
      <c r="H146" s="254"/>
      <c r="J146" s="260"/>
      <c r="K146" s="260"/>
      <c r="L146" s="260"/>
      <c r="M146" s="260"/>
      <c r="N146" s="260"/>
      <c r="O146" s="260"/>
    </row>
    <row r="147" spans="6:15" s="5" customFormat="1">
      <c r="F147" s="253"/>
      <c r="H147" s="254"/>
      <c r="J147" s="260"/>
      <c r="K147" s="260"/>
      <c r="L147" s="260"/>
      <c r="M147" s="260"/>
      <c r="N147" s="260"/>
      <c r="O147" s="260"/>
    </row>
    <row r="148" spans="6:15" s="5" customFormat="1">
      <c r="F148" s="253"/>
      <c r="H148" s="254"/>
      <c r="J148" s="260"/>
      <c r="K148" s="260"/>
      <c r="L148" s="260"/>
      <c r="M148" s="260"/>
      <c r="N148" s="260"/>
      <c r="O148" s="260"/>
    </row>
    <row r="149" spans="6:15" s="5" customFormat="1">
      <c r="F149" s="253"/>
      <c r="H149" s="254"/>
      <c r="J149" s="260"/>
      <c r="K149" s="260"/>
      <c r="L149" s="260"/>
      <c r="M149" s="260"/>
      <c r="N149" s="260"/>
      <c r="O149" s="260"/>
    </row>
    <row r="150" spans="6:15" s="5" customFormat="1">
      <c r="F150" s="253"/>
      <c r="H150" s="254"/>
      <c r="J150" s="260"/>
      <c r="K150" s="260"/>
      <c r="L150" s="260"/>
      <c r="M150" s="260"/>
      <c r="N150" s="260"/>
      <c r="O150" s="260"/>
    </row>
    <row r="151" spans="6:15" s="5" customFormat="1">
      <c r="F151" s="253"/>
      <c r="H151" s="254"/>
      <c r="J151" s="260"/>
      <c r="K151" s="260"/>
      <c r="L151" s="260"/>
      <c r="M151" s="260"/>
      <c r="N151" s="260"/>
      <c r="O151" s="260"/>
    </row>
    <row r="152" spans="6:15" s="5" customFormat="1">
      <c r="F152" s="253"/>
      <c r="H152" s="254"/>
      <c r="J152" s="260"/>
      <c r="K152" s="260"/>
      <c r="L152" s="260"/>
      <c r="M152" s="260"/>
      <c r="N152" s="260"/>
      <c r="O152" s="260"/>
    </row>
    <row r="153" spans="6:15" s="5" customFormat="1">
      <c r="F153" s="253"/>
      <c r="H153" s="254"/>
      <c r="J153" s="260"/>
      <c r="K153" s="260"/>
      <c r="L153" s="260"/>
      <c r="M153" s="260"/>
      <c r="N153" s="260"/>
      <c r="O153" s="260"/>
    </row>
    <row r="154" spans="6:15" s="5" customFormat="1">
      <c r="F154" s="253"/>
      <c r="H154" s="254"/>
      <c r="J154" s="260"/>
      <c r="K154" s="260"/>
      <c r="L154" s="260"/>
      <c r="M154" s="260"/>
      <c r="N154" s="260"/>
      <c r="O154" s="260"/>
    </row>
    <row r="155" spans="6:15" s="5" customFormat="1">
      <c r="F155" s="253"/>
      <c r="H155" s="254"/>
      <c r="J155" s="260"/>
      <c r="K155" s="260"/>
      <c r="L155" s="260"/>
      <c r="M155" s="260"/>
      <c r="N155" s="260"/>
      <c r="O155" s="260"/>
    </row>
    <row r="156" spans="6:15" s="5" customFormat="1">
      <c r="F156" s="253"/>
      <c r="H156" s="254"/>
      <c r="J156" s="260"/>
      <c r="K156" s="260"/>
      <c r="L156" s="260"/>
      <c r="M156" s="260"/>
      <c r="N156" s="260"/>
      <c r="O156" s="260"/>
    </row>
    <row r="157" spans="6:15" s="5" customFormat="1">
      <c r="F157" s="253"/>
      <c r="H157" s="254"/>
      <c r="J157" s="260"/>
      <c r="K157" s="260"/>
      <c r="L157" s="260"/>
      <c r="M157" s="260"/>
      <c r="N157" s="260"/>
      <c r="O157" s="260"/>
    </row>
    <row r="158" spans="6:15" s="5" customFormat="1">
      <c r="F158" s="253"/>
      <c r="H158" s="254"/>
      <c r="J158" s="260"/>
      <c r="K158" s="260"/>
      <c r="L158" s="260"/>
      <c r="M158" s="260"/>
      <c r="N158" s="260"/>
      <c r="O158" s="260"/>
    </row>
    <row r="159" spans="6:15" s="5" customFormat="1">
      <c r="F159" s="253"/>
      <c r="H159" s="254"/>
      <c r="J159" s="260"/>
      <c r="K159" s="260"/>
      <c r="L159" s="260"/>
      <c r="M159" s="260"/>
      <c r="N159" s="260"/>
      <c r="O159" s="260"/>
    </row>
    <row r="160" spans="6:15" s="5" customFormat="1">
      <c r="F160" s="253"/>
      <c r="H160" s="254"/>
      <c r="J160" s="260"/>
      <c r="K160" s="260"/>
      <c r="L160" s="260"/>
      <c r="M160" s="260"/>
      <c r="N160" s="260"/>
      <c r="O160" s="260"/>
    </row>
    <row r="161" spans="6:15" s="5" customFormat="1">
      <c r="F161" s="253"/>
      <c r="H161" s="254"/>
      <c r="J161" s="260"/>
      <c r="K161" s="260"/>
      <c r="L161" s="260"/>
      <c r="M161" s="260"/>
      <c r="N161" s="260"/>
      <c r="O161" s="260"/>
    </row>
    <row r="162" spans="6:15" s="5" customFormat="1">
      <c r="F162" s="253"/>
      <c r="H162" s="254"/>
      <c r="J162" s="260"/>
      <c r="K162" s="260"/>
      <c r="L162" s="260"/>
      <c r="M162" s="260"/>
      <c r="N162" s="260"/>
      <c r="O162" s="260"/>
    </row>
    <row r="163" spans="6:15" s="5" customFormat="1">
      <c r="F163" s="253"/>
      <c r="H163" s="254"/>
      <c r="J163" s="260"/>
      <c r="K163" s="260"/>
      <c r="L163" s="260"/>
      <c r="M163" s="260"/>
      <c r="N163" s="260"/>
      <c r="O163" s="260"/>
    </row>
    <row r="164" spans="6:15" s="5" customFormat="1">
      <c r="F164" s="253"/>
      <c r="H164" s="254"/>
      <c r="J164" s="260"/>
      <c r="K164" s="260"/>
      <c r="L164" s="260"/>
      <c r="M164" s="260"/>
      <c r="N164" s="260"/>
      <c r="O164" s="260"/>
    </row>
    <row r="165" spans="6:15" s="5" customFormat="1">
      <c r="F165" s="253"/>
      <c r="H165" s="254"/>
      <c r="J165" s="260"/>
      <c r="K165" s="260"/>
      <c r="L165" s="260"/>
      <c r="M165" s="260"/>
      <c r="N165" s="260"/>
      <c r="O165" s="260"/>
    </row>
    <row r="166" spans="6:15" s="5" customFormat="1">
      <c r="F166" s="253"/>
      <c r="H166" s="254"/>
      <c r="J166" s="260"/>
      <c r="K166" s="260"/>
      <c r="L166" s="260"/>
      <c r="M166" s="260"/>
      <c r="N166" s="260"/>
      <c r="O166" s="260"/>
    </row>
    <row r="167" spans="6:15" s="5" customFormat="1">
      <c r="F167" s="253"/>
      <c r="H167" s="254"/>
      <c r="J167" s="260"/>
      <c r="K167" s="260"/>
      <c r="L167" s="260"/>
      <c r="M167" s="260"/>
      <c r="N167" s="260"/>
      <c r="O167" s="260"/>
    </row>
    <row r="168" spans="6:15" s="5" customFormat="1">
      <c r="F168" s="253"/>
      <c r="H168" s="254"/>
      <c r="J168" s="260"/>
      <c r="K168" s="260"/>
      <c r="L168" s="260"/>
      <c r="M168" s="260"/>
      <c r="N168" s="260"/>
      <c r="O168" s="260"/>
    </row>
    <row r="169" spans="6:15" s="5" customFormat="1">
      <c r="F169" s="253"/>
      <c r="H169" s="254"/>
      <c r="J169" s="260"/>
      <c r="K169" s="260"/>
      <c r="L169" s="260"/>
      <c r="M169" s="260"/>
      <c r="N169" s="260"/>
      <c r="O169" s="260"/>
    </row>
    <row r="170" spans="6:15" s="5" customFormat="1">
      <c r="F170" s="253"/>
      <c r="H170" s="254"/>
      <c r="J170" s="260"/>
      <c r="K170" s="260"/>
      <c r="L170" s="260"/>
      <c r="M170" s="260"/>
      <c r="N170" s="260"/>
      <c r="O170" s="260"/>
    </row>
    <row r="171" spans="6:15" s="5" customFormat="1">
      <c r="F171" s="253"/>
      <c r="H171" s="254"/>
      <c r="J171" s="260"/>
      <c r="K171" s="260"/>
      <c r="L171" s="260"/>
      <c r="M171" s="260"/>
      <c r="N171" s="260"/>
      <c r="O171" s="260"/>
    </row>
    <row r="172" spans="6:15" s="5" customFormat="1">
      <c r="F172" s="253"/>
      <c r="H172" s="254"/>
      <c r="J172" s="260"/>
      <c r="K172" s="260"/>
      <c r="L172" s="260"/>
      <c r="M172" s="260"/>
      <c r="N172" s="260"/>
      <c r="O172" s="260"/>
    </row>
    <row r="173" spans="6:15" s="5" customFormat="1">
      <c r="F173" s="253"/>
      <c r="H173" s="254"/>
      <c r="J173" s="260"/>
      <c r="K173" s="260"/>
      <c r="L173" s="260"/>
      <c r="M173" s="260"/>
      <c r="N173" s="260"/>
      <c r="O173" s="260"/>
    </row>
    <row r="174" spans="6:15" s="5" customFormat="1">
      <c r="F174" s="253"/>
      <c r="H174" s="254"/>
      <c r="J174" s="260"/>
      <c r="K174" s="260"/>
      <c r="L174" s="260"/>
      <c r="M174" s="260"/>
      <c r="N174" s="260"/>
      <c r="O174" s="260"/>
    </row>
    <row r="175" spans="6:15" s="5" customFormat="1">
      <c r="F175" s="253"/>
      <c r="H175" s="254"/>
      <c r="J175" s="260"/>
      <c r="K175" s="260"/>
      <c r="L175" s="260"/>
      <c r="M175" s="260"/>
      <c r="N175" s="260"/>
      <c r="O175" s="260"/>
    </row>
    <row r="176" spans="6:15" s="5" customFormat="1">
      <c r="F176" s="253"/>
      <c r="H176" s="254"/>
      <c r="J176" s="260"/>
      <c r="K176" s="260"/>
      <c r="L176" s="260"/>
      <c r="M176" s="260"/>
      <c r="N176" s="260"/>
      <c r="O176" s="260"/>
    </row>
    <row r="177" spans="6:15" s="5" customFormat="1">
      <c r="F177" s="253"/>
      <c r="H177" s="254"/>
      <c r="J177" s="260"/>
      <c r="K177" s="260"/>
      <c r="L177" s="260"/>
      <c r="M177" s="260"/>
      <c r="N177" s="260"/>
      <c r="O177" s="260"/>
    </row>
    <row r="178" spans="6:15" s="5" customFormat="1">
      <c r="F178" s="253"/>
      <c r="H178" s="254"/>
      <c r="J178" s="260"/>
      <c r="K178" s="260"/>
      <c r="L178" s="260"/>
      <c r="M178" s="260"/>
      <c r="N178" s="260"/>
      <c r="O178" s="260"/>
    </row>
    <row r="179" spans="6:15" s="5" customFormat="1">
      <c r="F179" s="253"/>
      <c r="H179" s="254"/>
      <c r="J179" s="260"/>
      <c r="K179" s="260"/>
      <c r="L179" s="260"/>
      <c r="M179" s="260"/>
      <c r="N179" s="260"/>
      <c r="O179" s="260"/>
    </row>
    <row r="180" spans="6:15" s="5" customFormat="1">
      <c r="F180" s="253"/>
      <c r="H180" s="254"/>
      <c r="J180" s="260"/>
      <c r="K180" s="260"/>
      <c r="L180" s="260"/>
      <c r="M180" s="260"/>
      <c r="N180" s="260"/>
      <c r="O180" s="260"/>
    </row>
    <row r="181" spans="6:15" s="5" customFormat="1">
      <c r="F181" s="253"/>
      <c r="H181" s="254"/>
      <c r="J181" s="260"/>
      <c r="K181" s="260"/>
      <c r="L181" s="260"/>
      <c r="M181" s="260"/>
      <c r="N181" s="260"/>
      <c r="O181" s="260"/>
    </row>
    <row r="182" spans="6:15" s="5" customFormat="1">
      <c r="F182" s="253"/>
      <c r="H182" s="254"/>
      <c r="J182" s="260"/>
      <c r="K182" s="260"/>
      <c r="L182" s="260"/>
      <c r="M182" s="260"/>
      <c r="N182" s="260"/>
      <c r="O182" s="260"/>
    </row>
    <row r="183" spans="6:15" s="5" customFormat="1">
      <c r="F183" s="253"/>
      <c r="H183" s="254"/>
      <c r="J183" s="260"/>
      <c r="K183" s="260"/>
      <c r="L183" s="260"/>
      <c r="M183" s="260"/>
      <c r="N183" s="260"/>
      <c r="O183" s="260"/>
    </row>
    <row r="184" spans="6:15" s="5" customFormat="1">
      <c r="F184" s="253"/>
      <c r="H184" s="254"/>
      <c r="J184" s="260"/>
      <c r="K184" s="260"/>
      <c r="L184" s="260"/>
      <c r="M184" s="260"/>
      <c r="N184" s="260"/>
      <c r="O184" s="260"/>
    </row>
    <row r="185" spans="6:15" s="5" customFormat="1">
      <c r="F185" s="253"/>
      <c r="H185" s="254"/>
      <c r="J185" s="260"/>
      <c r="K185" s="260"/>
      <c r="L185" s="260"/>
      <c r="M185" s="260"/>
      <c r="N185" s="260"/>
      <c r="O185" s="260"/>
    </row>
    <row r="186" spans="6:15" s="5" customFormat="1">
      <c r="F186" s="253"/>
      <c r="H186" s="254"/>
      <c r="J186" s="260"/>
      <c r="K186" s="260"/>
      <c r="L186" s="260"/>
      <c r="M186" s="260"/>
      <c r="N186" s="260"/>
      <c r="O186" s="260"/>
    </row>
    <row r="187" spans="6:15" s="5" customFormat="1">
      <c r="F187" s="253"/>
      <c r="H187" s="254"/>
      <c r="J187" s="260"/>
      <c r="K187" s="260"/>
      <c r="L187" s="260"/>
      <c r="M187" s="260"/>
      <c r="N187" s="260"/>
      <c r="O187" s="260"/>
    </row>
    <row r="188" spans="6:15" s="5" customFormat="1">
      <c r="F188" s="253"/>
      <c r="H188" s="254"/>
      <c r="J188" s="260"/>
      <c r="K188" s="260"/>
      <c r="L188" s="260"/>
      <c r="M188" s="260"/>
      <c r="N188" s="260"/>
      <c r="O188" s="260"/>
    </row>
    <row r="189" spans="6:15" s="5" customFormat="1">
      <c r="F189" s="253"/>
      <c r="H189" s="254"/>
      <c r="J189" s="260"/>
      <c r="K189" s="260"/>
      <c r="L189" s="260"/>
      <c r="M189" s="260"/>
      <c r="N189" s="260"/>
      <c r="O189" s="260"/>
    </row>
    <row r="190" spans="6:15" s="5" customFormat="1">
      <c r="F190" s="253"/>
      <c r="H190" s="254"/>
      <c r="J190" s="260"/>
      <c r="K190" s="260"/>
      <c r="L190" s="260"/>
      <c r="M190" s="260"/>
      <c r="N190" s="260"/>
      <c r="O190" s="260"/>
    </row>
    <row r="191" spans="6:15" s="5" customFormat="1">
      <c r="F191" s="253"/>
      <c r="H191" s="254"/>
      <c r="J191" s="260"/>
      <c r="K191" s="260"/>
      <c r="L191" s="260"/>
      <c r="M191" s="260"/>
      <c r="N191" s="260"/>
      <c r="O191" s="260"/>
    </row>
    <row r="192" spans="6:15" s="5" customFormat="1">
      <c r="F192" s="253"/>
      <c r="H192" s="254"/>
      <c r="J192" s="260"/>
      <c r="K192" s="260"/>
      <c r="L192" s="260"/>
      <c r="M192" s="260"/>
      <c r="N192" s="260"/>
      <c r="O192" s="260"/>
    </row>
    <row r="193" spans="6:15" s="5" customFormat="1">
      <c r="F193" s="253"/>
      <c r="H193" s="254"/>
      <c r="J193" s="260"/>
      <c r="K193" s="260"/>
      <c r="L193" s="260"/>
      <c r="M193" s="260"/>
      <c r="N193" s="260"/>
      <c r="O193" s="260"/>
    </row>
    <row r="194" spans="6:15" s="5" customFormat="1">
      <c r="F194" s="253"/>
      <c r="H194" s="254"/>
      <c r="J194" s="260"/>
      <c r="K194" s="260"/>
      <c r="L194" s="260"/>
      <c r="M194" s="260"/>
      <c r="N194" s="260"/>
      <c r="O194" s="260"/>
    </row>
    <row r="195" spans="6:15" s="5" customFormat="1">
      <c r="F195" s="253"/>
      <c r="H195" s="254"/>
      <c r="J195" s="260"/>
      <c r="K195" s="260"/>
      <c r="L195" s="260"/>
      <c r="M195" s="260"/>
      <c r="N195" s="260"/>
      <c r="O195" s="260"/>
    </row>
    <row r="196" spans="6:15" s="5" customFormat="1">
      <c r="F196" s="253"/>
      <c r="H196" s="254"/>
      <c r="J196" s="260"/>
      <c r="K196" s="260"/>
      <c r="L196" s="260"/>
      <c r="M196" s="260"/>
      <c r="N196" s="260"/>
      <c r="O196" s="260"/>
    </row>
    <row r="197" spans="6:15" s="5" customFormat="1">
      <c r="F197" s="253"/>
      <c r="H197" s="254"/>
      <c r="J197" s="260"/>
      <c r="K197" s="260"/>
      <c r="L197" s="260"/>
      <c r="M197" s="260"/>
      <c r="N197" s="260"/>
      <c r="O197" s="260"/>
    </row>
    <row r="198" spans="6:15" s="5" customFormat="1">
      <c r="F198" s="253"/>
      <c r="H198" s="254"/>
      <c r="J198" s="260"/>
      <c r="K198" s="260"/>
      <c r="L198" s="260"/>
      <c r="M198" s="260"/>
      <c r="N198" s="260"/>
      <c r="O198" s="260"/>
    </row>
    <row r="199" spans="6:15" s="5" customFormat="1">
      <c r="F199" s="253"/>
      <c r="H199" s="254"/>
      <c r="J199" s="260"/>
      <c r="K199" s="260"/>
      <c r="L199" s="260"/>
      <c r="M199" s="260"/>
      <c r="N199" s="260"/>
      <c r="O199" s="260"/>
    </row>
    <row r="200" spans="6:15" s="5" customFormat="1">
      <c r="F200" s="253"/>
      <c r="H200" s="254"/>
      <c r="J200" s="260"/>
      <c r="K200" s="260"/>
      <c r="L200" s="260"/>
      <c r="M200" s="260"/>
      <c r="N200" s="260"/>
      <c r="O200" s="260"/>
    </row>
    <row r="201" spans="6:15" s="5" customFormat="1">
      <c r="F201" s="253"/>
      <c r="H201" s="254"/>
      <c r="J201" s="260"/>
      <c r="K201" s="260"/>
      <c r="L201" s="260"/>
      <c r="M201" s="260"/>
      <c r="N201" s="260"/>
      <c r="O201" s="260"/>
    </row>
    <row r="202" spans="6:15" s="5" customFormat="1">
      <c r="F202" s="253"/>
      <c r="H202" s="254"/>
      <c r="J202" s="260"/>
      <c r="K202" s="260"/>
      <c r="L202" s="260"/>
      <c r="M202" s="260"/>
      <c r="N202" s="260"/>
      <c r="O202" s="260"/>
    </row>
    <row r="203" spans="6:15" s="5" customFormat="1">
      <c r="F203" s="253"/>
      <c r="H203" s="254"/>
      <c r="J203" s="260"/>
      <c r="K203" s="260"/>
      <c r="L203" s="260"/>
      <c r="M203" s="260"/>
      <c r="N203" s="260"/>
      <c r="O203" s="260"/>
    </row>
    <row r="204" spans="6:15" s="5" customFormat="1">
      <c r="F204" s="253"/>
      <c r="H204" s="254"/>
      <c r="J204" s="260"/>
      <c r="K204" s="260"/>
      <c r="L204" s="260"/>
      <c r="M204" s="260"/>
      <c r="N204" s="260"/>
      <c r="O204" s="260"/>
    </row>
    <row r="205" spans="6:15" s="5" customFormat="1">
      <c r="F205" s="253"/>
      <c r="H205" s="254"/>
      <c r="J205" s="260"/>
      <c r="K205" s="260"/>
      <c r="L205" s="260"/>
      <c r="M205" s="260"/>
      <c r="N205" s="260"/>
      <c r="O205" s="260"/>
    </row>
    <row r="206" spans="6:15" s="5" customFormat="1">
      <c r="F206" s="253"/>
      <c r="H206" s="254"/>
      <c r="J206" s="260"/>
      <c r="K206" s="260"/>
      <c r="L206" s="260"/>
      <c r="M206" s="260"/>
      <c r="N206" s="260"/>
      <c r="O206" s="260"/>
    </row>
    <row r="207" spans="6:15" s="5" customFormat="1">
      <c r="F207" s="253"/>
      <c r="H207" s="254"/>
      <c r="J207" s="260"/>
      <c r="K207" s="260"/>
      <c r="L207" s="260"/>
      <c r="M207" s="260"/>
      <c r="N207" s="260"/>
      <c r="O207" s="260"/>
    </row>
    <row r="208" spans="6:15" s="5" customFormat="1">
      <c r="F208" s="253"/>
      <c r="H208" s="254"/>
      <c r="J208" s="260"/>
      <c r="K208" s="260"/>
      <c r="L208" s="260"/>
      <c r="M208" s="260"/>
      <c r="N208" s="260"/>
      <c r="O208" s="260"/>
    </row>
    <row r="209" spans="6:15" s="5" customFormat="1">
      <c r="F209" s="253"/>
      <c r="H209" s="254"/>
      <c r="J209" s="260"/>
      <c r="K209" s="260"/>
      <c r="L209" s="260"/>
      <c r="M209" s="260"/>
      <c r="N209" s="260"/>
      <c r="O209" s="260"/>
    </row>
    <row r="210" spans="6:15" s="5" customFormat="1">
      <c r="F210" s="253"/>
      <c r="H210" s="254"/>
      <c r="J210" s="260"/>
      <c r="K210" s="260"/>
      <c r="L210" s="260"/>
      <c r="M210" s="260"/>
      <c r="N210" s="260"/>
      <c r="O210" s="260"/>
    </row>
    <row r="211" spans="6:15" s="5" customFormat="1">
      <c r="F211" s="253"/>
      <c r="H211" s="254"/>
      <c r="J211" s="260"/>
      <c r="K211" s="260"/>
      <c r="L211" s="260"/>
      <c r="M211" s="260"/>
      <c r="N211" s="260"/>
      <c r="O211" s="260"/>
    </row>
    <row r="212" spans="6:15" s="5" customFormat="1">
      <c r="F212" s="253"/>
      <c r="H212" s="254"/>
      <c r="J212" s="260"/>
      <c r="K212" s="260"/>
      <c r="L212" s="260"/>
      <c r="M212" s="260"/>
      <c r="N212" s="260"/>
      <c r="O212" s="260"/>
    </row>
    <row r="213" spans="6:15" s="5" customFormat="1">
      <c r="F213" s="253"/>
      <c r="H213" s="254"/>
      <c r="J213" s="260"/>
      <c r="K213" s="260"/>
      <c r="L213" s="260"/>
      <c r="M213" s="260"/>
      <c r="N213" s="260"/>
      <c r="O213" s="260"/>
    </row>
    <row r="214" spans="6:15" s="5" customFormat="1">
      <c r="F214" s="253"/>
      <c r="H214" s="254"/>
      <c r="J214" s="260"/>
      <c r="K214" s="260"/>
      <c r="L214" s="260"/>
      <c r="M214" s="260"/>
      <c r="N214" s="260"/>
      <c r="O214" s="260"/>
    </row>
    <row r="215" spans="6:15" s="5" customFormat="1">
      <c r="F215" s="253"/>
      <c r="H215" s="254"/>
      <c r="J215" s="260"/>
      <c r="K215" s="260"/>
      <c r="L215" s="260"/>
      <c r="M215" s="260"/>
      <c r="N215" s="260"/>
      <c r="O215" s="260"/>
    </row>
    <row r="216" spans="6:15" s="5" customFormat="1">
      <c r="F216" s="253"/>
      <c r="H216" s="254"/>
      <c r="J216" s="260"/>
      <c r="K216" s="260"/>
      <c r="L216" s="260"/>
      <c r="M216" s="260"/>
      <c r="N216" s="260"/>
      <c r="O216" s="260"/>
    </row>
    <row r="217" spans="6:15" s="5" customFormat="1">
      <c r="F217" s="253"/>
      <c r="H217" s="254"/>
      <c r="J217" s="260"/>
      <c r="K217" s="260"/>
      <c r="L217" s="260"/>
      <c r="M217" s="260"/>
      <c r="N217" s="260"/>
      <c r="O217" s="260"/>
    </row>
    <row r="218" spans="6:15" s="5" customFormat="1">
      <c r="F218" s="253"/>
      <c r="H218" s="254"/>
      <c r="J218" s="260"/>
      <c r="K218" s="260"/>
      <c r="L218" s="260"/>
      <c r="M218" s="260"/>
      <c r="N218" s="260"/>
      <c r="O218" s="260"/>
    </row>
    <row r="219" spans="6:15" s="5" customFormat="1">
      <c r="F219" s="253"/>
      <c r="H219" s="254"/>
      <c r="J219" s="260"/>
      <c r="K219" s="260"/>
      <c r="L219" s="260"/>
      <c r="M219" s="260"/>
      <c r="N219" s="260"/>
      <c r="O219" s="260"/>
    </row>
    <row r="220" spans="6:15" s="5" customFormat="1">
      <c r="F220" s="253"/>
      <c r="H220" s="254"/>
      <c r="J220" s="260"/>
      <c r="K220" s="260"/>
      <c r="L220" s="260"/>
      <c r="M220" s="260"/>
      <c r="N220" s="260"/>
      <c r="O220" s="260"/>
    </row>
    <row r="221" spans="6:15" s="5" customFormat="1">
      <c r="F221" s="253"/>
      <c r="H221" s="254"/>
      <c r="J221" s="260"/>
      <c r="K221" s="260"/>
      <c r="L221" s="260"/>
      <c r="M221" s="260"/>
      <c r="N221" s="260"/>
      <c r="O221" s="260"/>
    </row>
    <row r="222" spans="6:15" s="5" customFormat="1">
      <c r="F222" s="253"/>
      <c r="H222" s="254"/>
      <c r="J222" s="260"/>
      <c r="K222" s="260"/>
      <c r="L222" s="260"/>
      <c r="M222" s="260"/>
      <c r="N222" s="260"/>
      <c r="O222" s="260"/>
    </row>
    <row r="223" spans="6:15" s="5" customFormat="1">
      <c r="F223" s="253"/>
      <c r="H223" s="254"/>
      <c r="J223" s="260"/>
      <c r="K223" s="260"/>
      <c r="L223" s="260"/>
      <c r="M223" s="260"/>
      <c r="N223" s="260"/>
      <c r="O223" s="260"/>
    </row>
    <row r="224" spans="6:15" s="5" customFormat="1">
      <c r="F224" s="253"/>
      <c r="H224" s="254"/>
      <c r="J224" s="260"/>
      <c r="K224" s="260"/>
      <c r="L224" s="260"/>
      <c r="M224" s="260"/>
      <c r="N224" s="260"/>
      <c r="O224" s="260"/>
    </row>
    <row r="225" spans="6:15" s="5" customFormat="1">
      <c r="F225" s="253"/>
      <c r="H225" s="254"/>
      <c r="J225" s="260"/>
      <c r="K225" s="260"/>
      <c r="L225" s="260"/>
      <c r="M225" s="260"/>
      <c r="N225" s="260"/>
      <c r="O225" s="260"/>
    </row>
    <row r="226" spans="6:15" s="5" customFormat="1">
      <c r="F226" s="253"/>
      <c r="H226" s="254"/>
      <c r="J226" s="260"/>
      <c r="K226" s="260"/>
      <c r="L226" s="260"/>
      <c r="M226" s="260"/>
      <c r="N226" s="260"/>
      <c r="O226" s="260"/>
    </row>
    <row r="227" spans="6:15" s="5" customFormat="1">
      <c r="F227" s="253"/>
      <c r="H227" s="254"/>
      <c r="J227" s="260"/>
      <c r="K227" s="260"/>
      <c r="L227" s="260"/>
      <c r="M227" s="260"/>
      <c r="N227" s="260"/>
      <c r="O227" s="260"/>
    </row>
    <row r="228" spans="6:15" s="5" customFormat="1">
      <c r="F228" s="253"/>
      <c r="H228" s="254"/>
      <c r="J228" s="260"/>
      <c r="K228" s="260"/>
      <c r="L228" s="260"/>
      <c r="M228" s="260"/>
      <c r="N228" s="260"/>
      <c r="O228" s="260"/>
    </row>
    <row r="229" spans="6:15" s="5" customFormat="1">
      <c r="F229" s="253"/>
      <c r="H229" s="254"/>
      <c r="J229" s="260"/>
      <c r="K229" s="260"/>
      <c r="L229" s="260"/>
      <c r="M229" s="260"/>
      <c r="N229" s="260"/>
      <c r="O229" s="260"/>
    </row>
    <row r="230" spans="6:15" s="5" customFormat="1">
      <c r="F230" s="253"/>
      <c r="H230" s="254"/>
      <c r="J230" s="260"/>
      <c r="K230" s="260"/>
      <c r="L230" s="260"/>
      <c r="M230" s="260"/>
      <c r="N230" s="260"/>
      <c r="O230" s="260"/>
    </row>
    <row r="231" spans="6:15" s="5" customFormat="1">
      <c r="F231" s="253"/>
      <c r="H231" s="254"/>
      <c r="J231" s="260"/>
      <c r="K231" s="260"/>
      <c r="L231" s="260"/>
      <c r="M231" s="260"/>
      <c r="N231" s="260"/>
      <c r="O231" s="260"/>
    </row>
    <row r="232" spans="6:15" s="5" customFormat="1">
      <c r="F232" s="253"/>
      <c r="H232" s="254"/>
      <c r="J232" s="260"/>
      <c r="K232" s="260"/>
      <c r="L232" s="260"/>
      <c r="M232" s="260"/>
      <c r="N232" s="260"/>
      <c r="O232" s="260"/>
    </row>
    <row r="233" spans="6:15" s="5" customFormat="1">
      <c r="F233" s="253"/>
      <c r="H233" s="254"/>
      <c r="J233" s="260"/>
      <c r="K233" s="260"/>
      <c r="L233" s="260"/>
      <c r="M233" s="260"/>
      <c r="N233" s="260"/>
      <c r="O233" s="260"/>
    </row>
    <row r="234" spans="6:15" s="5" customFormat="1">
      <c r="F234" s="253"/>
      <c r="H234" s="254"/>
      <c r="J234" s="260"/>
      <c r="K234" s="260"/>
      <c r="L234" s="260"/>
      <c r="M234" s="260"/>
      <c r="N234" s="260"/>
      <c r="O234" s="260"/>
    </row>
    <row r="235" spans="6:15" s="5" customFormat="1">
      <c r="F235" s="253"/>
      <c r="H235" s="254"/>
      <c r="J235" s="260"/>
      <c r="K235" s="260"/>
      <c r="L235" s="260"/>
      <c r="M235" s="260"/>
      <c r="N235" s="260"/>
      <c r="O235" s="260"/>
    </row>
    <row r="236" spans="6:15" s="5" customFormat="1">
      <c r="F236" s="253"/>
      <c r="H236" s="254"/>
      <c r="J236" s="260"/>
      <c r="K236" s="260"/>
      <c r="L236" s="260"/>
      <c r="M236" s="260"/>
      <c r="N236" s="260"/>
      <c r="O236" s="260"/>
    </row>
    <row r="237" spans="6:15" s="5" customFormat="1">
      <c r="F237" s="253"/>
      <c r="H237" s="254"/>
      <c r="J237" s="260"/>
      <c r="K237" s="260"/>
      <c r="L237" s="260"/>
      <c r="M237" s="260"/>
      <c r="N237" s="260"/>
      <c r="O237" s="260"/>
    </row>
    <row r="238" spans="6:15" s="5" customFormat="1">
      <c r="F238" s="253"/>
      <c r="H238" s="254"/>
      <c r="J238" s="260"/>
      <c r="K238" s="260"/>
      <c r="L238" s="260"/>
      <c r="M238" s="260"/>
      <c r="N238" s="260"/>
      <c r="O238" s="260"/>
    </row>
    <row r="239" spans="6:15" s="5" customFormat="1">
      <c r="F239" s="253"/>
      <c r="H239" s="254"/>
      <c r="J239" s="260"/>
      <c r="K239" s="260"/>
      <c r="L239" s="260"/>
      <c r="M239" s="260"/>
      <c r="N239" s="260"/>
      <c r="O239" s="260"/>
    </row>
    <row r="240" spans="6:15" s="5" customFormat="1">
      <c r="F240" s="253"/>
      <c r="H240" s="254"/>
      <c r="J240" s="260"/>
      <c r="K240" s="260"/>
      <c r="L240" s="260"/>
      <c r="M240" s="260"/>
      <c r="N240" s="260"/>
      <c r="O240" s="260"/>
    </row>
    <row r="241" spans="6:15" s="5" customFormat="1">
      <c r="F241" s="253"/>
      <c r="H241" s="254"/>
      <c r="J241" s="260"/>
      <c r="K241" s="260"/>
      <c r="L241" s="260"/>
      <c r="M241" s="260"/>
      <c r="N241" s="260"/>
      <c r="O241" s="260"/>
    </row>
    <row r="242" spans="6:15" s="5" customFormat="1">
      <c r="F242" s="253"/>
      <c r="H242" s="254"/>
      <c r="J242" s="260"/>
      <c r="K242" s="260"/>
      <c r="L242" s="260"/>
      <c r="M242" s="260"/>
      <c r="N242" s="260"/>
      <c r="O242" s="260"/>
    </row>
    <row r="243" spans="6:15" s="5" customFormat="1">
      <c r="F243" s="253"/>
      <c r="H243" s="254"/>
      <c r="J243" s="260"/>
      <c r="K243" s="260"/>
      <c r="L243" s="260"/>
      <c r="M243" s="260"/>
      <c r="N243" s="260"/>
      <c r="O243" s="260"/>
    </row>
    <row r="244" spans="6:15" s="5" customFormat="1">
      <c r="F244" s="253"/>
      <c r="H244" s="254"/>
      <c r="J244" s="260"/>
      <c r="K244" s="260"/>
      <c r="L244" s="260"/>
      <c r="M244" s="260"/>
      <c r="N244" s="260"/>
      <c r="O244" s="260"/>
    </row>
    <row r="245" spans="6:15" s="5" customFormat="1">
      <c r="F245" s="253"/>
      <c r="H245" s="254"/>
      <c r="J245" s="260"/>
      <c r="K245" s="260"/>
      <c r="L245" s="260"/>
      <c r="M245" s="260"/>
      <c r="N245" s="260"/>
      <c r="O245" s="260"/>
    </row>
    <row r="246" spans="6:15" s="5" customFormat="1">
      <c r="F246" s="253"/>
      <c r="H246" s="254"/>
      <c r="J246" s="260"/>
      <c r="K246" s="260"/>
      <c r="L246" s="260"/>
      <c r="M246" s="260"/>
      <c r="N246" s="260"/>
      <c r="O246" s="260"/>
    </row>
    <row r="247" spans="6:15" s="5" customFormat="1">
      <c r="F247" s="253"/>
      <c r="H247" s="254"/>
      <c r="J247" s="260"/>
      <c r="K247" s="260"/>
      <c r="L247" s="260"/>
      <c r="M247" s="260"/>
      <c r="N247" s="260"/>
      <c r="O247" s="260"/>
    </row>
    <row r="248" spans="6:15" s="5" customFormat="1">
      <c r="F248" s="253"/>
      <c r="H248" s="254"/>
      <c r="J248" s="260"/>
      <c r="K248" s="260"/>
      <c r="L248" s="260"/>
      <c r="M248" s="260"/>
      <c r="N248" s="260"/>
      <c r="O248" s="260"/>
    </row>
    <row r="249" spans="6:15" s="5" customFormat="1">
      <c r="F249" s="253"/>
      <c r="H249" s="254"/>
      <c r="J249" s="260"/>
      <c r="K249" s="260"/>
      <c r="L249" s="260"/>
      <c r="M249" s="260"/>
      <c r="N249" s="260"/>
      <c r="O249" s="260"/>
    </row>
    <row r="250" spans="6:15" s="5" customFormat="1">
      <c r="F250" s="253"/>
      <c r="H250" s="254"/>
      <c r="J250" s="260"/>
      <c r="K250" s="260"/>
      <c r="L250" s="260"/>
      <c r="M250" s="260"/>
      <c r="N250" s="260"/>
      <c r="O250" s="260"/>
    </row>
    <row r="251" spans="6:15" s="5" customFormat="1">
      <c r="F251" s="253"/>
      <c r="H251" s="254"/>
      <c r="J251" s="260"/>
      <c r="K251" s="260"/>
      <c r="L251" s="260"/>
      <c r="M251" s="260"/>
      <c r="N251" s="260"/>
      <c r="O251" s="260"/>
    </row>
    <row r="252" spans="6:15" s="5" customFormat="1">
      <c r="F252" s="253"/>
      <c r="H252" s="254"/>
      <c r="J252" s="260"/>
      <c r="K252" s="260"/>
      <c r="L252" s="260"/>
      <c r="M252" s="260"/>
      <c r="N252" s="260"/>
      <c r="O252" s="260"/>
    </row>
    <row r="253" spans="6:15" s="5" customFormat="1">
      <c r="F253" s="253"/>
      <c r="H253" s="254"/>
      <c r="J253" s="260"/>
      <c r="K253" s="260"/>
      <c r="L253" s="260"/>
      <c r="M253" s="260"/>
      <c r="N253" s="260"/>
      <c r="O253" s="260"/>
    </row>
    <row r="254" spans="6:15" s="5" customFormat="1">
      <c r="F254" s="253"/>
      <c r="H254" s="254"/>
      <c r="J254" s="260"/>
      <c r="K254" s="260"/>
      <c r="L254" s="260"/>
      <c r="M254" s="260"/>
      <c r="N254" s="260"/>
      <c r="O254" s="260"/>
    </row>
    <row r="255" spans="6:15" s="5" customFormat="1">
      <c r="F255" s="253"/>
      <c r="H255" s="254"/>
      <c r="J255" s="260"/>
      <c r="K255" s="260"/>
      <c r="L255" s="260"/>
      <c r="M255" s="260"/>
      <c r="N255" s="260"/>
      <c r="O255" s="260"/>
    </row>
    <row r="256" spans="6:15" s="5" customFormat="1">
      <c r="F256" s="253"/>
      <c r="H256" s="254"/>
      <c r="J256" s="260"/>
      <c r="K256" s="260"/>
      <c r="L256" s="260"/>
      <c r="M256" s="260"/>
      <c r="N256" s="260"/>
      <c r="O256" s="260"/>
    </row>
    <row r="257" spans="6:15" s="5" customFormat="1">
      <c r="F257" s="253"/>
      <c r="H257" s="254"/>
      <c r="J257" s="260"/>
      <c r="K257" s="260"/>
      <c r="L257" s="260"/>
      <c r="M257" s="260"/>
      <c r="N257" s="260"/>
      <c r="O257" s="260"/>
    </row>
    <row r="258" spans="6:15" s="5" customFormat="1">
      <c r="F258" s="253"/>
      <c r="H258" s="254"/>
      <c r="J258" s="260"/>
      <c r="K258" s="260"/>
      <c r="L258" s="260"/>
      <c r="M258" s="260"/>
      <c r="N258" s="260"/>
      <c r="O258" s="260"/>
    </row>
    <row r="259" spans="6:15" s="5" customFormat="1">
      <c r="F259" s="253"/>
      <c r="H259" s="254"/>
      <c r="J259" s="260"/>
      <c r="K259" s="260"/>
      <c r="L259" s="260"/>
      <c r="M259" s="260"/>
      <c r="N259" s="260"/>
      <c r="O259" s="260"/>
    </row>
    <row r="260" spans="6:15" s="5" customFormat="1">
      <c r="F260" s="253"/>
      <c r="H260" s="254"/>
      <c r="J260" s="260"/>
      <c r="K260" s="260"/>
      <c r="L260" s="260"/>
      <c r="M260" s="260"/>
      <c r="N260" s="260"/>
      <c r="O260" s="260"/>
    </row>
    <row r="261" spans="6:15" s="5" customFormat="1">
      <c r="F261" s="253"/>
      <c r="H261" s="254"/>
      <c r="J261" s="260"/>
      <c r="K261" s="260"/>
      <c r="L261" s="260"/>
      <c r="M261" s="260"/>
      <c r="N261" s="260"/>
      <c r="O261" s="260"/>
    </row>
    <row r="262" spans="6:15" s="5" customFormat="1">
      <c r="F262" s="253"/>
      <c r="H262" s="254"/>
      <c r="J262" s="260"/>
      <c r="K262" s="260"/>
      <c r="L262" s="260"/>
      <c r="M262" s="260"/>
      <c r="N262" s="260"/>
      <c r="O262" s="260"/>
    </row>
    <row r="263" spans="6:15" s="5" customFormat="1">
      <c r="F263" s="253"/>
      <c r="H263" s="254"/>
      <c r="J263" s="260"/>
      <c r="K263" s="260"/>
      <c r="L263" s="260"/>
      <c r="M263" s="260"/>
      <c r="N263" s="260"/>
      <c r="O263" s="260"/>
    </row>
    <row r="264" spans="6:15" s="5" customFormat="1">
      <c r="F264" s="253"/>
      <c r="H264" s="254"/>
      <c r="J264" s="260"/>
      <c r="K264" s="260"/>
      <c r="L264" s="260"/>
      <c r="M264" s="260"/>
      <c r="N264" s="260"/>
      <c r="O264" s="260"/>
    </row>
    <row r="265" spans="6:15" s="5" customFormat="1">
      <c r="F265" s="253"/>
      <c r="H265" s="254"/>
      <c r="J265" s="260"/>
      <c r="K265" s="260"/>
      <c r="L265" s="260"/>
      <c r="M265" s="260"/>
      <c r="N265" s="260"/>
      <c r="O265" s="260"/>
    </row>
    <row r="266" spans="6:15" s="5" customFormat="1">
      <c r="F266" s="253"/>
      <c r="H266" s="254"/>
      <c r="J266" s="260"/>
      <c r="K266" s="260"/>
      <c r="L266" s="260"/>
      <c r="M266" s="260"/>
      <c r="N266" s="260"/>
      <c r="O266" s="260"/>
    </row>
    <row r="267" spans="6:15" s="5" customFormat="1">
      <c r="F267" s="253"/>
      <c r="H267" s="254"/>
      <c r="J267" s="260"/>
      <c r="K267" s="260"/>
      <c r="L267" s="260"/>
      <c r="M267" s="260"/>
      <c r="N267" s="260"/>
      <c r="O267" s="260"/>
    </row>
    <row r="268" spans="6:15" s="5" customFormat="1">
      <c r="F268" s="253"/>
      <c r="H268" s="254"/>
      <c r="J268" s="260"/>
      <c r="K268" s="260"/>
      <c r="L268" s="260"/>
      <c r="M268" s="260"/>
      <c r="N268" s="260"/>
      <c r="O268" s="260"/>
    </row>
    <row r="269" spans="6:15" s="5" customFormat="1">
      <c r="F269" s="253"/>
      <c r="H269" s="254"/>
      <c r="J269" s="260"/>
      <c r="K269" s="260"/>
      <c r="L269" s="260"/>
      <c r="M269" s="260"/>
      <c r="N269" s="260"/>
      <c r="O269" s="260"/>
    </row>
    <row r="270" spans="6:15" s="5" customFormat="1">
      <c r="F270" s="253"/>
      <c r="H270" s="254"/>
      <c r="J270" s="260"/>
      <c r="K270" s="260"/>
      <c r="L270" s="260"/>
      <c r="M270" s="260"/>
      <c r="N270" s="260"/>
      <c r="O270" s="260"/>
    </row>
    <row r="271" spans="6:15" s="5" customFormat="1">
      <c r="F271" s="253"/>
      <c r="H271" s="254"/>
      <c r="J271" s="260"/>
      <c r="K271" s="260"/>
      <c r="L271" s="260"/>
      <c r="M271" s="260"/>
      <c r="N271" s="260"/>
      <c r="O271" s="260"/>
    </row>
    <row r="272" spans="6:15" s="5" customFormat="1">
      <c r="F272" s="253"/>
      <c r="H272" s="254"/>
      <c r="J272" s="260"/>
      <c r="K272" s="260"/>
      <c r="L272" s="260"/>
      <c r="M272" s="260"/>
      <c r="N272" s="260"/>
      <c r="O272" s="260"/>
    </row>
    <row r="273" spans="6:15" s="5" customFormat="1">
      <c r="F273" s="253"/>
      <c r="H273" s="254"/>
      <c r="J273" s="260"/>
      <c r="K273" s="260"/>
      <c r="L273" s="260"/>
      <c r="M273" s="260"/>
      <c r="N273" s="260"/>
      <c r="O273" s="260"/>
    </row>
    <row r="274" spans="6:15" s="5" customFormat="1">
      <c r="F274" s="253"/>
      <c r="H274" s="254"/>
      <c r="J274" s="260"/>
      <c r="K274" s="260"/>
      <c r="L274" s="260"/>
      <c r="M274" s="260"/>
      <c r="N274" s="260"/>
      <c r="O274" s="260"/>
    </row>
    <row r="275" spans="6:15" s="5" customFormat="1">
      <c r="F275" s="253"/>
      <c r="H275" s="254"/>
      <c r="J275" s="260"/>
      <c r="K275" s="260"/>
      <c r="L275" s="260"/>
      <c r="M275" s="260"/>
      <c r="N275" s="260"/>
      <c r="O275" s="260"/>
    </row>
    <row r="276" spans="6:15" s="5" customFormat="1">
      <c r="F276" s="253"/>
      <c r="H276" s="254"/>
      <c r="J276" s="260"/>
      <c r="K276" s="260"/>
      <c r="L276" s="260"/>
      <c r="M276" s="260"/>
      <c r="N276" s="260"/>
      <c r="O276" s="260"/>
    </row>
    <row r="277" spans="6:15" s="5" customFormat="1">
      <c r="F277" s="253"/>
      <c r="H277" s="254"/>
      <c r="J277" s="260"/>
      <c r="K277" s="260"/>
      <c r="L277" s="260"/>
      <c r="M277" s="260"/>
      <c r="N277" s="260"/>
      <c r="O277" s="260"/>
    </row>
    <row r="278" spans="6:15" s="5" customFormat="1">
      <c r="F278" s="253"/>
      <c r="H278" s="254"/>
      <c r="J278" s="260"/>
      <c r="K278" s="260"/>
      <c r="L278" s="260"/>
      <c r="M278" s="260"/>
      <c r="N278" s="260"/>
      <c r="O278" s="260"/>
    </row>
    <row r="279" spans="6:15" s="5" customFormat="1">
      <c r="F279" s="253"/>
      <c r="H279" s="254"/>
      <c r="J279" s="260"/>
      <c r="K279" s="260"/>
      <c r="L279" s="260"/>
      <c r="M279" s="260"/>
      <c r="N279" s="260"/>
      <c r="O279" s="260"/>
    </row>
    <row r="280" spans="6:15" s="5" customFormat="1">
      <c r="F280" s="253"/>
      <c r="H280" s="254"/>
      <c r="J280" s="260"/>
      <c r="K280" s="260"/>
      <c r="L280" s="260"/>
      <c r="M280" s="260"/>
      <c r="N280" s="260"/>
      <c r="O280" s="260"/>
    </row>
    <row r="281" spans="6:15" s="5" customFormat="1">
      <c r="F281" s="253"/>
      <c r="H281" s="254"/>
      <c r="J281" s="260"/>
      <c r="K281" s="260"/>
      <c r="L281" s="260"/>
      <c r="M281" s="260"/>
      <c r="N281" s="260"/>
      <c r="O281" s="260"/>
    </row>
    <row r="282" spans="6:15" s="5" customFormat="1">
      <c r="F282" s="253"/>
      <c r="H282" s="254"/>
      <c r="J282" s="260"/>
      <c r="K282" s="260"/>
      <c r="L282" s="260"/>
      <c r="M282" s="260"/>
      <c r="N282" s="260"/>
      <c r="O282" s="260"/>
    </row>
    <row r="283" spans="6:15" s="5" customFormat="1">
      <c r="F283" s="253"/>
      <c r="H283" s="254"/>
      <c r="J283" s="260"/>
      <c r="K283" s="260"/>
      <c r="L283" s="260"/>
      <c r="M283" s="260"/>
      <c r="N283" s="260"/>
      <c r="O283" s="260"/>
    </row>
    <row r="284" spans="6:15" s="5" customFormat="1">
      <c r="F284" s="253"/>
      <c r="H284" s="254"/>
      <c r="J284" s="260"/>
      <c r="K284" s="260"/>
      <c r="L284" s="260"/>
      <c r="M284" s="260"/>
      <c r="N284" s="260"/>
      <c r="O284" s="260"/>
    </row>
    <row r="285" spans="6:15" s="5" customFormat="1">
      <c r="F285" s="253"/>
      <c r="H285" s="254"/>
      <c r="J285" s="260"/>
      <c r="K285" s="260"/>
      <c r="L285" s="260"/>
      <c r="M285" s="260"/>
      <c r="N285" s="260"/>
      <c r="O285" s="260"/>
    </row>
    <row r="286" spans="6:15" s="5" customFormat="1">
      <c r="F286" s="253"/>
      <c r="H286" s="254"/>
      <c r="J286" s="260"/>
      <c r="K286" s="260"/>
      <c r="L286" s="260"/>
      <c r="M286" s="260"/>
      <c r="N286" s="260"/>
      <c r="O286" s="260"/>
    </row>
    <row r="287" spans="6:15" s="5" customFormat="1">
      <c r="F287" s="253"/>
      <c r="H287" s="254"/>
      <c r="J287" s="260"/>
      <c r="K287" s="260"/>
      <c r="L287" s="260"/>
      <c r="M287" s="260"/>
      <c r="N287" s="260"/>
      <c r="O287" s="260"/>
    </row>
    <row r="288" spans="6:15" s="5" customFormat="1">
      <c r="F288" s="253"/>
      <c r="H288" s="254"/>
      <c r="J288" s="260"/>
      <c r="K288" s="260"/>
      <c r="L288" s="260"/>
      <c r="M288" s="260"/>
      <c r="N288" s="260"/>
      <c r="O288" s="260"/>
    </row>
    <row r="289" spans="6:15" s="5" customFormat="1">
      <c r="F289" s="253"/>
      <c r="H289" s="254"/>
      <c r="J289" s="260"/>
      <c r="K289" s="260"/>
      <c r="L289" s="260"/>
      <c r="M289" s="260"/>
      <c r="N289" s="260"/>
      <c r="O289" s="260"/>
    </row>
    <row r="290" spans="6:15" s="5" customFormat="1">
      <c r="F290" s="253"/>
      <c r="H290" s="254"/>
      <c r="J290" s="260"/>
      <c r="K290" s="260"/>
      <c r="L290" s="260"/>
      <c r="M290" s="260"/>
      <c r="N290" s="260"/>
      <c r="O290" s="260"/>
    </row>
    <row r="291" spans="6:15" s="5" customFormat="1">
      <c r="F291" s="253"/>
      <c r="H291" s="254"/>
      <c r="J291" s="260"/>
      <c r="K291" s="260"/>
      <c r="L291" s="260"/>
      <c r="M291" s="260"/>
      <c r="N291" s="260"/>
      <c r="O291" s="260"/>
    </row>
    <row r="292" spans="6:15" s="5" customFormat="1">
      <c r="F292" s="253"/>
      <c r="H292" s="254"/>
      <c r="J292" s="260"/>
      <c r="K292" s="260"/>
      <c r="L292" s="260"/>
      <c r="M292" s="260"/>
      <c r="N292" s="260"/>
      <c r="O292" s="260"/>
    </row>
    <row r="293" spans="6:15" s="5" customFormat="1">
      <c r="F293" s="253"/>
      <c r="H293" s="254"/>
      <c r="J293" s="260"/>
      <c r="K293" s="260"/>
      <c r="L293" s="260"/>
      <c r="M293" s="260"/>
      <c r="N293" s="260"/>
      <c r="O293" s="260"/>
    </row>
    <row r="294" spans="6:15" s="5" customFormat="1">
      <c r="F294" s="253"/>
      <c r="H294" s="254"/>
      <c r="J294" s="260"/>
      <c r="K294" s="260"/>
      <c r="L294" s="260"/>
      <c r="M294" s="260"/>
      <c r="N294" s="260"/>
      <c r="O294" s="260"/>
    </row>
    <row r="295" spans="6:15" s="5" customFormat="1">
      <c r="F295" s="253"/>
      <c r="H295" s="254"/>
      <c r="J295" s="260"/>
      <c r="K295" s="260"/>
      <c r="L295" s="260"/>
      <c r="M295" s="260"/>
      <c r="N295" s="260"/>
      <c r="O295" s="260"/>
    </row>
    <row r="296" spans="6:15" s="5" customFormat="1">
      <c r="F296" s="253"/>
      <c r="H296" s="254"/>
      <c r="J296" s="260"/>
      <c r="K296" s="260"/>
      <c r="L296" s="260"/>
      <c r="M296" s="260"/>
      <c r="N296" s="260"/>
      <c r="O296" s="260"/>
    </row>
    <row r="297" spans="6:15" s="5" customFormat="1">
      <c r="F297" s="253"/>
      <c r="H297" s="254"/>
      <c r="J297" s="260"/>
      <c r="K297" s="260"/>
      <c r="L297" s="260"/>
      <c r="M297" s="260"/>
      <c r="N297" s="260"/>
      <c r="O297" s="260"/>
    </row>
    <row r="298" spans="6:15" s="5" customFormat="1">
      <c r="F298" s="253"/>
      <c r="H298" s="254"/>
      <c r="J298" s="260"/>
      <c r="K298" s="260"/>
      <c r="L298" s="260"/>
      <c r="M298" s="260"/>
      <c r="N298" s="260"/>
      <c r="O298" s="260"/>
    </row>
    <row r="299" spans="6:15" s="5" customFormat="1">
      <c r="F299" s="253"/>
      <c r="H299" s="254"/>
      <c r="J299" s="260"/>
      <c r="K299" s="260"/>
      <c r="L299" s="260"/>
      <c r="M299" s="260"/>
      <c r="N299" s="260"/>
      <c r="O299" s="260"/>
    </row>
    <row r="300" spans="6:15" s="5" customFormat="1">
      <c r="F300" s="253"/>
      <c r="H300" s="254"/>
      <c r="J300" s="260"/>
      <c r="K300" s="260"/>
      <c r="L300" s="260"/>
      <c r="M300" s="260"/>
      <c r="N300" s="260"/>
      <c r="O300" s="260"/>
    </row>
    <row r="301" spans="6:15" s="5" customFormat="1">
      <c r="F301" s="253"/>
      <c r="H301" s="254"/>
      <c r="J301" s="260"/>
      <c r="K301" s="260"/>
      <c r="L301" s="260"/>
      <c r="M301" s="260"/>
      <c r="N301" s="260"/>
      <c r="O301" s="260"/>
    </row>
    <row r="302" spans="6:15" s="5" customFormat="1">
      <c r="F302" s="253"/>
      <c r="H302" s="254"/>
      <c r="J302" s="260"/>
      <c r="K302" s="260"/>
      <c r="L302" s="260"/>
      <c r="M302" s="260"/>
      <c r="N302" s="260"/>
      <c r="O302" s="260"/>
    </row>
    <row r="303" spans="6:15" s="5" customFormat="1">
      <c r="F303" s="253"/>
      <c r="H303" s="254"/>
      <c r="J303" s="260"/>
      <c r="K303" s="260"/>
      <c r="L303" s="260"/>
      <c r="M303" s="260"/>
      <c r="N303" s="260"/>
      <c r="O303" s="260"/>
    </row>
    <row r="304" spans="6:15" s="5" customFormat="1">
      <c r="F304" s="253"/>
      <c r="H304" s="254"/>
      <c r="J304" s="260"/>
      <c r="K304" s="260"/>
      <c r="L304" s="260"/>
      <c r="M304" s="260"/>
      <c r="N304" s="260"/>
      <c r="O304" s="260"/>
    </row>
    <row r="305" spans="6:15" s="5" customFormat="1">
      <c r="F305" s="253"/>
      <c r="H305" s="254"/>
      <c r="J305" s="260"/>
      <c r="K305" s="260"/>
      <c r="L305" s="260"/>
      <c r="M305" s="260"/>
      <c r="N305" s="260"/>
      <c r="O305" s="260"/>
    </row>
    <row r="306" spans="6:15" s="5" customFormat="1">
      <c r="F306" s="253"/>
      <c r="H306" s="254"/>
      <c r="J306" s="260"/>
      <c r="K306" s="260"/>
      <c r="L306" s="260"/>
      <c r="M306" s="260"/>
      <c r="N306" s="260"/>
      <c r="O306" s="260"/>
    </row>
    <row r="307" spans="6:15" s="5" customFormat="1">
      <c r="F307" s="253"/>
      <c r="H307" s="254"/>
      <c r="J307" s="260"/>
      <c r="K307" s="260"/>
      <c r="L307" s="260"/>
      <c r="M307" s="260"/>
      <c r="N307" s="260"/>
      <c r="O307" s="260"/>
    </row>
    <row r="308" spans="6:15" s="5" customFormat="1">
      <c r="F308" s="253"/>
      <c r="H308" s="254"/>
      <c r="J308" s="260"/>
      <c r="K308" s="260"/>
      <c r="L308" s="260"/>
      <c r="M308" s="260"/>
      <c r="N308" s="260"/>
      <c r="O308" s="260"/>
    </row>
    <row r="309" spans="6:15" s="5" customFormat="1">
      <c r="F309" s="253"/>
      <c r="H309" s="254"/>
      <c r="J309" s="260"/>
      <c r="K309" s="260"/>
      <c r="L309" s="260"/>
      <c r="M309" s="260"/>
      <c r="N309" s="260"/>
      <c r="O309" s="260"/>
    </row>
    <row r="310" spans="6:15" s="5" customFormat="1">
      <c r="F310" s="253"/>
      <c r="H310" s="254"/>
      <c r="J310" s="260"/>
      <c r="K310" s="260"/>
      <c r="L310" s="260"/>
      <c r="M310" s="260"/>
      <c r="N310" s="260"/>
      <c r="O310" s="260"/>
    </row>
    <row r="311" spans="6:15" s="5" customFormat="1">
      <c r="F311" s="253"/>
      <c r="H311" s="254"/>
      <c r="J311" s="260"/>
      <c r="K311" s="260"/>
      <c r="L311" s="260"/>
      <c r="M311" s="260"/>
      <c r="N311" s="260"/>
      <c r="O311" s="260"/>
    </row>
    <row r="312" spans="6:15" s="5" customFormat="1">
      <c r="F312" s="253"/>
      <c r="H312" s="254"/>
      <c r="J312" s="260"/>
      <c r="K312" s="260"/>
      <c r="L312" s="260"/>
      <c r="M312" s="260"/>
      <c r="N312" s="260"/>
      <c r="O312" s="260"/>
    </row>
    <row r="313" spans="6:15" s="5" customFormat="1">
      <c r="F313" s="253"/>
      <c r="H313" s="254"/>
      <c r="J313" s="260"/>
      <c r="K313" s="260"/>
      <c r="L313" s="260"/>
      <c r="M313" s="260"/>
      <c r="N313" s="260"/>
      <c r="O313" s="260"/>
    </row>
    <row r="314" spans="6:15" s="5" customFormat="1">
      <c r="F314" s="253"/>
      <c r="H314" s="254"/>
      <c r="J314" s="260"/>
      <c r="K314" s="260"/>
      <c r="L314" s="260"/>
      <c r="M314" s="260"/>
      <c r="N314" s="260"/>
      <c r="O314" s="260"/>
    </row>
    <row r="315" spans="6:15" s="5" customFormat="1">
      <c r="F315" s="253"/>
      <c r="H315" s="254"/>
      <c r="J315" s="260"/>
      <c r="K315" s="260"/>
      <c r="L315" s="260"/>
      <c r="M315" s="260"/>
      <c r="N315" s="260"/>
      <c r="O315" s="260"/>
    </row>
    <row r="316" spans="6:15" s="5" customFormat="1">
      <c r="F316" s="253"/>
      <c r="H316" s="254"/>
      <c r="J316" s="260"/>
      <c r="K316" s="260"/>
      <c r="L316" s="260"/>
      <c r="M316" s="260"/>
      <c r="N316" s="260"/>
      <c r="O316" s="260"/>
    </row>
    <row r="317" spans="6:15" s="5" customFormat="1">
      <c r="F317" s="253"/>
      <c r="H317" s="254"/>
      <c r="J317" s="260"/>
      <c r="K317" s="260"/>
      <c r="L317" s="260"/>
      <c r="M317" s="260"/>
      <c r="N317" s="260"/>
      <c r="O317" s="260"/>
    </row>
    <row r="318" spans="6:15" s="5" customFormat="1">
      <c r="F318" s="253"/>
      <c r="H318" s="254"/>
      <c r="J318" s="260"/>
      <c r="K318" s="260"/>
      <c r="L318" s="260"/>
      <c r="M318" s="260"/>
      <c r="N318" s="260"/>
      <c r="O318" s="260"/>
    </row>
    <row r="319" spans="6:15" s="5" customFormat="1">
      <c r="F319" s="253"/>
      <c r="H319" s="254"/>
      <c r="J319" s="260"/>
      <c r="K319" s="260"/>
      <c r="L319" s="260"/>
      <c r="M319" s="260"/>
      <c r="N319" s="260"/>
      <c r="O319" s="260"/>
    </row>
    <row r="320" spans="6:15" s="5" customFormat="1">
      <c r="F320" s="253"/>
      <c r="H320" s="254"/>
      <c r="J320" s="260"/>
      <c r="K320" s="260"/>
      <c r="L320" s="260"/>
      <c r="M320" s="260"/>
      <c r="N320" s="260"/>
      <c r="O320" s="260"/>
    </row>
    <row r="321" spans="6:15" s="5" customFormat="1">
      <c r="F321" s="253"/>
      <c r="H321" s="254"/>
      <c r="J321" s="260"/>
      <c r="K321" s="260"/>
      <c r="L321" s="260"/>
      <c r="M321" s="260"/>
      <c r="N321" s="260"/>
      <c r="O321" s="260"/>
    </row>
    <row r="322" spans="6:15" s="5" customFormat="1">
      <c r="F322" s="253"/>
      <c r="H322" s="254"/>
      <c r="J322" s="260"/>
      <c r="K322" s="260"/>
      <c r="L322" s="260"/>
      <c r="M322" s="260"/>
      <c r="N322" s="260"/>
      <c r="O322" s="260"/>
    </row>
    <row r="323" spans="6:15" s="5" customFormat="1">
      <c r="F323" s="253"/>
      <c r="H323" s="254"/>
      <c r="J323" s="260"/>
      <c r="K323" s="260"/>
      <c r="L323" s="260"/>
      <c r="M323" s="260"/>
      <c r="N323" s="260"/>
      <c r="O323" s="260"/>
    </row>
    <row r="324" spans="6:15" s="5" customFormat="1">
      <c r="F324" s="253"/>
      <c r="H324" s="254"/>
      <c r="J324" s="260"/>
      <c r="K324" s="260"/>
      <c r="L324" s="260"/>
      <c r="M324" s="260"/>
      <c r="N324" s="260"/>
      <c r="O324" s="260"/>
    </row>
    <row r="325" spans="6:15" s="5" customFormat="1">
      <c r="F325" s="253"/>
      <c r="H325" s="254"/>
      <c r="J325" s="260"/>
      <c r="K325" s="260"/>
      <c r="L325" s="260"/>
      <c r="M325" s="260"/>
      <c r="N325" s="260"/>
      <c r="O325" s="260"/>
    </row>
    <row r="326" spans="6:15" s="5" customFormat="1">
      <c r="F326" s="253"/>
      <c r="H326" s="254"/>
      <c r="J326" s="260"/>
      <c r="K326" s="260"/>
      <c r="L326" s="260"/>
      <c r="M326" s="260"/>
      <c r="N326" s="260"/>
      <c r="O326" s="260"/>
    </row>
    <row r="327" spans="6:15" s="5" customFormat="1">
      <c r="F327" s="253"/>
      <c r="H327" s="254"/>
      <c r="J327" s="260"/>
      <c r="K327" s="260"/>
      <c r="L327" s="260"/>
      <c r="M327" s="260"/>
      <c r="N327" s="260"/>
      <c r="O327" s="260"/>
    </row>
    <row r="328" spans="6:15" s="5" customFormat="1">
      <c r="F328" s="253"/>
      <c r="H328" s="254"/>
      <c r="J328" s="260"/>
      <c r="K328" s="260"/>
      <c r="L328" s="260"/>
      <c r="M328" s="260"/>
      <c r="N328" s="260"/>
      <c r="O328" s="260"/>
    </row>
    <row r="329" spans="6:15" s="5" customFormat="1">
      <c r="F329" s="253"/>
      <c r="H329" s="254"/>
      <c r="J329" s="260"/>
      <c r="K329" s="260"/>
      <c r="L329" s="260"/>
      <c r="M329" s="260"/>
      <c r="N329" s="260"/>
      <c r="O329" s="260"/>
    </row>
    <row r="330" spans="6:15" s="5" customFormat="1">
      <c r="F330" s="253"/>
      <c r="H330" s="254"/>
      <c r="J330" s="260"/>
      <c r="K330" s="260"/>
      <c r="L330" s="260"/>
      <c r="M330" s="260"/>
      <c r="N330" s="260"/>
      <c r="O330" s="260"/>
    </row>
    <row r="331" spans="6:15" s="5" customFormat="1">
      <c r="F331" s="253"/>
      <c r="H331" s="254"/>
      <c r="J331" s="260"/>
      <c r="K331" s="260"/>
      <c r="L331" s="260"/>
      <c r="M331" s="260"/>
      <c r="N331" s="260"/>
      <c r="O331" s="260"/>
    </row>
    <row r="332" spans="6:15" s="5" customFormat="1">
      <c r="F332" s="253"/>
      <c r="H332" s="254"/>
      <c r="J332" s="260"/>
      <c r="K332" s="260"/>
      <c r="L332" s="260"/>
      <c r="M332" s="260"/>
      <c r="N332" s="260"/>
      <c r="O332" s="260"/>
    </row>
    <row r="333" spans="6:15" s="5" customFormat="1">
      <c r="F333" s="253"/>
      <c r="H333" s="254"/>
      <c r="J333" s="260"/>
      <c r="K333" s="260"/>
      <c r="L333" s="260"/>
      <c r="M333" s="260"/>
      <c r="N333" s="260"/>
      <c r="O333" s="260"/>
    </row>
    <row r="334" spans="6:15" s="5" customFormat="1">
      <c r="F334" s="253"/>
      <c r="H334" s="254"/>
      <c r="J334" s="260"/>
      <c r="K334" s="260"/>
      <c r="L334" s="260"/>
      <c r="M334" s="260"/>
      <c r="N334" s="260"/>
      <c r="O334" s="260"/>
    </row>
    <row r="335" spans="6:15" s="5" customFormat="1">
      <c r="F335" s="253"/>
      <c r="H335" s="254"/>
      <c r="J335" s="260"/>
      <c r="K335" s="260"/>
      <c r="L335" s="260"/>
      <c r="M335" s="260"/>
      <c r="N335" s="260"/>
      <c r="O335" s="260"/>
    </row>
    <row r="336" spans="6:15" s="5" customFormat="1">
      <c r="F336" s="253"/>
      <c r="H336" s="254"/>
      <c r="J336" s="260"/>
      <c r="K336" s="260"/>
      <c r="L336" s="260"/>
      <c r="M336" s="260"/>
      <c r="N336" s="260"/>
      <c r="O336" s="260"/>
    </row>
    <row r="337" spans="6:15" s="5" customFormat="1">
      <c r="F337" s="253"/>
      <c r="H337" s="254"/>
      <c r="J337" s="260"/>
      <c r="K337" s="260"/>
      <c r="L337" s="260"/>
      <c r="M337" s="260"/>
      <c r="N337" s="260"/>
      <c r="O337" s="260"/>
    </row>
    <row r="338" spans="6:15" s="5" customFormat="1">
      <c r="F338" s="253"/>
      <c r="H338" s="254"/>
      <c r="J338" s="260"/>
      <c r="K338" s="260"/>
      <c r="L338" s="260"/>
      <c r="M338" s="260"/>
      <c r="N338" s="260"/>
      <c r="O338" s="260"/>
    </row>
    <row r="339" spans="6:15" s="5" customFormat="1">
      <c r="F339" s="253"/>
      <c r="H339" s="254"/>
      <c r="J339" s="260"/>
      <c r="K339" s="260"/>
      <c r="L339" s="260"/>
      <c r="M339" s="260"/>
      <c r="N339" s="260"/>
      <c r="O339" s="260"/>
    </row>
    <row r="340" spans="6:15" s="5" customFormat="1">
      <c r="F340" s="253"/>
      <c r="H340" s="254"/>
      <c r="J340" s="260"/>
      <c r="K340" s="260"/>
      <c r="L340" s="260"/>
      <c r="M340" s="260"/>
      <c r="N340" s="260"/>
      <c r="O340" s="260"/>
    </row>
    <row r="341" spans="6:15" s="5" customFormat="1">
      <c r="F341" s="253"/>
      <c r="H341" s="254"/>
      <c r="J341" s="260"/>
      <c r="K341" s="260"/>
      <c r="L341" s="260"/>
      <c r="M341" s="260"/>
      <c r="N341" s="260"/>
      <c r="O341" s="260"/>
    </row>
    <row r="342" spans="6:15" s="5" customFormat="1">
      <c r="F342" s="253"/>
      <c r="H342" s="254"/>
      <c r="J342" s="260"/>
      <c r="K342" s="260"/>
      <c r="L342" s="260"/>
      <c r="M342" s="260"/>
      <c r="N342" s="260"/>
      <c r="O342" s="260"/>
    </row>
    <row r="343" spans="6:15" s="5" customFormat="1">
      <c r="F343" s="253"/>
      <c r="H343" s="254"/>
      <c r="J343" s="260"/>
      <c r="K343" s="260"/>
      <c r="L343" s="260"/>
      <c r="M343" s="260"/>
      <c r="N343" s="260"/>
      <c r="O343" s="260"/>
    </row>
    <row r="344" spans="6:15" s="5" customFormat="1">
      <c r="F344" s="253"/>
      <c r="H344" s="254"/>
      <c r="J344" s="260"/>
      <c r="K344" s="260"/>
      <c r="L344" s="260"/>
      <c r="M344" s="260"/>
      <c r="N344" s="260"/>
      <c r="O344" s="260"/>
    </row>
    <row r="345" spans="6:15" s="5" customFormat="1">
      <c r="F345" s="253"/>
      <c r="H345" s="254"/>
      <c r="J345" s="260"/>
      <c r="K345" s="260"/>
      <c r="L345" s="260"/>
      <c r="M345" s="260"/>
      <c r="N345" s="260"/>
      <c r="O345" s="260"/>
    </row>
    <row r="346" spans="6:15" s="5" customFormat="1">
      <c r="F346" s="253"/>
      <c r="H346" s="254"/>
      <c r="J346" s="260"/>
      <c r="K346" s="260"/>
      <c r="L346" s="260"/>
      <c r="M346" s="260"/>
      <c r="N346" s="260"/>
      <c r="O346" s="260"/>
    </row>
    <row r="347" spans="6:15" s="5" customFormat="1">
      <c r="F347" s="253"/>
      <c r="H347" s="254"/>
      <c r="J347" s="260"/>
      <c r="K347" s="260"/>
      <c r="L347" s="260"/>
      <c r="M347" s="260"/>
      <c r="N347" s="260"/>
      <c r="O347" s="260"/>
    </row>
    <row r="348" spans="6:15" s="5" customFormat="1">
      <c r="F348" s="253"/>
      <c r="H348" s="254"/>
      <c r="J348" s="260"/>
      <c r="K348" s="260"/>
      <c r="L348" s="260"/>
      <c r="M348" s="260"/>
      <c r="N348" s="260"/>
      <c r="O348" s="260"/>
    </row>
    <row r="349" spans="6:15" s="5" customFormat="1">
      <c r="F349" s="253"/>
      <c r="H349" s="254"/>
      <c r="J349" s="260"/>
      <c r="K349" s="260"/>
      <c r="L349" s="260"/>
      <c r="M349" s="260"/>
      <c r="N349" s="260"/>
      <c r="O349" s="260"/>
    </row>
    <row r="350" spans="6:15" s="5" customFormat="1">
      <c r="F350" s="253"/>
      <c r="H350" s="254"/>
      <c r="J350" s="260"/>
      <c r="K350" s="260"/>
      <c r="L350" s="260"/>
      <c r="M350" s="260"/>
      <c r="N350" s="260"/>
      <c r="O350" s="260"/>
    </row>
    <row r="351" spans="6:15" s="5" customFormat="1">
      <c r="F351" s="253"/>
      <c r="H351" s="254"/>
      <c r="J351" s="260"/>
      <c r="K351" s="260"/>
      <c r="L351" s="260"/>
      <c r="M351" s="260"/>
      <c r="N351" s="260"/>
      <c r="O351" s="260"/>
    </row>
    <row r="352" spans="6:15" s="5" customFormat="1">
      <c r="F352" s="253"/>
      <c r="H352" s="254"/>
      <c r="J352" s="260"/>
      <c r="K352" s="260"/>
      <c r="L352" s="260"/>
      <c r="M352" s="260"/>
      <c r="N352" s="260"/>
      <c r="O352" s="260"/>
    </row>
    <row r="353" spans="6:15" s="5" customFormat="1">
      <c r="F353" s="253"/>
      <c r="H353" s="254"/>
      <c r="J353" s="260"/>
      <c r="K353" s="260"/>
      <c r="L353" s="260"/>
      <c r="M353" s="260"/>
      <c r="N353" s="260"/>
      <c r="O353" s="260"/>
    </row>
    <row r="354" spans="6:15" s="5" customFormat="1">
      <c r="F354" s="253"/>
      <c r="H354" s="254"/>
      <c r="J354" s="260"/>
      <c r="K354" s="260"/>
      <c r="L354" s="260"/>
      <c r="M354" s="260"/>
      <c r="N354" s="260"/>
      <c r="O354" s="260"/>
    </row>
    <row r="355" spans="6:15" s="5" customFormat="1">
      <c r="F355" s="253"/>
      <c r="H355" s="254"/>
      <c r="J355" s="260"/>
      <c r="K355" s="260"/>
      <c r="L355" s="260"/>
      <c r="M355" s="260"/>
      <c r="N355" s="260"/>
      <c r="O355" s="260"/>
    </row>
    <row r="356" spans="6:15" s="5" customFormat="1">
      <c r="F356" s="253"/>
      <c r="H356" s="254"/>
      <c r="J356" s="260"/>
      <c r="K356" s="260"/>
      <c r="L356" s="260"/>
      <c r="M356" s="260"/>
      <c r="N356" s="260"/>
      <c r="O356" s="260"/>
    </row>
    <row r="357" spans="6:15" s="5" customFormat="1">
      <c r="F357" s="253"/>
      <c r="H357" s="254"/>
      <c r="J357" s="260"/>
      <c r="K357" s="260"/>
      <c r="L357" s="260"/>
      <c r="M357" s="260"/>
      <c r="N357" s="260"/>
      <c r="O357" s="260"/>
    </row>
    <row r="358" spans="6:15" s="5" customFormat="1">
      <c r="F358" s="253"/>
      <c r="H358" s="254"/>
      <c r="J358" s="260"/>
      <c r="K358" s="260"/>
      <c r="L358" s="260"/>
      <c r="M358" s="260"/>
      <c r="N358" s="260"/>
      <c r="O358" s="260"/>
    </row>
    <row r="359" spans="6:15" s="5" customFormat="1">
      <c r="F359" s="253"/>
      <c r="H359" s="254"/>
      <c r="J359" s="260"/>
      <c r="K359" s="260"/>
      <c r="L359" s="260"/>
      <c r="M359" s="260"/>
      <c r="N359" s="260"/>
      <c r="O359" s="260"/>
    </row>
    <row r="360" spans="6:15" s="5" customFormat="1">
      <c r="F360" s="253"/>
      <c r="H360" s="254"/>
      <c r="J360" s="260"/>
      <c r="K360" s="260"/>
      <c r="L360" s="260"/>
      <c r="M360" s="260"/>
      <c r="N360" s="260"/>
      <c r="O360" s="260"/>
    </row>
    <row r="361" spans="6:15" s="5" customFormat="1">
      <c r="F361" s="253"/>
      <c r="H361" s="254"/>
      <c r="J361" s="260"/>
      <c r="K361" s="260"/>
      <c r="L361" s="260"/>
      <c r="M361" s="260"/>
      <c r="N361" s="260"/>
      <c r="O361" s="260"/>
    </row>
    <row r="362" spans="6:15" s="5" customFormat="1">
      <c r="F362" s="253"/>
      <c r="H362" s="254"/>
      <c r="J362" s="260"/>
      <c r="K362" s="260"/>
      <c r="L362" s="260"/>
      <c r="M362" s="260"/>
      <c r="N362" s="260"/>
      <c r="O362" s="260"/>
    </row>
    <row r="363" spans="6:15" s="5" customFormat="1">
      <c r="F363" s="253"/>
      <c r="H363" s="254"/>
      <c r="J363" s="260"/>
      <c r="K363" s="260"/>
      <c r="L363" s="260"/>
      <c r="M363" s="260"/>
      <c r="N363" s="260"/>
      <c r="O363" s="260"/>
    </row>
    <row r="364" spans="6:15" s="5" customFormat="1">
      <c r="F364" s="253"/>
      <c r="H364" s="254"/>
      <c r="J364" s="260"/>
      <c r="K364" s="260"/>
      <c r="L364" s="260"/>
      <c r="M364" s="260"/>
      <c r="N364" s="260"/>
      <c r="O364" s="260"/>
    </row>
    <row r="365" spans="6:15" s="5" customFormat="1">
      <c r="F365" s="253"/>
      <c r="H365" s="254"/>
      <c r="J365" s="260"/>
      <c r="K365" s="260"/>
      <c r="L365" s="260"/>
      <c r="M365" s="260"/>
      <c r="N365" s="260"/>
      <c r="O365" s="260"/>
    </row>
    <row r="366" spans="6:15" s="5" customFormat="1">
      <c r="F366" s="253"/>
      <c r="H366" s="254"/>
      <c r="J366" s="260"/>
      <c r="K366" s="260"/>
      <c r="L366" s="260"/>
      <c r="M366" s="260"/>
      <c r="N366" s="260"/>
      <c r="O366" s="260"/>
    </row>
    <row r="367" spans="6:15" s="5" customFormat="1">
      <c r="F367" s="253"/>
      <c r="H367" s="254"/>
      <c r="J367" s="260"/>
      <c r="K367" s="260"/>
      <c r="L367" s="260"/>
      <c r="M367" s="260"/>
      <c r="N367" s="260"/>
      <c r="O367" s="260"/>
    </row>
    <row r="368" spans="6:15" s="5" customFormat="1">
      <c r="F368" s="253"/>
      <c r="H368" s="254"/>
      <c r="J368" s="260"/>
      <c r="K368" s="260"/>
      <c r="L368" s="260"/>
      <c r="M368" s="260"/>
      <c r="N368" s="260"/>
      <c r="O368" s="260"/>
    </row>
    <row r="369" spans="6:15" s="5" customFormat="1">
      <c r="F369" s="253"/>
      <c r="H369" s="254"/>
      <c r="J369" s="260"/>
      <c r="K369" s="260"/>
      <c r="L369" s="260"/>
      <c r="M369" s="260"/>
      <c r="N369" s="260"/>
      <c r="O369" s="260"/>
    </row>
    <row r="370" spans="6:15" s="5" customFormat="1">
      <c r="F370" s="253"/>
      <c r="H370" s="254"/>
      <c r="J370" s="260"/>
      <c r="K370" s="260"/>
      <c r="L370" s="260"/>
      <c r="M370" s="260"/>
      <c r="N370" s="260"/>
      <c r="O370" s="260"/>
    </row>
    <row r="371" spans="6:15" s="5" customFormat="1">
      <c r="F371" s="253"/>
      <c r="H371" s="254"/>
      <c r="J371" s="260"/>
      <c r="K371" s="260"/>
      <c r="L371" s="260"/>
      <c r="M371" s="260"/>
      <c r="N371" s="260"/>
      <c r="O371" s="260"/>
    </row>
    <row r="372" spans="6:15" s="5" customFormat="1">
      <c r="F372" s="253"/>
      <c r="H372" s="254"/>
      <c r="J372" s="260"/>
      <c r="K372" s="260"/>
      <c r="L372" s="260"/>
      <c r="M372" s="260"/>
      <c r="N372" s="260"/>
      <c r="O372" s="260"/>
    </row>
    <row r="373" spans="6:15" s="5" customFormat="1">
      <c r="F373" s="253"/>
      <c r="H373" s="254"/>
      <c r="J373" s="260"/>
      <c r="K373" s="260"/>
      <c r="L373" s="260"/>
      <c r="M373" s="260"/>
      <c r="N373" s="260"/>
      <c r="O373" s="260"/>
    </row>
    <row r="374" spans="6:15" s="5" customFormat="1">
      <c r="F374" s="253"/>
      <c r="H374" s="254"/>
      <c r="J374" s="260"/>
      <c r="K374" s="260"/>
      <c r="L374" s="260"/>
      <c r="M374" s="260"/>
      <c r="N374" s="260"/>
      <c r="O374" s="260"/>
    </row>
    <row r="375" spans="6:15" s="5" customFormat="1">
      <c r="F375" s="253"/>
      <c r="H375" s="254"/>
      <c r="J375" s="260"/>
      <c r="K375" s="260"/>
      <c r="L375" s="260"/>
      <c r="M375" s="260"/>
      <c r="N375" s="260"/>
      <c r="O375" s="260"/>
    </row>
    <row r="376" spans="6:15" s="5" customFormat="1">
      <c r="F376" s="253"/>
      <c r="H376" s="254"/>
      <c r="J376" s="260"/>
      <c r="K376" s="260"/>
      <c r="L376" s="260"/>
      <c r="M376" s="260"/>
      <c r="N376" s="260"/>
      <c r="O376" s="260"/>
    </row>
    <row r="377" spans="6:15" s="5" customFormat="1">
      <c r="F377" s="253"/>
      <c r="H377" s="254"/>
      <c r="J377" s="260"/>
      <c r="K377" s="260"/>
      <c r="L377" s="260"/>
      <c r="M377" s="260"/>
      <c r="N377" s="260"/>
      <c r="O377" s="260"/>
    </row>
    <row r="378" spans="6:15" s="5" customFormat="1">
      <c r="F378" s="253"/>
      <c r="H378" s="254"/>
      <c r="J378" s="260"/>
      <c r="K378" s="260"/>
      <c r="L378" s="260"/>
      <c r="M378" s="260"/>
      <c r="N378" s="260"/>
      <c r="O378" s="260"/>
    </row>
    <row r="379" spans="6:15" s="5" customFormat="1">
      <c r="F379" s="253"/>
      <c r="H379" s="254"/>
      <c r="J379" s="260"/>
      <c r="K379" s="260"/>
      <c r="L379" s="260"/>
      <c r="M379" s="260"/>
      <c r="N379" s="260"/>
      <c r="O379" s="260"/>
    </row>
    <row r="380" spans="6:15" s="5" customFormat="1">
      <c r="F380" s="253"/>
      <c r="H380" s="254"/>
      <c r="J380" s="260"/>
      <c r="K380" s="260"/>
      <c r="L380" s="260"/>
      <c r="M380" s="260"/>
      <c r="N380" s="260"/>
      <c r="O380" s="260"/>
    </row>
    <row r="381" spans="6:15" s="5" customFormat="1">
      <c r="F381" s="253"/>
      <c r="H381" s="254"/>
      <c r="J381" s="260"/>
      <c r="K381" s="260"/>
      <c r="L381" s="260"/>
      <c r="M381" s="260"/>
      <c r="N381" s="260"/>
      <c r="O381" s="260"/>
    </row>
    <row r="382" spans="6:15" s="5" customFormat="1">
      <c r="F382" s="253"/>
      <c r="H382" s="254"/>
      <c r="J382" s="260"/>
      <c r="K382" s="260"/>
      <c r="L382" s="260"/>
      <c r="M382" s="260"/>
      <c r="N382" s="260"/>
      <c r="O382" s="260"/>
    </row>
    <row r="383" spans="6:15" s="5" customFormat="1">
      <c r="F383" s="253"/>
      <c r="H383" s="254"/>
      <c r="J383" s="260"/>
      <c r="K383" s="260"/>
      <c r="L383" s="260"/>
      <c r="M383" s="260"/>
      <c r="N383" s="260"/>
      <c r="O383" s="260"/>
    </row>
    <row r="384" spans="6:15" s="5" customFormat="1">
      <c r="F384" s="253"/>
      <c r="H384" s="254"/>
      <c r="J384" s="260"/>
      <c r="K384" s="260"/>
      <c r="L384" s="260"/>
      <c r="M384" s="260"/>
      <c r="N384" s="260"/>
      <c r="O384" s="260"/>
    </row>
    <row r="385" spans="2:24" s="5" customFormat="1">
      <c r="F385" s="253"/>
      <c r="H385" s="254"/>
      <c r="J385" s="260"/>
      <c r="K385" s="260"/>
      <c r="L385" s="260"/>
      <c r="M385" s="260"/>
      <c r="N385" s="260"/>
      <c r="O385" s="260"/>
    </row>
    <row r="386" spans="2:24" s="5" customFormat="1">
      <c r="F386" s="253"/>
      <c r="H386" s="254"/>
      <c r="J386" s="260"/>
      <c r="K386" s="260"/>
      <c r="L386" s="260"/>
      <c r="M386" s="260"/>
      <c r="N386" s="260"/>
      <c r="O386" s="260"/>
    </row>
    <row r="387" spans="2:24" s="5" customFormat="1">
      <c r="F387" s="253"/>
      <c r="H387" s="254"/>
      <c r="J387" s="260"/>
      <c r="K387" s="260"/>
      <c r="L387" s="260"/>
      <c r="M387" s="260"/>
      <c r="N387" s="260"/>
      <c r="O387" s="260"/>
    </row>
    <row r="388" spans="2:24" s="5" customFormat="1">
      <c r="F388" s="253"/>
      <c r="H388" s="254"/>
      <c r="J388" s="260"/>
      <c r="K388" s="260"/>
      <c r="L388" s="260"/>
      <c r="M388" s="260"/>
      <c r="N388" s="260"/>
      <c r="O388" s="260"/>
    </row>
    <row r="389" spans="2:24" s="5" customFormat="1">
      <c r="F389" s="253"/>
      <c r="H389" s="254"/>
      <c r="J389" s="260"/>
      <c r="K389" s="260"/>
      <c r="L389" s="260"/>
      <c r="M389" s="260"/>
      <c r="N389" s="260"/>
      <c r="O389" s="260"/>
    </row>
    <row r="390" spans="2:24" s="5" customFormat="1">
      <c r="F390" s="253"/>
      <c r="H390" s="254"/>
      <c r="J390" s="260"/>
      <c r="K390" s="260"/>
      <c r="L390" s="260"/>
      <c r="M390" s="260"/>
      <c r="N390" s="260"/>
      <c r="O390" s="260"/>
    </row>
    <row r="391" spans="2:24" s="5" customFormat="1">
      <c r="F391" s="253"/>
      <c r="H391" s="254"/>
      <c r="J391" s="260"/>
      <c r="K391" s="260"/>
      <c r="L391" s="260"/>
      <c r="M391" s="260"/>
      <c r="N391" s="260"/>
      <c r="O391" s="260"/>
    </row>
    <row r="392" spans="2:24" s="5" customFormat="1">
      <c r="F392" s="253"/>
      <c r="H392" s="254"/>
      <c r="J392" s="260"/>
      <c r="K392" s="260"/>
      <c r="L392" s="260"/>
      <c r="M392" s="260"/>
      <c r="N392" s="260"/>
      <c r="O392" s="260"/>
    </row>
    <row r="393" spans="2:24" s="5" customFormat="1">
      <c r="F393" s="253"/>
      <c r="H393" s="254"/>
      <c r="J393" s="260"/>
      <c r="K393" s="260"/>
      <c r="L393" s="260"/>
      <c r="M393" s="260"/>
      <c r="N393" s="260"/>
      <c r="O393" s="260"/>
    </row>
    <row r="394" spans="2:24" s="5" customFormat="1">
      <c r="F394" s="253"/>
      <c r="H394" s="254"/>
      <c r="J394" s="260"/>
      <c r="K394" s="260"/>
      <c r="L394" s="260"/>
      <c r="M394" s="260"/>
      <c r="N394" s="260"/>
      <c r="O394" s="260"/>
    </row>
    <row r="395" spans="2:24" s="5" customFormat="1">
      <c r="F395" s="253"/>
      <c r="H395" s="254"/>
      <c r="J395" s="260"/>
      <c r="K395" s="260"/>
      <c r="L395" s="260"/>
      <c r="M395" s="260"/>
      <c r="N395" s="260"/>
      <c r="O395" s="260"/>
    </row>
    <row r="396" spans="2:24" s="5" customFormat="1">
      <c r="F396" s="253"/>
      <c r="H396" s="254"/>
      <c r="J396" s="260"/>
      <c r="K396" s="260"/>
      <c r="L396" s="260"/>
      <c r="M396" s="260"/>
      <c r="N396" s="260"/>
      <c r="O396" s="260"/>
    </row>
    <row r="397" spans="2:24" s="80" customFormat="1">
      <c r="B397" s="5"/>
      <c r="C397" s="5"/>
      <c r="D397" s="5"/>
      <c r="E397" s="5"/>
      <c r="F397" s="253"/>
      <c r="G397" s="5"/>
      <c r="H397" s="254"/>
      <c r="J397" s="260"/>
      <c r="K397" s="260"/>
      <c r="L397" s="260"/>
      <c r="M397" s="260"/>
      <c r="N397" s="260"/>
      <c r="O397" s="260"/>
      <c r="Q397" s="5"/>
      <c r="R397" s="5"/>
      <c r="S397" s="5"/>
      <c r="T397" s="5"/>
      <c r="U397" s="5"/>
      <c r="V397" s="5"/>
      <c r="W397" s="5"/>
      <c r="X397" s="5"/>
    </row>
    <row r="398" spans="2:24" s="80" customFormat="1">
      <c r="F398" s="261"/>
      <c r="H398" s="262"/>
      <c r="J398" s="260"/>
      <c r="K398" s="260"/>
      <c r="L398" s="260"/>
      <c r="M398" s="260"/>
      <c r="N398" s="260"/>
      <c r="O398" s="260"/>
      <c r="Q398" s="5"/>
      <c r="R398" s="5"/>
      <c r="S398" s="5"/>
      <c r="T398" s="5"/>
      <c r="U398" s="5"/>
      <c r="V398" s="5"/>
      <c r="W398" s="5"/>
      <c r="X398" s="5"/>
    </row>
    <row r="399" spans="2:24" s="80" customFormat="1">
      <c r="F399" s="261"/>
      <c r="H399" s="262"/>
      <c r="J399" s="260"/>
      <c r="K399" s="260"/>
      <c r="L399" s="260"/>
      <c r="M399" s="260"/>
      <c r="N399" s="260"/>
      <c r="O399" s="260"/>
      <c r="Q399" s="5"/>
      <c r="R399" s="5"/>
      <c r="S399" s="5"/>
      <c r="T399" s="5"/>
      <c r="U399" s="5"/>
      <c r="V399" s="5"/>
      <c r="W399" s="5"/>
      <c r="X399" s="5"/>
    </row>
    <row r="400" spans="2:24" s="80" customFormat="1">
      <c r="F400" s="261"/>
      <c r="H400" s="262"/>
      <c r="J400" s="4"/>
      <c r="K400" s="4"/>
      <c r="L400" s="4"/>
      <c r="M400" s="4"/>
      <c r="N400" s="4"/>
      <c r="O400" s="4"/>
      <c r="Q400" s="5"/>
      <c r="R400" s="5"/>
      <c r="S400" s="5"/>
      <c r="T400" s="5"/>
      <c r="U400" s="5"/>
      <c r="V400" s="5"/>
      <c r="W400" s="5"/>
      <c r="X400" s="5"/>
    </row>
    <row r="401" spans="2:24" s="80" customFormat="1">
      <c r="F401" s="261"/>
      <c r="H401" s="262"/>
      <c r="J401" s="4"/>
      <c r="K401" s="4"/>
      <c r="L401" s="4"/>
      <c r="M401" s="4"/>
      <c r="N401" s="4"/>
      <c r="O401" s="4"/>
      <c r="Q401" s="5"/>
      <c r="R401" s="5"/>
      <c r="S401" s="5"/>
      <c r="T401" s="5"/>
      <c r="U401" s="5"/>
      <c r="V401" s="5"/>
      <c r="W401" s="5"/>
      <c r="X401" s="5"/>
    </row>
    <row r="402" spans="2:24" s="80" customFormat="1">
      <c r="F402" s="261"/>
      <c r="H402" s="262"/>
      <c r="J402" s="4"/>
      <c r="K402" s="4"/>
      <c r="L402" s="4"/>
      <c r="M402" s="4"/>
      <c r="N402" s="4"/>
      <c r="O402" s="4"/>
      <c r="Q402" s="5"/>
      <c r="R402" s="5"/>
      <c r="S402" s="5"/>
      <c r="T402" s="5"/>
      <c r="U402" s="5"/>
      <c r="V402" s="5"/>
      <c r="W402" s="5"/>
      <c r="X402" s="5"/>
    </row>
    <row r="403" spans="2:24" s="80" customFormat="1">
      <c r="F403" s="261"/>
      <c r="H403" s="262"/>
      <c r="J403" s="4"/>
      <c r="K403" s="4"/>
      <c r="L403" s="4"/>
      <c r="M403" s="4"/>
      <c r="N403" s="4"/>
      <c r="O403" s="4"/>
      <c r="Q403" s="5"/>
      <c r="R403" s="5"/>
      <c r="S403" s="5"/>
      <c r="T403" s="5"/>
      <c r="U403" s="5"/>
      <c r="V403" s="5"/>
      <c r="W403" s="5"/>
      <c r="X403" s="5"/>
    </row>
    <row r="404" spans="2:24" s="80" customFormat="1">
      <c r="F404" s="261"/>
      <c r="H404" s="262"/>
      <c r="J404" s="4"/>
      <c r="K404" s="4"/>
      <c r="L404" s="4"/>
      <c r="M404" s="4"/>
      <c r="N404" s="4"/>
      <c r="O404" s="4"/>
      <c r="Q404" s="5"/>
      <c r="R404" s="5"/>
      <c r="S404" s="5"/>
      <c r="T404" s="5"/>
      <c r="U404" s="5"/>
      <c r="V404" s="5"/>
      <c r="W404" s="5"/>
      <c r="X404" s="5"/>
    </row>
    <row r="405" spans="2:24" s="80" customFormat="1">
      <c r="F405" s="261"/>
      <c r="H405" s="262"/>
      <c r="J405" s="4"/>
      <c r="K405" s="4"/>
      <c r="L405" s="4"/>
      <c r="M405" s="4"/>
      <c r="N405" s="4"/>
      <c r="O405" s="4"/>
      <c r="Q405" s="5"/>
      <c r="R405" s="5"/>
      <c r="S405" s="5"/>
      <c r="T405" s="5"/>
      <c r="U405" s="5"/>
      <c r="V405" s="5"/>
      <c r="W405" s="5"/>
      <c r="X405" s="5"/>
    </row>
    <row r="406" spans="2:24" s="80" customFormat="1">
      <c r="F406" s="261"/>
      <c r="H406" s="262"/>
      <c r="J406" s="4"/>
      <c r="K406" s="4"/>
      <c r="L406" s="4"/>
      <c r="M406" s="4"/>
      <c r="N406" s="4"/>
      <c r="O406" s="4"/>
      <c r="Q406" s="5"/>
      <c r="R406" s="5"/>
      <c r="S406" s="5"/>
      <c r="T406" s="5"/>
      <c r="U406" s="5"/>
      <c r="V406" s="5"/>
      <c r="W406" s="5"/>
      <c r="X406" s="5"/>
    </row>
    <row r="407" spans="2:24" s="80" customFormat="1">
      <c r="F407" s="261"/>
      <c r="H407" s="262"/>
      <c r="J407" s="4"/>
      <c r="K407" s="4"/>
      <c r="L407" s="4"/>
      <c r="M407" s="4"/>
      <c r="N407" s="4"/>
      <c r="O407" s="4"/>
      <c r="Q407" s="5"/>
      <c r="R407" s="5"/>
      <c r="S407" s="5"/>
      <c r="T407" s="5"/>
      <c r="U407" s="5"/>
      <c r="V407" s="5"/>
      <c r="W407" s="5"/>
      <c r="X407" s="5"/>
    </row>
    <row r="408" spans="2:24" s="80" customFormat="1">
      <c r="F408" s="261"/>
      <c r="H408" s="262"/>
      <c r="J408" s="4"/>
      <c r="K408" s="4"/>
      <c r="L408" s="4"/>
      <c r="M408" s="4"/>
      <c r="N408" s="4"/>
      <c r="O408" s="4"/>
      <c r="Q408" s="5"/>
      <c r="R408" s="5"/>
      <c r="S408" s="5"/>
      <c r="T408" s="5"/>
      <c r="U408" s="5"/>
      <c r="V408" s="5"/>
      <c r="W408" s="5"/>
      <c r="X408" s="5"/>
    </row>
    <row r="409" spans="2:24" s="80" customFormat="1">
      <c r="F409" s="261"/>
      <c r="H409" s="262"/>
      <c r="J409" s="4"/>
      <c r="K409" s="4"/>
      <c r="L409" s="4"/>
      <c r="M409" s="4"/>
      <c r="N409" s="4"/>
      <c r="O409" s="4"/>
      <c r="Q409" s="5"/>
      <c r="R409" s="5"/>
      <c r="S409" s="5"/>
      <c r="T409" s="5"/>
      <c r="U409" s="5"/>
      <c r="V409" s="5"/>
      <c r="W409" s="5"/>
      <c r="X409" s="5"/>
    </row>
    <row r="410" spans="2:24">
      <c r="B410" s="80"/>
      <c r="C410" s="80"/>
      <c r="D410" s="80"/>
      <c r="E410" s="80"/>
      <c r="F410" s="261"/>
      <c r="G410" s="80"/>
      <c r="H410" s="262"/>
    </row>
  </sheetData>
  <mergeCells count="3">
    <mergeCell ref="B1:H1"/>
    <mergeCell ref="B71:H71"/>
    <mergeCell ref="B80:H82"/>
  </mergeCells>
  <printOptions horizontalCentered="1"/>
  <pageMargins left="0.25" right="0.25" top="0.25" bottom="0.25" header="0.3" footer="0.3"/>
  <pageSetup scale="49" fitToHeight="0" orientation="landscape" r:id="rId1"/>
  <headerFooter>
    <oddFooter>&amp;R&amp;P of &amp;N</oddFooter>
  </headerFooter>
  <rowBreaks count="1" manualBreakCount="1">
    <brk id="48"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9"/>
  <sheetViews>
    <sheetView topLeftCell="B1" zoomScaleNormal="100" workbookViewId="0">
      <selection activeCell="B53" sqref="B53"/>
    </sheetView>
  </sheetViews>
  <sheetFormatPr defaultColWidth="8.88671875" defaultRowHeight="14.4"/>
  <sheetData>
    <row r="1" spans="1:24" s="849" customFormat="1" ht="9" customHeight="1">
      <c r="A1" s="985" t="s">
        <v>342</v>
      </c>
      <c r="B1" s="986"/>
      <c r="C1" s="987"/>
      <c r="D1" s="960" t="s">
        <v>343</v>
      </c>
      <c r="E1" s="961"/>
      <c r="F1" s="961"/>
      <c r="G1" s="961"/>
      <c r="H1" s="961"/>
      <c r="I1" s="961"/>
      <c r="J1" s="961"/>
      <c r="K1" s="961"/>
      <c r="L1" s="961"/>
      <c r="M1" s="961"/>
      <c r="N1" s="961"/>
      <c r="O1" s="961"/>
      <c r="P1" s="961"/>
      <c r="Q1" s="961"/>
      <c r="R1" s="961"/>
      <c r="S1" s="961"/>
      <c r="T1" s="961"/>
      <c r="U1" s="980"/>
    </row>
    <row r="2" spans="1:24" s="849" customFormat="1" ht="9" customHeight="1">
      <c r="A2" s="988"/>
      <c r="B2" s="989"/>
      <c r="C2" s="990"/>
      <c r="D2" s="960" t="s">
        <v>344</v>
      </c>
      <c r="E2" s="961"/>
      <c r="F2" s="980"/>
      <c r="G2" s="994" t="s">
        <v>345</v>
      </c>
      <c r="H2" s="995"/>
      <c r="I2" s="996"/>
      <c r="J2" s="994" t="s">
        <v>346</v>
      </c>
      <c r="K2" s="995"/>
      <c r="L2" s="996"/>
      <c r="M2" s="994" t="s">
        <v>347</v>
      </c>
      <c r="N2" s="995"/>
      <c r="O2" s="996"/>
      <c r="P2" s="994" t="s">
        <v>348</v>
      </c>
      <c r="Q2" s="995"/>
      <c r="R2" s="996"/>
      <c r="S2" s="994" t="s">
        <v>349</v>
      </c>
      <c r="T2" s="995"/>
      <c r="U2" s="996"/>
      <c r="V2" s="994" t="s">
        <v>350</v>
      </c>
      <c r="W2" s="995"/>
      <c r="X2" s="996"/>
    </row>
    <row r="3" spans="1:24" s="849" customFormat="1" ht="9" customHeight="1">
      <c r="A3" s="991"/>
      <c r="B3" s="992"/>
      <c r="C3" s="993"/>
      <c r="D3" s="850" t="s">
        <v>351</v>
      </c>
      <c r="E3" s="851" t="s">
        <v>352</v>
      </c>
      <c r="F3" s="852" t="s">
        <v>353</v>
      </c>
      <c r="G3" s="997" t="s">
        <v>354</v>
      </c>
      <c r="H3" s="998"/>
      <c r="I3" s="852" t="s">
        <v>353</v>
      </c>
      <c r="J3" s="997" t="s">
        <v>354</v>
      </c>
      <c r="K3" s="998"/>
      <c r="L3" s="853" t="s">
        <v>353</v>
      </c>
      <c r="M3" s="997" t="s">
        <v>354</v>
      </c>
      <c r="N3" s="998"/>
      <c r="O3" s="852" t="s">
        <v>353</v>
      </c>
      <c r="P3" s="997" t="s">
        <v>354</v>
      </c>
      <c r="Q3" s="998"/>
      <c r="R3" s="852" t="s">
        <v>353</v>
      </c>
      <c r="S3" s="997" t="s">
        <v>354</v>
      </c>
      <c r="T3" s="998"/>
      <c r="U3" s="854" t="s">
        <v>353</v>
      </c>
      <c r="V3" s="997" t="s">
        <v>354</v>
      </c>
      <c r="W3" s="998"/>
      <c r="X3" s="852" t="s">
        <v>353</v>
      </c>
    </row>
    <row r="4" spans="1:24" s="849" customFormat="1" ht="9" customHeight="1">
      <c r="A4" s="981">
        <v>15433</v>
      </c>
      <c r="B4" s="982"/>
      <c r="C4" s="853" t="s">
        <v>355</v>
      </c>
      <c r="D4" s="855"/>
      <c r="E4" s="856">
        <v>103.5</v>
      </c>
      <c r="F4" s="857">
        <v>103.5</v>
      </c>
      <c r="G4" s="855"/>
      <c r="H4" s="856">
        <v>102.4</v>
      </c>
      <c r="I4" s="857">
        <v>102.4</v>
      </c>
      <c r="J4" s="855"/>
      <c r="K4" s="858">
        <v>102.4</v>
      </c>
      <c r="L4" s="859">
        <v>102.4</v>
      </c>
      <c r="M4" s="855"/>
      <c r="N4" s="858">
        <v>103.3</v>
      </c>
      <c r="O4" s="857">
        <v>103.3</v>
      </c>
      <c r="P4" s="855"/>
      <c r="Q4" s="858">
        <v>99.8</v>
      </c>
      <c r="R4" s="857">
        <v>99.8</v>
      </c>
      <c r="S4" s="855"/>
      <c r="T4" s="856">
        <v>101.7</v>
      </c>
      <c r="U4" s="860">
        <v>101.7</v>
      </c>
      <c r="V4" s="855"/>
      <c r="W4" s="856">
        <v>99.8</v>
      </c>
      <c r="X4" s="857">
        <v>99.8</v>
      </c>
    </row>
    <row r="5" spans="1:24" s="849" customFormat="1" ht="9" customHeight="1">
      <c r="A5" s="960" t="s">
        <v>356</v>
      </c>
      <c r="B5" s="961"/>
      <c r="C5" s="853" t="s">
        <v>357</v>
      </c>
      <c r="D5" s="861">
        <v>100.8</v>
      </c>
      <c r="E5" s="856">
        <v>104</v>
      </c>
      <c r="F5" s="857">
        <v>103.1</v>
      </c>
      <c r="G5" s="862">
        <v>94.5</v>
      </c>
      <c r="H5" s="856">
        <v>104.5</v>
      </c>
      <c r="I5" s="857">
        <v>101.5</v>
      </c>
      <c r="J5" s="863">
        <v>84.8</v>
      </c>
      <c r="K5" s="858">
        <v>104.5</v>
      </c>
      <c r="L5" s="864">
        <v>98.5</v>
      </c>
      <c r="M5" s="863">
        <v>93.5</v>
      </c>
      <c r="N5" s="858">
        <v>104.6</v>
      </c>
      <c r="O5" s="857">
        <v>101.2</v>
      </c>
      <c r="P5" s="861">
        <v>85.2</v>
      </c>
      <c r="Q5" s="858">
        <v>104.4</v>
      </c>
      <c r="R5" s="857">
        <v>98.6</v>
      </c>
      <c r="S5" s="863">
        <v>81.900000000000006</v>
      </c>
      <c r="T5" s="856">
        <v>104.2</v>
      </c>
      <c r="U5" s="860">
        <v>97.5</v>
      </c>
      <c r="V5" s="861">
        <v>88.8</v>
      </c>
      <c r="W5" s="856">
        <v>103.4</v>
      </c>
      <c r="X5" s="857">
        <v>98.9</v>
      </c>
    </row>
    <row r="6" spans="1:24" s="849" customFormat="1" ht="7.95" customHeight="1">
      <c r="A6" s="962">
        <v>310</v>
      </c>
      <c r="B6" s="963"/>
      <c r="C6" s="865" t="s">
        <v>358</v>
      </c>
      <c r="D6" s="866">
        <v>102.6</v>
      </c>
      <c r="E6" s="867">
        <v>140.30000000000001</v>
      </c>
      <c r="F6" s="868">
        <v>135.19999999999999</v>
      </c>
      <c r="G6" s="869">
        <v>100.7</v>
      </c>
      <c r="H6" s="867">
        <v>126.4</v>
      </c>
      <c r="I6" s="868">
        <v>123</v>
      </c>
      <c r="J6" s="870">
        <v>98.2</v>
      </c>
      <c r="K6" s="871">
        <v>126</v>
      </c>
      <c r="L6" s="872">
        <v>122.3</v>
      </c>
      <c r="M6" s="870">
        <v>100.7</v>
      </c>
      <c r="N6" s="871">
        <v>126.3</v>
      </c>
      <c r="O6" s="868">
        <v>122.8</v>
      </c>
      <c r="P6" s="866">
        <v>94.8</v>
      </c>
      <c r="Q6" s="871">
        <v>126.2</v>
      </c>
      <c r="R6" s="868">
        <v>122</v>
      </c>
      <c r="S6" s="870">
        <v>102.6</v>
      </c>
      <c r="T6" s="867">
        <v>126.5</v>
      </c>
      <c r="U6" s="873">
        <v>123.3</v>
      </c>
      <c r="V6" s="866">
        <v>93.1</v>
      </c>
      <c r="W6" s="867">
        <v>112.1</v>
      </c>
      <c r="X6" s="868">
        <v>109.5</v>
      </c>
    </row>
    <row r="7" spans="1:24" s="849" customFormat="1" ht="9" customHeight="1">
      <c r="A7" s="966">
        <v>320</v>
      </c>
      <c r="B7" s="967"/>
      <c r="C7" s="874" t="s">
        <v>359</v>
      </c>
      <c r="D7" s="875">
        <v>103.3</v>
      </c>
      <c r="E7" s="876">
        <v>146.69999999999999</v>
      </c>
      <c r="F7" s="877">
        <v>125.4</v>
      </c>
      <c r="G7" s="878">
        <v>102.6</v>
      </c>
      <c r="H7" s="876">
        <v>146</v>
      </c>
      <c r="I7" s="877">
        <v>124.6</v>
      </c>
      <c r="J7" s="879">
        <v>82.3</v>
      </c>
      <c r="K7" s="880">
        <v>123.1</v>
      </c>
      <c r="L7" s="881">
        <v>103</v>
      </c>
      <c r="M7" s="879">
        <v>102.6</v>
      </c>
      <c r="N7" s="880">
        <v>123.2</v>
      </c>
      <c r="O7" s="877">
        <v>113</v>
      </c>
      <c r="P7" s="875">
        <v>86.3</v>
      </c>
      <c r="Q7" s="880">
        <v>145.6</v>
      </c>
      <c r="R7" s="877">
        <v>116.4</v>
      </c>
      <c r="S7" s="879">
        <v>86.3</v>
      </c>
      <c r="T7" s="876">
        <v>146.30000000000001</v>
      </c>
      <c r="U7" s="882">
        <v>116.8</v>
      </c>
      <c r="V7" s="875">
        <v>90</v>
      </c>
      <c r="W7" s="876">
        <v>119.7</v>
      </c>
      <c r="X7" s="877">
        <v>105.1</v>
      </c>
    </row>
    <row r="8" spans="1:24" s="849" customFormat="1" ht="9" customHeight="1">
      <c r="A8" s="983">
        <v>330</v>
      </c>
      <c r="B8" s="984"/>
      <c r="C8" s="883" t="s">
        <v>360</v>
      </c>
      <c r="D8" s="884">
        <v>97.1</v>
      </c>
      <c r="E8" s="885">
        <v>141</v>
      </c>
      <c r="F8" s="886">
        <v>113.8</v>
      </c>
      <c r="G8" s="887">
        <v>91.5</v>
      </c>
      <c r="H8" s="885">
        <v>137.5</v>
      </c>
      <c r="I8" s="886">
        <v>109</v>
      </c>
      <c r="J8" s="888">
        <v>76.099999999999994</v>
      </c>
      <c r="K8" s="889">
        <v>137.30000000000001</v>
      </c>
      <c r="L8" s="890">
        <v>99.4</v>
      </c>
      <c r="M8" s="888">
        <v>88.5</v>
      </c>
      <c r="N8" s="889">
        <v>137.80000000000001</v>
      </c>
      <c r="O8" s="886">
        <v>107.3</v>
      </c>
      <c r="P8" s="884">
        <v>79.5</v>
      </c>
      <c r="Q8" s="889">
        <v>137.4</v>
      </c>
      <c r="R8" s="886">
        <v>101.6</v>
      </c>
      <c r="S8" s="888">
        <v>79.5</v>
      </c>
      <c r="T8" s="885">
        <v>137.6</v>
      </c>
      <c r="U8" s="891">
        <v>101.6</v>
      </c>
      <c r="V8" s="884">
        <v>81.7</v>
      </c>
      <c r="W8" s="885">
        <v>126.2</v>
      </c>
      <c r="X8" s="886">
        <v>98.7</v>
      </c>
    </row>
    <row r="9" spans="1:24" s="849" customFormat="1" ht="9" customHeight="1">
      <c r="A9" s="970">
        <v>3</v>
      </c>
      <c r="B9" s="971"/>
      <c r="C9" s="853" t="s">
        <v>361</v>
      </c>
      <c r="D9" s="861">
        <v>99.6</v>
      </c>
      <c r="E9" s="856">
        <v>140.9</v>
      </c>
      <c r="F9" s="857">
        <v>118.8</v>
      </c>
      <c r="G9" s="862">
        <v>95</v>
      </c>
      <c r="H9" s="856">
        <v>133.19999999999999</v>
      </c>
      <c r="I9" s="857">
        <v>112.7</v>
      </c>
      <c r="J9" s="863">
        <v>80.5</v>
      </c>
      <c r="K9" s="858">
        <v>128.9</v>
      </c>
      <c r="L9" s="859">
        <v>102.9</v>
      </c>
      <c r="M9" s="863">
        <v>93.6</v>
      </c>
      <c r="N9" s="858">
        <v>129.19999999999999</v>
      </c>
      <c r="O9" s="857">
        <v>110.1</v>
      </c>
      <c r="P9" s="861">
        <v>79.5</v>
      </c>
      <c r="Q9" s="858">
        <v>132.80000000000001</v>
      </c>
      <c r="R9" s="857">
        <v>104.2</v>
      </c>
      <c r="S9" s="863">
        <v>82.1</v>
      </c>
      <c r="T9" s="856">
        <v>133.30000000000001</v>
      </c>
      <c r="U9" s="860">
        <v>105.8</v>
      </c>
      <c r="V9" s="861">
        <v>82.9</v>
      </c>
      <c r="W9" s="856">
        <v>117.9</v>
      </c>
      <c r="X9" s="857">
        <v>99.1</v>
      </c>
    </row>
    <row r="10" spans="1:24" s="849" customFormat="1" ht="7.95" customHeight="1">
      <c r="A10" s="974">
        <v>4</v>
      </c>
      <c r="B10" s="975"/>
      <c r="C10" s="892" t="s">
        <v>362</v>
      </c>
      <c r="D10" s="866">
        <v>105.5</v>
      </c>
      <c r="E10" s="867">
        <v>149.1</v>
      </c>
      <c r="F10" s="868">
        <v>132.4</v>
      </c>
      <c r="G10" s="869">
        <v>102.6</v>
      </c>
      <c r="H10" s="867">
        <v>133.6</v>
      </c>
      <c r="I10" s="868">
        <v>121.7</v>
      </c>
      <c r="J10" s="870">
        <v>95.5</v>
      </c>
      <c r="K10" s="871">
        <v>141.30000000000001</v>
      </c>
      <c r="L10" s="872">
        <v>123.7</v>
      </c>
      <c r="M10" s="870">
        <v>103.3</v>
      </c>
      <c r="N10" s="871">
        <v>141.30000000000001</v>
      </c>
      <c r="O10" s="868">
        <v>126.7</v>
      </c>
      <c r="P10" s="866">
        <v>103.3</v>
      </c>
      <c r="Q10" s="871">
        <v>137.80000000000001</v>
      </c>
      <c r="R10" s="868">
        <v>124.6</v>
      </c>
      <c r="S10" s="870">
        <v>110.1</v>
      </c>
      <c r="T10" s="867">
        <v>138.4</v>
      </c>
      <c r="U10" s="873">
        <v>127.5</v>
      </c>
      <c r="V10" s="866">
        <v>108.2</v>
      </c>
      <c r="W10" s="867">
        <v>122.4</v>
      </c>
      <c r="X10" s="868">
        <v>117</v>
      </c>
    </row>
    <row r="11" spans="1:24" s="849" customFormat="1" ht="9" customHeight="1">
      <c r="A11" s="976">
        <v>5</v>
      </c>
      <c r="B11" s="977"/>
      <c r="C11" s="893" t="s">
        <v>363</v>
      </c>
      <c r="D11" s="875">
        <v>96.6</v>
      </c>
      <c r="E11" s="876">
        <v>131.69999999999999</v>
      </c>
      <c r="F11" s="877">
        <v>107.3</v>
      </c>
      <c r="G11" s="894">
        <v>93.1</v>
      </c>
      <c r="H11" s="876">
        <v>128.1</v>
      </c>
      <c r="I11" s="877">
        <v>103.8</v>
      </c>
      <c r="J11" s="879">
        <v>88.1</v>
      </c>
      <c r="K11" s="880">
        <v>118.8</v>
      </c>
      <c r="L11" s="895">
        <v>97.5</v>
      </c>
      <c r="M11" s="879">
        <v>93.1</v>
      </c>
      <c r="N11" s="880">
        <v>119.2</v>
      </c>
      <c r="O11" s="877">
        <v>101.1</v>
      </c>
      <c r="P11" s="875">
        <v>90.6</v>
      </c>
      <c r="Q11" s="880">
        <v>124.8</v>
      </c>
      <c r="R11" s="877">
        <v>101.1</v>
      </c>
      <c r="S11" s="879">
        <v>90.6</v>
      </c>
      <c r="T11" s="876">
        <v>128.4</v>
      </c>
      <c r="U11" s="882">
        <v>102.2</v>
      </c>
      <c r="V11" s="875">
        <v>92.9</v>
      </c>
      <c r="W11" s="876">
        <v>110.7</v>
      </c>
      <c r="X11" s="877">
        <v>98.4</v>
      </c>
    </row>
    <row r="12" spans="1:24" s="849" customFormat="1" ht="9" customHeight="1">
      <c r="A12" s="976">
        <v>6</v>
      </c>
      <c r="B12" s="977"/>
      <c r="C12" s="893" t="s">
        <v>364</v>
      </c>
      <c r="D12" s="875">
        <v>104.5</v>
      </c>
      <c r="E12" s="876">
        <v>141.19999999999999</v>
      </c>
      <c r="F12" s="877">
        <v>124.6</v>
      </c>
      <c r="G12" s="878">
        <v>103.8</v>
      </c>
      <c r="H12" s="876">
        <v>126</v>
      </c>
      <c r="I12" s="877">
        <v>116</v>
      </c>
      <c r="J12" s="879">
        <v>100.9</v>
      </c>
      <c r="K12" s="880">
        <v>126</v>
      </c>
      <c r="L12" s="881">
        <v>114.7</v>
      </c>
      <c r="M12" s="879">
        <v>103.8</v>
      </c>
      <c r="N12" s="880">
        <v>126.3</v>
      </c>
      <c r="O12" s="877">
        <v>116.2</v>
      </c>
      <c r="P12" s="875">
        <v>100.5</v>
      </c>
      <c r="Q12" s="880">
        <v>126</v>
      </c>
      <c r="R12" s="877">
        <v>114.6</v>
      </c>
      <c r="S12" s="879">
        <v>106.7</v>
      </c>
      <c r="T12" s="876">
        <v>125.8</v>
      </c>
      <c r="U12" s="882">
        <v>117.2</v>
      </c>
      <c r="V12" s="875">
        <v>98.6</v>
      </c>
      <c r="W12" s="876">
        <v>110.5</v>
      </c>
      <c r="X12" s="877">
        <v>105.1</v>
      </c>
    </row>
    <row r="13" spans="1:24" s="849" customFormat="1" ht="9" customHeight="1">
      <c r="A13" s="976">
        <v>7</v>
      </c>
      <c r="B13" s="977"/>
      <c r="C13" s="893" t="s">
        <v>365</v>
      </c>
      <c r="D13" s="875">
        <v>99.7</v>
      </c>
      <c r="E13" s="876">
        <v>137.80000000000001</v>
      </c>
      <c r="F13" s="877">
        <v>115.5</v>
      </c>
      <c r="G13" s="878">
        <v>100.5</v>
      </c>
      <c r="H13" s="876">
        <v>129.6</v>
      </c>
      <c r="I13" s="877">
        <v>112.6</v>
      </c>
      <c r="J13" s="879">
        <v>99.4</v>
      </c>
      <c r="K13" s="880">
        <v>129.19999999999999</v>
      </c>
      <c r="L13" s="881">
        <v>111.7</v>
      </c>
      <c r="M13" s="879">
        <v>100.3</v>
      </c>
      <c r="N13" s="880">
        <v>128.5</v>
      </c>
      <c r="O13" s="877">
        <v>112</v>
      </c>
      <c r="P13" s="875">
        <v>99.7</v>
      </c>
      <c r="Q13" s="880">
        <v>125.7</v>
      </c>
      <c r="R13" s="877">
        <v>110.5</v>
      </c>
      <c r="S13" s="879">
        <v>99.8</v>
      </c>
      <c r="T13" s="876">
        <v>130.80000000000001</v>
      </c>
      <c r="U13" s="882">
        <v>112.7</v>
      </c>
      <c r="V13" s="875">
        <v>99.8</v>
      </c>
      <c r="W13" s="876">
        <v>112</v>
      </c>
      <c r="X13" s="877">
        <v>104.8</v>
      </c>
    </row>
    <row r="14" spans="1:24" s="849" customFormat="1" ht="9" customHeight="1">
      <c r="A14" s="978">
        <v>8</v>
      </c>
      <c r="B14" s="979"/>
      <c r="C14" s="896" t="s">
        <v>366</v>
      </c>
      <c r="D14" s="884">
        <v>99.9</v>
      </c>
      <c r="E14" s="885">
        <v>145.1</v>
      </c>
      <c r="F14" s="886">
        <v>110.1</v>
      </c>
      <c r="G14" s="887">
        <v>99.6</v>
      </c>
      <c r="H14" s="885">
        <v>134</v>
      </c>
      <c r="I14" s="886">
        <v>107.4</v>
      </c>
      <c r="J14" s="888">
        <v>95.4</v>
      </c>
      <c r="K14" s="889">
        <v>124</v>
      </c>
      <c r="L14" s="897">
        <v>101.9</v>
      </c>
      <c r="M14" s="888">
        <v>99.6</v>
      </c>
      <c r="N14" s="889">
        <v>124.2</v>
      </c>
      <c r="O14" s="886">
        <v>105.1</v>
      </c>
      <c r="P14" s="884">
        <v>100.4</v>
      </c>
      <c r="Q14" s="889">
        <v>133.80000000000001</v>
      </c>
      <c r="R14" s="886">
        <v>108</v>
      </c>
      <c r="S14" s="888">
        <v>91.2</v>
      </c>
      <c r="T14" s="885">
        <v>133.9</v>
      </c>
      <c r="U14" s="891">
        <v>100.8</v>
      </c>
      <c r="V14" s="884">
        <v>100.8</v>
      </c>
      <c r="W14" s="885">
        <v>114.9</v>
      </c>
      <c r="X14" s="886">
        <v>104</v>
      </c>
    </row>
    <row r="15" spans="1:24" s="849" customFormat="1" ht="7.95" customHeight="1">
      <c r="A15" s="962">
        <v>920</v>
      </c>
      <c r="B15" s="963"/>
      <c r="C15" s="865" t="s">
        <v>367</v>
      </c>
      <c r="D15" s="866">
        <v>103.5</v>
      </c>
      <c r="E15" s="867">
        <v>142</v>
      </c>
      <c r="F15" s="868">
        <v>129.1</v>
      </c>
      <c r="G15" s="898">
        <v>91.7</v>
      </c>
      <c r="H15" s="867">
        <v>126.3</v>
      </c>
      <c r="I15" s="868">
        <v>114.7</v>
      </c>
      <c r="J15" s="870">
        <v>87.8</v>
      </c>
      <c r="K15" s="871">
        <v>126.3</v>
      </c>
      <c r="L15" s="872">
        <v>113.4</v>
      </c>
      <c r="M15" s="870">
        <v>91.7</v>
      </c>
      <c r="N15" s="871">
        <v>126.3</v>
      </c>
      <c r="O15" s="868">
        <v>114.7</v>
      </c>
      <c r="P15" s="866">
        <v>108.3</v>
      </c>
      <c r="Q15" s="871">
        <v>126.3</v>
      </c>
      <c r="R15" s="868">
        <v>120.3</v>
      </c>
      <c r="S15" s="870">
        <v>111</v>
      </c>
      <c r="T15" s="867">
        <v>126.3</v>
      </c>
      <c r="U15" s="873">
        <v>121.2</v>
      </c>
      <c r="V15" s="866">
        <v>109.3</v>
      </c>
      <c r="W15" s="867">
        <v>110.3</v>
      </c>
      <c r="X15" s="868">
        <v>110</v>
      </c>
    </row>
    <row r="16" spans="1:24" s="849" customFormat="1" ht="9" customHeight="1">
      <c r="A16" s="964" t="s">
        <v>368</v>
      </c>
      <c r="B16" s="965"/>
      <c r="C16" s="874" t="s">
        <v>369</v>
      </c>
      <c r="D16" s="875">
        <v>102</v>
      </c>
      <c r="E16" s="876">
        <v>142</v>
      </c>
      <c r="F16" s="877">
        <v>128.6</v>
      </c>
      <c r="G16" s="878">
        <v>104.9</v>
      </c>
      <c r="H16" s="876">
        <v>126.3</v>
      </c>
      <c r="I16" s="877">
        <v>119.1</v>
      </c>
      <c r="J16" s="879">
        <v>91.5</v>
      </c>
      <c r="K16" s="880">
        <v>126.3</v>
      </c>
      <c r="L16" s="881">
        <v>114.7</v>
      </c>
      <c r="M16" s="879">
        <v>104.9</v>
      </c>
      <c r="N16" s="880">
        <v>126.3</v>
      </c>
      <c r="O16" s="877">
        <v>119.1</v>
      </c>
      <c r="P16" s="875">
        <v>90.4</v>
      </c>
      <c r="Q16" s="880">
        <v>126.3</v>
      </c>
      <c r="R16" s="877">
        <v>114.3</v>
      </c>
      <c r="S16" s="879">
        <v>90.4</v>
      </c>
      <c r="T16" s="876">
        <v>126.3</v>
      </c>
      <c r="U16" s="882">
        <v>114.3</v>
      </c>
      <c r="V16" s="875">
        <v>98.9</v>
      </c>
      <c r="W16" s="876">
        <v>110.3</v>
      </c>
      <c r="X16" s="877">
        <v>106.5</v>
      </c>
    </row>
    <row r="17" spans="1:24" s="849" customFormat="1" ht="9" customHeight="1">
      <c r="A17" s="966">
        <v>960</v>
      </c>
      <c r="B17" s="967"/>
      <c r="C17" s="874" t="s">
        <v>370</v>
      </c>
      <c r="D17" s="875">
        <v>97.9</v>
      </c>
      <c r="E17" s="876">
        <v>161</v>
      </c>
      <c r="F17" s="877">
        <v>116.2</v>
      </c>
      <c r="G17" s="894">
        <v>95.1</v>
      </c>
      <c r="H17" s="876">
        <v>161</v>
      </c>
      <c r="I17" s="877">
        <v>114.2</v>
      </c>
      <c r="J17" s="879">
        <v>92.9</v>
      </c>
      <c r="K17" s="880">
        <v>161</v>
      </c>
      <c r="L17" s="881">
        <v>112.6</v>
      </c>
      <c r="M17" s="879">
        <v>94.1</v>
      </c>
      <c r="N17" s="880">
        <v>161</v>
      </c>
      <c r="O17" s="877">
        <v>113.5</v>
      </c>
      <c r="P17" s="875">
        <v>91.5</v>
      </c>
      <c r="Q17" s="880">
        <v>161</v>
      </c>
      <c r="R17" s="877">
        <v>111.7</v>
      </c>
      <c r="S17" s="879">
        <v>93.4</v>
      </c>
      <c r="T17" s="876">
        <v>161</v>
      </c>
      <c r="U17" s="882">
        <v>113</v>
      </c>
      <c r="V17" s="875">
        <v>90.7</v>
      </c>
      <c r="W17" s="876">
        <v>133.30000000000001</v>
      </c>
      <c r="X17" s="877">
        <v>103.1</v>
      </c>
    </row>
    <row r="18" spans="1:24" s="849" customFormat="1" ht="9" customHeight="1">
      <c r="A18" s="968" t="s">
        <v>371</v>
      </c>
      <c r="B18" s="969"/>
      <c r="C18" s="883" t="s">
        <v>372</v>
      </c>
      <c r="D18" s="884">
        <v>101.8</v>
      </c>
      <c r="E18" s="885">
        <v>156.9</v>
      </c>
      <c r="F18" s="886">
        <v>134.19999999999999</v>
      </c>
      <c r="G18" s="887">
        <v>93.9</v>
      </c>
      <c r="H18" s="885">
        <v>140</v>
      </c>
      <c r="I18" s="886">
        <v>120.9</v>
      </c>
      <c r="J18" s="888">
        <v>93.9</v>
      </c>
      <c r="K18" s="889">
        <v>140</v>
      </c>
      <c r="L18" s="897">
        <v>120.9</v>
      </c>
      <c r="M18" s="888">
        <v>93.9</v>
      </c>
      <c r="N18" s="889">
        <v>140</v>
      </c>
      <c r="O18" s="886">
        <v>120.9</v>
      </c>
      <c r="P18" s="884">
        <v>90.7</v>
      </c>
      <c r="Q18" s="889">
        <v>140</v>
      </c>
      <c r="R18" s="886">
        <v>119.6</v>
      </c>
      <c r="S18" s="888">
        <v>91.6</v>
      </c>
      <c r="T18" s="885">
        <v>140</v>
      </c>
      <c r="U18" s="891">
        <v>120</v>
      </c>
      <c r="V18" s="884">
        <v>90.7</v>
      </c>
      <c r="W18" s="885">
        <v>116.4</v>
      </c>
      <c r="X18" s="886">
        <v>105.8</v>
      </c>
    </row>
    <row r="19" spans="1:24" s="849" customFormat="1" ht="9" customHeight="1">
      <c r="A19" s="970">
        <v>9</v>
      </c>
      <c r="B19" s="971"/>
      <c r="C19" s="853" t="s">
        <v>373</v>
      </c>
      <c r="D19" s="861">
        <v>100.4</v>
      </c>
      <c r="E19" s="856">
        <v>146.80000000000001</v>
      </c>
      <c r="F19" s="857">
        <v>125.8</v>
      </c>
      <c r="G19" s="862">
        <v>94.5</v>
      </c>
      <c r="H19" s="856">
        <v>134.9</v>
      </c>
      <c r="I19" s="857">
        <v>116.6</v>
      </c>
      <c r="J19" s="863">
        <v>90</v>
      </c>
      <c r="K19" s="858">
        <v>134.9</v>
      </c>
      <c r="L19" s="859">
        <v>114.5</v>
      </c>
      <c r="M19" s="863">
        <v>94.3</v>
      </c>
      <c r="N19" s="858">
        <v>135.1</v>
      </c>
      <c r="O19" s="857">
        <v>116.5</v>
      </c>
      <c r="P19" s="861">
        <v>89.8</v>
      </c>
      <c r="Q19" s="858">
        <v>134.9</v>
      </c>
      <c r="R19" s="857">
        <v>114.4</v>
      </c>
      <c r="S19" s="863">
        <v>90.5</v>
      </c>
      <c r="T19" s="856">
        <v>134.69999999999999</v>
      </c>
      <c r="U19" s="860">
        <v>114.7</v>
      </c>
      <c r="V19" s="861">
        <v>91.7</v>
      </c>
      <c r="W19" s="856">
        <v>116.7</v>
      </c>
      <c r="X19" s="857">
        <v>105.4</v>
      </c>
    </row>
    <row r="20" spans="1:24" s="849" customFormat="1" ht="7.95" customHeight="1">
      <c r="A20" s="972" t="s">
        <v>374</v>
      </c>
      <c r="B20" s="973"/>
      <c r="C20" s="892" t="s">
        <v>375</v>
      </c>
      <c r="D20" s="866">
        <v>100</v>
      </c>
      <c r="E20" s="867">
        <v>117.2</v>
      </c>
      <c r="F20" s="868">
        <v>103.9</v>
      </c>
      <c r="G20" s="869">
        <v>100</v>
      </c>
      <c r="H20" s="867">
        <v>114</v>
      </c>
      <c r="I20" s="868">
        <v>103.2</v>
      </c>
      <c r="J20" s="870">
        <v>100</v>
      </c>
      <c r="K20" s="871">
        <v>114</v>
      </c>
      <c r="L20" s="872">
        <v>103.2</v>
      </c>
      <c r="M20" s="870">
        <v>100</v>
      </c>
      <c r="N20" s="871">
        <v>114.6</v>
      </c>
      <c r="O20" s="868">
        <v>103.3</v>
      </c>
      <c r="P20" s="866">
        <v>100</v>
      </c>
      <c r="Q20" s="871">
        <v>108.6</v>
      </c>
      <c r="R20" s="868">
        <v>102</v>
      </c>
      <c r="S20" s="870">
        <v>100</v>
      </c>
      <c r="T20" s="867">
        <v>113.6</v>
      </c>
      <c r="U20" s="873">
        <v>103.1</v>
      </c>
      <c r="V20" s="866">
        <v>100</v>
      </c>
      <c r="W20" s="867">
        <v>106</v>
      </c>
      <c r="X20" s="868">
        <v>101.4</v>
      </c>
    </row>
    <row r="21" spans="1:24" s="849" customFormat="1" ht="9" customHeight="1">
      <c r="A21" s="956" t="s">
        <v>376</v>
      </c>
      <c r="B21" s="957"/>
      <c r="C21" s="893" t="s">
        <v>377</v>
      </c>
      <c r="D21" s="875">
        <v>100.1</v>
      </c>
      <c r="E21" s="876">
        <v>126.4</v>
      </c>
      <c r="F21" s="877">
        <v>111.7</v>
      </c>
      <c r="G21" s="878">
        <v>100.3</v>
      </c>
      <c r="H21" s="876">
        <v>107.6</v>
      </c>
      <c r="I21" s="877">
        <v>103.6</v>
      </c>
      <c r="J21" s="879">
        <v>96.8</v>
      </c>
      <c r="K21" s="880">
        <v>107.4</v>
      </c>
      <c r="L21" s="881">
        <v>101.5</v>
      </c>
      <c r="M21" s="879">
        <v>100.3</v>
      </c>
      <c r="N21" s="880">
        <v>107.4</v>
      </c>
      <c r="O21" s="877">
        <v>103.5</v>
      </c>
      <c r="P21" s="875">
        <v>96.9</v>
      </c>
      <c r="Q21" s="880">
        <v>108.6</v>
      </c>
      <c r="R21" s="877">
        <v>102.1</v>
      </c>
      <c r="S21" s="879">
        <v>96.9</v>
      </c>
      <c r="T21" s="876">
        <v>121.6</v>
      </c>
      <c r="U21" s="882">
        <v>107.9</v>
      </c>
      <c r="V21" s="875">
        <v>96.9</v>
      </c>
      <c r="W21" s="876">
        <v>100.5</v>
      </c>
      <c r="X21" s="877">
        <v>98.5</v>
      </c>
    </row>
    <row r="22" spans="1:24" s="849" customFormat="1" ht="9" customHeight="1">
      <c r="A22" s="958" t="s">
        <v>378</v>
      </c>
      <c r="B22" s="959"/>
      <c r="C22" s="896" t="s">
        <v>379</v>
      </c>
      <c r="D22" s="884">
        <v>101.3</v>
      </c>
      <c r="E22" s="885">
        <v>129.4</v>
      </c>
      <c r="F22" s="886">
        <v>116.2</v>
      </c>
      <c r="G22" s="887">
        <v>99.8</v>
      </c>
      <c r="H22" s="885">
        <v>103</v>
      </c>
      <c r="I22" s="886">
        <v>101.5</v>
      </c>
      <c r="J22" s="888">
        <v>97</v>
      </c>
      <c r="K22" s="889">
        <v>103</v>
      </c>
      <c r="L22" s="897">
        <v>100.2</v>
      </c>
      <c r="M22" s="888">
        <v>99.7</v>
      </c>
      <c r="N22" s="889">
        <v>103</v>
      </c>
      <c r="O22" s="886">
        <v>101.4</v>
      </c>
      <c r="P22" s="884">
        <v>100</v>
      </c>
      <c r="Q22" s="889">
        <v>100.7</v>
      </c>
      <c r="R22" s="886">
        <v>100.4</v>
      </c>
      <c r="S22" s="888">
        <v>96.6</v>
      </c>
      <c r="T22" s="885">
        <v>122.2</v>
      </c>
      <c r="U22" s="891">
        <v>110.2</v>
      </c>
      <c r="V22" s="884">
        <v>100</v>
      </c>
      <c r="W22" s="885">
        <v>97.7</v>
      </c>
      <c r="X22" s="886">
        <v>98.8</v>
      </c>
    </row>
    <row r="23" spans="1:24" s="849" customFormat="1" ht="10.199999999999999" customHeight="1">
      <c r="A23" s="960" t="s">
        <v>380</v>
      </c>
      <c r="B23" s="961"/>
      <c r="C23" s="853" t="s">
        <v>381</v>
      </c>
      <c r="D23" s="861">
        <v>99.9</v>
      </c>
      <c r="E23" s="856">
        <v>133.4</v>
      </c>
      <c r="F23" s="857">
        <v>114.7</v>
      </c>
      <c r="G23" s="862">
        <v>97.8</v>
      </c>
      <c r="H23" s="856">
        <v>120.3</v>
      </c>
      <c r="I23" s="857">
        <v>107.7</v>
      </c>
      <c r="J23" s="863">
        <v>92.6</v>
      </c>
      <c r="K23" s="858">
        <v>119.2</v>
      </c>
      <c r="L23" s="859">
        <v>104.3</v>
      </c>
      <c r="M23" s="863">
        <v>97.6</v>
      </c>
      <c r="N23" s="858">
        <v>119.3</v>
      </c>
      <c r="O23" s="857">
        <v>107.2</v>
      </c>
      <c r="P23" s="861">
        <v>94.2</v>
      </c>
      <c r="Q23" s="858">
        <v>120</v>
      </c>
      <c r="R23" s="857">
        <v>105.6</v>
      </c>
      <c r="S23" s="863">
        <v>93.5</v>
      </c>
      <c r="T23" s="856">
        <v>126.5</v>
      </c>
      <c r="U23" s="860">
        <v>108.1</v>
      </c>
      <c r="V23" s="861">
        <v>95.5</v>
      </c>
      <c r="W23" s="856">
        <v>109.1</v>
      </c>
      <c r="X23" s="857">
        <v>101.5</v>
      </c>
    </row>
    <row r="24" spans="1:24" s="849" customFormat="1" ht="10.199999999999999" customHeight="1">
      <c r="A24" s="985" t="s">
        <v>342</v>
      </c>
      <c r="B24" s="986"/>
      <c r="C24" s="987"/>
      <c r="D24" s="960" t="s">
        <v>343</v>
      </c>
      <c r="E24" s="961"/>
      <c r="F24" s="961"/>
      <c r="G24" s="961"/>
      <c r="H24" s="961"/>
      <c r="I24" s="961"/>
      <c r="J24" s="961"/>
      <c r="K24" s="961"/>
      <c r="L24" s="961"/>
      <c r="M24" s="961"/>
      <c r="N24" s="961"/>
      <c r="O24" s="961"/>
      <c r="P24" s="961"/>
      <c r="Q24" s="961"/>
      <c r="R24" s="961"/>
      <c r="S24" s="961"/>
      <c r="T24" s="961"/>
      <c r="U24" s="980"/>
    </row>
    <row r="25" spans="1:24" s="849" customFormat="1" ht="9" customHeight="1">
      <c r="A25" s="988"/>
      <c r="B25" s="989"/>
      <c r="C25" s="990"/>
      <c r="D25" s="960" t="s">
        <v>382</v>
      </c>
      <c r="E25" s="961"/>
      <c r="F25" s="980"/>
      <c r="G25" s="994" t="s">
        <v>383</v>
      </c>
      <c r="H25" s="995"/>
      <c r="I25" s="996"/>
      <c r="J25" s="960" t="s">
        <v>384</v>
      </c>
      <c r="K25" s="961"/>
      <c r="L25" s="980"/>
      <c r="M25" s="994" t="s">
        <v>385</v>
      </c>
      <c r="N25" s="995"/>
      <c r="O25" s="996"/>
      <c r="P25" s="994" t="s">
        <v>386</v>
      </c>
      <c r="Q25" s="995"/>
      <c r="R25" s="996"/>
      <c r="S25" s="994" t="s">
        <v>387</v>
      </c>
      <c r="T25" s="995"/>
      <c r="U25" s="996"/>
      <c r="V25" s="960" t="s">
        <v>388</v>
      </c>
      <c r="W25" s="961"/>
      <c r="X25" s="980"/>
    </row>
    <row r="26" spans="1:24" s="849" customFormat="1" ht="9" customHeight="1">
      <c r="A26" s="991"/>
      <c r="B26" s="992"/>
      <c r="C26" s="993"/>
      <c r="D26" s="899" t="s">
        <v>351</v>
      </c>
      <c r="E26" s="851" t="s">
        <v>352</v>
      </c>
      <c r="F26" s="852" t="s">
        <v>353</v>
      </c>
      <c r="G26" s="900" t="s">
        <v>351</v>
      </c>
      <c r="H26" s="901" t="s">
        <v>352</v>
      </c>
      <c r="I26" s="853" t="s">
        <v>353</v>
      </c>
      <c r="J26" s="900" t="s">
        <v>351</v>
      </c>
      <c r="K26" s="901" t="s">
        <v>352</v>
      </c>
      <c r="L26" s="852" t="s">
        <v>353</v>
      </c>
      <c r="M26" s="850" t="s">
        <v>351</v>
      </c>
      <c r="N26" s="901" t="s">
        <v>352</v>
      </c>
      <c r="O26" s="852" t="s">
        <v>353</v>
      </c>
      <c r="P26" s="900" t="s">
        <v>351</v>
      </c>
      <c r="Q26" s="851" t="s">
        <v>352</v>
      </c>
      <c r="R26" s="854" t="s">
        <v>353</v>
      </c>
      <c r="S26" s="850" t="s">
        <v>351</v>
      </c>
      <c r="T26" s="851" t="s">
        <v>352</v>
      </c>
      <c r="U26" s="852" t="s">
        <v>353</v>
      </c>
      <c r="V26" s="899" t="s">
        <v>351</v>
      </c>
      <c r="W26" s="851" t="s">
        <v>352</v>
      </c>
      <c r="X26" s="852" t="s">
        <v>353</v>
      </c>
    </row>
    <row r="27" spans="1:24" s="849" customFormat="1" ht="9" customHeight="1">
      <c r="A27" s="981">
        <v>15433</v>
      </c>
      <c r="B27" s="982"/>
      <c r="C27" s="853" t="s">
        <v>355</v>
      </c>
      <c r="D27" s="855"/>
      <c r="E27" s="856">
        <v>102.4</v>
      </c>
      <c r="F27" s="857">
        <v>102.4</v>
      </c>
      <c r="G27" s="855"/>
      <c r="H27" s="858">
        <v>102.4</v>
      </c>
      <c r="I27" s="859">
        <v>102.4</v>
      </c>
      <c r="J27" s="855"/>
      <c r="K27" s="858">
        <v>99.8</v>
      </c>
      <c r="L27" s="857">
        <v>99.8</v>
      </c>
      <c r="M27" s="855"/>
      <c r="N27" s="858">
        <v>103.3</v>
      </c>
      <c r="O27" s="857">
        <v>103.3</v>
      </c>
      <c r="P27" s="855"/>
      <c r="Q27" s="856">
        <v>99.8</v>
      </c>
      <c r="R27" s="860">
        <v>99.8</v>
      </c>
      <c r="S27" s="855"/>
      <c r="T27" s="856">
        <v>99.8</v>
      </c>
      <c r="U27" s="857">
        <v>99.8</v>
      </c>
      <c r="V27" s="855"/>
      <c r="W27" s="856">
        <v>99.8</v>
      </c>
      <c r="X27" s="857">
        <v>99.8</v>
      </c>
    </row>
    <row r="28" spans="1:24" s="849" customFormat="1" ht="9" customHeight="1">
      <c r="A28" s="960" t="s">
        <v>356</v>
      </c>
      <c r="B28" s="961"/>
      <c r="C28" s="853" t="s">
        <v>357</v>
      </c>
      <c r="D28" s="862">
        <v>90.9</v>
      </c>
      <c r="E28" s="856">
        <v>104.5</v>
      </c>
      <c r="F28" s="857">
        <v>100.4</v>
      </c>
      <c r="G28" s="863">
        <v>94</v>
      </c>
      <c r="H28" s="858">
        <v>104.5</v>
      </c>
      <c r="I28" s="859">
        <v>101.3</v>
      </c>
      <c r="J28" s="863">
        <v>92.9</v>
      </c>
      <c r="K28" s="858">
        <v>104.4</v>
      </c>
      <c r="L28" s="857">
        <v>100.9</v>
      </c>
      <c r="M28" s="861">
        <v>92</v>
      </c>
      <c r="N28" s="858">
        <v>104.6</v>
      </c>
      <c r="O28" s="857">
        <v>100.8</v>
      </c>
      <c r="P28" s="863">
        <v>93.9</v>
      </c>
      <c r="Q28" s="856">
        <v>103</v>
      </c>
      <c r="R28" s="860">
        <v>100.2</v>
      </c>
      <c r="S28" s="861">
        <v>93.3</v>
      </c>
      <c r="T28" s="856">
        <v>103.4</v>
      </c>
      <c r="U28" s="857">
        <v>100.3</v>
      </c>
      <c r="V28" s="862">
        <v>93.3</v>
      </c>
      <c r="W28" s="856">
        <v>104.4</v>
      </c>
      <c r="X28" s="857">
        <v>101</v>
      </c>
    </row>
    <row r="29" spans="1:24" s="849" customFormat="1" ht="7.95" customHeight="1">
      <c r="A29" s="962">
        <v>310</v>
      </c>
      <c r="B29" s="963"/>
      <c r="C29" s="865" t="s">
        <v>358</v>
      </c>
      <c r="D29" s="898">
        <v>92.4</v>
      </c>
      <c r="E29" s="867">
        <v>126</v>
      </c>
      <c r="F29" s="868">
        <v>121.5</v>
      </c>
      <c r="G29" s="870">
        <v>103.9</v>
      </c>
      <c r="H29" s="871">
        <v>126.9</v>
      </c>
      <c r="I29" s="872">
        <v>123.8</v>
      </c>
      <c r="J29" s="870">
        <v>100.2</v>
      </c>
      <c r="K29" s="871">
        <v>126.8</v>
      </c>
      <c r="L29" s="868">
        <v>123.2</v>
      </c>
      <c r="M29" s="866">
        <v>100.7</v>
      </c>
      <c r="N29" s="871">
        <v>126.3</v>
      </c>
      <c r="O29" s="868">
        <v>122.8</v>
      </c>
      <c r="P29" s="870">
        <v>100.2</v>
      </c>
      <c r="Q29" s="867">
        <v>109.7</v>
      </c>
      <c r="R29" s="873">
        <v>108.5</v>
      </c>
      <c r="S29" s="866">
        <v>100.4</v>
      </c>
      <c r="T29" s="867">
        <v>112.1</v>
      </c>
      <c r="U29" s="868">
        <v>110.5</v>
      </c>
      <c r="V29" s="869">
        <v>100.8</v>
      </c>
      <c r="W29" s="867">
        <v>126.2</v>
      </c>
      <c r="X29" s="868">
        <v>122.8</v>
      </c>
    </row>
    <row r="30" spans="1:24" s="849" customFormat="1" ht="9" customHeight="1">
      <c r="A30" s="966">
        <v>320</v>
      </c>
      <c r="B30" s="967"/>
      <c r="C30" s="874" t="s">
        <v>359</v>
      </c>
      <c r="D30" s="894">
        <v>82.3</v>
      </c>
      <c r="E30" s="876">
        <v>123.1</v>
      </c>
      <c r="F30" s="877">
        <v>103</v>
      </c>
      <c r="G30" s="879">
        <v>106.8</v>
      </c>
      <c r="H30" s="880">
        <v>138</v>
      </c>
      <c r="I30" s="881">
        <v>122.6</v>
      </c>
      <c r="J30" s="879">
        <v>107.7</v>
      </c>
      <c r="K30" s="880">
        <v>137.80000000000001</v>
      </c>
      <c r="L30" s="877">
        <v>123</v>
      </c>
      <c r="M30" s="875">
        <v>102.6</v>
      </c>
      <c r="N30" s="880">
        <v>123.2</v>
      </c>
      <c r="O30" s="877">
        <v>113</v>
      </c>
      <c r="P30" s="879">
        <v>89.4</v>
      </c>
      <c r="Q30" s="876">
        <v>121.9</v>
      </c>
      <c r="R30" s="882">
        <v>105.9</v>
      </c>
      <c r="S30" s="875">
        <v>107.7</v>
      </c>
      <c r="T30" s="876">
        <v>119.7</v>
      </c>
      <c r="U30" s="877">
        <v>113.8</v>
      </c>
      <c r="V30" s="878">
        <v>107.7</v>
      </c>
      <c r="W30" s="876">
        <v>145.6</v>
      </c>
      <c r="X30" s="877">
        <v>127</v>
      </c>
    </row>
    <row r="31" spans="1:24" s="849" customFormat="1" ht="9" customHeight="1">
      <c r="A31" s="983">
        <v>330</v>
      </c>
      <c r="B31" s="984"/>
      <c r="C31" s="883" t="s">
        <v>360</v>
      </c>
      <c r="D31" s="887">
        <v>83.5</v>
      </c>
      <c r="E31" s="885">
        <v>137.30000000000001</v>
      </c>
      <c r="F31" s="886">
        <v>104</v>
      </c>
      <c r="G31" s="888">
        <v>92</v>
      </c>
      <c r="H31" s="889">
        <v>137.6</v>
      </c>
      <c r="I31" s="897">
        <v>109.4</v>
      </c>
      <c r="J31" s="888">
        <v>83.7</v>
      </c>
      <c r="K31" s="889">
        <v>137.6</v>
      </c>
      <c r="L31" s="886">
        <v>104.2</v>
      </c>
      <c r="M31" s="884">
        <v>78</v>
      </c>
      <c r="N31" s="889">
        <v>137.80000000000001</v>
      </c>
      <c r="O31" s="886">
        <v>100.8</v>
      </c>
      <c r="P31" s="888">
        <v>91.3</v>
      </c>
      <c r="Q31" s="885">
        <v>118.3</v>
      </c>
      <c r="R31" s="891">
        <v>101.6</v>
      </c>
      <c r="S31" s="884">
        <v>87.1</v>
      </c>
      <c r="T31" s="885">
        <v>126.2</v>
      </c>
      <c r="U31" s="886">
        <v>102</v>
      </c>
      <c r="V31" s="887">
        <v>86.6</v>
      </c>
      <c r="W31" s="885">
        <v>137.4</v>
      </c>
      <c r="X31" s="886">
        <v>105.9</v>
      </c>
    </row>
    <row r="32" spans="1:24" s="849" customFormat="1" ht="9" customHeight="1">
      <c r="A32" s="970">
        <v>3</v>
      </c>
      <c r="B32" s="971"/>
      <c r="C32" s="853" t="s">
        <v>361</v>
      </c>
      <c r="D32" s="862">
        <v>86.5</v>
      </c>
      <c r="E32" s="856">
        <v>128.9</v>
      </c>
      <c r="F32" s="857">
        <v>106.2</v>
      </c>
      <c r="G32" s="863">
        <v>95.9</v>
      </c>
      <c r="H32" s="858">
        <v>132</v>
      </c>
      <c r="I32" s="859">
        <v>112.7</v>
      </c>
      <c r="J32" s="863">
        <v>87.9</v>
      </c>
      <c r="K32" s="858">
        <v>131.69999999999999</v>
      </c>
      <c r="L32" s="857">
        <v>108.2</v>
      </c>
      <c r="M32" s="861">
        <v>88.5</v>
      </c>
      <c r="N32" s="858">
        <v>129.19999999999999</v>
      </c>
      <c r="O32" s="857">
        <v>107.4</v>
      </c>
      <c r="P32" s="863">
        <v>89.1</v>
      </c>
      <c r="Q32" s="856">
        <v>114.5</v>
      </c>
      <c r="R32" s="860">
        <v>100.9</v>
      </c>
      <c r="S32" s="861">
        <v>89.5</v>
      </c>
      <c r="T32" s="856">
        <v>117.9</v>
      </c>
      <c r="U32" s="857">
        <v>102.7</v>
      </c>
      <c r="V32" s="862">
        <v>89.3</v>
      </c>
      <c r="W32" s="856">
        <v>132.69999999999999</v>
      </c>
      <c r="X32" s="857">
        <v>109.4</v>
      </c>
    </row>
    <row r="33" spans="1:24" s="849" customFormat="1" ht="7.95" customHeight="1">
      <c r="A33" s="974">
        <v>4</v>
      </c>
      <c r="B33" s="975"/>
      <c r="C33" s="892" t="s">
        <v>362</v>
      </c>
      <c r="D33" s="869">
        <v>101.5</v>
      </c>
      <c r="E33" s="867">
        <v>141.30000000000001</v>
      </c>
      <c r="F33" s="868">
        <v>126</v>
      </c>
      <c r="G33" s="870">
        <v>116.1</v>
      </c>
      <c r="H33" s="871">
        <v>141.30000000000001</v>
      </c>
      <c r="I33" s="872">
        <v>131.6</v>
      </c>
      <c r="J33" s="870">
        <v>102.2</v>
      </c>
      <c r="K33" s="871">
        <v>137.80000000000001</v>
      </c>
      <c r="L33" s="868">
        <v>124.1</v>
      </c>
      <c r="M33" s="866">
        <v>101.5</v>
      </c>
      <c r="N33" s="871">
        <v>141.30000000000001</v>
      </c>
      <c r="O33" s="868">
        <v>126</v>
      </c>
      <c r="P33" s="870">
        <v>102.8</v>
      </c>
      <c r="Q33" s="867">
        <v>116.5</v>
      </c>
      <c r="R33" s="873">
        <v>111.2</v>
      </c>
      <c r="S33" s="866">
        <v>102.4</v>
      </c>
      <c r="T33" s="867">
        <v>122.4</v>
      </c>
      <c r="U33" s="868">
        <v>114.7</v>
      </c>
      <c r="V33" s="869">
        <v>102</v>
      </c>
      <c r="W33" s="867">
        <v>137.80000000000001</v>
      </c>
      <c r="X33" s="868">
        <v>124.1</v>
      </c>
    </row>
    <row r="34" spans="1:24" s="849" customFormat="1" ht="9" customHeight="1">
      <c r="A34" s="976">
        <v>5</v>
      </c>
      <c r="B34" s="977"/>
      <c r="C34" s="893" t="s">
        <v>363</v>
      </c>
      <c r="D34" s="894">
        <v>89.6</v>
      </c>
      <c r="E34" s="876">
        <v>118.8</v>
      </c>
      <c r="F34" s="877">
        <v>98.5</v>
      </c>
      <c r="G34" s="879">
        <v>93.3</v>
      </c>
      <c r="H34" s="880">
        <v>125.6</v>
      </c>
      <c r="I34" s="881">
        <v>103.2</v>
      </c>
      <c r="J34" s="879">
        <v>93.3</v>
      </c>
      <c r="K34" s="880">
        <v>122.1</v>
      </c>
      <c r="L34" s="877">
        <v>102.1</v>
      </c>
      <c r="M34" s="875">
        <v>93.1</v>
      </c>
      <c r="N34" s="880">
        <v>119.2</v>
      </c>
      <c r="O34" s="877">
        <v>101.1</v>
      </c>
      <c r="P34" s="879">
        <v>93.1</v>
      </c>
      <c r="Q34" s="876">
        <v>111.5</v>
      </c>
      <c r="R34" s="882">
        <v>98.7</v>
      </c>
      <c r="S34" s="875">
        <v>95.9</v>
      </c>
      <c r="T34" s="876">
        <v>110.7</v>
      </c>
      <c r="U34" s="877">
        <v>100.4</v>
      </c>
      <c r="V34" s="894">
        <v>96</v>
      </c>
      <c r="W34" s="876">
        <v>124.7</v>
      </c>
      <c r="X34" s="877">
        <v>104.8</v>
      </c>
    </row>
    <row r="35" spans="1:24" s="849" customFormat="1" ht="9" customHeight="1">
      <c r="A35" s="976">
        <v>6</v>
      </c>
      <c r="B35" s="977"/>
      <c r="C35" s="893" t="s">
        <v>364</v>
      </c>
      <c r="D35" s="894">
        <v>94.5</v>
      </c>
      <c r="E35" s="876">
        <v>126</v>
      </c>
      <c r="F35" s="877">
        <v>111.8</v>
      </c>
      <c r="G35" s="879">
        <v>106.9</v>
      </c>
      <c r="H35" s="880">
        <v>126</v>
      </c>
      <c r="I35" s="881">
        <v>117.4</v>
      </c>
      <c r="J35" s="879">
        <v>106.4</v>
      </c>
      <c r="K35" s="880">
        <v>126</v>
      </c>
      <c r="L35" s="877">
        <v>117.2</v>
      </c>
      <c r="M35" s="875">
        <v>103.8</v>
      </c>
      <c r="N35" s="880">
        <v>126.3</v>
      </c>
      <c r="O35" s="877">
        <v>116.2</v>
      </c>
      <c r="P35" s="879">
        <v>106.4</v>
      </c>
      <c r="Q35" s="876">
        <v>110.5</v>
      </c>
      <c r="R35" s="882">
        <v>108.6</v>
      </c>
      <c r="S35" s="875">
        <v>106.4</v>
      </c>
      <c r="T35" s="876">
        <v>110.5</v>
      </c>
      <c r="U35" s="877">
        <v>108.6</v>
      </c>
      <c r="V35" s="878">
        <v>106.9</v>
      </c>
      <c r="W35" s="876">
        <v>126</v>
      </c>
      <c r="X35" s="877">
        <v>117.4</v>
      </c>
    </row>
    <row r="36" spans="1:24" s="849" customFormat="1" ht="9" customHeight="1">
      <c r="A36" s="976">
        <v>7</v>
      </c>
      <c r="B36" s="977"/>
      <c r="C36" s="893" t="s">
        <v>365</v>
      </c>
      <c r="D36" s="894">
        <v>99.9</v>
      </c>
      <c r="E36" s="876">
        <v>129.19999999999999</v>
      </c>
      <c r="F36" s="877">
        <v>112</v>
      </c>
      <c r="G36" s="879">
        <v>100.4</v>
      </c>
      <c r="H36" s="880">
        <v>131.80000000000001</v>
      </c>
      <c r="I36" s="881">
        <v>113.4</v>
      </c>
      <c r="J36" s="879">
        <v>100.2</v>
      </c>
      <c r="K36" s="880">
        <v>130.80000000000001</v>
      </c>
      <c r="L36" s="877">
        <v>112.9</v>
      </c>
      <c r="M36" s="875">
        <v>100.3</v>
      </c>
      <c r="N36" s="880">
        <v>128.5</v>
      </c>
      <c r="O36" s="877">
        <v>112</v>
      </c>
      <c r="P36" s="879">
        <v>100.3</v>
      </c>
      <c r="Q36" s="876">
        <v>108.6</v>
      </c>
      <c r="R36" s="882">
        <v>103.7</v>
      </c>
      <c r="S36" s="875">
        <v>100.2</v>
      </c>
      <c r="T36" s="876">
        <v>112</v>
      </c>
      <c r="U36" s="877">
        <v>105.1</v>
      </c>
      <c r="V36" s="878">
        <v>100.2</v>
      </c>
      <c r="W36" s="876">
        <v>125.7</v>
      </c>
      <c r="X36" s="877">
        <v>110.8</v>
      </c>
    </row>
    <row r="37" spans="1:24" s="849" customFormat="1" ht="9" customHeight="1">
      <c r="A37" s="978">
        <v>8</v>
      </c>
      <c r="B37" s="979"/>
      <c r="C37" s="896" t="s">
        <v>366</v>
      </c>
      <c r="D37" s="887">
        <v>95.9</v>
      </c>
      <c r="E37" s="885">
        <v>124</v>
      </c>
      <c r="F37" s="886">
        <v>102.3</v>
      </c>
      <c r="G37" s="888">
        <v>95</v>
      </c>
      <c r="H37" s="889">
        <v>131.6</v>
      </c>
      <c r="I37" s="897">
        <v>103.3</v>
      </c>
      <c r="J37" s="888">
        <v>101.9</v>
      </c>
      <c r="K37" s="889">
        <v>131.6</v>
      </c>
      <c r="L37" s="886">
        <v>108.6</v>
      </c>
      <c r="M37" s="884">
        <v>99.6</v>
      </c>
      <c r="N37" s="889">
        <v>124.2</v>
      </c>
      <c r="O37" s="886">
        <v>105.1</v>
      </c>
      <c r="P37" s="888">
        <v>101.9</v>
      </c>
      <c r="Q37" s="885">
        <v>115.5</v>
      </c>
      <c r="R37" s="891">
        <v>105</v>
      </c>
      <c r="S37" s="884">
        <v>101.9</v>
      </c>
      <c r="T37" s="885">
        <v>114.9</v>
      </c>
      <c r="U37" s="886">
        <v>104.8</v>
      </c>
      <c r="V37" s="902">
        <v>101.9</v>
      </c>
      <c r="W37" s="885">
        <v>133.80000000000001</v>
      </c>
      <c r="X37" s="886">
        <v>109.1</v>
      </c>
    </row>
    <row r="38" spans="1:24" s="849" customFormat="1" ht="7.95" customHeight="1">
      <c r="A38" s="962">
        <v>920</v>
      </c>
      <c r="B38" s="963"/>
      <c r="C38" s="865" t="s">
        <v>367</v>
      </c>
      <c r="D38" s="898">
        <v>83.5</v>
      </c>
      <c r="E38" s="867">
        <v>126.3</v>
      </c>
      <c r="F38" s="868">
        <v>112</v>
      </c>
      <c r="G38" s="870">
        <v>113.6</v>
      </c>
      <c r="H38" s="871">
        <v>126.3</v>
      </c>
      <c r="I38" s="872">
        <v>122</v>
      </c>
      <c r="J38" s="870">
        <v>113.6</v>
      </c>
      <c r="K38" s="871">
        <v>126.3</v>
      </c>
      <c r="L38" s="868">
        <v>122</v>
      </c>
      <c r="M38" s="866">
        <v>91.7</v>
      </c>
      <c r="N38" s="871">
        <v>126.3</v>
      </c>
      <c r="O38" s="868">
        <v>114.7</v>
      </c>
      <c r="P38" s="870">
        <v>113.6</v>
      </c>
      <c r="Q38" s="867">
        <v>110.3</v>
      </c>
      <c r="R38" s="873">
        <v>111.4</v>
      </c>
      <c r="S38" s="866">
        <v>113.6</v>
      </c>
      <c r="T38" s="867">
        <v>110.3</v>
      </c>
      <c r="U38" s="868">
        <v>111.4</v>
      </c>
      <c r="V38" s="869">
        <v>113.6</v>
      </c>
      <c r="W38" s="867">
        <v>126.3</v>
      </c>
      <c r="X38" s="868">
        <v>122</v>
      </c>
    </row>
    <row r="39" spans="1:24" s="849" customFormat="1" ht="9" customHeight="1">
      <c r="A39" s="964" t="s">
        <v>368</v>
      </c>
      <c r="B39" s="965"/>
      <c r="C39" s="874" t="s">
        <v>369</v>
      </c>
      <c r="D39" s="894">
        <v>98.1</v>
      </c>
      <c r="E39" s="876">
        <v>126.3</v>
      </c>
      <c r="F39" s="877">
        <v>116.9</v>
      </c>
      <c r="G39" s="879">
        <v>100.8</v>
      </c>
      <c r="H39" s="880">
        <v>126.3</v>
      </c>
      <c r="I39" s="881">
        <v>117.8</v>
      </c>
      <c r="J39" s="879">
        <v>100.8</v>
      </c>
      <c r="K39" s="880">
        <v>126.3</v>
      </c>
      <c r="L39" s="877">
        <v>117.8</v>
      </c>
      <c r="M39" s="875">
        <v>104.9</v>
      </c>
      <c r="N39" s="880">
        <v>126.3</v>
      </c>
      <c r="O39" s="877">
        <v>119.1</v>
      </c>
      <c r="P39" s="879">
        <v>100.8</v>
      </c>
      <c r="Q39" s="876">
        <v>110.3</v>
      </c>
      <c r="R39" s="882">
        <v>107.1</v>
      </c>
      <c r="S39" s="875">
        <v>100.8</v>
      </c>
      <c r="T39" s="876">
        <v>110.3</v>
      </c>
      <c r="U39" s="877">
        <v>107.1</v>
      </c>
      <c r="V39" s="878">
        <v>100.8</v>
      </c>
      <c r="W39" s="876">
        <v>126.3</v>
      </c>
      <c r="X39" s="877">
        <v>117.8</v>
      </c>
    </row>
    <row r="40" spans="1:24" s="849" customFormat="1" ht="9" customHeight="1">
      <c r="A40" s="966">
        <v>960</v>
      </c>
      <c r="B40" s="967"/>
      <c r="C40" s="874" t="s">
        <v>370</v>
      </c>
      <c r="D40" s="894">
        <v>90.1</v>
      </c>
      <c r="E40" s="876">
        <v>161</v>
      </c>
      <c r="F40" s="877">
        <v>110.7</v>
      </c>
      <c r="G40" s="879">
        <v>93.8</v>
      </c>
      <c r="H40" s="880">
        <v>161</v>
      </c>
      <c r="I40" s="881">
        <v>113.3</v>
      </c>
      <c r="J40" s="879">
        <v>93.8</v>
      </c>
      <c r="K40" s="880">
        <v>161</v>
      </c>
      <c r="L40" s="877">
        <v>113.3</v>
      </c>
      <c r="M40" s="875">
        <v>94.1</v>
      </c>
      <c r="N40" s="880">
        <v>161</v>
      </c>
      <c r="O40" s="877">
        <v>113.5</v>
      </c>
      <c r="P40" s="879">
        <v>94.3</v>
      </c>
      <c r="Q40" s="876">
        <v>133.30000000000001</v>
      </c>
      <c r="R40" s="882">
        <v>105.6</v>
      </c>
      <c r="S40" s="875">
        <v>93.3</v>
      </c>
      <c r="T40" s="876">
        <v>133.30000000000001</v>
      </c>
      <c r="U40" s="877">
        <v>104.9</v>
      </c>
      <c r="V40" s="894">
        <v>93.8</v>
      </c>
      <c r="W40" s="876">
        <v>153.30000000000001</v>
      </c>
      <c r="X40" s="877">
        <v>111.1</v>
      </c>
    </row>
    <row r="41" spans="1:24" s="849" customFormat="1" ht="9" customHeight="1">
      <c r="A41" s="968" t="s">
        <v>371</v>
      </c>
      <c r="B41" s="969"/>
      <c r="C41" s="883" t="s">
        <v>372</v>
      </c>
      <c r="D41" s="887">
        <v>93.9</v>
      </c>
      <c r="E41" s="885">
        <v>140</v>
      </c>
      <c r="F41" s="886">
        <v>120.9</v>
      </c>
      <c r="G41" s="888">
        <v>90.8</v>
      </c>
      <c r="H41" s="889">
        <v>140</v>
      </c>
      <c r="I41" s="897">
        <v>119.7</v>
      </c>
      <c r="J41" s="888">
        <v>90.7</v>
      </c>
      <c r="K41" s="889">
        <v>140</v>
      </c>
      <c r="L41" s="886">
        <v>119.6</v>
      </c>
      <c r="M41" s="884">
        <v>93.9</v>
      </c>
      <c r="N41" s="889">
        <v>140</v>
      </c>
      <c r="O41" s="886">
        <v>120.9</v>
      </c>
      <c r="P41" s="888">
        <v>90.7</v>
      </c>
      <c r="Q41" s="885">
        <v>116.4</v>
      </c>
      <c r="R41" s="891">
        <v>105.8</v>
      </c>
      <c r="S41" s="884">
        <v>91.9</v>
      </c>
      <c r="T41" s="885">
        <v>116.4</v>
      </c>
      <c r="U41" s="886">
        <v>106.3</v>
      </c>
      <c r="V41" s="887">
        <v>90.7</v>
      </c>
      <c r="W41" s="885">
        <v>140</v>
      </c>
      <c r="X41" s="886">
        <v>119.6</v>
      </c>
    </row>
    <row r="42" spans="1:24" s="849" customFormat="1" ht="9" customHeight="1">
      <c r="A42" s="970">
        <v>9</v>
      </c>
      <c r="B42" s="971"/>
      <c r="C42" s="853" t="s">
        <v>373</v>
      </c>
      <c r="D42" s="862">
        <v>90.3</v>
      </c>
      <c r="E42" s="856">
        <v>134.9</v>
      </c>
      <c r="F42" s="857">
        <v>114.6</v>
      </c>
      <c r="G42" s="863">
        <v>93.8</v>
      </c>
      <c r="H42" s="858">
        <v>134.9</v>
      </c>
      <c r="I42" s="859">
        <v>116.3</v>
      </c>
      <c r="J42" s="863">
        <v>93.8</v>
      </c>
      <c r="K42" s="858">
        <v>134.9</v>
      </c>
      <c r="L42" s="857">
        <v>116.2</v>
      </c>
      <c r="M42" s="861">
        <v>94.1</v>
      </c>
      <c r="N42" s="858">
        <v>135.1</v>
      </c>
      <c r="O42" s="857">
        <v>116.5</v>
      </c>
      <c r="P42" s="863">
        <v>94</v>
      </c>
      <c r="Q42" s="856">
        <v>115.2</v>
      </c>
      <c r="R42" s="860">
        <v>105.6</v>
      </c>
      <c r="S42" s="861">
        <v>93.7</v>
      </c>
      <c r="T42" s="856">
        <v>116.7</v>
      </c>
      <c r="U42" s="857">
        <v>106.3</v>
      </c>
      <c r="V42" s="862">
        <v>93.8</v>
      </c>
      <c r="W42" s="856">
        <v>133.30000000000001</v>
      </c>
      <c r="X42" s="857">
        <v>115.4</v>
      </c>
    </row>
    <row r="43" spans="1:24" s="849" customFormat="1" ht="7.95" customHeight="1">
      <c r="A43" s="972" t="s">
        <v>374</v>
      </c>
      <c r="B43" s="973"/>
      <c r="C43" s="892" t="s">
        <v>375</v>
      </c>
      <c r="D43" s="869">
        <v>100</v>
      </c>
      <c r="E43" s="867">
        <v>114</v>
      </c>
      <c r="F43" s="868">
        <v>103.2</v>
      </c>
      <c r="G43" s="870">
        <v>100</v>
      </c>
      <c r="H43" s="871">
        <v>114.1</v>
      </c>
      <c r="I43" s="872">
        <v>103.2</v>
      </c>
      <c r="J43" s="870">
        <v>100</v>
      </c>
      <c r="K43" s="871">
        <v>114.1</v>
      </c>
      <c r="L43" s="868">
        <v>103.2</v>
      </c>
      <c r="M43" s="866">
        <v>100</v>
      </c>
      <c r="N43" s="871">
        <v>114.6</v>
      </c>
      <c r="O43" s="868">
        <v>103.3</v>
      </c>
      <c r="P43" s="870">
        <v>100</v>
      </c>
      <c r="Q43" s="867">
        <v>104</v>
      </c>
      <c r="R43" s="873">
        <v>100.9</v>
      </c>
      <c r="S43" s="866">
        <v>100</v>
      </c>
      <c r="T43" s="867">
        <v>106</v>
      </c>
      <c r="U43" s="868">
        <v>101.4</v>
      </c>
      <c r="V43" s="869">
        <v>100</v>
      </c>
      <c r="W43" s="867">
        <v>108.7</v>
      </c>
      <c r="X43" s="868">
        <v>102</v>
      </c>
    </row>
    <row r="44" spans="1:24" s="849" customFormat="1" ht="9" customHeight="1">
      <c r="A44" s="956" t="s">
        <v>376</v>
      </c>
      <c r="B44" s="957"/>
      <c r="C44" s="893" t="s">
        <v>377</v>
      </c>
      <c r="D44" s="878">
        <v>100.3</v>
      </c>
      <c r="E44" s="876">
        <v>107.4</v>
      </c>
      <c r="F44" s="877">
        <v>103.4</v>
      </c>
      <c r="G44" s="879">
        <v>100.1</v>
      </c>
      <c r="H44" s="880">
        <v>124.1</v>
      </c>
      <c r="I44" s="881">
        <v>110.7</v>
      </c>
      <c r="J44" s="879">
        <v>100.1</v>
      </c>
      <c r="K44" s="880">
        <v>124.1</v>
      </c>
      <c r="L44" s="877">
        <v>110.7</v>
      </c>
      <c r="M44" s="875">
        <v>100.3</v>
      </c>
      <c r="N44" s="880">
        <v>107.4</v>
      </c>
      <c r="O44" s="877">
        <v>103.5</v>
      </c>
      <c r="P44" s="879">
        <v>100.1</v>
      </c>
      <c r="Q44" s="876">
        <v>97.5</v>
      </c>
      <c r="R44" s="882">
        <v>98.9</v>
      </c>
      <c r="S44" s="875">
        <v>100.1</v>
      </c>
      <c r="T44" s="876">
        <v>100.5</v>
      </c>
      <c r="U44" s="877">
        <v>100.3</v>
      </c>
      <c r="V44" s="878">
        <v>100.1</v>
      </c>
      <c r="W44" s="876">
        <v>108.6</v>
      </c>
      <c r="X44" s="877">
        <v>103.8</v>
      </c>
    </row>
    <row r="45" spans="1:24" s="849" customFormat="1" ht="9" customHeight="1">
      <c r="A45" s="958" t="s">
        <v>378</v>
      </c>
      <c r="B45" s="959"/>
      <c r="C45" s="896" t="s">
        <v>379</v>
      </c>
      <c r="D45" s="887">
        <v>97.4</v>
      </c>
      <c r="E45" s="885">
        <v>103</v>
      </c>
      <c r="F45" s="886">
        <v>100.4</v>
      </c>
      <c r="G45" s="888">
        <v>99.1</v>
      </c>
      <c r="H45" s="889">
        <v>127.6</v>
      </c>
      <c r="I45" s="897">
        <v>114.2</v>
      </c>
      <c r="J45" s="888">
        <v>99.6</v>
      </c>
      <c r="K45" s="889">
        <v>122.1</v>
      </c>
      <c r="L45" s="886">
        <v>111.5</v>
      </c>
      <c r="M45" s="884">
        <v>100.6</v>
      </c>
      <c r="N45" s="889">
        <v>103</v>
      </c>
      <c r="O45" s="886">
        <v>101.8</v>
      </c>
      <c r="P45" s="888">
        <v>99.6</v>
      </c>
      <c r="Q45" s="885">
        <v>97.7</v>
      </c>
      <c r="R45" s="891">
        <v>98.6</v>
      </c>
      <c r="S45" s="884">
        <v>99.6</v>
      </c>
      <c r="T45" s="885">
        <v>97.7</v>
      </c>
      <c r="U45" s="886">
        <v>98.6</v>
      </c>
      <c r="V45" s="887">
        <v>99.6</v>
      </c>
      <c r="W45" s="885">
        <v>105.2</v>
      </c>
      <c r="X45" s="886">
        <v>102.5</v>
      </c>
    </row>
    <row r="46" spans="1:24" s="849" customFormat="1" ht="10.199999999999999" customHeight="1">
      <c r="A46" s="960" t="s">
        <v>380</v>
      </c>
      <c r="B46" s="961"/>
      <c r="C46" s="853" t="s">
        <v>381</v>
      </c>
      <c r="D46" s="862">
        <v>94.9</v>
      </c>
      <c r="E46" s="856">
        <v>119.2</v>
      </c>
      <c r="F46" s="857">
        <v>105.6</v>
      </c>
      <c r="G46" s="863">
        <v>97.9</v>
      </c>
      <c r="H46" s="858">
        <v>127.6</v>
      </c>
      <c r="I46" s="859">
        <v>111.1</v>
      </c>
      <c r="J46" s="863">
        <v>97</v>
      </c>
      <c r="K46" s="858">
        <v>126.1</v>
      </c>
      <c r="L46" s="857">
        <v>109.9</v>
      </c>
      <c r="M46" s="861">
        <v>96.9</v>
      </c>
      <c r="N46" s="858">
        <v>119.3</v>
      </c>
      <c r="O46" s="857">
        <v>106.8</v>
      </c>
      <c r="P46" s="863">
        <v>97.2</v>
      </c>
      <c r="Q46" s="856">
        <v>107.1</v>
      </c>
      <c r="R46" s="860">
        <v>101.6</v>
      </c>
      <c r="S46" s="861">
        <v>97.7</v>
      </c>
      <c r="T46" s="856">
        <v>109.1</v>
      </c>
      <c r="U46" s="857">
        <v>102.7</v>
      </c>
      <c r="V46" s="862">
        <v>97.7</v>
      </c>
      <c r="W46" s="856">
        <v>120.4</v>
      </c>
      <c r="X46" s="857">
        <v>107.7</v>
      </c>
    </row>
    <row r="49" spans="4:4">
      <c r="D49">
        <f>(F23+I23+L23+O23+R23+U23+X23+X46+U46+R46+O46+L46+I46+F46)/14</f>
        <v>106.75</v>
      </c>
    </row>
  </sheetData>
  <mergeCells count="64">
    <mergeCell ref="A9:B9"/>
    <mergeCell ref="V2:X2"/>
    <mergeCell ref="G3:H3"/>
    <mergeCell ref="J3:K3"/>
    <mergeCell ref="M3:N3"/>
    <mergeCell ref="P3:Q3"/>
    <mergeCell ref="S3:T3"/>
    <mergeCell ref="V3:W3"/>
    <mergeCell ref="A1:C3"/>
    <mergeCell ref="D1:U1"/>
    <mergeCell ref="D2:F2"/>
    <mergeCell ref="G2:I2"/>
    <mergeCell ref="J2:L2"/>
    <mergeCell ref="M2:O2"/>
    <mergeCell ref="P2:R2"/>
    <mergeCell ref="S2:U2"/>
    <mergeCell ref="A4:B4"/>
    <mergeCell ref="A5:B5"/>
    <mergeCell ref="A6:B6"/>
    <mergeCell ref="A7:B7"/>
    <mergeCell ref="A8:B8"/>
    <mergeCell ref="A21:B21"/>
    <mergeCell ref="A10:B10"/>
    <mergeCell ref="A11:B11"/>
    <mergeCell ref="A12:B12"/>
    <mergeCell ref="A13:B13"/>
    <mergeCell ref="A14:B14"/>
    <mergeCell ref="A15:B15"/>
    <mergeCell ref="A16:B16"/>
    <mergeCell ref="A17:B17"/>
    <mergeCell ref="A18:B18"/>
    <mergeCell ref="A19:B19"/>
    <mergeCell ref="A20:B20"/>
    <mergeCell ref="A22:B22"/>
    <mergeCell ref="A23:B23"/>
    <mergeCell ref="A24:C26"/>
    <mergeCell ref="D24:U24"/>
    <mergeCell ref="D25:F25"/>
    <mergeCell ref="G25:I25"/>
    <mergeCell ref="J25:L25"/>
    <mergeCell ref="M25:O25"/>
    <mergeCell ref="P25:R25"/>
    <mergeCell ref="S25:U25"/>
    <mergeCell ref="A37:B37"/>
    <mergeCell ref="V25:X25"/>
    <mergeCell ref="A27:B27"/>
    <mergeCell ref="A28:B28"/>
    <mergeCell ref="A29:B29"/>
    <mergeCell ref="A30:B30"/>
    <mergeCell ref="A31:B31"/>
    <mergeCell ref="A32:B32"/>
    <mergeCell ref="A33:B33"/>
    <mergeCell ref="A34:B34"/>
    <mergeCell ref="A35:B35"/>
    <mergeCell ref="A36:B36"/>
    <mergeCell ref="A44:B44"/>
    <mergeCell ref="A45:B45"/>
    <mergeCell ref="A46:B46"/>
    <mergeCell ref="A38:B38"/>
    <mergeCell ref="A39:B39"/>
    <mergeCell ref="A40:B40"/>
    <mergeCell ref="A41:B41"/>
    <mergeCell ref="A42:B42"/>
    <mergeCell ref="A43:B43"/>
  </mergeCells>
  <pageMargins left="0.7" right="0.7" top="0.75" bottom="0.75" header="0.3" footer="0.3"/>
  <pageSetup scale="76" orientation="landscape" r:id="rId1"/>
  <headerFooter>
    <oddFooter>&amp;R&amp;P of &amp;N</oddFooter>
  </headerFooter>
  <colBreaks count="1" manualBreakCount="1">
    <brk id="15" max="4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workbookViewId="0">
      <selection activeCell="B53" sqref="B53"/>
    </sheetView>
  </sheetViews>
  <sheetFormatPr defaultColWidth="8.88671875" defaultRowHeight="14.4"/>
  <cols>
    <col min="1" max="1" width="17.6640625" customWidth="1"/>
    <col min="2" max="2" width="13.88671875" bestFit="1" customWidth="1"/>
    <col min="3" max="3" width="13.44140625" customWidth="1"/>
  </cols>
  <sheetData>
    <row r="1" spans="1:3">
      <c r="A1" t="s">
        <v>389</v>
      </c>
    </row>
    <row r="2" spans="1:3">
      <c r="A2" t="s">
        <v>390</v>
      </c>
      <c r="B2" t="s">
        <v>391</v>
      </c>
      <c r="C2" t="s">
        <v>392</v>
      </c>
    </row>
    <row r="3" spans="1:3">
      <c r="A3" t="s">
        <v>393</v>
      </c>
      <c r="B3">
        <v>114.7</v>
      </c>
      <c r="C3" s="903">
        <f>B3/$B$18</f>
        <v>1.0744730679156909</v>
      </c>
    </row>
    <row r="4" spans="1:3">
      <c r="A4" t="s">
        <v>394</v>
      </c>
      <c r="B4">
        <v>107.7</v>
      </c>
      <c r="C4" s="903">
        <f t="shared" ref="C4:C16" si="0">B4/$B$18</f>
        <v>1.0088992974238875</v>
      </c>
    </row>
    <row r="5" spans="1:3">
      <c r="A5" t="s">
        <v>395</v>
      </c>
      <c r="B5">
        <v>104.3</v>
      </c>
      <c r="C5" s="903">
        <f t="shared" si="0"/>
        <v>0.9770491803278688</v>
      </c>
    </row>
    <row r="6" spans="1:3">
      <c r="A6" t="s">
        <v>396</v>
      </c>
      <c r="B6">
        <v>107.2</v>
      </c>
      <c r="C6" s="903">
        <f t="shared" si="0"/>
        <v>1.004215456674473</v>
      </c>
    </row>
    <row r="7" spans="1:3">
      <c r="A7" t="s">
        <v>397</v>
      </c>
      <c r="B7">
        <v>105.6</v>
      </c>
      <c r="C7" s="903">
        <f t="shared" si="0"/>
        <v>0.98922716627634655</v>
      </c>
    </row>
    <row r="8" spans="1:3">
      <c r="A8" t="s">
        <v>398</v>
      </c>
      <c r="B8">
        <v>108.1</v>
      </c>
      <c r="C8" s="903">
        <f t="shared" si="0"/>
        <v>1.0126463700234192</v>
      </c>
    </row>
    <row r="9" spans="1:3">
      <c r="A9" t="s">
        <v>399</v>
      </c>
      <c r="B9">
        <v>101.5</v>
      </c>
      <c r="C9" s="903">
        <f t="shared" si="0"/>
        <v>0.95081967213114749</v>
      </c>
    </row>
    <row r="10" spans="1:3">
      <c r="A10" t="s">
        <v>400</v>
      </c>
      <c r="B10">
        <v>105.6</v>
      </c>
      <c r="C10" s="903">
        <f t="shared" si="0"/>
        <v>0.98922716627634655</v>
      </c>
    </row>
    <row r="11" spans="1:3">
      <c r="A11" t="s">
        <v>401</v>
      </c>
      <c r="B11">
        <v>111.1</v>
      </c>
      <c r="C11" s="903">
        <f t="shared" si="0"/>
        <v>1.0407494145199063</v>
      </c>
    </row>
    <row r="12" spans="1:3">
      <c r="A12" t="s">
        <v>402</v>
      </c>
      <c r="B12">
        <v>109.9</v>
      </c>
      <c r="C12" s="903">
        <f t="shared" si="0"/>
        <v>1.0295081967213116</v>
      </c>
    </row>
    <row r="13" spans="1:3">
      <c r="A13" t="s">
        <v>403</v>
      </c>
      <c r="B13">
        <v>106.8</v>
      </c>
      <c r="C13" s="903">
        <f t="shared" si="0"/>
        <v>1.0004683840749413</v>
      </c>
    </row>
    <row r="14" spans="1:3">
      <c r="A14" t="s">
        <v>404</v>
      </c>
      <c r="B14">
        <v>101.6</v>
      </c>
      <c r="C14" s="903">
        <f t="shared" si="0"/>
        <v>0.95175644028103035</v>
      </c>
    </row>
    <row r="15" spans="1:3">
      <c r="A15" t="s">
        <v>405</v>
      </c>
      <c r="B15">
        <v>102.7</v>
      </c>
      <c r="C15" s="903">
        <f t="shared" si="0"/>
        <v>0.96206088992974237</v>
      </c>
    </row>
    <row r="16" spans="1:3">
      <c r="A16" t="s">
        <v>406</v>
      </c>
      <c r="B16">
        <v>107.7</v>
      </c>
      <c r="C16" s="903">
        <f t="shared" si="0"/>
        <v>1.0088992974238875</v>
      </c>
    </row>
    <row r="18" spans="1:2">
      <c r="A18" t="s">
        <v>407</v>
      </c>
      <c r="B18">
        <v>106.75</v>
      </c>
    </row>
  </sheetData>
  <pageMargins left="0.7" right="0.7" top="0.75" bottom="0.75" header="0.3" footer="0.3"/>
  <pageSetup orientation="portrait" r:id="rId1"/>
  <headerFooter>
    <oddFooter>&amp;R&amp;P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LW464"/>
  <sheetViews>
    <sheetView topLeftCell="A16" zoomScale="80" zoomScaleNormal="80" workbookViewId="0">
      <selection activeCell="G26" sqref="G26"/>
    </sheetView>
  </sheetViews>
  <sheetFormatPr defaultColWidth="9.109375" defaultRowHeight="13.2"/>
  <cols>
    <col min="1" max="1" width="3" style="263" customWidth="1"/>
    <col min="2" max="2" width="23.5546875" style="263" customWidth="1"/>
    <col min="3" max="9" width="10.44140625" style="263" customWidth="1"/>
    <col min="10" max="10" width="21.88671875" style="263" customWidth="1"/>
    <col min="11" max="11" width="2.88671875" style="263" customWidth="1"/>
    <col min="12" max="12" width="21.44140625" style="263" customWidth="1"/>
    <col min="13" max="13" width="6.5546875" style="263" bestFit="1" customWidth="1"/>
    <col min="14" max="14" width="14.6640625" style="263" customWidth="1"/>
    <col min="15" max="15" width="11.6640625" style="263" customWidth="1"/>
    <col min="16" max="16" width="17.109375" style="263" customWidth="1"/>
    <col min="17" max="17" width="6.33203125" style="263" customWidth="1"/>
    <col min="18" max="18" width="22.33203125" style="263" customWidth="1"/>
    <col min="19" max="19" width="4.88671875" style="263" bestFit="1" customWidth="1"/>
    <col min="20" max="20" width="15.88671875" style="263" customWidth="1"/>
    <col min="21" max="21" width="12.44140625" style="263" customWidth="1"/>
    <col min="22" max="22" width="12" style="263" customWidth="1"/>
    <col min="23" max="23" width="4.109375" style="263" customWidth="1"/>
    <col min="24" max="24" width="23" style="263" bestFit="1" customWidth="1"/>
    <col min="25" max="25" width="4.88671875" style="263" bestFit="1" customWidth="1"/>
    <col min="26" max="26" width="15.88671875" style="263" customWidth="1"/>
    <col min="27" max="27" width="12.44140625" style="263" customWidth="1"/>
    <col min="28" max="28" width="12" style="263" customWidth="1"/>
    <col min="29" max="29" width="6" style="263" customWidth="1"/>
    <col min="30" max="335" width="9.109375" style="80"/>
    <col min="336" max="16384" width="9.109375" style="263"/>
  </cols>
  <sheetData>
    <row r="1" spans="1:29" ht="15.75" customHeight="1" thickBot="1">
      <c r="A1" s="1"/>
      <c r="B1" s="904" t="s">
        <v>0</v>
      </c>
      <c r="C1" s="904"/>
      <c r="D1" s="904"/>
      <c r="E1" s="904"/>
      <c r="F1" s="904"/>
      <c r="G1" s="904"/>
      <c r="H1" s="904"/>
      <c r="I1" s="904"/>
      <c r="J1" s="904"/>
      <c r="K1" s="1"/>
      <c r="L1" s="904" t="s">
        <v>112</v>
      </c>
      <c r="M1" s="904"/>
      <c r="N1" s="904"/>
      <c r="O1" s="904"/>
      <c r="P1" s="904"/>
      <c r="Q1" s="904"/>
      <c r="R1" s="904"/>
      <c r="S1" s="904"/>
      <c r="T1" s="904"/>
      <c r="U1" s="904"/>
      <c r="V1" s="904"/>
      <c r="W1" s="904"/>
      <c r="X1" s="904"/>
      <c r="Y1" s="904"/>
      <c r="Z1" s="904"/>
      <c r="AA1" s="904"/>
      <c r="AB1" s="904"/>
      <c r="AC1" s="1"/>
    </row>
    <row r="2" spans="1:29" ht="9.75" customHeight="1" thickBot="1">
      <c r="A2" s="1"/>
      <c r="B2" s="2"/>
      <c r="C2" s="2"/>
      <c r="D2" s="2"/>
      <c r="E2" s="2"/>
      <c r="F2" s="2"/>
      <c r="G2" s="2"/>
      <c r="H2" s="2"/>
      <c r="I2" s="2"/>
      <c r="J2" s="2"/>
      <c r="K2" s="1"/>
      <c r="L2" s="2"/>
      <c r="M2" s="2"/>
      <c r="N2" s="2"/>
      <c r="O2" s="2"/>
      <c r="P2" s="2"/>
      <c r="Q2" s="2"/>
      <c r="R2" s="2"/>
      <c r="S2" s="2"/>
      <c r="T2" s="2"/>
      <c r="U2" s="2"/>
      <c r="V2" s="2"/>
      <c r="W2" s="2"/>
      <c r="X2" s="2"/>
      <c r="Y2" s="2"/>
      <c r="Z2" s="2"/>
      <c r="AA2" s="2"/>
      <c r="AB2" s="2"/>
      <c r="AC2" s="1"/>
    </row>
    <row r="3" spans="1:29">
      <c r="A3" s="1"/>
      <c r="B3" s="9" t="s">
        <v>2</v>
      </c>
      <c r="C3" s="11" t="s">
        <v>3</v>
      </c>
      <c r="D3" s="12" t="s">
        <v>4</v>
      </c>
      <c r="E3" s="1"/>
      <c r="F3" s="1"/>
      <c r="G3" s="1"/>
      <c r="H3" s="1"/>
      <c r="I3" s="1"/>
      <c r="J3" s="1"/>
      <c r="K3" s="1"/>
      <c r="L3" s="265"/>
      <c r="M3" s="33"/>
      <c r="N3" s="33"/>
      <c r="O3" s="33"/>
      <c r="P3" s="33"/>
      <c r="Q3" s="1"/>
      <c r="R3" s="1"/>
      <c r="S3" s="1"/>
      <c r="T3" s="1"/>
      <c r="U3" s="1"/>
      <c r="V3" s="1"/>
      <c r="W3" s="1"/>
      <c r="X3" s="1"/>
      <c r="Y3" s="1"/>
      <c r="Z3" s="1"/>
      <c r="AA3" s="1"/>
      <c r="AB3" s="1"/>
      <c r="AC3" s="1"/>
    </row>
    <row r="4" spans="1:29">
      <c r="A4" s="1"/>
      <c r="B4" s="20" t="s">
        <v>6</v>
      </c>
      <c r="C4" s="22">
        <v>15</v>
      </c>
      <c r="D4" s="23">
        <f>C4*8</f>
        <v>120</v>
      </c>
      <c r="E4" s="16"/>
      <c r="F4" s="16"/>
      <c r="G4" s="1"/>
      <c r="H4" s="1"/>
      <c r="I4" s="1"/>
      <c r="J4" s="1"/>
      <c r="K4" s="1"/>
      <c r="L4" s="1"/>
      <c r="M4" s="33"/>
      <c r="N4" s="1"/>
      <c r="O4" s="1"/>
      <c r="P4" s="1"/>
      <c r="Q4" s="1"/>
      <c r="R4" s="1"/>
      <c r="S4" s="1"/>
      <c r="T4" s="1"/>
      <c r="U4" s="1"/>
      <c r="V4" s="1"/>
      <c r="W4" s="1"/>
      <c r="X4" s="1"/>
      <c r="Y4" s="1"/>
      <c r="Z4" s="1"/>
      <c r="AA4" s="1"/>
      <c r="AB4" s="1"/>
      <c r="AC4" s="1"/>
    </row>
    <row r="5" spans="1:29">
      <c r="A5" s="1"/>
      <c r="B5" s="20" t="s">
        <v>113</v>
      </c>
      <c r="C5" s="22">
        <v>8</v>
      </c>
      <c r="D5" s="23">
        <f>C5*8</f>
        <v>64</v>
      </c>
      <c r="E5" s="25"/>
      <c r="F5" s="25"/>
      <c r="G5" s="1"/>
      <c r="H5" s="1"/>
      <c r="I5" s="1"/>
      <c r="J5" s="1"/>
      <c r="K5" s="1"/>
      <c r="L5" s="1"/>
      <c r="M5" s="33"/>
      <c r="N5" s="1"/>
      <c r="O5" s="1"/>
      <c r="P5" s="1"/>
      <c r="Q5" s="1"/>
      <c r="R5" s="1"/>
      <c r="S5" s="1"/>
      <c r="T5" s="1"/>
      <c r="U5" s="1"/>
      <c r="V5" s="1"/>
      <c r="W5" s="1"/>
      <c r="X5" s="1"/>
      <c r="Y5" s="1"/>
      <c r="Z5" s="1"/>
      <c r="AA5" s="1"/>
      <c r="AB5" s="1"/>
      <c r="AC5" s="1"/>
    </row>
    <row r="6" spans="1:29">
      <c r="A6" s="1"/>
      <c r="B6" s="20" t="s">
        <v>10</v>
      </c>
      <c r="C6" s="22">
        <v>10</v>
      </c>
      <c r="D6" s="23">
        <f>C6*8</f>
        <v>80</v>
      </c>
      <c r="E6" s="25"/>
      <c r="F6" s="25"/>
      <c r="G6" s="1"/>
      <c r="H6" s="1"/>
      <c r="I6" s="1"/>
      <c r="J6" s="1"/>
      <c r="K6" s="1"/>
      <c r="L6" s="1"/>
      <c r="M6" s="33"/>
      <c r="N6" s="1"/>
      <c r="O6" s="1"/>
      <c r="P6" s="1"/>
      <c r="Q6" s="1"/>
      <c r="R6" s="1"/>
      <c r="S6" s="1"/>
      <c r="T6" s="1"/>
      <c r="U6" s="1"/>
      <c r="V6" s="1"/>
      <c r="W6" s="1"/>
      <c r="X6" s="1"/>
      <c r="Y6" s="1"/>
      <c r="Z6" s="1"/>
      <c r="AA6" s="1"/>
      <c r="AB6" s="1"/>
      <c r="AC6" s="1"/>
    </row>
    <row r="7" spans="1:29">
      <c r="A7" s="1"/>
      <c r="B7" s="39" t="s">
        <v>14</v>
      </c>
      <c r="C7" s="22">
        <v>5</v>
      </c>
      <c r="D7" s="41">
        <f>C7*8</f>
        <v>40</v>
      </c>
      <c r="E7" s="25"/>
      <c r="F7" s="25"/>
      <c r="G7" s="1"/>
      <c r="H7" s="1"/>
      <c r="I7" s="1"/>
      <c r="J7" s="1"/>
      <c r="K7" s="1"/>
      <c r="L7" s="6" t="s">
        <v>114</v>
      </c>
      <c r="M7" s="33"/>
      <c r="N7" s="1"/>
      <c r="O7" s="1"/>
      <c r="P7" s="1"/>
      <c r="Q7" s="1"/>
      <c r="R7" s="1"/>
      <c r="S7" s="1"/>
      <c r="T7" s="1"/>
      <c r="U7" s="1"/>
      <c r="V7" s="1"/>
      <c r="W7" s="1"/>
      <c r="X7" s="1"/>
      <c r="Y7" s="1"/>
      <c r="Z7" s="1"/>
      <c r="AA7" s="1"/>
      <c r="AB7" s="1"/>
      <c r="AC7" s="1"/>
    </row>
    <row r="8" spans="1:29" ht="13.8" thickBot="1">
      <c r="A8" s="1"/>
      <c r="B8" s="20"/>
      <c r="C8" s="45" t="s">
        <v>16</v>
      </c>
      <c r="D8" s="23">
        <f>SUM(D4:D7)</f>
        <v>304</v>
      </c>
      <c r="E8" s="25"/>
      <c r="F8" s="25"/>
      <c r="G8" s="1"/>
      <c r="H8" s="1"/>
      <c r="I8" s="1"/>
      <c r="J8" s="1"/>
      <c r="K8" s="1"/>
      <c r="L8" s="1"/>
      <c r="M8" s="1"/>
      <c r="N8" s="1"/>
      <c r="O8" s="1"/>
      <c r="P8" s="1"/>
      <c r="Q8" s="1"/>
      <c r="R8" s="1"/>
      <c r="S8" s="1"/>
      <c r="T8" s="1"/>
      <c r="U8" s="1"/>
      <c r="V8" s="1"/>
      <c r="W8" s="1"/>
      <c r="X8" s="1"/>
      <c r="Y8" s="1"/>
      <c r="Z8" s="1"/>
      <c r="AA8" s="1"/>
      <c r="AB8" s="1"/>
      <c r="AC8" s="1"/>
    </row>
    <row r="9" spans="1:29" ht="13.5" customHeight="1" thickBot="1">
      <c r="A9" s="1"/>
      <c r="B9" s="51"/>
      <c r="C9" s="53" t="s">
        <v>18</v>
      </c>
      <c r="D9" s="54">
        <f>D8/(52*40)</f>
        <v>0.14615384615384616</v>
      </c>
      <c r="E9" s="25"/>
      <c r="F9" s="25"/>
      <c r="G9" s="1"/>
      <c r="H9" s="1"/>
      <c r="I9" s="1"/>
      <c r="J9" s="1"/>
      <c r="K9" s="1"/>
      <c r="L9" s="914" t="s">
        <v>115</v>
      </c>
      <c r="M9" s="915"/>
      <c r="N9" s="915"/>
      <c r="O9" s="915"/>
      <c r="P9" s="916"/>
      <c r="R9" s="914" t="s">
        <v>116</v>
      </c>
      <c r="S9" s="915"/>
      <c r="T9" s="915"/>
      <c r="U9" s="915"/>
      <c r="V9" s="916"/>
      <c r="X9" s="914" t="s">
        <v>117</v>
      </c>
      <c r="Y9" s="915"/>
      <c r="Z9" s="915"/>
      <c r="AA9" s="915"/>
      <c r="AB9" s="916"/>
      <c r="AC9" s="1"/>
    </row>
    <row r="10" spans="1:29">
      <c r="A10" s="1"/>
      <c r="B10" s="1"/>
      <c r="C10" s="1"/>
      <c r="D10" s="1"/>
      <c r="E10" s="56"/>
      <c r="F10" s="56"/>
      <c r="G10" s="1"/>
      <c r="H10" s="1"/>
      <c r="I10" s="1"/>
      <c r="J10" s="1"/>
      <c r="K10" s="1"/>
      <c r="L10" s="26" t="s">
        <v>7</v>
      </c>
      <c r="M10" s="266">
        <v>5</v>
      </c>
      <c r="N10" s="28"/>
      <c r="O10" s="29" t="s">
        <v>9</v>
      </c>
      <c r="P10" s="30">
        <f>M10*365</f>
        <v>1825</v>
      </c>
      <c r="Q10" s="1"/>
      <c r="R10" s="26" t="s">
        <v>7</v>
      </c>
      <c r="S10" s="266">
        <v>8</v>
      </c>
      <c r="T10" s="28"/>
      <c r="U10" s="29" t="s">
        <v>9</v>
      </c>
      <c r="V10" s="30">
        <f>S10*365</f>
        <v>2920</v>
      </c>
      <c r="W10" s="1"/>
      <c r="X10" s="26" t="s">
        <v>118</v>
      </c>
      <c r="Y10" s="266">
        <v>11</v>
      </c>
      <c r="Z10" s="28"/>
      <c r="AA10" s="29" t="s">
        <v>9</v>
      </c>
      <c r="AB10" s="30">
        <f>Y10*365</f>
        <v>4015</v>
      </c>
      <c r="AC10" s="1"/>
    </row>
    <row r="11" spans="1:29" ht="13.8" thickBot="1">
      <c r="A11" s="1"/>
      <c r="B11" s="6" t="s">
        <v>119</v>
      </c>
      <c r="C11" s="1"/>
      <c r="D11" s="1"/>
      <c r="E11" s="1"/>
      <c r="F11" s="1"/>
      <c r="G11" s="1"/>
      <c r="H11" s="33"/>
      <c r="I11" s="1"/>
      <c r="J11" s="1"/>
      <c r="K11" s="1"/>
      <c r="L11" s="120"/>
      <c r="M11" s="33"/>
      <c r="N11" s="33"/>
      <c r="O11" s="33"/>
      <c r="P11" s="34"/>
      <c r="Q11" s="1"/>
      <c r="R11" s="120"/>
      <c r="S11" s="33"/>
      <c r="T11" s="33"/>
      <c r="U11" s="33"/>
      <c r="V11" s="34"/>
      <c r="W11" s="1"/>
      <c r="X11" s="120"/>
      <c r="Y11" s="33"/>
      <c r="Z11" s="33"/>
      <c r="AA11" s="33"/>
      <c r="AB11" s="34"/>
      <c r="AC11" s="1"/>
    </row>
    <row r="12" spans="1:29">
      <c r="A12" s="1"/>
      <c r="B12" s="197"/>
      <c r="C12" s="267" t="s">
        <v>23</v>
      </c>
      <c r="D12" s="267"/>
      <c r="E12" s="267"/>
      <c r="F12" s="268"/>
      <c r="G12" s="269" t="s">
        <v>24</v>
      </c>
      <c r="H12" s="270"/>
      <c r="I12" s="270"/>
      <c r="J12" s="271"/>
      <c r="K12" s="1"/>
      <c r="L12" s="35"/>
      <c r="M12" s="36"/>
      <c r="N12" s="37" t="s">
        <v>11</v>
      </c>
      <c r="O12" s="37" t="s">
        <v>12</v>
      </c>
      <c r="P12" s="38" t="s">
        <v>13</v>
      </c>
      <c r="Q12" s="1"/>
      <c r="R12" s="35"/>
      <c r="S12" s="36"/>
      <c r="T12" s="37" t="s">
        <v>11</v>
      </c>
      <c r="U12" s="37" t="s">
        <v>12</v>
      </c>
      <c r="V12" s="38" t="s">
        <v>13</v>
      </c>
      <c r="W12" s="1"/>
      <c r="X12" s="35"/>
      <c r="Y12" s="36"/>
      <c r="Z12" s="37" t="s">
        <v>11</v>
      </c>
      <c r="AA12" s="37" t="s">
        <v>12</v>
      </c>
      <c r="AB12" s="38" t="s">
        <v>13</v>
      </c>
      <c r="AC12" s="1"/>
    </row>
    <row r="13" spans="1:29">
      <c r="A13" s="1"/>
      <c r="B13" s="272" t="s">
        <v>32</v>
      </c>
      <c r="C13" s="273"/>
      <c r="D13" s="273"/>
      <c r="E13" s="273"/>
      <c r="F13" s="68"/>
      <c r="G13" s="274"/>
      <c r="H13" s="214"/>
      <c r="I13" s="214"/>
      <c r="J13" s="275"/>
      <c r="K13" s="1"/>
      <c r="L13" s="272" t="s">
        <v>32</v>
      </c>
      <c r="M13" s="42"/>
      <c r="N13" s="43"/>
      <c r="O13" s="43"/>
      <c r="P13" s="44"/>
      <c r="Q13" s="1"/>
      <c r="R13" s="272" t="s">
        <v>32</v>
      </c>
      <c r="S13" s="42"/>
      <c r="T13" s="43"/>
      <c r="U13" s="43"/>
      <c r="V13" s="44"/>
      <c r="W13" s="1"/>
      <c r="X13" s="272" t="s">
        <v>32</v>
      </c>
      <c r="Y13" s="42"/>
      <c r="Z13" s="43"/>
      <c r="AA13" s="43"/>
      <c r="AB13" s="44"/>
      <c r="AC13" s="1"/>
    </row>
    <row r="14" spans="1:29">
      <c r="A14" s="5"/>
      <c r="B14" s="71" t="s">
        <v>120</v>
      </c>
      <c r="C14" s="106">
        <f>85899*(1+C40)</f>
        <v>92496.84919424048</v>
      </c>
      <c r="D14" s="106"/>
      <c r="E14" s="106"/>
      <c r="F14" s="106"/>
      <c r="G14" s="276" t="s">
        <v>121</v>
      </c>
      <c r="H14" s="277"/>
      <c r="I14" s="277"/>
      <c r="J14" s="278"/>
      <c r="K14" s="5"/>
      <c r="L14" s="46" t="str">
        <f>B14</f>
        <v xml:space="preserve">  Management Supervision</v>
      </c>
      <c r="M14" s="47"/>
      <c r="N14" s="48">
        <f>C14</f>
        <v>92496.84919424048</v>
      </c>
      <c r="O14" s="49">
        <f>C23</f>
        <v>0.05</v>
      </c>
      <c r="P14" s="50">
        <f>N14*O14</f>
        <v>4624.8424597120238</v>
      </c>
      <c r="Q14" s="279"/>
      <c r="R14" s="46" t="str">
        <f>L14</f>
        <v xml:space="preserve">  Management Supervision</v>
      </c>
      <c r="S14" s="47"/>
      <c r="T14" s="48">
        <f>C14</f>
        <v>92496.84919424048</v>
      </c>
      <c r="U14" s="49">
        <f>D23</f>
        <v>0.05</v>
      </c>
      <c r="V14" s="50">
        <f>T14*U14</f>
        <v>4624.8424597120238</v>
      </c>
      <c r="W14" s="5"/>
      <c r="X14" s="46" t="str">
        <f t="shared" ref="X14:X15" si="0">R14</f>
        <v xml:space="preserve">  Management Supervision</v>
      </c>
      <c r="Y14" s="47"/>
      <c r="Z14" s="48">
        <f>C14</f>
        <v>92496.84919424048</v>
      </c>
      <c r="AA14" s="49">
        <f>E23</f>
        <v>0.05</v>
      </c>
      <c r="AB14" s="50">
        <f>Z14*AA14</f>
        <v>4624.8424597120238</v>
      </c>
      <c r="AC14" s="1"/>
    </row>
    <row r="15" spans="1:29">
      <c r="A15" s="5"/>
      <c r="B15" s="71" t="s">
        <v>122</v>
      </c>
      <c r="C15" s="106">
        <f>41906*(1+C40)</f>
        <v>45124.774005912077</v>
      </c>
      <c r="D15" s="106"/>
      <c r="E15" s="280"/>
      <c r="F15" s="281"/>
      <c r="G15" s="276" t="s">
        <v>123</v>
      </c>
      <c r="H15" s="277"/>
      <c r="I15" s="277"/>
      <c r="J15" s="278"/>
      <c r="K15" s="5"/>
      <c r="L15" s="46" t="str">
        <f>B15</f>
        <v xml:space="preserve">  Site Manager</v>
      </c>
      <c r="M15" s="47"/>
      <c r="N15" s="48">
        <f>C15</f>
        <v>45124.774005912077</v>
      </c>
      <c r="O15" s="49">
        <v>1</v>
      </c>
      <c r="P15" s="50">
        <f>N15*O15</f>
        <v>45124.774005912077</v>
      </c>
      <c r="Q15" s="279"/>
      <c r="R15" s="46" t="str">
        <f>L15</f>
        <v xml:space="preserve">  Site Manager</v>
      </c>
      <c r="S15" s="47"/>
      <c r="T15" s="48">
        <f>C15</f>
        <v>45124.774005912077</v>
      </c>
      <c r="U15" s="49">
        <v>1</v>
      </c>
      <c r="V15" s="50">
        <f>T15*U15</f>
        <v>45124.774005912077</v>
      </c>
      <c r="W15" s="5"/>
      <c r="X15" s="46" t="str">
        <f t="shared" si="0"/>
        <v xml:space="preserve">  Site Manager</v>
      </c>
      <c r="Y15" s="47"/>
      <c r="Z15" s="48">
        <f>C15</f>
        <v>45124.774005912077</v>
      </c>
      <c r="AA15" s="49">
        <v>1</v>
      </c>
      <c r="AB15" s="50">
        <f>Z15*AA15</f>
        <v>45124.774005912077</v>
      </c>
      <c r="AC15" s="1"/>
    </row>
    <row r="16" spans="1:29">
      <c r="A16" s="5"/>
      <c r="B16" s="71" t="s">
        <v>124</v>
      </c>
      <c r="C16" s="106">
        <f>'[8]Integrated Team (FY21)'!E23</f>
        <v>32198.400000000001</v>
      </c>
      <c r="D16" s="106"/>
      <c r="E16" s="280"/>
      <c r="F16" s="106"/>
      <c r="G16" s="276" t="s">
        <v>35</v>
      </c>
      <c r="H16" s="277"/>
      <c r="I16" s="277"/>
      <c r="J16" s="278"/>
      <c r="K16" s="5"/>
      <c r="L16" s="46" t="str">
        <f>B16</f>
        <v xml:space="preserve">  Direct Care</v>
      </c>
      <c r="M16" s="47"/>
      <c r="N16" s="48">
        <f>C16</f>
        <v>32198.400000000001</v>
      </c>
      <c r="O16" s="49">
        <f>C25</f>
        <v>7</v>
      </c>
      <c r="P16" s="50">
        <f>N16*O16</f>
        <v>225388.80000000002</v>
      </c>
      <c r="Q16" s="279"/>
      <c r="R16" s="46" t="str">
        <f>L16</f>
        <v xml:space="preserve">  Direct Care</v>
      </c>
      <c r="S16" s="47"/>
      <c r="T16" s="48">
        <f>C16</f>
        <v>32198.400000000001</v>
      </c>
      <c r="U16" s="49">
        <f>D25</f>
        <v>8</v>
      </c>
      <c r="V16" s="50">
        <f>T16*U16</f>
        <v>257587.20000000001</v>
      </c>
      <c r="W16" s="5"/>
      <c r="X16" s="46" t="str">
        <f>R16</f>
        <v xml:space="preserve">  Direct Care</v>
      </c>
      <c r="Y16" s="47"/>
      <c r="Z16" s="48">
        <f>C16</f>
        <v>32198.400000000001</v>
      </c>
      <c r="AA16" s="49">
        <f>E25</f>
        <v>9</v>
      </c>
      <c r="AB16" s="50">
        <f>Z16*AA16</f>
        <v>289785.60000000003</v>
      </c>
      <c r="AC16" s="1"/>
    </row>
    <row r="17" spans="1:29">
      <c r="A17" s="5"/>
      <c r="B17" s="71" t="s">
        <v>125</v>
      </c>
      <c r="C17" s="106">
        <f>'[8]Integrated Team (FY21)'!E27</f>
        <v>32198.400000000001</v>
      </c>
      <c r="D17" s="106"/>
      <c r="E17" s="280"/>
      <c r="F17" s="106"/>
      <c r="G17" s="276" t="s">
        <v>35</v>
      </c>
      <c r="H17" s="277"/>
      <c r="I17" s="277"/>
      <c r="J17" s="278"/>
      <c r="K17" s="5"/>
      <c r="L17" s="46" t="str">
        <f>B17</f>
        <v xml:space="preserve">  Relief</v>
      </c>
      <c r="M17" s="90"/>
      <c r="N17" s="91">
        <f>C17</f>
        <v>32198.400000000001</v>
      </c>
      <c r="O17" s="282">
        <f>C26</f>
        <v>1</v>
      </c>
      <c r="P17" s="283">
        <f>N17*O17</f>
        <v>32198.400000000001</v>
      </c>
      <c r="Q17" s="279"/>
      <c r="R17" s="46" t="s">
        <v>125</v>
      </c>
      <c r="S17" s="90"/>
      <c r="T17" s="91">
        <f>C17</f>
        <v>32198.400000000001</v>
      </c>
      <c r="U17" s="282">
        <f>D26</f>
        <v>1.1000000000000001</v>
      </c>
      <c r="V17" s="283">
        <f>T17*U17</f>
        <v>35418.240000000005</v>
      </c>
      <c r="W17" s="5"/>
      <c r="X17" s="284" t="s">
        <v>125</v>
      </c>
      <c r="Y17" s="90"/>
      <c r="Z17" s="91">
        <f>C17</f>
        <v>32198.400000000001</v>
      </c>
      <c r="AA17" s="282">
        <f>E26</f>
        <v>1.2</v>
      </c>
      <c r="AB17" s="283">
        <f>Z17*AA17</f>
        <v>38638.080000000002</v>
      </c>
      <c r="AC17" s="1"/>
    </row>
    <row r="18" spans="1:29">
      <c r="A18" s="5"/>
      <c r="B18" s="71"/>
      <c r="C18" s="106"/>
      <c r="D18" s="106"/>
      <c r="E18" s="280"/>
      <c r="F18" s="106"/>
      <c r="G18" s="285"/>
      <c r="H18" s="277"/>
      <c r="I18" s="277"/>
      <c r="J18" s="278"/>
      <c r="K18" s="5"/>
      <c r="L18" s="109" t="s">
        <v>43</v>
      </c>
      <c r="M18" s="110"/>
      <c r="N18" s="286">
        <f>P18/O18</f>
        <v>33959.869222720896</v>
      </c>
      <c r="O18" s="287">
        <f>SUM(O14:O17)</f>
        <v>9.0500000000000007</v>
      </c>
      <c r="P18" s="288">
        <f>SUM(P14:P17)</f>
        <v>307336.81646562414</v>
      </c>
      <c r="Q18" s="279"/>
      <c r="R18" s="109" t="s">
        <v>43</v>
      </c>
      <c r="S18" s="110"/>
      <c r="T18" s="286">
        <f>V18/U18</f>
        <v>33768.971080357056</v>
      </c>
      <c r="U18" s="287">
        <f>SUM(U14:U17)</f>
        <v>10.15</v>
      </c>
      <c r="V18" s="288">
        <f>SUM(V14:V17)</f>
        <v>342755.05646562413</v>
      </c>
      <c r="W18" s="5"/>
      <c r="X18" s="109" t="s">
        <v>43</v>
      </c>
      <c r="Y18" s="110"/>
      <c r="Z18" s="286">
        <f>AB18/AA18</f>
        <v>33615.404130277704</v>
      </c>
      <c r="AA18" s="287">
        <f>SUM(AA14:AA17)</f>
        <v>11.25</v>
      </c>
      <c r="AB18" s="288">
        <f>SUM(AB14:AB17)</f>
        <v>378173.29646562418</v>
      </c>
      <c r="AC18" s="1"/>
    </row>
    <row r="19" spans="1:29">
      <c r="A19" s="5"/>
      <c r="B19" s="71"/>
      <c r="C19" s="106"/>
      <c r="D19" s="106"/>
      <c r="E19" s="106"/>
      <c r="F19" s="106"/>
      <c r="G19" s="285"/>
      <c r="H19" s="277"/>
      <c r="I19" s="277"/>
      <c r="J19" s="278"/>
      <c r="K19" s="5"/>
      <c r="L19" s="103"/>
      <c r="M19" s="99"/>
      <c r="N19" s="99"/>
      <c r="O19" s="99"/>
      <c r="P19" s="101"/>
      <c r="Q19" s="279"/>
      <c r="R19" s="103"/>
      <c r="S19" s="99"/>
      <c r="T19" s="99"/>
      <c r="U19" s="99"/>
      <c r="V19" s="101"/>
      <c r="W19" s="5"/>
      <c r="X19" s="103"/>
      <c r="Y19" s="99"/>
      <c r="Z19" s="99"/>
      <c r="AA19" s="99"/>
      <c r="AB19" s="101"/>
      <c r="AC19" s="1"/>
    </row>
    <row r="20" spans="1:29">
      <c r="A20" s="5"/>
      <c r="B20" s="172"/>
      <c r="C20" s="280" t="s">
        <v>126</v>
      </c>
      <c r="D20" s="280"/>
      <c r="E20" s="280"/>
      <c r="F20" s="289"/>
      <c r="G20" s="290"/>
      <c r="H20" s="277"/>
      <c r="I20" s="277"/>
      <c r="J20" s="278"/>
      <c r="K20" s="5"/>
      <c r="L20" s="98" t="s">
        <v>127</v>
      </c>
      <c r="M20" s="99"/>
      <c r="N20" s="99"/>
      <c r="O20" s="100" t="s">
        <v>45</v>
      </c>
      <c r="P20" s="101"/>
      <c r="Q20" s="279"/>
      <c r="R20" s="98" t="s">
        <v>127</v>
      </c>
      <c r="S20" s="99"/>
      <c r="T20" s="99"/>
      <c r="U20" s="100" t="s">
        <v>45</v>
      </c>
      <c r="V20" s="101"/>
      <c r="W20" s="5"/>
      <c r="X20" s="98" t="s">
        <v>127</v>
      </c>
      <c r="Y20" s="99"/>
      <c r="Z20" s="99"/>
      <c r="AA20" s="100" t="s">
        <v>45</v>
      </c>
      <c r="AB20" s="101"/>
      <c r="AC20" s="1"/>
    </row>
    <row r="21" spans="1:29">
      <c r="A21" s="5"/>
      <c r="B21" s="172" t="s">
        <v>118</v>
      </c>
      <c r="C21" s="291" t="s">
        <v>128</v>
      </c>
      <c r="D21" s="291" t="s">
        <v>129</v>
      </c>
      <c r="E21" s="291" t="s">
        <v>130</v>
      </c>
      <c r="F21" s="292"/>
      <c r="G21" s="285"/>
      <c r="H21" s="277"/>
      <c r="I21" s="277"/>
      <c r="J21" s="278"/>
      <c r="K21" s="5"/>
      <c r="L21" s="103" t="s">
        <v>46</v>
      </c>
      <c r="M21" s="99"/>
      <c r="N21" s="104">
        <f>C30</f>
        <v>0.22309999999999999</v>
      </c>
      <c r="O21" s="99"/>
      <c r="P21" s="105">
        <f>N21*P18</f>
        <v>68566.843753480745</v>
      </c>
      <c r="Q21" s="279"/>
      <c r="R21" s="103" t="s">
        <v>46</v>
      </c>
      <c r="S21" s="99"/>
      <c r="T21" s="104">
        <f>C30</f>
        <v>0.22309999999999999</v>
      </c>
      <c r="U21" s="99"/>
      <c r="V21" s="105">
        <f>T21*V18</f>
        <v>76468.653097480739</v>
      </c>
      <c r="W21" s="5"/>
      <c r="X21" s="103" t="s">
        <v>46</v>
      </c>
      <c r="Y21" s="99"/>
      <c r="Z21" s="104">
        <f>C30</f>
        <v>0.22309999999999999</v>
      </c>
      <c r="AA21" s="99"/>
      <c r="AB21" s="105">
        <f>Z21*AB18</f>
        <v>84370.462441480748</v>
      </c>
      <c r="AC21" s="1"/>
    </row>
    <row r="22" spans="1:29">
      <c r="A22" s="5"/>
      <c r="B22" s="293" t="s">
        <v>32</v>
      </c>
      <c r="C22" s="292"/>
      <c r="D22" s="292"/>
      <c r="E22" s="292"/>
      <c r="F22" s="292"/>
      <c r="G22" s="277"/>
      <c r="H22" s="277"/>
      <c r="I22" s="277"/>
      <c r="J22" s="278"/>
      <c r="K22" s="5"/>
      <c r="L22" s="92" t="s">
        <v>47</v>
      </c>
      <c r="M22" s="93"/>
      <c r="N22" s="93"/>
      <c r="O22" s="107"/>
      <c r="P22" s="108">
        <f>P18+P21</f>
        <v>375903.6602191049</v>
      </c>
      <c r="Q22" s="279"/>
      <c r="R22" s="92" t="s">
        <v>47</v>
      </c>
      <c r="S22" s="93"/>
      <c r="T22" s="93"/>
      <c r="U22" s="107"/>
      <c r="V22" s="108">
        <f>V18+V21</f>
        <v>419223.7095631049</v>
      </c>
      <c r="W22" s="5"/>
      <c r="X22" s="92" t="s">
        <v>47</v>
      </c>
      <c r="Y22" s="93"/>
      <c r="Z22" s="93"/>
      <c r="AA22" s="107"/>
      <c r="AB22" s="108">
        <f>AB18+AB21</f>
        <v>462543.75890710496</v>
      </c>
      <c r="AC22" s="1"/>
    </row>
    <row r="23" spans="1:29">
      <c r="A23" s="5"/>
      <c r="B23" s="71" t="str">
        <f>B14</f>
        <v xml:space="preserve">  Management Supervision</v>
      </c>
      <c r="C23" s="72">
        <v>0.05</v>
      </c>
      <c r="D23" s="72">
        <v>0.05</v>
      </c>
      <c r="E23" s="72">
        <v>0.05</v>
      </c>
      <c r="F23" s="72"/>
      <c r="G23" s="294"/>
      <c r="H23" s="295"/>
      <c r="I23" s="295"/>
      <c r="J23" s="296"/>
      <c r="K23" s="5"/>
      <c r="L23" s="98"/>
      <c r="M23" s="100"/>
      <c r="N23" s="100"/>
      <c r="O23" s="297"/>
      <c r="P23" s="298"/>
      <c r="Q23" s="279"/>
      <c r="R23" s="98"/>
      <c r="S23" s="100"/>
      <c r="T23" s="100"/>
      <c r="U23" s="297"/>
      <c r="V23" s="298"/>
      <c r="W23" s="5"/>
      <c r="X23" s="98"/>
      <c r="Y23" s="100"/>
      <c r="Z23" s="100"/>
      <c r="AA23" s="297"/>
      <c r="AB23" s="298"/>
      <c r="AC23" s="1"/>
    </row>
    <row r="24" spans="1:29">
      <c r="A24" s="5"/>
      <c r="B24" s="71" t="str">
        <f>B15</f>
        <v xml:space="preserve">  Site Manager</v>
      </c>
      <c r="C24" s="72">
        <v>1</v>
      </c>
      <c r="D24" s="72">
        <v>1</v>
      </c>
      <c r="E24" s="72">
        <v>1</v>
      </c>
      <c r="F24" s="72"/>
      <c r="G24" s="294"/>
      <c r="H24" s="295"/>
      <c r="I24" s="295"/>
      <c r="J24" s="296"/>
      <c r="K24" s="5"/>
      <c r="L24" s="172" t="s">
        <v>131</v>
      </c>
      <c r="M24" s="99"/>
      <c r="N24" s="99"/>
      <c r="O24" s="99"/>
      <c r="P24" s="299">
        <f>C34</f>
        <v>6191.6539525126345</v>
      </c>
      <c r="Q24" s="279"/>
      <c r="R24" s="172" t="s">
        <v>131</v>
      </c>
      <c r="S24" s="99"/>
      <c r="T24" s="99"/>
      <c r="U24" s="99"/>
      <c r="V24" s="299">
        <f>C34</f>
        <v>6191.6539525126345</v>
      </c>
      <c r="W24" s="5"/>
      <c r="X24" s="172" t="s">
        <v>131</v>
      </c>
      <c r="Y24" s="99"/>
      <c r="Z24" s="99"/>
      <c r="AA24" s="99"/>
      <c r="AB24" s="299">
        <f>C34</f>
        <v>6191.6539525126345</v>
      </c>
      <c r="AC24" s="1"/>
    </row>
    <row r="25" spans="1:29">
      <c r="A25" s="5"/>
      <c r="B25" s="71" t="str">
        <f>B16</f>
        <v xml:space="preserve">  Direct Care</v>
      </c>
      <c r="C25" s="72">
        <v>7</v>
      </c>
      <c r="D25" s="72">
        <v>8</v>
      </c>
      <c r="E25" s="72">
        <v>9</v>
      </c>
      <c r="F25" s="72"/>
      <c r="G25" s="294"/>
      <c r="H25" s="295"/>
      <c r="I25" s="295"/>
      <c r="J25" s="296"/>
      <c r="K25" s="5"/>
      <c r="L25" s="103" t="s">
        <v>132</v>
      </c>
      <c r="M25" s="99"/>
      <c r="N25" s="300">
        <f>C31</f>
        <v>8.16</v>
      </c>
      <c r="O25" s="99"/>
      <c r="P25" s="299">
        <f>N25*P10</f>
        <v>14892</v>
      </c>
      <c r="Q25" s="279"/>
      <c r="R25" s="172" t="s">
        <v>132</v>
      </c>
      <c r="S25" s="99"/>
      <c r="T25" s="300">
        <f>C31</f>
        <v>8.16</v>
      </c>
      <c r="U25" s="99"/>
      <c r="V25" s="299">
        <f>T25*V10</f>
        <v>23827.200000000001</v>
      </c>
      <c r="W25" s="5"/>
      <c r="X25" s="172" t="s">
        <v>132</v>
      </c>
      <c r="Y25" s="99"/>
      <c r="Z25" s="300">
        <f>C31</f>
        <v>8.16</v>
      </c>
      <c r="AA25" s="99"/>
      <c r="AB25" s="299">
        <f>Z25*AB10</f>
        <v>32762.400000000001</v>
      </c>
      <c r="AC25" s="1"/>
    </row>
    <row r="26" spans="1:29" ht="12.75" customHeight="1">
      <c r="A26" s="5"/>
      <c r="B26" s="301" t="str">
        <f>B17</f>
        <v xml:space="preserve">  Relief</v>
      </c>
      <c r="C26" s="72">
        <v>1</v>
      </c>
      <c r="D26" s="72">
        <v>1.1000000000000001</v>
      </c>
      <c r="E26" s="72">
        <v>1.2</v>
      </c>
      <c r="F26" s="72"/>
      <c r="G26" s="302"/>
      <c r="H26" s="277"/>
      <c r="I26" s="277"/>
      <c r="J26" s="278"/>
      <c r="K26" s="5"/>
      <c r="L26" s="103"/>
      <c r="M26" s="99"/>
      <c r="N26" s="99"/>
      <c r="O26" s="297"/>
      <c r="P26" s="303"/>
      <c r="Q26" s="279"/>
      <c r="R26" s="103"/>
      <c r="S26" s="99"/>
      <c r="T26" s="99"/>
      <c r="U26" s="297"/>
      <c r="V26" s="303"/>
      <c r="W26" s="5"/>
      <c r="X26" s="103"/>
      <c r="Y26" s="99"/>
      <c r="Z26" s="99"/>
      <c r="AA26" s="297"/>
      <c r="AB26" s="303"/>
      <c r="AC26" s="1"/>
    </row>
    <row r="27" spans="1:29">
      <c r="A27" s="5"/>
      <c r="B27" s="304"/>
      <c r="C27" s="305"/>
      <c r="D27" s="305"/>
      <c r="E27" s="305"/>
      <c r="F27" s="72"/>
      <c r="G27" s="294"/>
      <c r="H27" s="295"/>
      <c r="I27" s="295"/>
      <c r="J27" s="296"/>
      <c r="K27" s="5"/>
      <c r="L27" s="92" t="s">
        <v>133</v>
      </c>
      <c r="M27" s="93"/>
      <c r="N27" s="93"/>
      <c r="O27" s="93"/>
      <c r="P27" s="249">
        <f>SUM(P22:P26)</f>
        <v>396987.31417161756</v>
      </c>
      <c r="Q27" s="279"/>
      <c r="R27" s="92" t="s">
        <v>133</v>
      </c>
      <c r="S27" s="93"/>
      <c r="T27" s="93"/>
      <c r="U27" s="93"/>
      <c r="V27" s="249">
        <f>SUM(V22:V26)</f>
        <v>449242.56351561757</v>
      </c>
      <c r="W27" s="5"/>
      <c r="X27" s="92" t="s">
        <v>133</v>
      </c>
      <c r="Y27" s="93"/>
      <c r="Z27" s="93"/>
      <c r="AA27" s="93"/>
      <c r="AB27" s="249">
        <f>SUM(AB22:AB25)</f>
        <v>501497.81285961764</v>
      </c>
      <c r="AC27" s="1"/>
    </row>
    <row r="28" spans="1:29">
      <c r="A28" s="5"/>
      <c r="B28" s="71"/>
      <c r="C28" s="306"/>
      <c r="D28" s="306"/>
      <c r="E28" s="306"/>
      <c r="F28" s="306"/>
      <c r="G28" s="277"/>
      <c r="H28" s="277"/>
      <c r="I28" s="277"/>
      <c r="J28" s="278"/>
      <c r="K28" s="5"/>
      <c r="L28" s="103"/>
      <c r="M28" s="99"/>
      <c r="N28" s="99"/>
      <c r="O28" s="163"/>
      <c r="P28" s="250"/>
      <c r="Q28" s="279"/>
      <c r="R28" s="103"/>
      <c r="S28" s="99"/>
      <c r="T28" s="99"/>
      <c r="U28" s="163"/>
      <c r="V28" s="250"/>
      <c r="W28" s="5"/>
      <c r="X28" s="103"/>
      <c r="Y28" s="99"/>
      <c r="Z28" s="99"/>
      <c r="AA28" s="163"/>
      <c r="AB28" s="250"/>
      <c r="AC28" s="1"/>
    </row>
    <row r="29" spans="1:29">
      <c r="A29" s="5"/>
      <c r="B29" s="172"/>
      <c r="C29" s="280" t="s">
        <v>52</v>
      </c>
      <c r="D29" s="280"/>
      <c r="E29" s="280"/>
      <c r="F29" s="280"/>
      <c r="G29" s="290"/>
      <c r="H29" s="277"/>
      <c r="I29" s="277"/>
      <c r="J29" s="278"/>
      <c r="K29" s="5"/>
      <c r="L29" s="103" t="s">
        <v>78</v>
      </c>
      <c r="M29" s="99"/>
      <c r="N29" s="307">
        <f>C37</f>
        <v>0.12</v>
      </c>
      <c r="O29" s="99"/>
      <c r="P29" s="105">
        <f>N29*P27</f>
        <v>47638.477700594107</v>
      </c>
      <c r="Q29" s="279"/>
      <c r="R29" s="103" t="s">
        <v>78</v>
      </c>
      <c r="S29" s="99"/>
      <c r="T29" s="307">
        <f>C37</f>
        <v>0.12</v>
      </c>
      <c r="U29" s="99"/>
      <c r="V29" s="105">
        <f>T29*V27</f>
        <v>53909.107621874107</v>
      </c>
      <c r="W29" s="5"/>
      <c r="X29" s="103" t="s">
        <v>78</v>
      </c>
      <c r="Y29" s="99"/>
      <c r="Z29" s="307">
        <f>C37</f>
        <v>0.12</v>
      </c>
      <c r="AA29" s="99"/>
      <c r="AB29" s="105">
        <f>Z29*AB27</f>
        <v>60179.737543154115</v>
      </c>
      <c r="AC29" s="1"/>
    </row>
    <row r="30" spans="1:29">
      <c r="A30" s="5"/>
      <c r="B30" s="172" t="s">
        <v>46</v>
      </c>
      <c r="C30" s="308">
        <f>'[8]Integrated Team (FY21)'!E32</f>
        <v>0.22309999999999999</v>
      </c>
      <c r="D30" s="308"/>
      <c r="E30" s="308"/>
      <c r="F30" s="308"/>
      <c r="G30" s="309" t="s">
        <v>134</v>
      </c>
      <c r="H30" s="295"/>
      <c r="I30" s="295"/>
      <c r="J30" s="296"/>
      <c r="K30" s="5"/>
      <c r="L30" s="103" t="str">
        <f>B38</f>
        <v>PFLMA Trust Contribution</v>
      </c>
      <c r="M30" s="99"/>
      <c r="N30" s="307">
        <f>C38</f>
        <v>3.7000000000000002E-3</v>
      </c>
      <c r="O30" s="99"/>
      <c r="P30" s="105">
        <f>N30*P18</f>
        <v>1137.1462209228093</v>
      </c>
      <c r="Q30" s="279"/>
      <c r="R30" s="103" t="str">
        <f>B38</f>
        <v>PFLMA Trust Contribution</v>
      </c>
      <c r="S30" s="99"/>
      <c r="T30" s="307">
        <f>C38</f>
        <v>3.7000000000000002E-3</v>
      </c>
      <c r="U30" s="99"/>
      <c r="V30" s="105">
        <f>T30*V18</f>
        <v>1268.1937089228093</v>
      </c>
      <c r="W30" s="5"/>
      <c r="X30" s="103" t="str">
        <f>B38</f>
        <v>PFLMA Trust Contribution</v>
      </c>
      <c r="Y30" s="99"/>
      <c r="Z30" s="307">
        <f>C38</f>
        <v>3.7000000000000002E-3</v>
      </c>
      <c r="AA30" s="99"/>
      <c r="AB30" s="105">
        <f>Z30*AB18</f>
        <v>1399.2411969228094</v>
      </c>
      <c r="AC30" s="1"/>
    </row>
    <row r="31" spans="1:29">
      <c r="A31" s="5"/>
      <c r="B31" s="172" t="s">
        <v>132</v>
      </c>
      <c r="C31" s="310">
        <f>8.16</f>
        <v>8.16</v>
      </c>
      <c r="D31" s="306"/>
      <c r="E31" s="306"/>
      <c r="F31" s="5"/>
      <c r="G31" s="214" t="s">
        <v>135</v>
      </c>
      <c r="H31" s="277"/>
      <c r="I31" s="277"/>
      <c r="J31" s="278"/>
      <c r="K31" s="5"/>
      <c r="L31" s="103"/>
      <c r="M31" s="99"/>
      <c r="N31" s="99"/>
      <c r="O31" s="99"/>
      <c r="P31" s="311"/>
      <c r="Q31" s="279"/>
      <c r="R31" s="103"/>
      <c r="S31" s="99"/>
      <c r="T31" s="99"/>
      <c r="U31" s="99"/>
      <c r="V31" s="311"/>
      <c r="W31" s="5"/>
      <c r="X31" s="103"/>
      <c r="Y31" s="99"/>
      <c r="Z31" s="99"/>
      <c r="AA31" s="99"/>
      <c r="AB31" s="311"/>
      <c r="AC31" s="1"/>
    </row>
    <row r="32" spans="1:29" ht="13.8" thickBot="1">
      <c r="A32" s="5"/>
      <c r="B32" s="312"/>
      <c r="C32" s="313"/>
      <c r="D32" s="313"/>
      <c r="E32" s="313"/>
      <c r="F32" s="313"/>
      <c r="G32" s="314"/>
      <c r="H32" s="314"/>
      <c r="I32" s="314"/>
      <c r="J32" s="315"/>
      <c r="K32" s="5"/>
      <c r="L32" s="316" t="s">
        <v>81</v>
      </c>
      <c r="M32" s="317"/>
      <c r="N32" s="317"/>
      <c r="O32" s="317"/>
      <c r="P32" s="318">
        <f>SUM(P27:P31)</f>
        <v>445762.93809313449</v>
      </c>
      <c r="Q32" s="279"/>
      <c r="R32" s="316" t="s">
        <v>81</v>
      </c>
      <c r="S32" s="317"/>
      <c r="T32" s="317"/>
      <c r="U32" s="317"/>
      <c r="V32" s="318">
        <f>SUM(V27:V30)</f>
        <v>504419.86484641454</v>
      </c>
      <c r="W32" s="5"/>
      <c r="X32" s="316" t="s">
        <v>81</v>
      </c>
      <c r="Y32" s="317"/>
      <c r="Z32" s="317"/>
      <c r="AA32" s="317"/>
      <c r="AB32" s="318">
        <f>SUM(AB27:AB30)</f>
        <v>563076.79159969464</v>
      </c>
      <c r="AC32" s="1"/>
    </row>
    <row r="33" spans="1:29" ht="13.8" thickTop="1">
      <c r="A33" s="5"/>
      <c r="B33" s="312"/>
      <c r="C33" s="313"/>
      <c r="D33" s="313"/>
      <c r="E33" s="313"/>
      <c r="F33" s="313"/>
      <c r="G33" s="314"/>
      <c r="H33" s="314"/>
      <c r="I33" s="314"/>
      <c r="J33" s="315"/>
      <c r="K33" s="5"/>
      <c r="L33" s="103"/>
      <c r="M33" s="99"/>
      <c r="N33" s="99"/>
      <c r="O33" s="99"/>
      <c r="P33" s="101"/>
      <c r="Q33" s="5"/>
      <c r="R33" s="103"/>
      <c r="S33" s="99"/>
      <c r="T33" s="99"/>
      <c r="U33" s="99"/>
      <c r="V33" s="101"/>
      <c r="W33" s="5"/>
      <c r="X33" s="103"/>
      <c r="Y33" s="99"/>
      <c r="Z33" s="99"/>
      <c r="AA33" s="99"/>
      <c r="AB33" s="101"/>
      <c r="AC33" s="1"/>
    </row>
    <row r="34" spans="1:29">
      <c r="A34" s="5"/>
      <c r="B34" s="172" t="s">
        <v>131</v>
      </c>
      <c r="C34" s="319">
        <f>5750*(1+C40)</f>
        <v>6191.6539525126345</v>
      </c>
      <c r="D34" s="5"/>
      <c r="E34" s="320"/>
      <c r="F34" s="281"/>
      <c r="G34" s="321" t="s">
        <v>136</v>
      </c>
      <c r="H34" s="322"/>
      <c r="I34" s="322"/>
      <c r="J34" s="323"/>
      <c r="K34" s="5"/>
      <c r="L34" s="103" t="s">
        <v>84</v>
      </c>
      <c r="M34" s="99"/>
      <c r="N34" s="324">
        <f>C41</f>
        <v>1.78E-2</v>
      </c>
      <c r="O34" s="99"/>
      <c r="P34" s="325">
        <f>P32+(P32*N34)-(P18*N34)</f>
        <v>448226.92305810418</v>
      </c>
      <c r="Q34" s="5"/>
      <c r="R34" s="103" t="s">
        <v>84</v>
      </c>
      <c r="S34" s="99"/>
      <c r="T34" s="324">
        <f>C41</f>
        <v>1.78E-2</v>
      </c>
      <c r="U34" s="99"/>
      <c r="V34" s="326">
        <f>V32+(V32*T34)-(V18*T34)</f>
        <v>507297.49843559263</v>
      </c>
      <c r="W34" s="5"/>
      <c r="X34" s="103" t="s">
        <v>84</v>
      </c>
      <c r="Y34" s="99"/>
      <c r="Z34" s="324">
        <f>C41</f>
        <v>1.78E-2</v>
      </c>
      <c r="AA34" s="99"/>
      <c r="AB34" s="326">
        <f>AB32+(AB32*Z34)-(AB18*Z34)</f>
        <v>566368.07381308114</v>
      </c>
      <c r="AC34" s="1"/>
    </row>
    <row r="35" spans="1:29">
      <c r="A35" s="5"/>
      <c r="B35" s="327"/>
      <c r="C35" s="328"/>
      <c r="D35" s="328"/>
      <c r="E35" s="328"/>
      <c r="F35" s="329"/>
      <c r="G35" s="330"/>
      <c r="H35" s="277"/>
      <c r="I35" s="277"/>
      <c r="J35" s="278"/>
      <c r="K35" s="5"/>
      <c r="L35" s="103"/>
      <c r="M35" s="99"/>
      <c r="N35" s="331"/>
      <c r="O35" s="99"/>
      <c r="P35" s="332"/>
      <c r="Q35" s="5"/>
      <c r="R35" s="103"/>
      <c r="S35" s="99"/>
      <c r="T35" s="99"/>
      <c r="U35" s="99"/>
      <c r="V35" s="326"/>
      <c r="W35" s="5"/>
      <c r="X35" s="103"/>
      <c r="Y35" s="99"/>
      <c r="Z35" s="331"/>
      <c r="AA35" s="99"/>
      <c r="AB35" s="326"/>
      <c r="AC35" s="1"/>
    </row>
    <row r="36" spans="1:29">
      <c r="A36" s="1"/>
      <c r="B36" s="272"/>
      <c r="C36" s="333"/>
      <c r="D36" s="333"/>
      <c r="E36" s="333"/>
      <c r="F36" s="333"/>
      <c r="G36" s="334"/>
      <c r="H36" s="214"/>
      <c r="I36" s="214"/>
      <c r="J36" s="275"/>
      <c r="K36" s="1"/>
      <c r="L36" s="120"/>
      <c r="M36" s="33"/>
      <c r="N36" s="335"/>
      <c r="O36" s="336"/>
      <c r="P36" s="337"/>
      <c r="Q36" s="1"/>
      <c r="R36" s="120"/>
      <c r="S36" s="33"/>
      <c r="T36" s="331"/>
      <c r="U36" s="33"/>
      <c r="V36" s="338"/>
      <c r="W36" s="1"/>
      <c r="X36" s="120"/>
      <c r="Y36" s="33"/>
      <c r="Z36" s="33"/>
      <c r="AA36" s="33"/>
      <c r="AB36" s="339"/>
      <c r="AC36" s="1"/>
    </row>
    <row r="37" spans="1:29" ht="13.8" thickBot="1">
      <c r="A37" s="1"/>
      <c r="B37" s="124" t="s">
        <v>78</v>
      </c>
      <c r="C37" s="125">
        <f>'[8]Integrated Team (FY21)'!E46</f>
        <v>0.12</v>
      </c>
      <c r="D37" s="125"/>
      <c r="E37" s="125"/>
      <c r="F37" s="125"/>
      <c r="G37" s="340" t="s">
        <v>137</v>
      </c>
      <c r="H37" s="214"/>
      <c r="I37" s="214"/>
      <c r="J37" s="275"/>
      <c r="K37" s="1"/>
      <c r="L37" s="341" t="s">
        <v>138</v>
      </c>
      <c r="M37" s="243"/>
      <c r="N37" s="342"/>
      <c r="O37" s="256"/>
      <c r="P37" s="186">
        <f>P34/P10</f>
        <v>245.60379345649545</v>
      </c>
      <c r="Q37" s="1"/>
      <c r="R37" s="120" t="s">
        <v>138</v>
      </c>
      <c r="S37" s="33"/>
      <c r="T37" s="33"/>
      <c r="U37" s="336"/>
      <c r="V37" s="343">
        <f>V34/V10</f>
        <v>173.73202001218925</v>
      </c>
      <c r="W37" s="1"/>
      <c r="X37" s="120" t="s">
        <v>138</v>
      </c>
      <c r="Y37" s="33"/>
      <c r="Z37" s="33"/>
      <c r="AA37" s="336"/>
      <c r="AB37" s="343">
        <f>AB34/AB10</f>
        <v>141.06303208295918</v>
      </c>
      <c r="AC37" s="1"/>
    </row>
    <row r="38" spans="1:29" ht="13.8" thickBot="1">
      <c r="A38" s="1"/>
      <c r="B38" s="172" t="s">
        <v>139</v>
      </c>
      <c r="C38" s="308">
        <v>3.7000000000000002E-3</v>
      </c>
      <c r="D38" s="64"/>
      <c r="E38" s="64"/>
      <c r="F38" s="64"/>
      <c r="G38" s="340" t="s">
        <v>140</v>
      </c>
      <c r="H38" s="214"/>
      <c r="I38" s="214"/>
      <c r="J38" s="275"/>
      <c r="K38" s="1"/>
      <c r="L38" s="344"/>
      <c r="M38" s="345"/>
      <c r="N38" s="243"/>
      <c r="O38" s="256"/>
      <c r="P38" s="346"/>
      <c r="Q38" s="1"/>
      <c r="R38" s="347"/>
      <c r="S38" s="348"/>
      <c r="T38" s="349"/>
      <c r="U38" s="350"/>
      <c r="V38" s="351"/>
      <c r="W38" s="1"/>
      <c r="X38" s="347"/>
      <c r="Y38" s="348"/>
      <c r="Z38" s="349"/>
      <c r="AA38" s="350"/>
      <c r="AB38" s="351"/>
      <c r="AC38" s="1"/>
    </row>
    <row r="39" spans="1:29">
      <c r="A39" s="1"/>
      <c r="B39" s="178"/>
      <c r="C39" s="352"/>
      <c r="D39" s="180"/>
      <c r="E39" s="180"/>
      <c r="F39" s="180"/>
      <c r="G39" s="353"/>
      <c r="H39" s="354"/>
      <c r="I39" s="354"/>
      <c r="J39" s="355"/>
      <c r="K39" s="1"/>
      <c r="L39" s="356"/>
      <c r="M39" s="357"/>
      <c r="N39" s="33"/>
      <c r="O39" s="336"/>
      <c r="P39" s="358"/>
      <c r="Q39" s="1"/>
      <c r="R39" s="356"/>
      <c r="S39" s="357"/>
      <c r="T39" s="33"/>
      <c r="U39" s="336"/>
      <c r="V39" s="358"/>
      <c r="W39" s="1"/>
      <c r="X39" s="356"/>
      <c r="Y39" s="357"/>
      <c r="Z39" s="33"/>
      <c r="AA39" s="336"/>
      <c r="AB39" s="358"/>
      <c r="AC39" s="1"/>
    </row>
    <row r="40" spans="1:29">
      <c r="A40" s="1"/>
      <c r="B40" s="178" t="s">
        <v>141</v>
      </c>
      <c r="C40" s="352">
        <f>'[8]Integrated Team (FY21)'!E47</f>
        <v>7.6809383045675458E-2</v>
      </c>
      <c r="D40" s="179"/>
      <c r="E40" s="179"/>
      <c r="F40" s="179"/>
      <c r="G40" s="359" t="s">
        <v>86</v>
      </c>
      <c r="H40" s="354"/>
      <c r="I40" s="354"/>
      <c r="J40" s="355"/>
      <c r="K40" s="1"/>
      <c r="L40" s="356"/>
      <c r="M40" s="357"/>
      <c r="N40" s="33"/>
      <c r="O40" s="336"/>
      <c r="P40" s="165"/>
      <c r="Q40" s="1"/>
      <c r="R40" s="1"/>
      <c r="S40" s="1"/>
      <c r="T40" s="1"/>
      <c r="U40" s="1"/>
      <c r="V40" s="165"/>
      <c r="W40" s="1"/>
      <c r="X40" s="1"/>
      <c r="Y40" s="1"/>
      <c r="Z40" s="1"/>
      <c r="AA40" s="1"/>
      <c r="AB40" s="165"/>
      <c r="AC40" s="1"/>
    </row>
    <row r="41" spans="1:29" ht="13.8" thickBot="1">
      <c r="A41" s="1"/>
      <c r="B41" s="187" t="s">
        <v>141</v>
      </c>
      <c r="C41" s="360">
        <v>1.78E-2</v>
      </c>
      <c r="D41" s="189"/>
      <c r="E41" s="189"/>
      <c r="F41" s="189"/>
      <c r="G41" s="361" t="s">
        <v>88</v>
      </c>
      <c r="H41" s="362"/>
      <c r="I41" s="362"/>
      <c r="J41" s="363"/>
      <c r="K41" s="1"/>
      <c r="L41" s="1"/>
      <c r="M41" s="1"/>
      <c r="N41" s="1"/>
      <c r="O41" s="1"/>
      <c r="P41" s="364"/>
      <c r="Q41" s="1"/>
      <c r="R41" s="356"/>
      <c r="S41" s="357"/>
      <c r="T41" s="33"/>
      <c r="U41" s="336"/>
      <c r="V41" s="364"/>
      <c r="W41" s="1"/>
      <c r="X41" s="356"/>
      <c r="Y41" s="357"/>
      <c r="Z41" s="33"/>
      <c r="AA41" s="336"/>
      <c r="AB41" s="364"/>
      <c r="AC41" s="1"/>
    </row>
    <row r="42" spans="1:29">
      <c r="A42" s="1"/>
      <c r="B42" s="917"/>
      <c r="C42" s="917"/>
      <c r="D42" s="917"/>
      <c r="E42" s="917"/>
      <c r="F42" s="917"/>
      <c r="G42" s="917"/>
      <c r="H42" s="917"/>
      <c r="I42" s="917"/>
      <c r="J42" s="917"/>
      <c r="K42" s="1"/>
      <c r="L42" s="1"/>
      <c r="M42" s="1"/>
      <c r="N42" s="1"/>
      <c r="O42" s="1"/>
      <c r="P42" s="1"/>
      <c r="Q42" s="1"/>
      <c r="R42" s="1"/>
      <c r="S42" s="1"/>
      <c r="T42" s="1"/>
      <c r="U42" s="1"/>
      <c r="V42" s="1"/>
      <c r="W42" s="1"/>
      <c r="X42" s="1"/>
      <c r="Y42" s="1"/>
      <c r="Z42" s="1"/>
      <c r="AA42" s="1"/>
      <c r="AB42" s="1"/>
      <c r="AC42" s="1"/>
    </row>
    <row r="43" spans="1:29">
      <c r="A43" s="1"/>
      <c r="B43" s="918"/>
      <c r="C43" s="918"/>
      <c r="D43" s="918"/>
      <c r="E43" s="918"/>
      <c r="F43" s="918"/>
      <c r="G43" s="918"/>
      <c r="H43" s="918"/>
      <c r="I43" s="918"/>
      <c r="J43" s="918"/>
      <c r="K43" s="1"/>
      <c r="L43" s="1"/>
      <c r="M43" s="1"/>
      <c r="N43" s="1"/>
      <c r="O43" s="1"/>
      <c r="P43" s="1"/>
      <c r="Q43" s="1"/>
      <c r="R43" s="1"/>
      <c r="S43" s="1"/>
      <c r="T43" s="1"/>
      <c r="U43" s="1"/>
      <c r="V43" s="1"/>
      <c r="W43" s="1"/>
      <c r="X43" s="1"/>
      <c r="Y43" s="1"/>
      <c r="Z43" s="1"/>
      <c r="AA43" s="1"/>
      <c r="AB43" s="1"/>
      <c r="AC43" s="1"/>
    </row>
    <row r="44" spans="1:29">
      <c r="A44" s="1"/>
      <c r="B44" s="1"/>
      <c r="C44" s="1"/>
      <c r="D44" s="1"/>
      <c r="E44" s="1"/>
      <c r="F44" s="1"/>
      <c r="G44" s="1"/>
      <c r="H44" s="33"/>
      <c r="I44" s="1"/>
      <c r="J44" s="1"/>
      <c r="K44" s="1"/>
      <c r="L44" s="1"/>
      <c r="M44" s="1"/>
      <c r="N44" s="1"/>
      <c r="O44" s="1"/>
      <c r="P44" s="1"/>
      <c r="Q44" s="1"/>
      <c r="R44" s="1"/>
      <c r="S44" s="1"/>
      <c r="T44" s="1"/>
      <c r="U44" s="1"/>
      <c r="V44" s="1"/>
      <c r="W44" s="1"/>
      <c r="X44" s="1"/>
      <c r="Y44" s="1"/>
      <c r="Z44" s="1"/>
      <c r="AA44" s="1"/>
      <c r="AB44" s="1"/>
      <c r="AC44" s="1"/>
    </row>
    <row r="45" spans="1:29">
      <c r="A45" s="1"/>
      <c r="B45" s="365" t="s">
        <v>142</v>
      </c>
      <c r="C45" s="1"/>
      <c r="D45" s="1"/>
      <c r="E45" s="1"/>
      <c r="F45" s="1"/>
      <c r="G45" s="1"/>
      <c r="H45" s="33"/>
      <c r="I45" s="1"/>
      <c r="J45" s="1"/>
      <c r="K45" s="1"/>
      <c r="L45" s="1"/>
      <c r="M45" s="1"/>
      <c r="N45" s="1"/>
      <c r="O45" s="1"/>
      <c r="P45" s="1"/>
      <c r="Q45" s="1"/>
      <c r="R45" s="1"/>
      <c r="S45" s="1"/>
      <c r="T45" s="1"/>
      <c r="U45" s="1"/>
      <c r="V45" s="1"/>
      <c r="W45" s="1"/>
      <c r="X45" s="1"/>
      <c r="Y45" s="1"/>
      <c r="Z45" s="1"/>
      <c r="AA45" s="1"/>
      <c r="AB45" s="1"/>
      <c r="AC45" s="1"/>
    </row>
    <row r="46" spans="1:29">
      <c r="A46" s="1"/>
      <c r="B46" s="366" t="s">
        <v>143</v>
      </c>
      <c r="C46" s="367" t="s">
        <v>144</v>
      </c>
      <c r="D46" s="367" t="s">
        <v>145</v>
      </c>
      <c r="E46" s="367" t="s">
        <v>146</v>
      </c>
      <c r="F46" s="367" t="s">
        <v>147</v>
      </c>
      <c r="G46" s="367" t="s">
        <v>148</v>
      </c>
      <c r="H46" s="367" t="s">
        <v>149</v>
      </c>
      <c r="I46" s="367" t="s">
        <v>150</v>
      </c>
      <c r="J46" s="1"/>
      <c r="K46" s="1"/>
      <c r="L46" s="1"/>
      <c r="M46" s="1"/>
      <c r="N46" s="1"/>
      <c r="O46" s="1"/>
      <c r="P46" s="1"/>
      <c r="Q46" s="1"/>
      <c r="R46" s="1"/>
      <c r="S46" s="1"/>
      <c r="T46" s="1"/>
      <c r="U46" s="1"/>
      <c r="V46" s="1"/>
      <c r="W46" s="1"/>
      <c r="X46" s="1"/>
      <c r="Y46" s="1"/>
      <c r="Z46" s="1"/>
      <c r="AA46" s="1"/>
      <c r="AB46" s="1"/>
      <c r="AC46" s="1"/>
    </row>
    <row r="47" spans="1:29">
      <c r="A47" s="1"/>
      <c r="B47" s="368" t="s">
        <v>151</v>
      </c>
      <c r="C47" s="369">
        <v>16</v>
      </c>
      <c r="D47" s="369">
        <v>16</v>
      </c>
      <c r="E47" s="369">
        <v>16</v>
      </c>
      <c r="F47" s="369">
        <v>16</v>
      </c>
      <c r="G47" s="369">
        <v>16</v>
      </c>
      <c r="H47" s="369">
        <v>16</v>
      </c>
      <c r="I47" s="369">
        <v>16</v>
      </c>
      <c r="J47" s="1"/>
      <c r="K47" s="1"/>
      <c r="L47" s="356"/>
      <c r="M47" s="370"/>
      <c r="N47" s="371"/>
      <c r="O47" s="372"/>
      <c r="P47" s="33"/>
      <c r="Q47" s="1"/>
      <c r="R47" s="356"/>
      <c r="S47" s="370"/>
      <c r="T47" s="371"/>
      <c r="U47" s="372"/>
      <c r="V47" s="336"/>
      <c r="W47" s="1"/>
      <c r="X47" s="356"/>
      <c r="Y47" s="370"/>
      <c r="Z47" s="371"/>
      <c r="AA47" s="372"/>
      <c r="AB47" s="336"/>
      <c r="AC47" s="1"/>
    </row>
    <row r="48" spans="1:29">
      <c r="A48" s="1"/>
      <c r="B48" s="368" t="s">
        <v>152</v>
      </c>
      <c r="C48" s="369">
        <v>16</v>
      </c>
      <c r="D48" s="369">
        <v>16</v>
      </c>
      <c r="E48" s="369">
        <v>16</v>
      </c>
      <c r="F48" s="369">
        <v>16</v>
      </c>
      <c r="G48" s="369">
        <v>16</v>
      </c>
      <c r="H48" s="369">
        <v>16</v>
      </c>
      <c r="I48" s="369">
        <v>16</v>
      </c>
      <c r="J48" s="1"/>
      <c r="K48" s="1"/>
      <c r="L48" s="356"/>
      <c r="M48" s="370"/>
      <c r="N48" s="371"/>
      <c r="O48" s="372"/>
      <c r="P48" s="33"/>
      <c r="Q48" s="1"/>
      <c r="R48" s="356"/>
      <c r="S48" s="370"/>
      <c r="T48" s="371"/>
      <c r="U48" s="372"/>
      <c r="V48" s="336"/>
      <c r="W48" s="1"/>
      <c r="X48" s="356"/>
      <c r="Y48" s="370"/>
      <c r="Z48" s="371"/>
      <c r="AA48" s="372"/>
      <c r="AB48" s="336"/>
      <c r="AC48" s="1"/>
    </row>
    <row r="49" spans="1:29">
      <c r="A49" s="1"/>
      <c r="B49" s="368" t="s">
        <v>153</v>
      </c>
      <c r="C49" s="369">
        <v>8</v>
      </c>
      <c r="D49" s="369">
        <v>8</v>
      </c>
      <c r="E49" s="369">
        <v>8</v>
      </c>
      <c r="F49" s="369">
        <v>8</v>
      </c>
      <c r="G49" s="369">
        <v>8</v>
      </c>
      <c r="H49" s="369">
        <v>8</v>
      </c>
      <c r="I49" s="369">
        <v>8</v>
      </c>
      <c r="J49" s="1"/>
      <c r="K49" s="1"/>
      <c r="L49" s="6"/>
      <c r="M49" s="1"/>
      <c r="N49" s="1"/>
      <c r="O49" s="1"/>
      <c r="P49" s="67"/>
      <c r="Q49" s="33"/>
      <c r="R49" s="1"/>
      <c r="S49" s="1"/>
      <c r="T49" s="1"/>
      <c r="U49" s="1"/>
      <c r="V49" s="1"/>
      <c r="W49" s="33"/>
      <c r="X49" s="1"/>
      <c r="Y49" s="1"/>
      <c r="Z49" s="1"/>
      <c r="AA49" s="1"/>
      <c r="AB49" s="1"/>
      <c r="AC49" s="1"/>
    </row>
    <row r="50" spans="1:29" ht="26.25" customHeight="1">
      <c r="A50" s="1"/>
      <c r="B50" s="368" t="str">
        <f>"Total"&amp;" = "&amp;(SUM(C50:I50))</f>
        <v>Total = 280</v>
      </c>
      <c r="C50" s="373">
        <f>SUM(C47:C49)</f>
        <v>40</v>
      </c>
      <c r="D50" s="373">
        <f t="shared" ref="D50:I50" si="1">SUM(D47:D49)</f>
        <v>40</v>
      </c>
      <c r="E50" s="373">
        <f t="shared" si="1"/>
        <v>40</v>
      </c>
      <c r="F50" s="373">
        <f t="shared" si="1"/>
        <v>40</v>
      </c>
      <c r="G50" s="373">
        <f t="shared" si="1"/>
        <v>40</v>
      </c>
      <c r="H50" s="373">
        <f t="shared" si="1"/>
        <v>40</v>
      </c>
      <c r="I50" s="373">
        <f t="shared" si="1"/>
        <v>40</v>
      </c>
      <c r="J50" s="1"/>
      <c r="K50" s="1"/>
      <c r="L50" s="6"/>
      <c r="M50" s="1"/>
      <c r="N50" s="1"/>
      <c r="O50" s="1"/>
      <c r="P50" s="1"/>
      <c r="Q50" s="33"/>
      <c r="R50" s="1"/>
      <c r="S50" s="1"/>
      <c r="T50" s="1"/>
      <c r="U50" s="1"/>
      <c r="V50" s="1"/>
      <c r="W50" s="1"/>
      <c r="X50" s="1"/>
      <c r="Y50" s="1"/>
      <c r="Z50" s="1"/>
      <c r="AA50" s="1"/>
      <c r="AB50" s="1"/>
      <c r="AC50" s="1"/>
    </row>
    <row r="51" spans="1:29" ht="26.25" customHeight="1">
      <c r="A51" s="1"/>
      <c r="B51" s="908" t="s">
        <v>154</v>
      </c>
      <c r="C51" s="908"/>
      <c r="D51" s="908"/>
      <c r="E51" s="908"/>
      <c r="F51" s="908"/>
      <c r="G51" s="908"/>
      <c r="H51" s="908"/>
      <c r="I51" s="908"/>
      <c r="J51" s="1"/>
      <c r="K51" s="1"/>
      <c r="L51" s="6" t="s">
        <v>155</v>
      </c>
      <c r="M51" s="1"/>
      <c r="N51" s="1"/>
      <c r="O51" s="1"/>
      <c r="P51" s="1"/>
      <c r="Q51" s="1"/>
      <c r="R51" s="1"/>
      <c r="S51" s="1"/>
      <c r="T51" s="1"/>
      <c r="U51" s="1"/>
      <c r="V51" s="1"/>
      <c r="W51" s="1"/>
      <c r="X51" s="1"/>
      <c r="Y51" s="1"/>
      <c r="Z51" s="1"/>
      <c r="AA51" s="1"/>
      <c r="AB51" s="1"/>
      <c r="AC51" s="1"/>
    </row>
    <row r="52" spans="1:29" ht="13.8" thickBot="1">
      <c r="A52" s="1"/>
      <c r="B52" s="374"/>
      <c r="C52" s="374"/>
      <c r="D52" s="374"/>
      <c r="E52" s="374"/>
      <c r="F52" s="374"/>
      <c r="G52" s="374"/>
      <c r="H52" s="374"/>
      <c r="I52" s="374"/>
      <c r="J52" s="1"/>
      <c r="K52" s="1"/>
      <c r="L52" s="6"/>
      <c r="M52" s="1"/>
      <c r="N52" s="1"/>
      <c r="O52" s="1"/>
      <c r="P52" s="1"/>
      <c r="Q52" s="1"/>
      <c r="R52" s="1"/>
      <c r="S52" s="1"/>
      <c r="T52" s="1"/>
      <c r="U52" s="1"/>
      <c r="V52" s="1"/>
      <c r="W52" s="1"/>
      <c r="X52" s="1"/>
      <c r="Y52" s="1"/>
      <c r="Z52" s="1"/>
      <c r="AA52" s="1"/>
      <c r="AB52" s="1"/>
      <c r="AC52" s="1"/>
    </row>
    <row r="53" spans="1:29" ht="13.8" thickBot="1">
      <c r="A53" s="1"/>
      <c r="B53" s="1"/>
      <c r="C53" s="1"/>
      <c r="D53" s="375"/>
      <c r="E53" s="375"/>
      <c r="F53" s="375"/>
      <c r="G53" s="375"/>
      <c r="H53" s="375"/>
      <c r="I53" s="375"/>
      <c r="J53" s="1"/>
      <c r="K53" s="1"/>
      <c r="L53" s="909" t="s">
        <v>156</v>
      </c>
      <c r="M53" s="910"/>
      <c r="N53" s="910"/>
      <c r="O53" s="910"/>
      <c r="P53" s="911"/>
      <c r="Q53" s="1"/>
      <c r="R53" s="909" t="s">
        <v>157</v>
      </c>
      <c r="S53" s="910"/>
      <c r="T53" s="910"/>
      <c r="U53" s="910"/>
      <c r="V53" s="911"/>
      <c r="W53" s="1"/>
      <c r="X53" s="909" t="s">
        <v>158</v>
      </c>
      <c r="Y53" s="910"/>
      <c r="Z53" s="910"/>
      <c r="AA53" s="910"/>
      <c r="AB53" s="911"/>
      <c r="AC53" s="1"/>
    </row>
    <row r="54" spans="1:29">
      <c r="A54" s="1"/>
      <c r="B54" s="365"/>
      <c r="C54" s="1"/>
      <c r="D54" s="1"/>
      <c r="E54" s="1"/>
      <c r="F54" s="1"/>
      <c r="G54" s="1"/>
      <c r="H54" s="1"/>
      <c r="I54" s="1"/>
      <c r="J54" s="1"/>
      <c r="K54" s="1"/>
      <c r="L54" s="26" t="s">
        <v>7</v>
      </c>
      <c r="M54" s="266">
        <v>15</v>
      </c>
      <c r="N54" s="28"/>
      <c r="O54" s="29" t="s">
        <v>9</v>
      </c>
      <c r="P54" s="30">
        <f>M54*365</f>
        <v>5475</v>
      </c>
      <c r="Q54" s="1"/>
      <c r="R54" s="26" t="s">
        <v>7</v>
      </c>
      <c r="S54" s="266">
        <v>20</v>
      </c>
      <c r="T54" s="28"/>
      <c r="U54" s="29" t="s">
        <v>9</v>
      </c>
      <c r="V54" s="30">
        <f>S54*365</f>
        <v>7300</v>
      </c>
      <c r="W54" s="1"/>
      <c r="X54" s="26" t="s">
        <v>7</v>
      </c>
      <c r="Y54" s="266">
        <v>30</v>
      </c>
      <c r="Z54" s="28"/>
      <c r="AA54" s="29" t="s">
        <v>9</v>
      </c>
      <c r="AB54" s="30">
        <f>Y54*365</f>
        <v>10950</v>
      </c>
      <c r="AC54" s="1"/>
    </row>
    <row r="55" spans="1:29">
      <c r="A55" s="1"/>
      <c r="B55" s="376"/>
      <c r="C55" s="1"/>
      <c r="D55" s="1"/>
      <c r="E55" s="1"/>
      <c r="F55" s="1"/>
      <c r="G55" s="1"/>
      <c r="H55" s="1"/>
      <c r="I55" s="1"/>
      <c r="J55" s="1"/>
      <c r="K55" s="1"/>
      <c r="L55" s="120"/>
      <c r="M55" s="33"/>
      <c r="N55" s="33"/>
      <c r="O55" s="33"/>
      <c r="P55" s="34"/>
      <c r="Q55" s="1"/>
      <c r="R55" s="120"/>
      <c r="S55" s="33"/>
      <c r="T55" s="33"/>
      <c r="U55" s="33"/>
      <c r="V55" s="34"/>
      <c r="X55" s="120"/>
      <c r="Y55" s="33"/>
      <c r="Z55" s="33"/>
      <c r="AA55" s="33"/>
      <c r="AB55" s="34"/>
      <c r="AC55" s="1"/>
    </row>
    <row r="56" spans="1:29" ht="13.8" thickBot="1">
      <c r="A56" s="1"/>
      <c r="B56" s="6" t="s">
        <v>159</v>
      </c>
      <c r="C56" s="1"/>
      <c r="D56" s="1"/>
      <c r="E56" s="1"/>
      <c r="F56" s="1"/>
      <c r="G56" s="1"/>
      <c r="H56" s="1"/>
      <c r="I56" s="1"/>
      <c r="J56" s="377"/>
      <c r="K56" s="1"/>
      <c r="L56" s="35"/>
      <c r="M56" s="36"/>
      <c r="N56" s="37" t="s">
        <v>11</v>
      </c>
      <c r="O56" s="37" t="s">
        <v>12</v>
      </c>
      <c r="P56" s="38" t="s">
        <v>13</v>
      </c>
      <c r="R56" s="35"/>
      <c r="S56" s="36"/>
      <c r="T56" s="37" t="s">
        <v>11</v>
      </c>
      <c r="U56" s="37" t="s">
        <v>12</v>
      </c>
      <c r="V56" s="38" t="s">
        <v>13</v>
      </c>
      <c r="W56" s="1"/>
      <c r="X56" s="35"/>
      <c r="Y56" s="36"/>
      <c r="Z56" s="37" t="s">
        <v>11</v>
      </c>
      <c r="AA56" s="37" t="s">
        <v>12</v>
      </c>
      <c r="AB56" s="38" t="s">
        <v>13</v>
      </c>
      <c r="AC56" s="1"/>
    </row>
    <row r="57" spans="1:29">
      <c r="A57" s="1"/>
      <c r="B57" s="197"/>
      <c r="C57" s="267" t="s">
        <v>23</v>
      </c>
      <c r="D57" s="267"/>
      <c r="E57" s="378"/>
      <c r="F57" s="268"/>
      <c r="G57" s="379" t="s">
        <v>24</v>
      </c>
      <c r="H57" s="246"/>
      <c r="I57" s="246"/>
      <c r="J57" s="380"/>
      <c r="K57" s="1"/>
      <c r="L57" s="272" t="s">
        <v>32</v>
      </c>
      <c r="M57" s="42"/>
      <c r="N57" s="43"/>
      <c r="O57" s="43"/>
      <c r="P57" s="44"/>
      <c r="Q57" s="1"/>
      <c r="R57" s="272" t="s">
        <v>32</v>
      </c>
      <c r="S57" s="42"/>
      <c r="T57" s="43"/>
      <c r="U57" s="43"/>
      <c r="V57" s="44"/>
      <c r="W57" s="1"/>
      <c r="X57" s="272" t="s">
        <v>32</v>
      </c>
      <c r="Y57" s="42"/>
      <c r="Z57" s="43"/>
      <c r="AA57" s="43"/>
      <c r="AB57" s="44"/>
      <c r="AC57" s="1"/>
    </row>
    <row r="58" spans="1:29">
      <c r="A58" s="1"/>
      <c r="B58" s="272" t="s">
        <v>32</v>
      </c>
      <c r="C58" s="273"/>
      <c r="D58" s="273"/>
      <c r="E58" s="280"/>
      <c r="F58" s="68"/>
      <c r="G58" s="33"/>
      <c r="H58" s="33"/>
      <c r="I58" s="33"/>
      <c r="J58" s="34"/>
      <c r="K58" s="1"/>
      <c r="L58" s="206" t="str">
        <f>B59</f>
        <v xml:space="preserve">  Management Supervision</v>
      </c>
      <c r="M58" s="207"/>
      <c r="N58" s="208">
        <f>C59</f>
        <v>92496.84919424048</v>
      </c>
      <c r="O58" s="209">
        <f>C68</f>
        <v>0.05</v>
      </c>
      <c r="P58" s="210">
        <f>N58*O58</f>
        <v>4624.8424597120238</v>
      </c>
      <c r="Q58" s="1"/>
      <c r="R58" s="206" t="str">
        <f>B59</f>
        <v xml:space="preserve">  Management Supervision</v>
      </c>
      <c r="S58" s="207"/>
      <c r="T58" s="208">
        <f>C59</f>
        <v>92496.84919424048</v>
      </c>
      <c r="U58" s="209">
        <f>D68</f>
        <v>0.05</v>
      </c>
      <c r="V58" s="210">
        <f>T58*U58</f>
        <v>4624.8424597120238</v>
      </c>
      <c r="W58" s="1"/>
      <c r="X58" s="206" t="str">
        <f>B59</f>
        <v xml:space="preserve">  Management Supervision</v>
      </c>
      <c r="Y58" s="207"/>
      <c r="Z58" s="208">
        <f>C59</f>
        <v>92496.84919424048</v>
      </c>
      <c r="AA58" s="209">
        <f>E68</f>
        <v>0.05</v>
      </c>
      <c r="AB58" s="210">
        <f>Z58*AA58</f>
        <v>4624.8424597120238</v>
      </c>
      <c r="AC58" s="1"/>
    </row>
    <row r="59" spans="1:29">
      <c r="A59" s="1"/>
      <c r="B59" s="130" t="s">
        <v>120</v>
      </c>
      <c r="C59" s="68">
        <f>C14</f>
        <v>92496.84919424048</v>
      </c>
      <c r="D59" s="68"/>
      <c r="E59" s="106"/>
      <c r="F59" s="68"/>
      <c r="G59" s="381" t="str">
        <f>G14</f>
        <v>FY16 UFR, Weighted Average, Program Function Manager</v>
      </c>
      <c r="H59" s="33"/>
      <c r="I59" s="33"/>
      <c r="J59" s="34"/>
      <c r="K59" s="1"/>
      <c r="L59" s="206" t="str">
        <f>B60</f>
        <v xml:space="preserve">  Site Manager</v>
      </c>
      <c r="M59" s="207"/>
      <c r="N59" s="48">
        <f>C60</f>
        <v>45124.774005912077</v>
      </c>
      <c r="O59" s="209">
        <f>C69</f>
        <v>1</v>
      </c>
      <c r="P59" s="210">
        <f>N59*O59</f>
        <v>45124.774005912077</v>
      </c>
      <c r="Q59" s="1"/>
      <c r="R59" s="206" t="str">
        <f>B60</f>
        <v xml:space="preserve">  Site Manager</v>
      </c>
      <c r="S59" s="207"/>
      <c r="T59" s="208">
        <f>C60</f>
        <v>45124.774005912077</v>
      </c>
      <c r="U59" s="209">
        <f>D69</f>
        <v>1</v>
      </c>
      <c r="V59" s="210">
        <f>T59*U59</f>
        <v>45124.774005912077</v>
      </c>
      <c r="W59" s="1"/>
      <c r="X59" s="206" t="str">
        <f>B60</f>
        <v xml:space="preserve">  Site Manager</v>
      </c>
      <c r="Y59" s="207"/>
      <c r="Z59" s="208">
        <f>C60</f>
        <v>45124.774005912077</v>
      </c>
      <c r="AA59" s="209">
        <f>E69</f>
        <v>1</v>
      </c>
      <c r="AB59" s="210">
        <f>Z59*AA59</f>
        <v>45124.774005912077</v>
      </c>
      <c r="AC59" s="1"/>
    </row>
    <row r="60" spans="1:29">
      <c r="A60" s="1"/>
      <c r="B60" s="130" t="s">
        <v>122</v>
      </c>
      <c r="C60" s="68">
        <f>C15</f>
        <v>45124.774005912077</v>
      </c>
      <c r="D60" s="68"/>
      <c r="E60" s="106"/>
      <c r="F60" s="68"/>
      <c r="G60" s="381" t="str">
        <f>G15</f>
        <v>Benchmark 101 CMR 420</v>
      </c>
      <c r="H60" s="33"/>
      <c r="I60" s="33"/>
      <c r="J60" s="34"/>
      <c r="K60" s="1"/>
      <c r="L60" s="206" t="str">
        <f>B61</f>
        <v xml:space="preserve">  Direct Care I &amp; II</v>
      </c>
      <c r="M60" s="207"/>
      <c r="N60" s="48">
        <f>C61</f>
        <v>32198.400000000001</v>
      </c>
      <c r="O60" s="209">
        <f>C70</f>
        <v>4.2</v>
      </c>
      <c r="P60" s="210">
        <f>N60*O60</f>
        <v>135233.28</v>
      </c>
      <c r="Q60" s="1"/>
      <c r="R60" s="206" t="str">
        <f>L60</f>
        <v xml:space="preserve">  Direct Care I &amp; II</v>
      </c>
      <c r="S60" s="207"/>
      <c r="T60" s="48">
        <f>N60</f>
        <v>32198.400000000001</v>
      </c>
      <c r="U60" s="49">
        <f>D70</f>
        <v>4.2</v>
      </c>
      <c r="V60" s="50">
        <f>T60*U60</f>
        <v>135233.28</v>
      </c>
      <c r="W60" s="5"/>
      <c r="X60" s="46" t="str">
        <f>B61</f>
        <v xml:space="preserve">  Direct Care I &amp; II</v>
      </c>
      <c r="Y60" s="47"/>
      <c r="Z60" s="48">
        <f>N60</f>
        <v>32198.400000000001</v>
      </c>
      <c r="AA60" s="209">
        <f>E70</f>
        <v>4.2</v>
      </c>
      <c r="AB60" s="210">
        <f>Z60*AA60</f>
        <v>135233.28</v>
      </c>
      <c r="AC60" s="1"/>
    </row>
    <row r="61" spans="1:29">
      <c r="A61" s="1"/>
      <c r="B61" s="130" t="s">
        <v>160</v>
      </c>
      <c r="C61" s="68">
        <f>C16</f>
        <v>32198.400000000001</v>
      </c>
      <c r="D61" s="68"/>
      <c r="E61" s="106"/>
      <c r="F61" s="68"/>
      <c r="G61" s="276" t="s">
        <v>35</v>
      </c>
      <c r="H61" s="33"/>
      <c r="I61" s="33"/>
      <c r="J61" s="34"/>
      <c r="K61" s="1"/>
      <c r="L61" s="382" t="str">
        <f>B62</f>
        <v xml:space="preserve">  Relief</v>
      </c>
      <c r="M61" s="383"/>
      <c r="N61" s="91">
        <f>C62</f>
        <v>32198.400000000001</v>
      </c>
      <c r="O61" s="384">
        <f>C71</f>
        <v>0.53307692307692311</v>
      </c>
      <c r="P61" s="385">
        <f>N61*O61</f>
        <v>17164.224000000002</v>
      </c>
      <c r="Q61" s="386"/>
      <c r="R61" s="387" t="str">
        <f>L61</f>
        <v xml:space="preserve">  Relief</v>
      </c>
      <c r="S61" s="383"/>
      <c r="T61" s="388">
        <f>N61</f>
        <v>32198.400000000001</v>
      </c>
      <c r="U61" s="282">
        <f>D71</f>
        <v>0.53307692307692311</v>
      </c>
      <c r="V61" s="283">
        <f>T61*U61</f>
        <v>17164.224000000002</v>
      </c>
      <c r="W61" s="5"/>
      <c r="X61" s="389" t="str">
        <f>B62</f>
        <v xml:space="preserve">  Relief</v>
      </c>
      <c r="Y61" s="90"/>
      <c r="Z61" s="91">
        <f>N61</f>
        <v>32198.400000000001</v>
      </c>
      <c r="AA61" s="384">
        <f>E71</f>
        <v>0.53307692307692311</v>
      </c>
      <c r="AB61" s="385">
        <f>Z61*AA61</f>
        <v>17164.224000000002</v>
      </c>
      <c r="AC61" s="1"/>
    </row>
    <row r="62" spans="1:29">
      <c r="A62" s="1"/>
      <c r="B62" s="130" t="s">
        <v>161</v>
      </c>
      <c r="C62" s="68">
        <f>C17</f>
        <v>32198.400000000001</v>
      </c>
      <c r="D62" s="33"/>
      <c r="E62" s="106"/>
      <c r="F62" s="68"/>
      <c r="G62" s="276" t="s">
        <v>35</v>
      </c>
      <c r="H62" s="33"/>
      <c r="I62" s="33"/>
      <c r="J62" s="34"/>
      <c r="K62" s="1"/>
      <c r="L62" s="35" t="s">
        <v>43</v>
      </c>
      <c r="M62" s="236"/>
      <c r="N62" s="110"/>
      <c r="O62" s="390">
        <f>SUM(O58:O61)</f>
        <v>5.7830769230769228</v>
      </c>
      <c r="P62" s="391">
        <f>SUM(P58:P61)</f>
        <v>202147.12046562409</v>
      </c>
      <c r="Q62" s="386"/>
      <c r="R62" s="35" t="s">
        <v>43</v>
      </c>
      <c r="S62" s="236"/>
      <c r="T62" s="110"/>
      <c r="U62" s="287">
        <f>SUM(U58:U61)</f>
        <v>5.7830769230769228</v>
      </c>
      <c r="V62" s="288">
        <f>SUM(V58:V61)</f>
        <v>202147.12046562409</v>
      </c>
      <c r="W62" s="5"/>
      <c r="X62" s="109" t="s">
        <v>43</v>
      </c>
      <c r="Y62" s="110"/>
      <c r="Z62" s="110"/>
      <c r="AA62" s="390">
        <f>SUM(AA58:AA61)</f>
        <v>5.7830769230769228</v>
      </c>
      <c r="AB62" s="391">
        <f>SUM(AB58:AB61)</f>
        <v>202147.12046562409</v>
      </c>
      <c r="AC62" s="1"/>
    </row>
    <row r="63" spans="1:29">
      <c r="A63" s="1"/>
      <c r="B63" s="130"/>
      <c r="C63" s="68"/>
      <c r="D63" s="68"/>
      <c r="E63" s="68"/>
      <c r="F63" s="68"/>
      <c r="G63" s="68"/>
      <c r="H63" s="33"/>
      <c r="I63" s="33"/>
      <c r="J63" s="34"/>
      <c r="K63" s="1"/>
      <c r="L63" s="31" t="s">
        <v>127</v>
      </c>
      <c r="M63" s="33"/>
      <c r="N63" s="99"/>
      <c r="O63" s="58" t="s">
        <v>45</v>
      </c>
      <c r="P63" s="34"/>
      <c r="Q63" s="386"/>
      <c r="R63" s="31" t="s">
        <v>127</v>
      </c>
      <c r="S63" s="33"/>
      <c r="T63" s="99"/>
      <c r="U63" s="100" t="s">
        <v>45</v>
      </c>
      <c r="V63" s="101"/>
      <c r="W63" s="5"/>
      <c r="X63" s="98" t="s">
        <v>127</v>
      </c>
      <c r="Y63" s="99"/>
      <c r="Z63" s="99"/>
      <c r="AA63" s="58" t="s">
        <v>45</v>
      </c>
      <c r="AB63" s="34"/>
      <c r="AC63" s="1"/>
    </row>
    <row r="64" spans="1:29">
      <c r="A64" s="1"/>
      <c r="B64" s="130"/>
      <c r="C64" s="273" t="s">
        <v>126</v>
      </c>
      <c r="D64" s="273"/>
      <c r="E64" s="273"/>
      <c r="F64" s="273"/>
      <c r="G64" s="273"/>
      <c r="H64" s="273"/>
      <c r="I64" s="273"/>
      <c r="J64" s="34"/>
      <c r="K64" s="1"/>
      <c r="L64" s="120" t="s">
        <v>46</v>
      </c>
      <c r="M64" s="33"/>
      <c r="N64" s="104">
        <f>C75</f>
        <v>0.22309999999999999</v>
      </c>
      <c r="O64" s="33"/>
      <c r="P64" s="231">
        <f>N64*P62</f>
        <v>45099.022575880736</v>
      </c>
      <c r="Q64" s="386"/>
      <c r="R64" s="120" t="s">
        <v>46</v>
      </c>
      <c r="S64" s="33"/>
      <c r="T64" s="104">
        <f>N64</f>
        <v>0.22309999999999999</v>
      </c>
      <c r="U64" s="99"/>
      <c r="V64" s="105">
        <f>T64*V62</f>
        <v>45099.022575880736</v>
      </c>
      <c r="W64" s="5"/>
      <c r="X64" s="103" t="s">
        <v>46</v>
      </c>
      <c r="Y64" s="99"/>
      <c r="Z64" s="104">
        <f>N64</f>
        <v>0.22309999999999999</v>
      </c>
      <c r="AA64" s="33"/>
      <c r="AB64" s="231">
        <f>Z64*AB62</f>
        <v>45099.022575880736</v>
      </c>
      <c r="AC64" s="1"/>
    </row>
    <row r="65" spans="1:29">
      <c r="A65" s="1"/>
      <c r="B65" s="124"/>
      <c r="C65" s="25" t="s">
        <v>162</v>
      </c>
      <c r="D65" s="25" t="s">
        <v>163</v>
      </c>
      <c r="E65" s="25" t="s">
        <v>164</v>
      </c>
      <c r="F65" s="25"/>
      <c r="G65" s="33"/>
      <c r="H65" s="33"/>
      <c r="I65" s="33"/>
      <c r="J65" s="392"/>
      <c r="K65" s="1"/>
      <c r="L65" s="155" t="s">
        <v>47</v>
      </c>
      <c r="M65" s="156"/>
      <c r="N65" s="93"/>
      <c r="O65" s="234"/>
      <c r="P65" s="235">
        <f>P62+P64</f>
        <v>247246.14304150484</v>
      </c>
      <c r="Q65" s="386"/>
      <c r="R65" s="155" t="s">
        <v>47</v>
      </c>
      <c r="S65" s="156"/>
      <c r="T65" s="93"/>
      <c r="U65" s="107"/>
      <c r="V65" s="108">
        <f>V62+V64</f>
        <v>247246.14304150484</v>
      </c>
      <c r="W65" s="5"/>
      <c r="X65" s="92" t="s">
        <v>47</v>
      </c>
      <c r="Y65" s="93"/>
      <c r="Z65" s="93"/>
      <c r="AA65" s="234"/>
      <c r="AB65" s="235">
        <f>AB62+AB64</f>
        <v>247246.14304150484</v>
      </c>
      <c r="AC65" s="1"/>
    </row>
    <row r="66" spans="1:29">
      <c r="A66" s="1"/>
      <c r="B66" s="124" t="s">
        <v>165</v>
      </c>
      <c r="C66" s="393" t="s">
        <v>166</v>
      </c>
      <c r="D66" s="394" t="s">
        <v>167</v>
      </c>
      <c r="E66" s="393" t="s">
        <v>168</v>
      </c>
      <c r="F66" s="123"/>
      <c r="G66" s="33"/>
      <c r="H66" s="33"/>
      <c r="I66" s="33"/>
      <c r="J66" s="395"/>
      <c r="K66" s="1"/>
      <c r="L66" s="120" t="str">
        <f>B38</f>
        <v>PFLMA Trust Contribution</v>
      </c>
      <c r="M66" s="33"/>
      <c r="N66" s="158">
        <f>C38</f>
        <v>3.7000000000000002E-3</v>
      </c>
      <c r="O66" s="396"/>
      <c r="P66" s="210">
        <f>P62*N66</f>
        <v>747.9443457228092</v>
      </c>
      <c r="Q66" s="386"/>
      <c r="R66" s="120" t="str">
        <f>L66</f>
        <v>PFLMA Trust Contribution</v>
      </c>
      <c r="S66" s="33"/>
      <c r="T66" s="158">
        <f>N66</f>
        <v>3.7000000000000002E-3</v>
      </c>
      <c r="U66" s="397"/>
      <c r="V66" s="50">
        <f>V62*T66</f>
        <v>747.9443457228092</v>
      </c>
      <c r="W66" s="5"/>
      <c r="X66" s="103" t="str">
        <f>R66</f>
        <v>PFLMA Trust Contribution</v>
      </c>
      <c r="Y66" s="99"/>
      <c r="Z66" s="158">
        <f>T66</f>
        <v>3.7000000000000002E-3</v>
      </c>
      <c r="AA66" s="396"/>
      <c r="AB66" s="210">
        <f>AB62*Z66</f>
        <v>747.9443457228092</v>
      </c>
      <c r="AC66" s="1"/>
    </row>
    <row r="67" spans="1:29">
      <c r="A67" s="1"/>
      <c r="B67" s="272" t="s">
        <v>32</v>
      </c>
      <c r="C67" s="123"/>
      <c r="D67" s="33"/>
      <c r="E67" s="33"/>
      <c r="F67" s="123"/>
      <c r="G67" s="33"/>
      <c r="H67" s="33"/>
      <c r="I67" s="33"/>
      <c r="J67" s="34"/>
      <c r="K67" s="1"/>
      <c r="L67" s="124" t="s">
        <v>131</v>
      </c>
      <c r="M67" s="33"/>
      <c r="N67" s="99"/>
      <c r="O67" s="33"/>
      <c r="P67" s="398">
        <f>C79</f>
        <v>6191.6539525126345</v>
      </c>
      <c r="Q67" s="386"/>
      <c r="R67" s="124" t="s">
        <v>131</v>
      </c>
      <c r="S67" s="33"/>
      <c r="T67" s="99"/>
      <c r="U67" s="99"/>
      <c r="V67" s="299">
        <f>C79</f>
        <v>6191.6539525126345</v>
      </c>
      <c r="W67" s="5"/>
      <c r="X67" s="172" t="s">
        <v>131</v>
      </c>
      <c r="Y67" s="99"/>
      <c r="Z67" s="99"/>
      <c r="AA67" s="33"/>
      <c r="AB67" s="398">
        <f>C79</f>
        <v>6191.6539525126345</v>
      </c>
      <c r="AC67" s="1"/>
    </row>
    <row r="68" spans="1:29">
      <c r="A68" s="1"/>
      <c r="B68" s="130" t="str">
        <f>B59</f>
        <v xml:space="preserve">  Management Supervision</v>
      </c>
      <c r="C68" s="132">
        <v>0.05</v>
      </c>
      <c r="D68" s="132">
        <v>0.05</v>
      </c>
      <c r="E68" s="132">
        <v>0.05</v>
      </c>
      <c r="F68" s="132"/>
      <c r="G68" s="33"/>
      <c r="H68" s="33"/>
      <c r="I68" s="33"/>
      <c r="J68" s="399"/>
      <c r="K68" s="1"/>
      <c r="L68" s="120" t="str">
        <f>B77</f>
        <v>Meals / Food***</v>
      </c>
      <c r="M68" s="33"/>
      <c r="N68" s="397">
        <f>C77</f>
        <v>8.16</v>
      </c>
      <c r="O68" s="33"/>
      <c r="P68" s="400">
        <f>P54*N68</f>
        <v>44676</v>
      </c>
      <c r="Q68" s="386"/>
      <c r="R68" s="124" t="str">
        <f>B77</f>
        <v>Meals / Food***</v>
      </c>
      <c r="S68" s="33"/>
      <c r="T68" s="397">
        <f>C77</f>
        <v>8.16</v>
      </c>
      <c r="U68" s="99"/>
      <c r="V68" s="401">
        <f>V54*T68</f>
        <v>59568</v>
      </c>
      <c r="W68" s="5"/>
      <c r="X68" s="172" t="str">
        <f>B77</f>
        <v>Meals / Food***</v>
      </c>
      <c r="Y68" s="99"/>
      <c r="Z68" s="397">
        <f>C77</f>
        <v>8.16</v>
      </c>
      <c r="AA68" s="33"/>
      <c r="AB68" s="402">
        <f>Z68*AB54</f>
        <v>89352</v>
      </c>
      <c r="AC68" s="1"/>
    </row>
    <row r="69" spans="1:29">
      <c r="A69" s="1"/>
      <c r="B69" s="130" t="str">
        <f>B60</f>
        <v xml:space="preserve">  Site Manager</v>
      </c>
      <c r="C69" s="132">
        <v>1</v>
      </c>
      <c r="D69" s="132">
        <v>1</v>
      </c>
      <c r="E69" s="132">
        <v>1</v>
      </c>
      <c r="F69" s="132"/>
      <c r="G69" s="33"/>
      <c r="H69" s="33"/>
      <c r="I69" s="33"/>
      <c r="J69" s="399"/>
      <c r="K69" s="1"/>
      <c r="L69" s="155" t="s">
        <v>133</v>
      </c>
      <c r="M69" s="156"/>
      <c r="N69" s="93"/>
      <c r="O69" s="156"/>
      <c r="P69" s="157">
        <f>SUM(P65:P68)</f>
        <v>298861.74133974029</v>
      </c>
      <c r="Q69" s="386"/>
      <c r="R69" s="155" t="s">
        <v>133</v>
      </c>
      <c r="S69" s="156"/>
      <c r="T69" s="93"/>
      <c r="U69" s="93"/>
      <c r="V69" s="249">
        <f>SUM(V65:V68)</f>
        <v>313753.74133974029</v>
      </c>
      <c r="W69" s="5"/>
      <c r="X69" s="92" t="s">
        <v>133</v>
      </c>
      <c r="Y69" s="93"/>
      <c r="Z69" s="93"/>
      <c r="AA69" s="156"/>
      <c r="AB69" s="157">
        <f>SUM(AB65:AB68)</f>
        <v>343537.74133974029</v>
      </c>
      <c r="AC69" s="1"/>
    </row>
    <row r="70" spans="1:29">
      <c r="A70" s="1"/>
      <c r="B70" s="130" t="str">
        <f>B61</f>
        <v xml:space="preserve">  Direct Care I &amp; II</v>
      </c>
      <c r="C70" s="132">
        <v>4.2</v>
      </c>
      <c r="D70" s="132">
        <v>4.2</v>
      </c>
      <c r="E70" s="132">
        <v>4.2</v>
      </c>
      <c r="F70" s="132"/>
      <c r="G70" s="33"/>
      <c r="H70" s="33"/>
      <c r="I70" s="33"/>
      <c r="J70" s="399"/>
      <c r="K70" s="1"/>
      <c r="L70" s="120" t="s">
        <v>78</v>
      </c>
      <c r="M70" s="33"/>
      <c r="N70" s="307">
        <f>C84</f>
        <v>0.12</v>
      </c>
      <c r="O70" s="33"/>
      <c r="P70" s="231">
        <f>N70*P69</f>
        <v>35863.408960768829</v>
      </c>
      <c r="Q70" s="386"/>
      <c r="R70" s="120" t="s">
        <v>78</v>
      </c>
      <c r="S70" s="33"/>
      <c r="T70" s="307">
        <f>C84</f>
        <v>0.12</v>
      </c>
      <c r="U70" s="99"/>
      <c r="V70" s="105">
        <f>T70*V69</f>
        <v>37650.44896076883</v>
      </c>
      <c r="W70" s="5"/>
      <c r="X70" s="103" t="s">
        <v>78</v>
      </c>
      <c r="Y70" s="99"/>
      <c r="Z70" s="307">
        <f>C84</f>
        <v>0.12</v>
      </c>
      <c r="AA70" s="33"/>
      <c r="AB70" s="231">
        <f>Z70*AB69</f>
        <v>41224.528960768832</v>
      </c>
      <c r="AC70" s="1"/>
    </row>
    <row r="71" spans="1:29" ht="13.8" thickBot="1">
      <c r="A71" s="1"/>
      <c r="B71" s="216" t="str">
        <f>B62</f>
        <v xml:space="preserve">  Relief</v>
      </c>
      <c r="C71" s="132">
        <v>0.53307692307692311</v>
      </c>
      <c r="D71" s="132">
        <v>0.53307692307692311</v>
      </c>
      <c r="E71" s="132">
        <v>0.53307692307692311</v>
      </c>
      <c r="F71" s="132"/>
      <c r="G71" s="33"/>
      <c r="H71" s="33"/>
      <c r="I71" s="33"/>
      <c r="J71" s="399"/>
      <c r="K71" s="1"/>
      <c r="L71" s="403" t="s">
        <v>81</v>
      </c>
      <c r="M71" s="404"/>
      <c r="N71" s="317"/>
      <c r="O71" s="404"/>
      <c r="P71" s="405">
        <f>SUM(P69:P70)</f>
        <v>334725.15030050912</v>
      </c>
      <c r="Q71" s="386"/>
      <c r="R71" s="403" t="s">
        <v>81</v>
      </c>
      <c r="S71" s="404"/>
      <c r="T71" s="317"/>
      <c r="U71" s="317"/>
      <c r="V71" s="318">
        <f>SUM(V69:V70)</f>
        <v>351404.1903005091</v>
      </c>
      <c r="W71" s="5"/>
      <c r="X71" s="316" t="s">
        <v>81</v>
      </c>
      <c r="Y71" s="317"/>
      <c r="Z71" s="317"/>
      <c r="AA71" s="404"/>
      <c r="AB71" s="405">
        <f>SUM(AB69:AB70)</f>
        <v>384762.27030050912</v>
      </c>
      <c r="AC71" s="1"/>
    </row>
    <row r="72" spans="1:29" ht="13.8" thickTop="1">
      <c r="A72" s="1"/>
      <c r="B72" s="406"/>
      <c r="C72" s="407"/>
      <c r="D72" s="407"/>
      <c r="E72" s="407"/>
      <c r="F72" s="132"/>
      <c r="G72" s="132"/>
      <c r="H72" s="33"/>
      <c r="I72" s="33"/>
      <c r="J72" s="34"/>
      <c r="K72" s="1"/>
      <c r="L72" s="120" t="s">
        <v>84</v>
      </c>
      <c r="M72" s="33"/>
      <c r="N72" s="408">
        <f>C88</f>
        <v>1.78E-2</v>
      </c>
      <c r="O72" s="33"/>
      <c r="P72" s="338">
        <f>P71+(P71*N72)-(P62*N72)</f>
        <v>337085.03923157009</v>
      </c>
      <c r="Q72" s="386"/>
      <c r="R72" s="120" t="s">
        <v>84</v>
      </c>
      <c r="S72" s="33"/>
      <c r="T72" s="324">
        <f>C88</f>
        <v>1.78E-2</v>
      </c>
      <c r="U72" s="99"/>
      <c r="V72" s="326">
        <f>V71+(V71*T72)-(V62*T72)</f>
        <v>354060.96614357008</v>
      </c>
      <c r="W72" s="5"/>
      <c r="X72" s="103" t="s">
        <v>84</v>
      </c>
      <c r="Y72" s="99"/>
      <c r="Z72" s="324">
        <f>C88</f>
        <v>1.78E-2</v>
      </c>
      <c r="AA72" s="33"/>
      <c r="AB72" s="338">
        <f>AB71+(AB71*Z72)-(AB62*Z72)</f>
        <v>388012.81996757007</v>
      </c>
      <c r="AC72" s="1"/>
    </row>
    <row r="73" spans="1:29" ht="13.8" thickBot="1">
      <c r="A73" s="1"/>
      <c r="B73" s="130"/>
      <c r="C73" s="64"/>
      <c r="D73" s="64"/>
      <c r="E73" s="64"/>
      <c r="F73" s="64"/>
      <c r="G73" s="64"/>
      <c r="H73" s="33"/>
      <c r="I73" s="33"/>
      <c r="J73" s="34"/>
      <c r="K73" s="1"/>
      <c r="L73" s="341" t="s">
        <v>138</v>
      </c>
      <c r="M73" s="243"/>
      <c r="N73" s="243"/>
      <c r="O73" s="256"/>
      <c r="P73" s="186">
        <f>P72/P54</f>
        <v>61.568043695263945</v>
      </c>
      <c r="Q73" s="386"/>
      <c r="R73" s="341" t="s">
        <v>138</v>
      </c>
      <c r="S73" s="243"/>
      <c r="T73" s="243"/>
      <c r="U73" s="256"/>
      <c r="V73" s="186">
        <f>V72/V54</f>
        <v>48.501502211447956</v>
      </c>
      <c r="W73" s="1"/>
      <c r="X73" s="341" t="s">
        <v>138</v>
      </c>
      <c r="Y73" s="243"/>
      <c r="Z73" s="243"/>
      <c r="AA73" s="256"/>
      <c r="AB73" s="186">
        <f>AB72/AB54</f>
        <v>35.434960727631967</v>
      </c>
      <c r="AC73" s="1"/>
    </row>
    <row r="74" spans="1:29">
      <c r="A74" s="1"/>
      <c r="B74" s="124"/>
      <c r="C74" s="273" t="s">
        <v>52</v>
      </c>
      <c r="D74" s="273"/>
      <c r="E74" s="273"/>
      <c r="F74" s="273"/>
      <c r="G74" s="273"/>
      <c r="H74" s="33"/>
      <c r="I74" s="33"/>
      <c r="J74" s="34"/>
      <c r="K74" s="1"/>
      <c r="L74" s="1"/>
      <c r="M74" s="1"/>
      <c r="N74" s="1"/>
      <c r="O74" s="1"/>
      <c r="P74" s="409"/>
      <c r="Q74" s="1"/>
      <c r="R74" s="409"/>
      <c r="S74" s="409"/>
      <c r="T74" s="409"/>
      <c r="U74" s="409"/>
      <c r="V74" s="409"/>
      <c r="W74" s="1"/>
      <c r="X74" s="409"/>
      <c r="Y74" s="409"/>
      <c r="Z74" s="409"/>
      <c r="AA74" s="1"/>
      <c r="AB74" s="409"/>
      <c r="AC74" s="1"/>
    </row>
    <row r="75" spans="1:29" ht="13.8">
      <c r="A75" s="1"/>
      <c r="B75" s="124" t="s">
        <v>46</v>
      </c>
      <c r="C75" s="125">
        <f>C30</f>
        <v>0.22309999999999999</v>
      </c>
      <c r="D75" s="125"/>
      <c r="E75" s="308"/>
      <c r="F75" s="125"/>
      <c r="G75" s="127" t="s">
        <v>55</v>
      </c>
      <c r="H75" s="33"/>
      <c r="I75" s="33"/>
      <c r="J75" s="34"/>
      <c r="K75" s="1"/>
      <c r="L75" s="1"/>
      <c r="M75" s="1"/>
      <c r="N75" s="1"/>
      <c r="O75" s="1"/>
      <c r="P75" s="165"/>
      <c r="Q75" s="1"/>
      <c r="R75" s="165"/>
      <c r="S75" s="165"/>
      <c r="T75" s="165"/>
      <c r="U75" s="165"/>
      <c r="V75" s="165"/>
      <c r="W75" s="165"/>
      <c r="X75" s="165"/>
      <c r="Y75" s="165"/>
      <c r="Z75" s="165"/>
      <c r="AA75" s="165"/>
      <c r="AB75" s="165"/>
      <c r="AC75" s="1"/>
    </row>
    <row r="76" spans="1:29">
      <c r="A76" s="1"/>
      <c r="B76" s="124"/>
      <c r="C76" s="64"/>
      <c r="D76" s="64"/>
      <c r="E76" s="64"/>
      <c r="F76" s="64"/>
      <c r="G76" s="214"/>
      <c r="H76" s="33"/>
      <c r="I76" s="33"/>
      <c r="J76" s="34"/>
      <c r="K76" s="80"/>
      <c r="L76" s="1"/>
      <c r="M76" s="1"/>
      <c r="N76" s="1"/>
      <c r="O76" s="1"/>
      <c r="P76" s="410"/>
      <c r="Q76" s="1"/>
      <c r="R76" s="410"/>
      <c r="S76" s="410"/>
      <c r="T76" s="410"/>
      <c r="U76" s="410"/>
      <c r="V76" s="410"/>
      <c r="W76" s="410"/>
      <c r="X76" s="410"/>
      <c r="Y76" s="410"/>
      <c r="Z76" s="410"/>
      <c r="AA76" s="410"/>
      <c r="AB76" s="410"/>
      <c r="AC76" s="80"/>
    </row>
    <row r="77" spans="1:29">
      <c r="A77" s="1"/>
      <c r="B77" s="124" t="s">
        <v>132</v>
      </c>
      <c r="C77" s="411">
        <f>C31</f>
        <v>8.16</v>
      </c>
      <c r="D77" s="64"/>
      <c r="E77" s="64"/>
      <c r="F77" s="67"/>
      <c r="G77" s="214" t="s">
        <v>135</v>
      </c>
      <c r="H77" s="214"/>
      <c r="I77" s="214"/>
      <c r="J77" s="275"/>
      <c r="K77" s="80"/>
      <c r="L77" s="1"/>
      <c r="M77" s="1"/>
      <c r="N77" s="1"/>
      <c r="O77" s="1"/>
      <c r="P77" s="1"/>
      <c r="Q77" s="1"/>
      <c r="R77" s="1"/>
      <c r="S77" s="1"/>
      <c r="T77" s="1"/>
      <c r="U77" s="1"/>
      <c r="V77" s="1"/>
      <c r="W77" s="1"/>
      <c r="X77" s="1"/>
      <c r="Y77" s="1"/>
      <c r="Z77" s="1"/>
      <c r="AA77" s="1"/>
      <c r="AB77" s="1"/>
      <c r="AC77" s="80"/>
    </row>
    <row r="78" spans="1:29">
      <c r="A78" s="1"/>
      <c r="B78" s="412"/>
      <c r="C78" s="413"/>
      <c r="D78" s="413"/>
      <c r="E78" s="413"/>
      <c r="F78" s="413"/>
      <c r="G78" s="340"/>
      <c r="H78" s="33"/>
      <c r="I78" s="33"/>
      <c r="J78" s="414"/>
      <c r="K78" s="80"/>
      <c r="L78" s="80"/>
      <c r="M78" s="80"/>
      <c r="N78" s="80"/>
      <c r="O78" s="80"/>
      <c r="P78" s="80"/>
      <c r="Q78" s="415"/>
      <c r="R78" s="80"/>
      <c r="S78" s="80"/>
      <c r="T78" s="80"/>
      <c r="U78" s="80"/>
      <c r="V78" s="80"/>
      <c r="W78" s="80"/>
      <c r="X78" s="80"/>
      <c r="Y78" s="80"/>
      <c r="Z78" s="80"/>
      <c r="AA78" s="80"/>
      <c r="AB78" s="80"/>
      <c r="AC78" s="80"/>
    </row>
    <row r="79" spans="1:29">
      <c r="A79" s="1"/>
      <c r="B79" s="124" t="s">
        <v>131</v>
      </c>
      <c r="C79" s="416">
        <f>5750*(1+C87)</f>
        <v>6191.6539525126345</v>
      </c>
      <c r="D79" s="67"/>
      <c r="E79" s="417"/>
      <c r="F79" s="97"/>
      <c r="G79" s="418" t="s">
        <v>169</v>
      </c>
      <c r="H79" s="33"/>
      <c r="I79" s="33"/>
      <c r="J79" s="419"/>
      <c r="K79" s="80"/>
      <c r="L79" s="80"/>
      <c r="M79" s="80"/>
      <c r="N79" s="80"/>
      <c r="O79" s="80"/>
      <c r="P79" s="80"/>
      <c r="Q79" s="80"/>
      <c r="R79" s="80"/>
      <c r="S79" s="80"/>
      <c r="T79" s="80"/>
      <c r="U79" s="80"/>
      <c r="V79" s="80"/>
      <c r="W79" s="80"/>
      <c r="X79" s="80"/>
      <c r="Y79" s="80"/>
      <c r="Z79" s="80"/>
      <c r="AA79" s="80"/>
      <c r="AB79" s="80"/>
      <c r="AC79" s="415"/>
    </row>
    <row r="80" spans="1:29">
      <c r="A80" s="1"/>
      <c r="B80" s="124"/>
      <c r="C80" s="417"/>
      <c r="D80" s="416"/>
      <c r="E80" s="417"/>
      <c r="F80" s="97"/>
      <c r="G80" s="418"/>
      <c r="H80" s="33"/>
      <c r="I80" s="33"/>
      <c r="J80" s="419"/>
      <c r="K80" s="80"/>
      <c r="L80" s="80"/>
      <c r="M80" s="80"/>
      <c r="N80" s="80"/>
      <c r="O80" s="80"/>
      <c r="P80" s="80"/>
      <c r="Q80" s="80"/>
      <c r="R80" s="80"/>
      <c r="S80" s="80"/>
      <c r="T80" s="80"/>
      <c r="U80" s="80"/>
      <c r="V80" s="80"/>
      <c r="W80" s="80"/>
      <c r="X80" s="80"/>
      <c r="Y80" s="80"/>
      <c r="Z80" s="80"/>
      <c r="AA80" s="80"/>
      <c r="AB80" s="80"/>
      <c r="AC80" s="80"/>
    </row>
    <row r="81" spans="1:33">
      <c r="A81" s="1"/>
      <c r="B81" s="124"/>
      <c r="C81" s="417"/>
      <c r="D81" s="416"/>
      <c r="E81" s="417"/>
      <c r="F81" s="97"/>
      <c r="G81" s="418"/>
      <c r="H81" s="33"/>
      <c r="I81" s="33"/>
      <c r="J81" s="419"/>
      <c r="K81" s="80"/>
      <c r="L81" s="80"/>
      <c r="M81" s="80"/>
      <c r="N81" s="80"/>
      <c r="O81" s="80"/>
      <c r="P81" s="80"/>
      <c r="Q81" s="80"/>
      <c r="R81" s="80"/>
      <c r="S81" s="80"/>
      <c r="T81" s="80"/>
      <c r="U81" s="80"/>
      <c r="V81" s="80"/>
      <c r="W81" s="80"/>
      <c r="X81" s="80"/>
      <c r="Y81" s="80"/>
      <c r="Z81" s="80"/>
      <c r="AA81" s="80"/>
      <c r="AB81" s="80"/>
      <c r="AC81" s="80"/>
    </row>
    <row r="82" spans="1:33" ht="19.95" customHeight="1">
      <c r="A82" s="1"/>
      <c r="B82" s="420"/>
      <c r="C82" s="421"/>
      <c r="D82" s="421"/>
      <c r="E82" s="421"/>
      <c r="F82" s="333"/>
      <c r="G82" s="334"/>
      <c r="H82" s="33"/>
      <c r="I82" s="33"/>
      <c r="J82" s="34"/>
      <c r="K82" s="80"/>
      <c r="L82" s="80"/>
      <c r="M82" s="80"/>
      <c r="N82" s="80"/>
      <c r="O82" s="80"/>
      <c r="P82" s="80"/>
      <c r="Q82" s="80"/>
      <c r="R82" s="80"/>
      <c r="S82" s="80"/>
      <c r="T82" s="80"/>
      <c r="U82" s="80"/>
      <c r="V82" s="80"/>
      <c r="W82" s="80"/>
      <c r="X82" s="80"/>
      <c r="Y82" s="80"/>
      <c r="Z82" s="80"/>
      <c r="AA82" s="80"/>
      <c r="AB82" s="80"/>
      <c r="AC82" s="80"/>
    </row>
    <row r="83" spans="1:33">
      <c r="A83" s="1"/>
      <c r="B83" s="124"/>
      <c r="C83" s="64"/>
      <c r="D83" s="64"/>
      <c r="E83" s="64"/>
      <c r="F83" s="64"/>
      <c r="G83" s="214"/>
      <c r="H83" s="33"/>
      <c r="I83" s="33"/>
      <c r="J83" s="34"/>
      <c r="K83" s="80"/>
      <c r="L83" s="80"/>
      <c r="M83" s="80"/>
      <c r="N83" s="80"/>
      <c r="O83" s="80"/>
      <c r="P83" s="80"/>
      <c r="Q83" s="80"/>
      <c r="R83" s="80"/>
      <c r="S83" s="80"/>
      <c r="T83" s="80"/>
      <c r="U83" s="80"/>
      <c r="V83" s="80"/>
      <c r="W83" s="80"/>
      <c r="X83" s="80"/>
      <c r="Y83" s="80"/>
      <c r="Z83" s="80"/>
      <c r="AA83" s="80"/>
      <c r="AB83" s="80"/>
      <c r="AC83" s="80"/>
    </row>
    <row r="84" spans="1:33">
      <c r="A84" s="1"/>
      <c r="B84" s="124" t="s">
        <v>78</v>
      </c>
      <c r="C84" s="125">
        <f>C37</f>
        <v>0.12</v>
      </c>
      <c r="D84" s="125"/>
      <c r="E84" s="125"/>
      <c r="F84" s="125"/>
      <c r="G84" s="912" t="s">
        <v>83</v>
      </c>
      <c r="H84" s="912"/>
      <c r="I84" s="912"/>
      <c r="J84" s="913"/>
      <c r="K84" s="80"/>
      <c r="L84" s="80"/>
      <c r="M84" s="80"/>
      <c r="N84" s="80"/>
      <c r="O84" s="80"/>
      <c r="P84" s="80"/>
      <c r="Q84" s="80"/>
      <c r="R84" s="80"/>
      <c r="S84" s="80"/>
      <c r="T84" s="80"/>
      <c r="U84" s="80"/>
      <c r="V84" s="80"/>
      <c r="W84" s="80"/>
      <c r="X84" s="80"/>
      <c r="Y84" s="80"/>
      <c r="Z84" s="80"/>
      <c r="AA84" s="80"/>
      <c r="AB84" s="80"/>
      <c r="AC84" s="80"/>
    </row>
    <row r="85" spans="1:33">
      <c r="A85" s="1"/>
      <c r="B85" s="172" t="str">
        <f>B38</f>
        <v>PFLMA Trust Contribution</v>
      </c>
      <c r="C85" s="308">
        <f>C38</f>
        <v>3.7000000000000002E-3</v>
      </c>
      <c r="D85" s="125"/>
      <c r="E85" s="125"/>
      <c r="F85" s="125"/>
      <c r="G85" s="422" t="str">
        <f>G38</f>
        <v>Effective 10/2019</v>
      </c>
      <c r="H85" s="423"/>
      <c r="I85" s="423"/>
      <c r="J85" s="424"/>
      <c r="K85" s="80"/>
      <c r="L85" s="80"/>
      <c r="M85" s="80"/>
      <c r="N85" s="80"/>
      <c r="O85" s="80"/>
      <c r="P85" s="80"/>
      <c r="Q85" s="80"/>
      <c r="R85" s="80"/>
      <c r="S85" s="80"/>
      <c r="T85" s="80"/>
      <c r="U85" s="80"/>
      <c r="V85" s="80"/>
      <c r="W85" s="80"/>
      <c r="X85" s="80"/>
      <c r="Y85" s="80"/>
      <c r="Z85" s="80"/>
      <c r="AA85" s="80"/>
      <c r="AB85" s="80"/>
      <c r="AC85" s="80"/>
    </row>
    <row r="86" spans="1:33" hidden="1">
      <c r="A86" s="1"/>
      <c r="B86" s="172"/>
      <c r="C86" s="308"/>
      <c r="D86" s="125"/>
      <c r="E86" s="125"/>
      <c r="F86" s="125"/>
      <c r="G86" s="423"/>
      <c r="H86" s="423"/>
      <c r="I86" s="423"/>
      <c r="J86" s="424"/>
      <c r="K86" s="80"/>
      <c r="L86" s="80"/>
      <c r="M86" s="80"/>
      <c r="N86" s="80"/>
      <c r="O86" s="80"/>
      <c r="P86" s="80"/>
      <c r="Q86" s="80"/>
      <c r="R86" s="80"/>
      <c r="S86" s="80"/>
      <c r="T86" s="80"/>
      <c r="U86" s="80"/>
      <c r="V86" s="80"/>
      <c r="W86" s="80"/>
      <c r="X86" s="80"/>
      <c r="Y86" s="80"/>
      <c r="Z86" s="80"/>
      <c r="AA86" s="80"/>
      <c r="AB86" s="80"/>
      <c r="AC86" s="80"/>
    </row>
    <row r="87" spans="1:33" hidden="1">
      <c r="A87" s="1"/>
      <c r="B87" s="172" t="s">
        <v>141</v>
      </c>
      <c r="C87" s="308">
        <f>C40</f>
        <v>7.6809383045675458E-2</v>
      </c>
      <c r="D87" s="64"/>
      <c r="E87" s="64"/>
      <c r="F87" s="64"/>
      <c r="G87" s="381" t="s">
        <v>86</v>
      </c>
      <c r="H87" s="33"/>
      <c r="I87" s="33"/>
      <c r="J87" s="34"/>
      <c r="K87" s="80"/>
      <c r="L87" s="80"/>
      <c r="M87" s="80"/>
      <c r="N87" s="80"/>
      <c r="O87" s="80"/>
      <c r="P87" s="80"/>
      <c r="Q87" s="80"/>
      <c r="R87" s="80"/>
      <c r="S87" s="80"/>
      <c r="T87" s="80"/>
      <c r="U87" s="80"/>
      <c r="V87" s="80"/>
      <c r="W87" s="80"/>
      <c r="X87" s="80"/>
      <c r="Y87" s="80"/>
      <c r="Z87" s="80"/>
      <c r="AA87" s="80"/>
      <c r="AB87" s="80"/>
      <c r="AC87" s="80"/>
    </row>
    <row r="88" spans="1:33" ht="13.8" thickBot="1">
      <c r="A88" s="1"/>
      <c r="B88" s="187" t="s">
        <v>141</v>
      </c>
      <c r="C88" s="360">
        <v>1.78E-2</v>
      </c>
      <c r="D88" s="189"/>
      <c r="E88" s="189"/>
      <c r="F88" s="189"/>
      <c r="G88" s="361" t="s">
        <v>88</v>
      </c>
      <c r="H88" s="362"/>
      <c r="I88" s="362"/>
      <c r="J88" s="363"/>
      <c r="K88" s="80"/>
      <c r="L88" s="80"/>
      <c r="M88" s="80"/>
      <c r="N88" s="80"/>
      <c r="O88" s="80"/>
      <c r="P88" s="80"/>
      <c r="Q88" s="80"/>
      <c r="R88" s="80"/>
      <c r="S88" s="80"/>
      <c r="T88" s="80"/>
      <c r="U88" s="80"/>
      <c r="V88" s="80"/>
      <c r="W88" s="80"/>
      <c r="X88" s="80"/>
      <c r="Y88" s="80"/>
      <c r="Z88" s="80"/>
      <c r="AA88" s="80"/>
      <c r="AB88" s="80"/>
      <c r="AC88" s="80"/>
    </row>
    <row r="89" spans="1:33">
      <c r="A89" s="1"/>
      <c r="B89" s="1"/>
      <c r="C89" s="1"/>
      <c r="D89" s="1"/>
      <c r="E89" s="1"/>
      <c r="F89" s="1"/>
      <c r="G89" s="1"/>
      <c r="H89" s="1"/>
      <c r="I89" s="1"/>
      <c r="J89" s="1"/>
      <c r="K89" s="80"/>
      <c r="L89" s="80"/>
      <c r="M89" s="80"/>
      <c r="N89" s="80"/>
      <c r="O89" s="80"/>
      <c r="P89" s="80"/>
      <c r="Q89" s="80"/>
      <c r="R89" s="80"/>
      <c r="S89" s="80"/>
      <c r="T89" s="80"/>
      <c r="U89" s="80"/>
      <c r="V89" s="80"/>
      <c r="W89" s="80"/>
      <c r="X89" s="80"/>
      <c r="Y89" s="80"/>
      <c r="Z89" s="80"/>
      <c r="AA89" s="80"/>
      <c r="AB89" s="80"/>
      <c r="AC89" s="80"/>
    </row>
    <row r="90" spans="1:33" s="80" customFormat="1">
      <c r="A90" s="1"/>
      <c r="B90" s="365" t="s">
        <v>170</v>
      </c>
      <c r="C90" s="1"/>
      <c r="D90" s="1"/>
      <c r="E90" s="1"/>
      <c r="F90" s="1"/>
      <c r="G90" s="1"/>
      <c r="H90" s="33"/>
      <c r="I90" s="1"/>
      <c r="J90" s="1"/>
    </row>
    <row r="91" spans="1:33" s="80" customFormat="1">
      <c r="A91" s="1"/>
      <c r="B91" s="366" t="s">
        <v>143</v>
      </c>
      <c r="C91" s="367" t="s">
        <v>144</v>
      </c>
      <c r="D91" s="367" t="s">
        <v>145</v>
      </c>
      <c r="E91" s="367" t="s">
        <v>146</v>
      </c>
      <c r="F91" s="367" t="s">
        <v>147</v>
      </c>
      <c r="G91" s="367" t="s">
        <v>148</v>
      </c>
      <c r="H91" s="367" t="s">
        <v>149</v>
      </c>
      <c r="I91" s="367" t="s">
        <v>150</v>
      </c>
      <c r="J91" s="1"/>
    </row>
    <row r="92" spans="1:33" s="80" customFormat="1">
      <c r="A92" s="1"/>
      <c r="B92" s="368" t="s">
        <v>151</v>
      </c>
      <c r="C92" s="369">
        <v>8</v>
      </c>
      <c r="D92" s="369">
        <v>8</v>
      </c>
      <c r="E92" s="369">
        <v>8</v>
      </c>
      <c r="F92" s="369">
        <v>8</v>
      </c>
      <c r="G92" s="369">
        <v>8</v>
      </c>
      <c r="H92" s="369">
        <v>8</v>
      </c>
      <c r="I92" s="369">
        <v>8</v>
      </c>
      <c r="J92" s="1"/>
    </row>
    <row r="93" spans="1:33" s="80" customFormat="1">
      <c r="B93" s="368" t="s">
        <v>152</v>
      </c>
      <c r="C93" s="369">
        <v>8</v>
      </c>
      <c r="D93" s="369">
        <v>8</v>
      </c>
      <c r="E93" s="369">
        <v>8</v>
      </c>
      <c r="F93" s="369">
        <v>8</v>
      </c>
      <c r="G93" s="369">
        <v>8</v>
      </c>
      <c r="H93" s="369">
        <v>8</v>
      </c>
      <c r="I93" s="369">
        <v>8</v>
      </c>
      <c r="J93" s="1"/>
    </row>
    <row r="94" spans="1:33" s="80" customFormat="1">
      <c r="B94" s="368" t="s">
        <v>153</v>
      </c>
      <c r="C94" s="369">
        <v>8</v>
      </c>
      <c r="D94" s="369">
        <v>8</v>
      </c>
      <c r="E94" s="369">
        <v>8</v>
      </c>
      <c r="F94" s="369">
        <v>8</v>
      </c>
      <c r="G94" s="369">
        <v>8</v>
      </c>
      <c r="H94" s="369">
        <v>8</v>
      </c>
      <c r="I94" s="369">
        <v>8</v>
      </c>
      <c r="J94" s="1"/>
      <c r="AD94" s="415"/>
      <c r="AE94" s="415"/>
      <c r="AF94" s="415"/>
      <c r="AG94" s="415"/>
    </row>
    <row r="95" spans="1:33" s="80" customFormat="1">
      <c r="B95" s="368" t="str">
        <f>"Total"&amp;" = "&amp;(SUM(C95:I95))</f>
        <v>Total = 168</v>
      </c>
      <c r="C95" s="373">
        <f>SUM(C92:C94)</f>
        <v>24</v>
      </c>
      <c r="D95" s="373">
        <f t="shared" ref="D95:I95" si="2">SUM(D92:D94)</f>
        <v>24</v>
      </c>
      <c r="E95" s="373">
        <f t="shared" si="2"/>
        <v>24</v>
      </c>
      <c r="F95" s="373">
        <f t="shared" si="2"/>
        <v>24</v>
      </c>
      <c r="G95" s="373">
        <f t="shared" si="2"/>
        <v>24</v>
      </c>
      <c r="H95" s="373">
        <f t="shared" si="2"/>
        <v>24</v>
      </c>
      <c r="I95" s="373">
        <f t="shared" si="2"/>
        <v>24</v>
      </c>
      <c r="J95" s="1"/>
    </row>
    <row r="96" spans="1:33" s="80" customFormat="1">
      <c r="B96" s="1"/>
      <c r="C96" s="1"/>
      <c r="D96" s="375"/>
      <c r="E96" s="375"/>
      <c r="F96" s="375"/>
      <c r="G96" s="375"/>
      <c r="H96" s="375"/>
      <c r="I96" s="375"/>
      <c r="J96" s="1"/>
    </row>
    <row r="97" spans="30:33" s="80" customFormat="1"/>
    <row r="98" spans="30:33" s="80" customFormat="1"/>
    <row r="99" spans="30:33" s="80" customFormat="1"/>
    <row r="100" spans="30:33" s="80" customFormat="1"/>
    <row r="101" spans="30:33" s="80" customFormat="1">
      <c r="AD101" s="415"/>
      <c r="AE101" s="415"/>
      <c r="AF101" s="415"/>
      <c r="AG101" s="415"/>
    </row>
    <row r="102" spans="30:33" s="80" customFormat="1"/>
    <row r="103" spans="30:33" s="80" customFormat="1"/>
    <row r="104" spans="30:33" s="80" customFormat="1"/>
    <row r="105" spans="30:33" s="80" customFormat="1"/>
    <row r="106" spans="30:33" s="80" customFormat="1"/>
    <row r="107" spans="30:33" s="80" customFormat="1"/>
    <row r="108" spans="30:33" s="80" customFormat="1"/>
    <row r="109" spans="30:33" s="80" customFormat="1"/>
    <row r="110" spans="30:33" s="80" customFormat="1"/>
    <row r="111" spans="30:33" s="80" customFormat="1"/>
    <row r="112" spans="30:33" s="80" customFormat="1"/>
    <row r="113" s="80" customFormat="1"/>
    <row r="114" s="80" customFormat="1"/>
    <row r="115" s="80" customFormat="1"/>
    <row r="116" s="80" customFormat="1"/>
    <row r="117" s="80" customFormat="1"/>
    <row r="118" s="80" customFormat="1"/>
    <row r="119" s="80" customFormat="1"/>
    <row r="120" s="80" customFormat="1"/>
    <row r="121" s="80" customFormat="1"/>
    <row r="122" s="80" customFormat="1"/>
    <row r="123" s="80" customFormat="1"/>
    <row r="124" s="80" customFormat="1"/>
    <row r="125" s="80" customFormat="1"/>
    <row r="126" s="80" customFormat="1"/>
    <row r="127" s="80" customFormat="1"/>
    <row r="128" s="80" customFormat="1"/>
    <row r="129" s="80" customFormat="1"/>
    <row r="130" s="80" customFormat="1"/>
    <row r="131" s="80" customFormat="1"/>
    <row r="132" s="80" customFormat="1"/>
    <row r="133" s="80" customFormat="1"/>
    <row r="134" s="80" customFormat="1"/>
    <row r="135" s="80" customFormat="1"/>
    <row r="136" s="80" customFormat="1"/>
    <row r="137" s="80" customFormat="1"/>
    <row r="138" s="80" customFormat="1"/>
    <row r="139" s="80" customFormat="1"/>
    <row r="140" s="80" customFormat="1"/>
    <row r="141" s="80" customFormat="1"/>
    <row r="142" s="80" customFormat="1"/>
    <row r="143" s="80" customFormat="1"/>
    <row r="144" s="80" customFormat="1"/>
    <row r="145" s="80" customFormat="1"/>
    <row r="146" s="80" customFormat="1"/>
    <row r="147" s="80" customFormat="1"/>
    <row r="148" s="80" customFormat="1"/>
    <row r="149" s="80" customFormat="1"/>
    <row r="150" s="80" customFormat="1"/>
    <row r="151" s="80" customFormat="1"/>
    <row r="152" s="80" customFormat="1"/>
    <row r="153" s="80" customFormat="1"/>
    <row r="154" s="80" customFormat="1"/>
    <row r="155" s="80" customFormat="1"/>
    <row r="156" s="80" customFormat="1"/>
    <row r="157" s="80" customFormat="1"/>
    <row r="158" s="80" customFormat="1"/>
    <row r="159" s="80" customFormat="1"/>
    <row r="160" s="80" customFormat="1"/>
    <row r="161" s="80" customFormat="1"/>
    <row r="162" s="80" customFormat="1"/>
    <row r="163" s="80" customFormat="1"/>
    <row r="164" s="80" customFormat="1"/>
    <row r="165" s="80" customFormat="1"/>
    <row r="166" s="80" customFormat="1"/>
    <row r="167" s="80" customFormat="1"/>
    <row r="168" s="80" customFormat="1"/>
    <row r="169" s="80" customFormat="1"/>
    <row r="170" s="80" customFormat="1"/>
    <row r="171" s="80" customFormat="1"/>
    <row r="172" s="80" customFormat="1"/>
    <row r="173" s="80" customFormat="1"/>
    <row r="174" s="80" customFormat="1"/>
    <row r="175" s="80" customFormat="1"/>
    <row r="176" s="80" customFormat="1"/>
    <row r="177" s="80" customFormat="1"/>
    <row r="178" s="80" customFormat="1"/>
    <row r="179" s="80" customFormat="1"/>
    <row r="180" s="80" customFormat="1"/>
    <row r="181" s="80" customFormat="1"/>
    <row r="182" s="80" customFormat="1"/>
    <row r="183" s="80" customFormat="1"/>
    <row r="184" s="80" customFormat="1"/>
    <row r="185" s="80" customFormat="1"/>
    <row r="186" s="80" customFormat="1"/>
    <row r="187" s="80" customFormat="1"/>
    <row r="188" s="80" customFormat="1"/>
    <row r="189" s="80" customFormat="1"/>
    <row r="190" s="80" customFormat="1"/>
    <row r="191" s="80" customFormat="1"/>
    <row r="192" s="80" customFormat="1"/>
    <row r="193" s="80" customFormat="1"/>
    <row r="194" s="80" customFormat="1"/>
    <row r="195" s="80" customFormat="1"/>
    <row r="196" s="80" customFormat="1"/>
    <row r="197" s="80" customFormat="1"/>
    <row r="198" s="80" customFormat="1"/>
    <row r="199" s="80" customFormat="1"/>
    <row r="200" s="80" customFormat="1"/>
    <row r="201" s="80" customFormat="1"/>
    <row r="202" s="80" customFormat="1"/>
    <row r="203" s="80" customFormat="1"/>
    <row r="204" s="80" customFormat="1"/>
    <row r="205" s="80" customFormat="1"/>
    <row r="206" s="80" customFormat="1"/>
    <row r="207" s="80" customFormat="1"/>
    <row r="208" s="80" customFormat="1"/>
    <row r="209" s="80" customFormat="1"/>
    <row r="210" s="80" customFormat="1"/>
    <row r="211" s="80" customFormat="1"/>
    <row r="212" s="80" customFormat="1"/>
    <row r="213" s="80" customFormat="1"/>
    <row r="214" s="80" customFormat="1"/>
    <row r="215" s="80" customFormat="1"/>
    <row r="216" s="80" customFormat="1"/>
    <row r="217" s="80" customFormat="1"/>
    <row r="218" s="80" customFormat="1"/>
    <row r="219" s="80" customFormat="1"/>
    <row r="220" s="80" customFormat="1"/>
    <row r="221" s="80" customFormat="1"/>
    <row r="222" s="80" customFormat="1"/>
    <row r="223" s="80" customFormat="1"/>
    <row r="224" s="80" customFormat="1"/>
    <row r="225" s="80" customFormat="1"/>
    <row r="226" s="80" customFormat="1"/>
    <row r="227" s="80" customFormat="1"/>
    <row r="228" s="80" customFormat="1"/>
    <row r="229" s="80" customFormat="1"/>
    <row r="230" s="80" customFormat="1"/>
    <row r="231" s="80" customFormat="1"/>
    <row r="232" s="80" customFormat="1"/>
    <row r="233" s="80" customFormat="1"/>
    <row r="234" s="80" customFormat="1"/>
    <row r="235" s="80" customFormat="1"/>
    <row r="236" s="80" customFormat="1"/>
    <row r="237" s="80" customFormat="1"/>
    <row r="238" s="80" customFormat="1"/>
    <row r="239" s="80" customFormat="1"/>
    <row r="240" s="80" customFormat="1"/>
    <row r="241" s="80" customFormat="1"/>
    <row r="242" s="80" customFormat="1"/>
    <row r="243" s="80" customFormat="1"/>
    <row r="244" s="80" customFormat="1"/>
    <row r="245" s="80" customFormat="1"/>
    <row r="246" s="80" customFormat="1"/>
    <row r="247" s="80" customFormat="1"/>
    <row r="248" s="80" customFormat="1"/>
    <row r="249" s="80" customFormat="1"/>
    <row r="250" s="80" customFormat="1"/>
    <row r="251" s="80" customFormat="1"/>
    <row r="252" s="80" customFormat="1"/>
    <row r="253" s="80" customFormat="1"/>
    <row r="254" s="80" customFormat="1"/>
    <row r="255" s="80" customFormat="1"/>
    <row r="256" s="80" customFormat="1"/>
    <row r="257" s="80" customFormat="1"/>
    <row r="258" s="80" customFormat="1"/>
    <row r="259" s="80" customFormat="1"/>
    <row r="260" s="80" customFormat="1"/>
    <row r="261" s="80" customFormat="1"/>
    <row r="262" s="80" customFormat="1"/>
    <row r="263" s="80" customFormat="1"/>
    <row r="264" s="80" customFormat="1"/>
    <row r="265" s="80" customFormat="1"/>
    <row r="266" s="80" customFormat="1"/>
    <row r="267" s="80" customFormat="1"/>
    <row r="268" s="80" customFormat="1"/>
    <row r="269" s="80" customFormat="1"/>
    <row r="270" s="80" customFormat="1"/>
    <row r="271" s="80" customFormat="1"/>
    <row r="272" s="80" customFormat="1"/>
    <row r="273" s="80" customFormat="1"/>
    <row r="274" s="80" customFormat="1"/>
    <row r="275" s="80" customFormat="1"/>
    <row r="276" s="80" customFormat="1"/>
    <row r="277" s="80" customFormat="1"/>
    <row r="278" s="80" customFormat="1"/>
    <row r="279" s="80" customFormat="1"/>
    <row r="280" s="80" customFormat="1"/>
    <row r="281" s="80" customFormat="1"/>
    <row r="282" s="80" customFormat="1"/>
    <row r="283" s="80" customFormat="1"/>
    <row r="284" s="80" customFormat="1"/>
    <row r="285" s="80" customFormat="1"/>
    <row r="286" s="80" customFormat="1"/>
    <row r="287" s="80" customFormat="1"/>
    <row r="288" s="80" customFormat="1"/>
    <row r="289" s="80" customFormat="1"/>
    <row r="290" s="80" customFormat="1"/>
    <row r="291" s="80" customFormat="1"/>
    <row r="292" s="80" customFormat="1"/>
    <row r="293" s="80" customFormat="1"/>
    <row r="294" s="80" customFormat="1"/>
    <row r="295" s="80" customFormat="1"/>
    <row r="296" s="80" customFormat="1"/>
    <row r="297" s="80" customFormat="1"/>
    <row r="298" s="80" customFormat="1"/>
    <row r="299" s="80" customFormat="1"/>
    <row r="300" s="80" customFormat="1"/>
    <row r="301" s="80" customFormat="1"/>
    <row r="302" s="80" customFormat="1"/>
    <row r="303" s="80" customFormat="1"/>
    <row r="304" s="80" customFormat="1"/>
    <row r="305" s="80" customFormat="1"/>
    <row r="306" s="80" customFormat="1"/>
    <row r="307" s="80" customFormat="1"/>
    <row r="308" s="80" customFormat="1"/>
    <row r="309" s="80" customFormat="1"/>
    <row r="310" s="80" customFormat="1"/>
    <row r="311" s="80" customFormat="1"/>
    <row r="312" s="80" customFormat="1"/>
    <row r="313" s="80" customFormat="1"/>
    <row r="314" s="80" customFormat="1"/>
    <row r="315" s="80" customFormat="1"/>
    <row r="316" s="80" customFormat="1"/>
    <row r="317" s="80" customFormat="1"/>
    <row r="318" s="80" customFormat="1"/>
    <row r="319" s="80" customFormat="1"/>
    <row r="320" s="80" customFormat="1"/>
    <row r="321" s="80" customFormat="1"/>
    <row r="322" s="80" customFormat="1"/>
    <row r="323" s="80" customFormat="1"/>
    <row r="324" s="80" customFormat="1"/>
    <row r="325" s="80" customFormat="1"/>
    <row r="326" s="80" customFormat="1"/>
    <row r="327" s="80" customFormat="1"/>
    <row r="328" s="80" customFormat="1"/>
    <row r="329" s="80" customFormat="1"/>
    <row r="330" s="80" customFormat="1"/>
    <row r="331" s="80" customFormat="1"/>
    <row r="332" s="80" customFormat="1"/>
    <row r="333" s="80" customFormat="1"/>
    <row r="334" s="80" customFormat="1"/>
    <row r="335" s="80" customFormat="1"/>
    <row r="336" s="80" customFormat="1"/>
    <row r="337" s="80" customFormat="1"/>
    <row r="338" s="80" customFormat="1"/>
    <row r="339" s="80" customFormat="1"/>
    <row r="340" s="80" customFormat="1"/>
    <row r="341" s="80" customFormat="1"/>
    <row r="342" s="80" customFormat="1"/>
    <row r="343" s="80" customFormat="1"/>
    <row r="344" s="80" customFormat="1"/>
    <row r="345" s="80" customFormat="1"/>
    <row r="346" s="80" customFormat="1"/>
    <row r="347" s="80" customFormat="1"/>
    <row r="348" s="80" customFormat="1"/>
    <row r="349" s="80" customFormat="1"/>
    <row r="350" s="80" customFormat="1"/>
    <row r="351" s="80" customFormat="1"/>
    <row r="352" s="80" customFormat="1"/>
    <row r="353" s="80" customFormat="1"/>
    <row r="354" s="80" customFormat="1"/>
    <row r="355" s="80" customFormat="1"/>
    <row r="356" s="80" customFormat="1"/>
    <row r="357" s="80" customFormat="1"/>
    <row r="358" s="80" customFormat="1"/>
    <row r="359" s="80" customFormat="1"/>
    <row r="360" s="80" customFormat="1"/>
    <row r="361" s="80" customFormat="1"/>
    <row r="362" s="80" customFormat="1"/>
    <row r="363" s="80" customFormat="1"/>
    <row r="364" s="80" customFormat="1"/>
    <row r="365" s="80" customFormat="1"/>
    <row r="366" s="80" customFormat="1"/>
    <row r="367" s="80" customFormat="1"/>
    <row r="368" s="80" customFormat="1"/>
    <row r="369" s="80" customFormat="1"/>
    <row r="370" s="80" customFormat="1"/>
    <row r="371" s="80" customFormat="1"/>
    <row r="372" s="80" customFormat="1"/>
    <row r="373" s="80" customFormat="1"/>
    <row r="374" s="80" customFormat="1"/>
    <row r="375" s="80" customFormat="1"/>
    <row r="376" s="80" customFormat="1"/>
    <row r="377" s="80" customFormat="1"/>
    <row r="378" s="80" customFormat="1"/>
    <row r="379" s="80" customFormat="1"/>
    <row r="380" s="80" customFormat="1"/>
    <row r="381" s="80" customFormat="1"/>
    <row r="382" s="80" customFormat="1"/>
    <row r="383" s="80" customFormat="1"/>
    <row r="384" s="80" customFormat="1"/>
    <row r="385" s="80" customFormat="1"/>
    <row r="386" s="80" customFormat="1"/>
    <row r="387" s="80" customFormat="1"/>
    <row r="388" s="80" customFormat="1"/>
    <row r="389" s="80" customFormat="1"/>
    <row r="390" s="80" customFormat="1"/>
    <row r="391" s="80" customFormat="1"/>
    <row r="392" s="80" customFormat="1"/>
    <row r="393" s="80" customFormat="1"/>
    <row r="394" s="80" customFormat="1"/>
    <row r="395" s="80" customFormat="1"/>
    <row r="396" s="80" customFormat="1"/>
    <row r="397" s="80" customFormat="1"/>
    <row r="398" s="80" customFormat="1"/>
    <row r="399" s="80" customFormat="1"/>
    <row r="400" s="80" customFormat="1"/>
    <row r="401" s="80" customFormat="1"/>
    <row r="402" s="80" customFormat="1"/>
    <row r="403" s="80" customFormat="1"/>
    <row r="404" s="80" customFormat="1"/>
    <row r="405" s="80" customFormat="1"/>
    <row r="406" s="80" customFormat="1"/>
    <row r="407" s="80" customFormat="1"/>
    <row r="408" s="80" customFormat="1"/>
    <row r="409" s="80" customFormat="1"/>
    <row r="410" s="80" customFormat="1"/>
    <row r="411" s="80" customFormat="1"/>
    <row r="412" s="80" customFormat="1"/>
    <row r="413" s="80" customFormat="1"/>
    <row r="414" s="80" customFormat="1"/>
    <row r="415" s="80" customFormat="1"/>
    <row r="416" s="80" customFormat="1"/>
    <row r="417" spans="12:28" s="80" customFormat="1"/>
    <row r="418" spans="12:28" s="80" customFormat="1"/>
    <row r="419" spans="12:28" s="80" customFormat="1"/>
    <row r="420" spans="12:28" s="80" customFormat="1"/>
    <row r="421" spans="12:28" s="80" customFormat="1"/>
    <row r="422" spans="12:28" s="80" customFormat="1"/>
    <row r="423" spans="12:28" s="80" customFormat="1"/>
    <row r="424" spans="12:28" s="80" customFormat="1"/>
    <row r="425" spans="12:28" s="80" customFormat="1"/>
    <row r="426" spans="12:28" s="80" customFormat="1"/>
    <row r="427" spans="12:28" s="80" customFormat="1"/>
    <row r="428" spans="12:28" s="80" customFormat="1"/>
    <row r="429" spans="12:28" s="80" customFormat="1"/>
    <row r="430" spans="12:28" s="80" customFormat="1">
      <c r="L430" s="263"/>
      <c r="M430" s="263"/>
      <c r="N430" s="263"/>
      <c r="O430" s="263"/>
      <c r="P430" s="263"/>
      <c r="R430" s="263"/>
      <c r="S430" s="263"/>
      <c r="T430" s="263"/>
      <c r="U430" s="263"/>
      <c r="V430" s="263"/>
      <c r="X430" s="263"/>
      <c r="Y430" s="263"/>
      <c r="Z430" s="263"/>
      <c r="AA430" s="263"/>
      <c r="AB430" s="263"/>
    </row>
    <row r="431" spans="12:28" s="80" customFormat="1">
      <c r="L431" s="263"/>
      <c r="M431" s="263"/>
      <c r="N431" s="263"/>
      <c r="O431" s="263"/>
      <c r="P431" s="263"/>
      <c r="R431" s="263"/>
      <c r="S431" s="263"/>
      <c r="T431" s="263"/>
      <c r="U431" s="263"/>
      <c r="V431" s="263"/>
      <c r="X431" s="263"/>
      <c r="Y431" s="263"/>
      <c r="Z431" s="263"/>
      <c r="AA431" s="263"/>
      <c r="AB431" s="263"/>
    </row>
    <row r="432" spans="12:28" s="80" customFormat="1">
      <c r="L432" s="263"/>
      <c r="M432" s="263"/>
      <c r="N432" s="263"/>
      <c r="O432" s="263"/>
      <c r="P432" s="263"/>
      <c r="R432" s="263"/>
      <c r="S432" s="263"/>
      <c r="T432" s="263"/>
      <c r="U432" s="263"/>
      <c r="V432" s="263"/>
      <c r="X432" s="263"/>
      <c r="Y432" s="263"/>
      <c r="Z432" s="263"/>
      <c r="AA432" s="263"/>
      <c r="AB432" s="263"/>
    </row>
    <row r="433" spans="11:29" s="80" customFormat="1">
      <c r="L433" s="263"/>
      <c r="M433" s="263"/>
      <c r="N433" s="263"/>
      <c r="O433" s="263"/>
      <c r="P433" s="263"/>
      <c r="R433" s="263"/>
      <c r="S433" s="263"/>
      <c r="T433" s="263"/>
      <c r="U433" s="263"/>
      <c r="V433" s="263"/>
      <c r="W433" s="263"/>
      <c r="X433" s="263"/>
      <c r="Y433" s="263"/>
      <c r="Z433" s="263"/>
      <c r="AA433" s="263"/>
      <c r="AB433" s="263"/>
    </row>
    <row r="434" spans="11:29" s="80" customFormat="1">
      <c r="L434" s="263"/>
      <c r="M434" s="263"/>
      <c r="N434" s="263"/>
      <c r="O434" s="263"/>
      <c r="P434" s="263"/>
      <c r="R434" s="263"/>
      <c r="S434" s="263"/>
      <c r="T434" s="263"/>
      <c r="U434" s="263"/>
      <c r="V434" s="263"/>
      <c r="W434" s="263"/>
      <c r="X434" s="263"/>
      <c r="Y434" s="263"/>
      <c r="Z434" s="263"/>
      <c r="AA434" s="263"/>
      <c r="AB434" s="263"/>
    </row>
    <row r="435" spans="11:29" s="80" customFormat="1">
      <c r="L435" s="263"/>
      <c r="M435" s="263"/>
      <c r="N435" s="263"/>
      <c r="O435" s="263"/>
      <c r="P435" s="263"/>
      <c r="R435" s="263"/>
      <c r="S435" s="263"/>
      <c r="T435" s="263"/>
      <c r="U435" s="263"/>
      <c r="V435" s="263"/>
      <c r="W435" s="263"/>
      <c r="X435" s="263"/>
      <c r="Y435" s="263"/>
      <c r="Z435" s="263"/>
      <c r="AA435" s="263"/>
      <c r="AB435" s="263"/>
    </row>
    <row r="436" spans="11:29" s="80" customFormat="1">
      <c r="L436" s="263"/>
      <c r="M436" s="263"/>
      <c r="N436" s="263"/>
      <c r="O436" s="263"/>
      <c r="P436" s="263"/>
      <c r="R436" s="263"/>
      <c r="S436" s="263"/>
      <c r="T436" s="263"/>
      <c r="U436" s="263"/>
      <c r="V436" s="263"/>
      <c r="W436" s="263"/>
      <c r="X436" s="263"/>
      <c r="Y436" s="263"/>
      <c r="Z436" s="263"/>
      <c r="AA436" s="263"/>
      <c r="AB436" s="263"/>
    </row>
    <row r="437" spans="11:29" s="80" customFormat="1">
      <c r="L437" s="263"/>
      <c r="M437" s="263"/>
      <c r="N437" s="263"/>
      <c r="O437" s="263"/>
      <c r="P437" s="263"/>
      <c r="R437" s="263"/>
      <c r="S437" s="263"/>
      <c r="T437" s="263"/>
      <c r="U437" s="263"/>
      <c r="V437" s="263"/>
      <c r="W437" s="263"/>
      <c r="X437" s="263"/>
      <c r="Y437" s="263"/>
      <c r="Z437" s="263"/>
      <c r="AA437" s="263"/>
      <c r="AB437" s="263"/>
    </row>
    <row r="438" spans="11:29" s="80" customFormat="1">
      <c r="L438" s="263"/>
      <c r="M438" s="263"/>
      <c r="N438" s="263"/>
      <c r="O438" s="263"/>
      <c r="P438" s="263"/>
      <c r="Q438" s="263"/>
      <c r="R438" s="263"/>
      <c r="S438" s="263"/>
      <c r="T438" s="263"/>
      <c r="U438" s="263"/>
      <c r="V438" s="263"/>
      <c r="W438" s="263"/>
      <c r="X438" s="263"/>
      <c r="Y438" s="263"/>
      <c r="Z438" s="263"/>
      <c r="AA438" s="263"/>
      <c r="AB438" s="263"/>
    </row>
    <row r="439" spans="11:29" s="80" customFormat="1">
      <c r="L439" s="263"/>
      <c r="M439" s="263"/>
      <c r="N439" s="263"/>
      <c r="O439" s="263"/>
      <c r="P439" s="263"/>
      <c r="Q439" s="263"/>
      <c r="R439" s="263"/>
      <c r="S439" s="263"/>
      <c r="T439" s="263"/>
      <c r="U439" s="263"/>
      <c r="V439" s="263"/>
      <c r="W439" s="263"/>
      <c r="X439" s="263"/>
      <c r="Y439" s="263"/>
      <c r="Z439" s="263"/>
      <c r="AA439" s="263"/>
      <c r="AB439" s="263"/>
      <c r="AC439" s="263"/>
    </row>
    <row r="440" spans="11:29" s="80" customFormat="1">
      <c r="K440" s="263"/>
      <c r="L440" s="263"/>
      <c r="M440" s="263"/>
      <c r="N440" s="263"/>
      <c r="O440" s="263"/>
      <c r="P440" s="263"/>
      <c r="Q440" s="263"/>
      <c r="R440" s="263"/>
      <c r="S440" s="263"/>
      <c r="T440" s="263"/>
      <c r="U440" s="263"/>
      <c r="V440" s="263"/>
      <c r="W440" s="263"/>
      <c r="X440" s="263"/>
      <c r="Y440" s="263"/>
      <c r="Z440" s="263"/>
      <c r="AA440" s="263"/>
      <c r="AB440" s="263"/>
      <c r="AC440" s="263"/>
    </row>
    <row r="441" spans="11:29" s="80" customFormat="1">
      <c r="K441" s="263"/>
      <c r="L441" s="263"/>
      <c r="M441" s="263"/>
      <c r="N441" s="263"/>
      <c r="O441" s="263"/>
      <c r="P441" s="263"/>
      <c r="Q441" s="263"/>
      <c r="R441" s="263"/>
      <c r="S441" s="263"/>
      <c r="T441" s="263"/>
      <c r="U441" s="263"/>
      <c r="V441" s="263"/>
      <c r="W441" s="263"/>
      <c r="X441" s="263"/>
      <c r="Y441" s="263"/>
      <c r="Z441" s="263"/>
      <c r="AA441" s="263"/>
      <c r="AB441" s="263"/>
      <c r="AC441" s="263"/>
    </row>
    <row r="442" spans="11:29" s="80" customFormat="1">
      <c r="K442" s="263"/>
      <c r="L442" s="263"/>
      <c r="M442" s="263"/>
      <c r="N442" s="263"/>
      <c r="O442" s="263"/>
      <c r="P442" s="263"/>
      <c r="Q442" s="263"/>
      <c r="R442" s="263"/>
      <c r="S442" s="263"/>
      <c r="T442" s="263"/>
      <c r="U442" s="263"/>
      <c r="V442" s="263"/>
      <c r="W442" s="263"/>
      <c r="X442" s="263"/>
      <c r="Y442" s="263"/>
      <c r="Z442" s="263"/>
      <c r="AA442" s="263"/>
      <c r="AB442" s="263"/>
      <c r="AC442" s="263"/>
    </row>
    <row r="443" spans="11:29" s="80" customFormat="1">
      <c r="K443" s="263"/>
      <c r="L443" s="263"/>
      <c r="M443" s="263"/>
      <c r="N443" s="263"/>
      <c r="O443" s="263"/>
      <c r="P443" s="263"/>
      <c r="Q443" s="263"/>
      <c r="R443" s="263"/>
      <c r="S443" s="263"/>
      <c r="T443" s="263"/>
      <c r="U443" s="263"/>
      <c r="V443" s="263"/>
      <c r="W443" s="263"/>
      <c r="X443" s="263"/>
      <c r="Y443" s="263"/>
      <c r="Z443" s="263"/>
      <c r="AA443" s="263"/>
      <c r="AB443" s="263"/>
      <c r="AC443" s="263"/>
    </row>
    <row r="444" spans="11:29" s="80" customFormat="1">
      <c r="K444" s="263"/>
      <c r="L444" s="263"/>
      <c r="M444" s="263"/>
      <c r="N444" s="263"/>
      <c r="O444" s="263"/>
      <c r="P444" s="263"/>
      <c r="Q444" s="263"/>
      <c r="R444" s="263"/>
      <c r="S444" s="263"/>
      <c r="T444" s="263"/>
      <c r="U444" s="263"/>
      <c r="V444" s="263"/>
      <c r="W444" s="263"/>
      <c r="X444" s="263"/>
      <c r="Y444" s="263"/>
      <c r="Z444" s="263"/>
      <c r="AA444" s="263"/>
      <c r="AB444" s="263"/>
      <c r="AC444" s="263"/>
    </row>
    <row r="445" spans="11:29" s="80" customFormat="1">
      <c r="K445" s="263"/>
      <c r="L445" s="263"/>
      <c r="M445" s="263"/>
      <c r="N445" s="263"/>
      <c r="O445" s="263"/>
      <c r="P445" s="263"/>
      <c r="Q445" s="263"/>
      <c r="R445" s="263"/>
      <c r="S445" s="263"/>
      <c r="T445" s="263"/>
      <c r="U445" s="263"/>
      <c r="V445" s="263"/>
      <c r="W445" s="263"/>
      <c r="X445" s="263"/>
      <c r="Y445" s="263"/>
      <c r="Z445" s="263"/>
      <c r="AA445" s="263"/>
      <c r="AB445" s="263"/>
      <c r="AC445" s="263"/>
    </row>
    <row r="446" spans="11:29" s="80" customFormat="1">
      <c r="K446" s="263"/>
      <c r="L446" s="263"/>
      <c r="M446" s="263"/>
      <c r="N446" s="263"/>
      <c r="O446" s="263"/>
      <c r="P446" s="263"/>
      <c r="Q446" s="263"/>
      <c r="R446" s="263"/>
      <c r="S446" s="263"/>
      <c r="T446" s="263"/>
      <c r="U446" s="263"/>
      <c r="V446" s="263"/>
      <c r="W446" s="263"/>
      <c r="X446" s="263"/>
      <c r="Y446" s="263"/>
      <c r="Z446" s="263"/>
      <c r="AA446" s="263"/>
      <c r="AB446" s="263"/>
      <c r="AC446" s="263"/>
    </row>
    <row r="447" spans="11:29" s="80" customFormat="1">
      <c r="K447" s="263"/>
      <c r="L447" s="263"/>
      <c r="M447" s="263"/>
      <c r="N447" s="263"/>
      <c r="O447" s="263"/>
      <c r="P447" s="263"/>
      <c r="Q447" s="263"/>
      <c r="R447" s="263"/>
      <c r="S447" s="263"/>
      <c r="T447" s="263"/>
      <c r="U447" s="263"/>
      <c r="V447" s="263"/>
      <c r="W447" s="263"/>
      <c r="X447" s="263"/>
      <c r="Y447" s="263"/>
      <c r="Z447" s="263"/>
      <c r="AA447" s="263"/>
      <c r="AB447" s="263"/>
      <c r="AC447" s="263"/>
    </row>
    <row r="448" spans="11:29" s="80" customFormat="1">
      <c r="K448" s="263"/>
      <c r="L448" s="263"/>
      <c r="M448" s="263"/>
      <c r="N448" s="263"/>
      <c r="O448" s="263"/>
      <c r="P448" s="263"/>
      <c r="Q448" s="263"/>
      <c r="R448" s="263"/>
      <c r="S448" s="263"/>
      <c r="T448" s="263"/>
      <c r="U448" s="263"/>
      <c r="V448" s="263"/>
      <c r="W448" s="263"/>
      <c r="X448" s="263"/>
      <c r="Y448" s="263"/>
      <c r="Z448" s="263"/>
      <c r="AA448" s="263"/>
      <c r="AB448" s="263"/>
      <c r="AC448" s="263"/>
    </row>
    <row r="449" spans="2:29" s="80" customFormat="1">
      <c r="K449" s="263"/>
      <c r="L449" s="263"/>
      <c r="M449" s="263"/>
      <c r="N449" s="263"/>
      <c r="O449" s="263"/>
      <c r="P449" s="263"/>
      <c r="Q449" s="263"/>
      <c r="R449" s="263"/>
      <c r="S449" s="263"/>
      <c r="T449" s="263"/>
      <c r="U449" s="263"/>
      <c r="V449" s="263"/>
      <c r="W449" s="263"/>
      <c r="X449" s="263"/>
      <c r="Y449" s="263"/>
      <c r="Z449" s="263"/>
      <c r="AA449" s="263"/>
      <c r="AB449" s="263"/>
      <c r="AC449" s="263"/>
    </row>
    <row r="450" spans="2:29" s="80" customFormat="1">
      <c r="K450" s="263"/>
      <c r="L450" s="263"/>
      <c r="M450" s="263"/>
      <c r="N450" s="263"/>
      <c r="O450" s="263"/>
      <c r="P450" s="263"/>
      <c r="Q450" s="263"/>
      <c r="R450" s="263"/>
      <c r="S450" s="263"/>
      <c r="T450" s="263"/>
      <c r="U450" s="263"/>
      <c r="V450" s="263"/>
      <c r="W450" s="263"/>
      <c r="X450" s="263"/>
      <c r="Y450" s="263"/>
      <c r="Z450" s="263"/>
      <c r="AA450" s="263"/>
      <c r="AB450" s="263"/>
      <c r="AC450" s="263"/>
    </row>
    <row r="451" spans="2:29" s="80" customFormat="1">
      <c r="K451" s="263"/>
      <c r="L451" s="263"/>
      <c r="M451" s="263"/>
      <c r="N451" s="263"/>
      <c r="O451" s="263"/>
      <c r="P451" s="263"/>
      <c r="Q451" s="263"/>
      <c r="R451" s="263"/>
      <c r="S451" s="263"/>
      <c r="T451" s="263"/>
      <c r="U451" s="263"/>
      <c r="V451" s="263"/>
      <c r="W451" s="263"/>
      <c r="X451" s="263"/>
      <c r="Y451" s="263"/>
      <c r="Z451" s="263"/>
      <c r="AA451" s="263"/>
      <c r="AB451" s="263"/>
      <c r="AC451" s="263"/>
    </row>
    <row r="452" spans="2:29" s="80" customFormat="1">
      <c r="K452" s="263"/>
      <c r="L452" s="263"/>
      <c r="M452" s="263"/>
      <c r="N452" s="263"/>
      <c r="O452" s="263"/>
      <c r="P452" s="263"/>
      <c r="Q452" s="263"/>
      <c r="R452" s="263"/>
      <c r="S452" s="263"/>
      <c r="T452" s="263"/>
      <c r="U452" s="263"/>
      <c r="V452" s="263"/>
      <c r="W452" s="263"/>
      <c r="X452" s="263"/>
      <c r="Y452" s="263"/>
      <c r="Z452" s="263"/>
      <c r="AA452" s="263"/>
      <c r="AB452" s="263"/>
      <c r="AC452" s="263"/>
    </row>
    <row r="453" spans="2:29" s="80" customFormat="1">
      <c r="K453" s="263"/>
      <c r="L453" s="263"/>
      <c r="M453" s="263"/>
      <c r="N453" s="263"/>
      <c r="O453" s="263"/>
      <c r="P453" s="263"/>
      <c r="Q453" s="263"/>
      <c r="R453" s="263"/>
      <c r="S453" s="263"/>
      <c r="T453" s="263"/>
      <c r="U453" s="263"/>
      <c r="V453" s="263"/>
      <c r="W453" s="263"/>
      <c r="X453" s="263"/>
      <c r="Y453" s="263"/>
      <c r="Z453" s="263"/>
      <c r="AA453" s="263"/>
      <c r="AB453" s="263"/>
      <c r="AC453" s="263"/>
    </row>
    <row r="454" spans="2:29" s="80" customFormat="1">
      <c r="K454" s="263"/>
      <c r="L454" s="263"/>
      <c r="M454" s="263"/>
      <c r="N454" s="263"/>
      <c r="O454" s="263"/>
      <c r="P454" s="263"/>
      <c r="Q454" s="263"/>
      <c r="R454" s="263"/>
      <c r="S454" s="263"/>
      <c r="T454" s="263"/>
      <c r="U454" s="263"/>
      <c r="V454" s="263"/>
      <c r="W454" s="263"/>
      <c r="X454" s="263"/>
      <c r="Y454" s="263"/>
      <c r="Z454" s="263"/>
      <c r="AA454" s="263"/>
      <c r="AB454" s="263"/>
      <c r="AC454" s="263"/>
    </row>
    <row r="455" spans="2:29" s="80" customFormat="1">
      <c r="K455" s="263"/>
      <c r="L455" s="263"/>
      <c r="M455" s="263"/>
      <c r="N455" s="263"/>
      <c r="O455" s="263"/>
      <c r="P455" s="263"/>
      <c r="Q455" s="263"/>
      <c r="R455" s="263"/>
      <c r="S455" s="263"/>
      <c r="T455" s="263"/>
      <c r="U455" s="263"/>
      <c r="V455" s="263"/>
      <c r="W455" s="263"/>
      <c r="X455" s="263"/>
      <c r="Y455" s="263"/>
      <c r="Z455" s="263"/>
      <c r="AA455" s="263"/>
      <c r="AB455" s="263"/>
      <c r="AC455" s="263"/>
    </row>
    <row r="456" spans="2:29" s="80" customFormat="1">
      <c r="K456" s="263"/>
      <c r="L456" s="263"/>
      <c r="M456" s="263"/>
      <c r="N456" s="263"/>
      <c r="O456" s="263"/>
      <c r="P456" s="263"/>
      <c r="Q456" s="263"/>
      <c r="R456" s="263"/>
      <c r="S456" s="263"/>
      <c r="T456" s="263"/>
      <c r="U456" s="263"/>
      <c r="V456" s="263"/>
      <c r="W456" s="263"/>
      <c r="X456" s="263"/>
      <c r="Y456" s="263"/>
      <c r="Z456" s="263"/>
      <c r="AA456" s="263"/>
      <c r="AB456" s="263"/>
      <c r="AC456" s="263"/>
    </row>
    <row r="457" spans="2:29" s="80" customFormat="1">
      <c r="K457" s="263"/>
      <c r="L457" s="263"/>
      <c r="M457" s="263"/>
      <c r="N457" s="263"/>
      <c r="O457" s="263"/>
      <c r="P457" s="263"/>
      <c r="Q457" s="263"/>
      <c r="R457" s="263"/>
      <c r="S457" s="263"/>
      <c r="T457" s="263"/>
      <c r="U457" s="263"/>
      <c r="V457" s="263"/>
      <c r="W457" s="263"/>
      <c r="X457" s="263"/>
      <c r="Y457" s="263"/>
      <c r="Z457" s="263"/>
      <c r="AA457" s="263"/>
      <c r="AB457" s="263"/>
      <c r="AC457" s="263"/>
    </row>
    <row r="458" spans="2:29" s="80" customFormat="1">
      <c r="K458" s="263"/>
      <c r="L458" s="263"/>
      <c r="M458" s="263"/>
      <c r="N458" s="263"/>
      <c r="O458" s="263"/>
      <c r="P458" s="263"/>
      <c r="Q458" s="263"/>
      <c r="R458" s="263"/>
      <c r="S458" s="263"/>
      <c r="T458" s="263"/>
      <c r="U458" s="263"/>
      <c r="V458" s="263"/>
      <c r="W458" s="263"/>
      <c r="X458" s="263"/>
      <c r="Y458" s="263"/>
      <c r="Z458" s="263"/>
      <c r="AA458" s="263"/>
      <c r="AB458" s="263"/>
      <c r="AC458" s="263"/>
    </row>
    <row r="459" spans="2:29" s="80" customFormat="1">
      <c r="K459" s="263"/>
      <c r="L459" s="263"/>
      <c r="M459" s="263"/>
      <c r="N459" s="263"/>
      <c r="O459" s="263"/>
      <c r="P459" s="263"/>
      <c r="Q459" s="263"/>
      <c r="R459" s="263"/>
      <c r="S459" s="263"/>
      <c r="T459" s="263"/>
      <c r="U459" s="263"/>
      <c r="V459" s="263"/>
      <c r="W459" s="263"/>
      <c r="X459" s="263"/>
      <c r="Y459" s="263"/>
      <c r="Z459" s="263"/>
      <c r="AA459" s="263"/>
      <c r="AB459" s="263"/>
      <c r="AC459" s="263"/>
    </row>
    <row r="460" spans="2:29" s="80" customFormat="1">
      <c r="K460" s="263"/>
      <c r="L460" s="263"/>
      <c r="M460" s="263"/>
      <c r="N460" s="263"/>
      <c r="O460" s="263"/>
      <c r="P460" s="263"/>
      <c r="Q460" s="263"/>
      <c r="R460" s="263"/>
      <c r="S460" s="263"/>
      <c r="T460" s="263"/>
      <c r="U460" s="263"/>
      <c r="V460" s="263"/>
      <c r="W460" s="263"/>
      <c r="X460" s="263"/>
      <c r="Y460" s="263"/>
      <c r="Z460" s="263"/>
      <c r="AA460" s="263"/>
      <c r="AB460" s="263"/>
      <c r="AC460" s="263"/>
    </row>
    <row r="461" spans="2:29">
      <c r="B461" s="80"/>
      <c r="C461" s="80"/>
      <c r="D461" s="80"/>
      <c r="E461" s="80"/>
      <c r="F461" s="80"/>
      <c r="G461" s="80"/>
      <c r="H461" s="80"/>
      <c r="I461" s="80"/>
      <c r="J461" s="80"/>
    </row>
    <row r="462" spans="2:29">
      <c r="B462" s="80"/>
      <c r="C462" s="80"/>
      <c r="D462" s="80"/>
      <c r="E462" s="80"/>
      <c r="F462" s="80"/>
      <c r="G462" s="80"/>
      <c r="H462" s="80"/>
      <c r="I462" s="80"/>
      <c r="J462" s="80"/>
    </row>
    <row r="463" spans="2:29">
      <c r="B463" s="80"/>
      <c r="C463" s="80"/>
      <c r="D463" s="80"/>
      <c r="E463" s="80"/>
      <c r="F463" s="80"/>
      <c r="G463" s="80"/>
      <c r="H463" s="80"/>
      <c r="I463" s="80"/>
      <c r="J463" s="80"/>
    </row>
    <row r="464" spans="2:29">
      <c r="B464" s="80"/>
      <c r="C464" s="80"/>
      <c r="D464" s="80"/>
      <c r="E464" s="80"/>
      <c r="F464" s="80"/>
      <c r="G464" s="80"/>
      <c r="H464" s="80"/>
      <c r="I464" s="80"/>
      <c r="J464" s="80"/>
    </row>
  </sheetData>
  <mergeCells count="11">
    <mergeCell ref="B42:J43"/>
    <mergeCell ref="B1:J1"/>
    <mergeCell ref="L1:AB1"/>
    <mergeCell ref="L9:P9"/>
    <mergeCell ref="R9:V9"/>
    <mergeCell ref="X9:AB9"/>
    <mergeCell ref="B51:I51"/>
    <mergeCell ref="L53:P53"/>
    <mergeCell ref="R53:V53"/>
    <mergeCell ref="X53:AB53"/>
    <mergeCell ref="G84:J84"/>
  </mergeCells>
  <printOptions horizontalCentered="1"/>
  <pageMargins left="0.2" right="0.2" top="0.5" bottom="0.5" header="0.3" footer="0.3"/>
  <pageSetup scale="39" fitToHeight="0" orientation="landscape" r:id="rId1"/>
  <headerFooter>
    <oddFooter>&amp;R&amp;P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NY493"/>
  <sheetViews>
    <sheetView topLeftCell="A25" zoomScale="80" zoomScaleNormal="80" workbookViewId="0">
      <selection activeCell="G26" sqref="G26"/>
    </sheetView>
  </sheetViews>
  <sheetFormatPr defaultColWidth="9.109375" defaultRowHeight="13.2"/>
  <cols>
    <col min="1" max="1" width="3.44140625" style="263" customWidth="1"/>
    <col min="2" max="2" width="32.109375" style="263" customWidth="1"/>
    <col min="3" max="4" width="12.33203125" style="263" customWidth="1"/>
    <col min="5" max="5" width="12.33203125" style="510" customWidth="1"/>
    <col min="6" max="6" width="6.5546875" style="263" customWidth="1"/>
    <col min="7" max="7" width="51.44140625" style="263" customWidth="1"/>
    <col min="8" max="8" width="11.44140625" style="263" customWidth="1"/>
    <col min="9" max="9" width="28.109375" style="263" customWidth="1"/>
    <col min="10" max="10" width="6.33203125" style="263" customWidth="1"/>
    <col min="11" max="11" width="11" style="263" customWidth="1"/>
    <col min="12" max="12" width="13.6640625" style="263" customWidth="1"/>
    <col min="13" max="13" width="17.88671875" style="263" customWidth="1"/>
    <col min="14" max="14" width="21.5546875" style="263" customWidth="1"/>
    <col min="15" max="16" width="9.109375" style="5"/>
    <col min="17" max="17" width="6.88671875" style="5" customWidth="1"/>
    <col min="18" max="18" width="10.88671875" style="5" customWidth="1"/>
    <col min="19" max="19" width="9.109375" style="5"/>
    <col min="20" max="20" width="13.88671875" style="5" customWidth="1"/>
    <col min="21" max="21" width="10.5546875" style="5" customWidth="1"/>
    <col min="22" max="22" width="15.109375" style="5" bestFit="1" customWidth="1"/>
    <col min="23" max="23" width="10.88671875" style="5" customWidth="1"/>
    <col min="24" max="24" width="15.6640625" style="5" customWidth="1"/>
    <col min="25" max="61" width="9.109375" style="5"/>
    <col min="62" max="389" width="9.109375" style="80"/>
    <col min="390" max="16384" width="9.109375" style="263"/>
  </cols>
  <sheetData>
    <row r="1" spans="1:14" ht="15.75" customHeight="1" thickBot="1">
      <c r="A1" s="1"/>
      <c r="B1" s="922" t="s">
        <v>0</v>
      </c>
      <c r="C1" s="922"/>
      <c r="D1" s="922"/>
      <c r="E1" s="922"/>
      <c r="F1" s="922"/>
      <c r="G1" s="922"/>
      <c r="H1" s="1"/>
      <c r="I1" s="923" t="s">
        <v>171</v>
      </c>
      <c r="J1" s="923"/>
      <c r="K1" s="923"/>
      <c r="L1" s="923"/>
      <c r="M1" s="923"/>
      <c r="N1" s="1"/>
    </row>
    <row r="2" spans="1:14" ht="13.8" thickBot="1">
      <c r="A2" s="1"/>
      <c r="B2" s="1"/>
      <c r="C2" s="1"/>
      <c r="D2" s="1"/>
      <c r="E2" s="425"/>
      <c r="F2" s="1"/>
      <c r="G2" s="1"/>
      <c r="H2" s="1"/>
      <c r="I2" s="33"/>
      <c r="J2" s="25"/>
      <c r="K2" s="25"/>
      <c r="L2" s="25"/>
      <c r="M2" s="1"/>
      <c r="N2" s="1"/>
    </row>
    <row r="3" spans="1:14">
      <c r="A3" s="1"/>
      <c r="B3" s="426" t="s">
        <v>2</v>
      </c>
      <c r="C3" s="427" t="s">
        <v>3</v>
      </c>
      <c r="D3" s="428" t="s">
        <v>4</v>
      </c>
      <c r="E3" s="429"/>
      <c r="F3" s="430"/>
      <c r="G3" s="1"/>
      <c r="H3" s="1"/>
      <c r="I3" s="431"/>
      <c r="J3" s="432"/>
      <c r="K3" s="432"/>
      <c r="L3" s="432"/>
      <c r="M3" s="380"/>
      <c r="N3" s="1"/>
    </row>
    <row r="4" spans="1:14" ht="13.8" thickBot="1">
      <c r="A4" s="1"/>
      <c r="B4" s="20" t="s">
        <v>6</v>
      </c>
      <c r="C4" s="22">
        <v>15</v>
      </c>
      <c r="D4" s="23">
        <f>C4*8</f>
        <v>120</v>
      </c>
      <c r="E4" s="433"/>
      <c r="F4" s="25"/>
      <c r="G4" s="1"/>
      <c r="H4" s="1"/>
      <c r="I4" s="434"/>
      <c r="J4" s="25"/>
      <c r="K4" s="25"/>
      <c r="L4" s="25"/>
      <c r="M4" s="34"/>
      <c r="N4" s="1"/>
    </row>
    <row r="5" spans="1:14" ht="13.8" thickBot="1">
      <c r="A5" s="1"/>
      <c r="B5" s="20" t="s">
        <v>113</v>
      </c>
      <c r="C5" s="22">
        <v>8</v>
      </c>
      <c r="D5" s="23">
        <f>C5*8</f>
        <v>64</v>
      </c>
      <c r="E5" s="433"/>
      <c r="F5" s="25"/>
      <c r="G5" s="1"/>
      <c r="H5" s="1"/>
      <c r="I5" s="919" t="s">
        <v>172</v>
      </c>
      <c r="J5" s="920"/>
      <c r="K5" s="920"/>
      <c r="L5" s="920"/>
      <c r="M5" s="921"/>
      <c r="N5" s="1"/>
    </row>
    <row r="6" spans="1:14">
      <c r="A6" s="1"/>
      <c r="B6" s="20" t="s">
        <v>10</v>
      </c>
      <c r="C6" s="22">
        <v>10</v>
      </c>
      <c r="D6" s="23">
        <f>C6*8</f>
        <v>80</v>
      </c>
      <c r="E6" s="433"/>
      <c r="F6" s="25"/>
      <c r="G6" s="1"/>
      <c r="H6" s="1"/>
      <c r="I6" s="431" t="s">
        <v>7</v>
      </c>
      <c r="J6" s="432">
        <v>5</v>
      </c>
      <c r="K6" s="246"/>
      <c r="L6" s="435" t="s">
        <v>9</v>
      </c>
      <c r="M6" s="436">
        <f>J6*365</f>
        <v>1825</v>
      </c>
      <c r="N6" s="1"/>
    </row>
    <row r="7" spans="1:14">
      <c r="A7" s="1"/>
      <c r="B7" s="39" t="s">
        <v>14</v>
      </c>
      <c r="C7" s="22">
        <v>5</v>
      </c>
      <c r="D7" s="41">
        <f>C7*8</f>
        <v>40</v>
      </c>
      <c r="E7" s="433"/>
      <c r="F7" s="25"/>
      <c r="G7" s="1"/>
      <c r="H7" s="1"/>
      <c r="I7" s="120"/>
      <c r="J7" s="33"/>
      <c r="K7" s="33"/>
      <c r="L7" s="33"/>
      <c r="M7" s="34"/>
      <c r="N7" s="1"/>
    </row>
    <row r="8" spans="1:14">
      <c r="A8" s="1"/>
      <c r="B8" s="20"/>
      <c r="C8" s="45" t="s">
        <v>16</v>
      </c>
      <c r="D8" s="23">
        <f>SUM(D4:D7)</f>
        <v>304</v>
      </c>
      <c r="E8" s="433"/>
      <c r="F8" s="25"/>
      <c r="G8" s="1"/>
      <c r="H8" s="1"/>
      <c r="I8" s="437"/>
      <c r="J8" s="438"/>
      <c r="K8" s="37" t="s">
        <v>11</v>
      </c>
      <c r="L8" s="37" t="s">
        <v>12</v>
      </c>
      <c r="M8" s="38" t="s">
        <v>13</v>
      </c>
      <c r="N8" s="1"/>
    </row>
    <row r="9" spans="1:14" ht="13.8" thickBot="1">
      <c r="A9" s="1"/>
      <c r="B9" s="51"/>
      <c r="C9" s="53" t="s">
        <v>18</v>
      </c>
      <c r="D9" s="54">
        <f>D8/(52*40)</f>
        <v>0.14615384615384616</v>
      </c>
      <c r="E9" s="439"/>
      <c r="F9" s="56"/>
      <c r="G9" s="1"/>
      <c r="H9" s="1"/>
      <c r="I9" s="120"/>
      <c r="J9" s="59"/>
      <c r="K9" s="25"/>
      <c r="L9" s="25"/>
      <c r="M9" s="440"/>
      <c r="N9" s="1"/>
    </row>
    <row r="10" spans="1:14" ht="13.8" thickBot="1">
      <c r="A10" s="1"/>
      <c r="B10" s="1"/>
      <c r="C10" s="246"/>
      <c r="D10" s="1"/>
      <c r="E10" s="425"/>
      <c r="F10" s="1"/>
      <c r="G10" s="1"/>
      <c r="H10" s="1"/>
      <c r="I10" s="120" t="s">
        <v>15</v>
      </c>
      <c r="J10" s="59"/>
      <c r="K10" s="208"/>
      <c r="L10" s="25"/>
      <c r="M10" s="440"/>
      <c r="N10" s="1"/>
    </row>
    <row r="11" spans="1:14" ht="26.4">
      <c r="A11" s="1"/>
      <c r="B11" s="197"/>
      <c r="C11" s="441"/>
      <c r="D11" s="441" t="s">
        <v>23</v>
      </c>
      <c r="E11" s="442"/>
      <c r="F11" s="198"/>
      <c r="G11" s="443" t="s">
        <v>24</v>
      </c>
      <c r="H11" s="1"/>
      <c r="I11" s="206" t="str">
        <f>B14</f>
        <v xml:space="preserve">  Management Supervision</v>
      </c>
      <c r="J11" s="207"/>
      <c r="K11" s="208">
        <f>D14</f>
        <v>92496.84919424048</v>
      </c>
      <c r="L11" s="209">
        <f>C46</f>
        <v>0.1</v>
      </c>
      <c r="M11" s="210">
        <f>K11*L11</f>
        <v>9249.6849194240476</v>
      </c>
      <c r="N11" s="1"/>
    </row>
    <row r="12" spans="1:14">
      <c r="A12" s="1"/>
      <c r="B12" s="124"/>
      <c r="C12" s="444"/>
      <c r="D12" s="444"/>
      <c r="E12" s="445"/>
      <c r="F12" s="64"/>
      <c r="G12" s="446"/>
      <c r="H12" s="1"/>
      <c r="I12" s="46" t="str">
        <f>B15</f>
        <v xml:space="preserve">  Specialty Site Manager</v>
      </c>
      <c r="J12" s="47"/>
      <c r="K12" s="57">
        <f>D15</f>
        <v>60923</v>
      </c>
      <c r="L12" s="49">
        <f>C47</f>
        <v>1</v>
      </c>
      <c r="M12" s="210">
        <f>K12*L12</f>
        <v>60923</v>
      </c>
      <c r="N12" s="1"/>
    </row>
    <row r="13" spans="1:14">
      <c r="A13" s="1"/>
      <c r="B13" s="124" t="s">
        <v>15</v>
      </c>
      <c r="C13" s="64"/>
      <c r="D13" s="444"/>
      <c r="E13" s="445"/>
      <c r="F13" s="64"/>
      <c r="G13" s="34"/>
      <c r="H13" s="1"/>
      <c r="I13" s="46" t="s">
        <v>25</v>
      </c>
      <c r="J13" s="47"/>
      <c r="K13" s="48"/>
      <c r="L13" s="49"/>
      <c r="M13" s="210"/>
      <c r="N13" s="1"/>
    </row>
    <row r="14" spans="1:14">
      <c r="A14" s="1"/>
      <c r="B14" s="130" t="s">
        <v>120</v>
      </c>
      <c r="C14" s="132"/>
      <c r="D14" s="416">
        <f>85899*(1+D40)</f>
        <v>92496.84919424048</v>
      </c>
      <c r="E14" s="445"/>
      <c r="F14" s="64"/>
      <c r="G14" s="70" t="str">
        <f>[8]GLE!G14</f>
        <v>FY16 UFR, Weighted Average, Program Function Manager</v>
      </c>
      <c r="H14" s="1"/>
      <c r="I14" s="46" t="str">
        <f>B17</f>
        <v xml:space="preserve">  RN</v>
      </c>
      <c r="J14" s="47"/>
      <c r="K14" s="48">
        <f>D17</f>
        <v>86860.800000000003</v>
      </c>
      <c r="L14" s="49">
        <f>C49</f>
        <v>1</v>
      </c>
      <c r="M14" s="210">
        <f>K14*L14</f>
        <v>86860.800000000003</v>
      </c>
      <c r="N14" s="1"/>
    </row>
    <row r="15" spans="1:14" ht="13.2" customHeight="1">
      <c r="A15" s="1"/>
      <c r="B15" s="71" t="s">
        <v>173</v>
      </c>
      <c r="C15" s="72"/>
      <c r="D15" s="319">
        <f>'[8]Integrated Team (FY21)'!E14</f>
        <v>60923</v>
      </c>
      <c r="E15" s="447"/>
      <c r="F15" s="306"/>
      <c r="G15" s="924" t="s">
        <v>174</v>
      </c>
      <c r="H15" s="5"/>
      <c r="I15" s="46" t="str">
        <f>B18</f>
        <v xml:space="preserve">  Certified Nursing Assistant (CNA)</v>
      </c>
      <c r="J15" s="47"/>
      <c r="K15" s="48">
        <f>D18</f>
        <v>32302.399999999998</v>
      </c>
      <c r="L15" s="49">
        <f>C50</f>
        <v>3</v>
      </c>
      <c r="M15" s="210">
        <f>K15*L15</f>
        <v>96907.199999999997</v>
      </c>
      <c r="N15" s="1"/>
    </row>
    <row r="16" spans="1:14">
      <c r="A16" s="1"/>
      <c r="B16" s="71" t="s">
        <v>25</v>
      </c>
      <c r="C16" s="72"/>
      <c r="D16" s="319"/>
      <c r="E16" s="447"/>
      <c r="F16" s="306"/>
      <c r="G16" s="924"/>
      <c r="H16" s="5"/>
      <c r="I16" s="46"/>
      <c r="J16" s="47"/>
      <c r="K16" s="48"/>
      <c r="L16" s="49"/>
      <c r="M16" s="210"/>
      <c r="N16" s="1"/>
    </row>
    <row r="17" spans="1:16">
      <c r="A17" s="1"/>
      <c r="B17" s="71" t="s">
        <v>175</v>
      </c>
      <c r="C17" s="72"/>
      <c r="D17" s="319">
        <f>[8]Chart!C20</f>
        <v>86860.800000000003</v>
      </c>
      <c r="E17" s="253"/>
      <c r="F17" s="306"/>
      <c r="G17" s="448" t="s">
        <v>35</v>
      </c>
      <c r="H17" s="5"/>
      <c r="I17" s="46" t="str">
        <f>B20</f>
        <v xml:space="preserve">  Direct Care III</v>
      </c>
      <c r="J17" s="47"/>
      <c r="K17" s="48">
        <f>D20</f>
        <v>41516.800000000003</v>
      </c>
      <c r="L17" s="49">
        <f>C52</f>
        <v>2</v>
      </c>
      <c r="M17" s="210">
        <f>K17*L17</f>
        <v>83033.600000000006</v>
      </c>
      <c r="N17" s="1"/>
    </row>
    <row r="18" spans="1:16">
      <c r="A18" s="1"/>
      <c r="B18" s="71" t="s">
        <v>176</v>
      </c>
      <c r="C18" s="72"/>
      <c r="D18" s="319">
        <f>[8]Chart!C8</f>
        <v>32302.399999999998</v>
      </c>
      <c r="E18" s="447"/>
      <c r="F18" s="306"/>
      <c r="G18" s="448" t="s">
        <v>35</v>
      </c>
      <c r="H18" s="5"/>
      <c r="I18" s="46" t="str">
        <f>B21</f>
        <v xml:space="preserve">  Direct Care</v>
      </c>
      <c r="J18" s="47"/>
      <c r="K18" s="48">
        <f>D21</f>
        <v>32198.400000000001</v>
      </c>
      <c r="L18" s="49">
        <f>C53</f>
        <v>4</v>
      </c>
      <c r="M18" s="210">
        <f t="shared" ref="M18" si="0">K18*L18</f>
        <v>128793.60000000001</v>
      </c>
      <c r="N18" s="33"/>
    </row>
    <row r="19" spans="1:16">
      <c r="A19" s="1"/>
      <c r="B19" s="71" t="s">
        <v>32</v>
      </c>
      <c r="C19" s="72"/>
      <c r="D19" s="319"/>
      <c r="E19" s="447"/>
      <c r="F19" s="306"/>
      <c r="G19" s="101"/>
      <c r="H19" s="5"/>
      <c r="I19" s="46" t="str">
        <f>B22</f>
        <v xml:space="preserve">  Relief</v>
      </c>
      <c r="J19" s="47"/>
      <c r="K19" s="48">
        <f>D22</f>
        <v>32198.400000000001</v>
      </c>
      <c r="L19" s="49">
        <f>C54</f>
        <v>0.87692307692307692</v>
      </c>
      <c r="M19" s="210">
        <f>K19*L19</f>
        <v>28235.52</v>
      </c>
      <c r="N19" s="33"/>
    </row>
    <row r="20" spans="1:16" ht="13.2" customHeight="1">
      <c r="A20" s="1"/>
      <c r="B20" s="89" t="s">
        <v>177</v>
      </c>
      <c r="C20" s="72"/>
      <c r="D20" s="319">
        <f>[8]Chart!C6</f>
        <v>41516.800000000003</v>
      </c>
      <c r="E20" s="447"/>
      <c r="F20" s="106"/>
      <c r="G20" s="448" t="s">
        <v>35</v>
      </c>
      <c r="H20" s="5"/>
      <c r="I20" s="92" t="s">
        <v>43</v>
      </c>
      <c r="J20" s="93"/>
      <c r="K20" s="93"/>
      <c r="L20" s="95">
        <f>SUM(L11:L19)</f>
        <v>11.976923076923077</v>
      </c>
      <c r="M20" s="229">
        <f>SUM(M11:M19)</f>
        <v>494003.40491942409</v>
      </c>
      <c r="N20" s="33"/>
    </row>
    <row r="21" spans="1:16">
      <c r="A21" s="1"/>
      <c r="B21" s="89" t="s">
        <v>124</v>
      </c>
      <c r="C21" s="72"/>
      <c r="D21" s="319">
        <f>[8]Chart!C4</f>
        <v>32198.400000000001</v>
      </c>
      <c r="E21" s="447"/>
      <c r="F21" s="106"/>
      <c r="G21" s="448" t="s">
        <v>35</v>
      </c>
      <c r="H21" s="5"/>
      <c r="I21" s="103"/>
      <c r="J21" s="99"/>
      <c r="K21" s="99"/>
      <c r="L21" s="99"/>
      <c r="M21" s="34"/>
      <c r="N21" s="33"/>
    </row>
    <row r="22" spans="1:16">
      <c r="A22" s="1"/>
      <c r="B22" s="71" t="s">
        <v>125</v>
      </c>
      <c r="C22" s="72"/>
      <c r="D22" s="319">
        <f>[8]Chart!C4</f>
        <v>32198.400000000001</v>
      </c>
      <c r="E22" s="447"/>
      <c r="F22" s="306"/>
      <c r="G22" s="448" t="s">
        <v>35</v>
      </c>
      <c r="H22" s="5"/>
      <c r="I22" s="103" t="s">
        <v>127</v>
      </c>
      <c r="J22" s="99"/>
      <c r="K22" s="99"/>
      <c r="L22" s="99" t="s">
        <v>45</v>
      </c>
      <c r="M22" s="34"/>
      <c r="N22" s="33"/>
    </row>
    <row r="23" spans="1:16">
      <c r="A23" s="1"/>
      <c r="B23" s="71"/>
      <c r="C23" s="306"/>
      <c r="D23" s="106"/>
      <c r="E23" s="253"/>
      <c r="F23" s="306"/>
      <c r="G23" s="101"/>
      <c r="H23" s="5"/>
      <c r="I23" s="103" t="str">
        <f>B26</f>
        <v xml:space="preserve">  Tax and Fringe</v>
      </c>
      <c r="J23" s="99"/>
      <c r="K23" s="104">
        <f>D26</f>
        <v>0.22309999999999999</v>
      </c>
      <c r="L23" s="99"/>
      <c r="M23" s="231">
        <f>K23*M20</f>
        <v>110212.15963752351</v>
      </c>
      <c r="N23" s="1"/>
    </row>
    <row r="24" spans="1:16">
      <c r="A24" s="1"/>
      <c r="B24" s="71"/>
      <c r="C24" s="306"/>
      <c r="D24" s="106"/>
      <c r="E24" s="447"/>
      <c r="F24" s="306"/>
      <c r="G24" s="101"/>
      <c r="H24" s="5"/>
      <c r="I24" s="92" t="s">
        <v>47</v>
      </c>
      <c r="J24" s="93"/>
      <c r="K24" s="93"/>
      <c r="L24" s="107"/>
      <c r="M24" s="235">
        <f>SUM(M20:M23)</f>
        <v>604215.56455694756</v>
      </c>
      <c r="N24" s="1"/>
    </row>
    <row r="25" spans="1:16">
      <c r="A25" s="1"/>
      <c r="B25" s="172"/>
      <c r="C25" s="306"/>
      <c r="D25" s="449" t="s">
        <v>52</v>
      </c>
      <c r="E25" s="447"/>
      <c r="F25" s="306"/>
      <c r="G25" s="101"/>
      <c r="H25" s="5"/>
      <c r="I25" s="103"/>
      <c r="J25" s="99"/>
      <c r="K25" s="99"/>
      <c r="L25" s="397"/>
      <c r="M25" s="210"/>
      <c r="N25" s="1"/>
    </row>
    <row r="26" spans="1:16" ht="13.8">
      <c r="A26" s="1"/>
      <c r="B26" s="172" t="s">
        <v>54</v>
      </c>
      <c r="C26" s="306"/>
      <c r="D26" s="450">
        <f>'[8]Integrated Team (FY21)'!E32</f>
        <v>0.22309999999999999</v>
      </c>
      <c r="E26" s="253"/>
      <c r="F26" s="292"/>
      <c r="G26" s="127" t="s">
        <v>55</v>
      </c>
      <c r="H26" s="5"/>
      <c r="I26" s="109" t="s">
        <v>60</v>
      </c>
      <c r="J26" s="110"/>
      <c r="K26" s="111" t="s">
        <v>49</v>
      </c>
      <c r="L26" s="112" t="s">
        <v>178</v>
      </c>
      <c r="M26" s="238" t="s">
        <v>13</v>
      </c>
      <c r="N26" s="1"/>
    </row>
    <row r="27" spans="1:16">
      <c r="A27" s="1"/>
      <c r="B27" s="172"/>
      <c r="C27" s="292"/>
      <c r="D27" s="292"/>
      <c r="E27" s="451"/>
      <c r="F27" s="292"/>
      <c r="G27" s="101"/>
      <c r="H27" s="5"/>
      <c r="I27" s="103" t="str">
        <f>B29</f>
        <v xml:space="preserve">  Occupational Therapist</v>
      </c>
      <c r="J27" s="99"/>
      <c r="K27" s="143">
        <f>D29</f>
        <v>56.166377419662432</v>
      </c>
      <c r="L27" s="49">
        <f>C56*52</f>
        <v>26</v>
      </c>
      <c r="M27" s="452">
        <f>K27*L27</f>
        <v>1460.3258129112232</v>
      </c>
      <c r="N27" s="1"/>
    </row>
    <row r="28" spans="1:16">
      <c r="A28" s="1"/>
      <c r="B28" s="71"/>
      <c r="C28" s="453"/>
      <c r="D28" s="454" t="s">
        <v>60</v>
      </c>
      <c r="E28" s="455"/>
      <c r="F28" s="453"/>
      <c r="G28" s="101"/>
      <c r="H28" s="5"/>
      <c r="I28" s="116" t="str">
        <f>B30</f>
        <v xml:space="preserve">  LPHA</v>
      </c>
      <c r="J28" s="99"/>
      <c r="K28" s="143">
        <f>D30</f>
        <v>42.595828549102229</v>
      </c>
      <c r="L28" s="49">
        <f>C57*52</f>
        <v>26</v>
      </c>
      <c r="M28" s="231">
        <f>K28*L28</f>
        <v>1107.491542276658</v>
      </c>
      <c r="N28" s="1"/>
    </row>
    <row r="29" spans="1:16">
      <c r="A29" s="1"/>
      <c r="B29" s="71" t="s">
        <v>64</v>
      </c>
      <c r="C29" s="72"/>
      <c r="D29" s="456">
        <f>'[8]Integrated Team (FY21)'!E36</f>
        <v>56.166377419662432</v>
      </c>
      <c r="E29" s="457"/>
      <c r="F29" s="458"/>
      <c r="G29" s="459" t="s">
        <v>179</v>
      </c>
      <c r="H29" s="5"/>
      <c r="I29" s="92" t="s">
        <v>56</v>
      </c>
      <c r="J29" s="93"/>
      <c r="K29" s="93"/>
      <c r="L29" s="93"/>
      <c r="M29" s="235">
        <f>SUM(M27:M28)</f>
        <v>2567.8173551878813</v>
      </c>
      <c r="N29" s="1"/>
    </row>
    <row r="30" spans="1:16">
      <c r="A30" s="1"/>
      <c r="B30" s="71" t="s">
        <v>180</v>
      </c>
      <c r="C30" s="72"/>
      <c r="D30" s="145">
        <f>'[8]11.22.19 ALTR Add on Rates'!G14</f>
        <v>42.595828549102229</v>
      </c>
      <c r="E30" s="253"/>
      <c r="F30" s="458"/>
      <c r="G30" s="101" t="s">
        <v>181</v>
      </c>
      <c r="H30" s="5"/>
      <c r="I30" s="103" t="str">
        <f>B39</f>
        <v>PFLMA Trust Contribution</v>
      </c>
      <c r="J30" s="99"/>
      <c r="K30" s="99"/>
      <c r="L30" s="158">
        <f>D39</f>
        <v>3.7000000000000002E-3</v>
      </c>
      <c r="M30" s="231">
        <f>M20*L30</f>
        <v>1827.8125982018692</v>
      </c>
      <c r="N30" s="1"/>
    </row>
    <row r="31" spans="1:16">
      <c r="A31" s="1"/>
      <c r="B31" s="71"/>
      <c r="C31" s="460"/>
      <c r="D31" s="99"/>
      <c r="E31" s="457"/>
      <c r="F31" s="460"/>
      <c r="G31" s="101"/>
      <c r="H31" s="5"/>
      <c r="I31" s="103" t="str">
        <f>B33</f>
        <v xml:space="preserve">  Staff Training</v>
      </c>
      <c r="J31" s="99"/>
      <c r="K31" s="99"/>
      <c r="L31" s="397">
        <f>D33</f>
        <v>277.77888022304023</v>
      </c>
      <c r="M31" s="461">
        <f>L31*L20</f>
        <v>3326.9362808251817</v>
      </c>
      <c r="N31" s="1"/>
    </row>
    <row r="32" spans="1:16">
      <c r="A32" s="1"/>
      <c r="B32" s="172"/>
      <c r="C32" s="306"/>
      <c r="D32" s="449" t="s">
        <v>57</v>
      </c>
      <c r="E32" s="447"/>
      <c r="F32" s="306"/>
      <c r="G32" s="101"/>
      <c r="H32" s="5"/>
      <c r="I32" s="46" t="str">
        <f>B34</f>
        <v xml:space="preserve">  Transportation</v>
      </c>
      <c r="J32" s="99"/>
      <c r="K32" s="99"/>
      <c r="L32" s="143"/>
      <c r="M32" s="462">
        <f>D34</f>
        <v>6191.6539525126345</v>
      </c>
      <c r="N32" s="1"/>
      <c r="P32" s="119"/>
    </row>
    <row r="33" spans="1:16">
      <c r="A33" s="1"/>
      <c r="B33" s="172" t="s">
        <v>63</v>
      </c>
      <c r="C33" s="306"/>
      <c r="D33" s="320">
        <f>'[8]Integrated Team (FY21)'!E41</f>
        <v>277.77888022304023</v>
      </c>
      <c r="E33" s="463"/>
      <c r="F33" s="314"/>
      <c r="G33" s="464" t="str">
        <f>'[8]Integrated Team (FY21)'!H41</f>
        <v>Avg of the FY15 CBFS data per FTE.</v>
      </c>
      <c r="H33" s="5"/>
      <c r="I33" s="46" t="str">
        <f>B36</f>
        <v xml:space="preserve">  Meals / Food***</v>
      </c>
      <c r="J33" s="99"/>
      <c r="K33" s="99"/>
      <c r="L33" s="143">
        <f>D36</f>
        <v>8.16</v>
      </c>
      <c r="M33" s="462">
        <f>L33*M6</f>
        <v>14892</v>
      </c>
      <c r="N33" s="1"/>
    </row>
    <row r="34" spans="1:16">
      <c r="A34" s="1"/>
      <c r="B34" s="172" t="s">
        <v>182</v>
      </c>
      <c r="C34" s="306"/>
      <c r="D34" s="319">
        <f>[8]GLE!C34</f>
        <v>6191.6539525126345</v>
      </c>
      <c r="E34" s="100"/>
      <c r="F34" s="458"/>
      <c r="G34" s="465" t="str">
        <f>[8]GLE!G34</f>
        <v>Benchmark: 101 CMR 420: allocation for van, 1 van / 2 GLEs</v>
      </c>
      <c r="H34" s="277"/>
      <c r="I34" s="466" t="str">
        <f>B35</f>
        <v xml:space="preserve">  Program Supplies &amp; Materials</v>
      </c>
      <c r="J34" s="99"/>
      <c r="K34" s="99"/>
      <c r="L34" s="143">
        <f>D35</f>
        <v>642.72053101483573</v>
      </c>
      <c r="M34" s="462">
        <f>L34*L20</f>
        <v>7697.8143599238401</v>
      </c>
      <c r="N34" s="1"/>
    </row>
    <row r="35" spans="1:16">
      <c r="A35" s="1"/>
      <c r="B35" s="172" t="s">
        <v>68</v>
      </c>
      <c r="C35" s="306"/>
      <c r="D35" s="320">
        <f>'[8]Integrated Team (FY21)'!E44</f>
        <v>642.72053101483573</v>
      </c>
      <c r="E35" s="447"/>
      <c r="F35" s="458"/>
      <c r="G35" s="101" t="str">
        <f>'[8]Integrated Team (FY21)'!H44</f>
        <v>Program Supplies &amp; Materials (33E) per FTE.</v>
      </c>
      <c r="H35" s="5"/>
      <c r="I35" s="103"/>
      <c r="J35" s="99"/>
      <c r="K35" s="99"/>
      <c r="L35" s="143"/>
      <c r="M35" s="467">
        <f>SUM(M30:M34)</f>
        <v>33936.217191463526</v>
      </c>
      <c r="N35" s="1"/>
    </row>
    <row r="36" spans="1:16">
      <c r="A36" s="1"/>
      <c r="B36" s="172" t="s">
        <v>183</v>
      </c>
      <c r="C36" s="468"/>
      <c r="D36" s="320">
        <v>8.16</v>
      </c>
      <c r="E36" s="447"/>
      <c r="F36" s="99"/>
      <c r="G36" s="214" t="s">
        <v>135</v>
      </c>
      <c r="H36" s="5"/>
      <c r="I36" s="469"/>
      <c r="J36" s="470"/>
      <c r="K36" s="471"/>
      <c r="L36" s="472"/>
      <c r="M36" s="473"/>
      <c r="N36" s="1"/>
    </row>
    <row r="37" spans="1:16">
      <c r="A37" s="1"/>
      <c r="B37" s="172"/>
      <c r="C37" s="306"/>
      <c r="D37" s="306"/>
      <c r="E37" s="447"/>
      <c r="F37" s="306"/>
      <c r="G37" s="101"/>
      <c r="H37" s="277"/>
      <c r="I37" s="109" t="s">
        <v>133</v>
      </c>
      <c r="J37" s="110"/>
      <c r="K37" s="110"/>
      <c r="L37" s="110"/>
      <c r="M37" s="474">
        <f>SUM(M24,M29,M35)</f>
        <v>640719.59910359897</v>
      </c>
      <c r="N37" s="1"/>
    </row>
    <row r="38" spans="1:16">
      <c r="A38" s="1"/>
      <c r="B38" s="172" t="s">
        <v>78</v>
      </c>
      <c r="C38" s="306"/>
      <c r="D38" s="308">
        <f>'[8]Integrated Team (FY21)'!E46</f>
        <v>0.12</v>
      </c>
      <c r="E38" s="447"/>
      <c r="F38" s="306"/>
      <c r="G38" s="448" t="s">
        <v>83</v>
      </c>
      <c r="H38" s="277"/>
      <c r="I38" s="103" t="str">
        <f>B38</f>
        <v>Admin. Allocation</v>
      </c>
      <c r="J38" s="99"/>
      <c r="K38" s="307">
        <f>D38</f>
        <v>0.12</v>
      </c>
      <c r="L38" s="99"/>
      <c r="M38" s="231">
        <f>K38*M37</f>
        <v>76886.351892431878</v>
      </c>
      <c r="N38" s="1"/>
    </row>
    <row r="39" spans="1:16" ht="13.8" thickBot="1">
      <c r="A39" s="1"/>
      <c r="B39" s="172" t="s">
        <v>139</v>
      </c>
      <c r="C39" s="99"/>
      <c r="D39" s="308">
        <f>'GLE (FY21)'!C38</f>
        <v>3.7000000000000002E-3</v>
      </c>
      <c r="E39" s="447"/>
      <c r="F39" s="306"/>
      <c r="G39" s="448" t="s">
        <v>140</v>
      </c>
      <c r="H39" s="5"/>
      <c r="I39" s="316" t="s">
        <v>81</v>
      </c>
      <c r="J39" s="475"/>
      <c r="K39" s="475"/>
      <c r="L39" s="475"/>
      <c r="M39" s="405">
        <f>SUM(M37:M38)</f>
        <v>717605.95099603082</v>
      </c>
      <c r="N39" s="1"/>
    </row>
    <row r="40" spans="1:16" ht="13.8" thickTop="1">
      <c r="A40" s="1"/>
      <c r="B40" s="178" t="s">
        <v>141</v>
      </c>
      <c r="C40" s="476"/>
      <c r="D40" s="352">
        <f>'[8]Integrated Team (FY21)'!E47</f>
        <v>7.6809383045675458E-2</v>
      </c>
      <c r="E40" s="477"/>
      <c r="F40" s="476"/>
      <c r="G40" s="478" t="s">
        <v>86</v>
      </c>
      <c r="H40" s="5"/>
      <c r="I40" s="103"/>
      <c r="J40" s="99"/>
      <c r="K40" s="99"/>
      <c r="L40" s="99"/>
      <c r="M40" s="34"/>
      <c r="N40" s="165"/>
    </row>
    <row r="41" spans="1:16" ht="13.8" thickBot="1">
      <c r="A41" s="1"/>
      <c r="B41" s="103" t="s">
        <v>141</v>
      </c>
      <c r="C41" s="99"/>
      <c r="D41" s="308">
        <f>'GLE (FY21)'!C41</f>
        <v>1.78E-2</v>
      </c>
      <c r="E41" s="100"/>
      <c r="F41" s="99"/>
      <c r="G41" s="101" t="s">
        <v>88</v>
      </c>
      <c r="H41" s="5"/>
      <c r="I41" s="103" t="s">
        <v>84</v>
      </c>
      <c r="J41" s="99"/>
      <c r="K41" s="324">
        <f>D41</f>
        <v>1.78E-2</v>
      </c>
      <c r="L41" s="99"/>
      <c r="M41" s="338">
        <f>M39+(M39*K41)-(M20*K41)</f>
        <v>721586.07631619438</v>
      </c>
      <c r="N41" s="1"/>
    </row>
    <row r="42" spans="1:16" ht="13.8" thickBot="1">
      <c r="A42" s="1"/>
      <c r="B42" s="103"/>
      <c r="C42" s="99"/>
      <c r="D42" s="99"/>
      <c r="E42" s="100"/>
      <c r="F42" s="99"/>
      <c r="G42" s="101"/>
      <c r="H42" s="5"/>
      <c r="I42" s="479" t="s">
        <v>184</v>
      </c>
      <c r="J42" s="480"/>
      <c r="K42" s="480"/>
      <c r="L42" s="480"/>
      <c r="M42" s="481">
        <f>M41/M6</f>
        <v>395.3896308581887</v>
      </c>
      <c r="N42" s="1"/>
      <c r="P42" s="119"/>
    </row>
    <row r="43" spans="1:16">
      <c r="A43" s="1"/>
      <c r="B43" s="103"/>
      <c r="C43" s="99"/>
      <c r="D43" s="99"/>
      <c r="E43" s="100"/>
      <c r="F43" s="99"/>
      <c r="G43" s="101"/>
      <c r="H43" s="5"/>
      <c r="I43" s="1"/>
      <c r="J43" s="1"/>
      <c r="K43" s="1"/>
      <c r="L43" s="1"/>
      <c r="M43" s="482"/>
      <c r="N43" s="1"/>
    </row>
    <row r="44" spans="1:16">
      <c r="A44" s="1"/>
      <c r="B44" s="483" t="s">
        <v>126</v>
      </c>
      <c r="C44" s="484" t="s">
        <v>185</v>
      </c>
      <c r="D44" s="485" t="s">
        <v>186</v>
      </c>
      <c r="E44" s="486" t="s">
        <v>187</v>
      </c>
      <c r="F44" s="99"/>
      <c r="G44" s="101"/>
      <c r="H44" s="5"/>
      <c r="I44" s="1"/>
      <c r="J44" s="1"/>
      <c r="K44" s="1"/>
      <c r="L44" s="1"/>
      <c r="M44" s="165"/>
      <c r="N44" s="1"/>
    </row>
    <row r="45" spans="1:16">
      <c r="A45" s="1"/>
      <c r="B45" s="103" t="str">
        <f t="shared" ref="B45:B52" si="1">B13</f>
        <v>Management</v>
      </c>
      <c r="C45" s="99"/>
      <c r="D45" s="99"/>
      <c r="E45" s="99"/>
      <c r="F45" s="99"/>
      <c r="G45" s="101"/>
      <c r="H45" s="5"/>
      <c r="I45" s="1"/>
      <c r="J45" s="1"/>
      <c r="K45" s="1"/>
      <c r="L45" s="1"/>
      <c r="M45" s="487"/>
      <c r="N45" s="1"/>
    </row>
    <row r="46" spans="1:16">
      <c r="A46" s="1"/>
      <c r="B46" s="120" t="str">
        <f t="shared" si="1"/>
        <v xml:space="preserve">  Management Supervision</v>
      </c>
      <c r="C46" s="132">
        <v>0.1</v>
      </c>
      <c r="D46" s="132">
        <v>0.1</v>
      </c>
      <c r="E46" s="132">
        <v>0.1</v>
      </c>
      <c r="F46" s="33"/>
      <c r="G46" s="34"/>
      <c r="H46" s="1"/>
      <c r="I46" s="1"/>
      <c r="J46" s="1"/>
      <c r="K46" s="1"/>
      <c r="L46" s="1"/>
      <c r="M46" s="165"/>
      <c r="N46" s="1"/>
    </row>
    <row r="47" spans="1:16" ht="13.8" thickBot="1">
      <c r="A47" s="1"/>
      <c r="B47" s="120" t="str">
        <f t="shared" si="1"/>
        <v xml:space="preserve">  Specialty Site Manager</v>
      </c>
      <c r="C47" s="132">
        <v>1</v>
      </c>
      <c r="D47" s="132">
        <v>1</v>
      </c>
      <c r="E47" s="132">
        <v>1</v>
      </c>
      <c r="F47" s="33"/>
      <c r="G47" s="34"/>
      <c r="H47" s="1"/>
      <c r="I47" s="1"/>
      <c r="J47" s="1"/>
      <c r="K47" s="1"/>
      <c r="L47" s="1"/>
      <c r="M47" s="165"/>
      <c r="N47" s="1"/>
    </row>
    <row r="48" spans="1:16" ht="13.8" thickBot="1">
      <c r="A48" s="1"/>
      <c r="B48" s="120" t="str">
        <f t="shared" si="1"/>
        <v>Medical and Clinical</v>
      </c>
      <c r="C48" s="132"/>
      <c r="D48" s="132"/>
      <c r="E48" s="132"/>
      <c r="F48" s="33"/>
      <c r="G48" s="34"/>
      <c r="H48" s="1"/>
      <c r="I48" s="919" t="s">
        <v>188</v>
      </c>
      <c r="J48" s="920"/>
      <c r="K48" s="920"/>
      <c r="L48" s="920"/>
      <c r="M48" s="921"/>
      <c r="N48" s="1"/>
    </row>
    <row r="49" spans="1:14">
      <c r="A49" s="1"/>
      <c r="B49" s="120" t="str">
        <f t="shared" si="1"/>
        <v xml:space="preserve">  RN</v>
      </c>
      <c r="C49" s="132">
        <v>1</v>
      </c>
      <c r="D49" s="132">
        <v>1.25</v>
      </c>
      <c r="E49" s="132">
        <v>1.5</v>
      </c>
      <c r="F49" s="33"/>
      <c r="G49" s="34"/>
      <c r="H49" s="1"/>
      <c r="I49" s="431" t="s">
        <v>7</v>
      </c>
      <c r="J49" s="432">
        <v>8</v>
      </c>
      <c r="K49" s="246"/>
      <c r="L49" s="435" t="s">
        <v>9</v>
      </c>
      <c r="M49" s="436">
        <f>J49*365</f>
        <v>2920</v>
      </c>
      <c r="N49" s="1"/>
    </row>
    <row r="50" spans="1:14">
      <c r="A50" s="1"/>
      <c r="B50" s="120" t="str">
        <f t="shared" si="1"/>
        <v xml:space="preserve">  Certified Nursing Assistant (CNA)</v>
      </c>
      <c r="C50" s="132">
        <v>3</v>
      </c>
      <c r="D50" s="132">
        <v>4.2</v>
      </c>
      <c r="E50" s="132">
        <v>5.4</v>
      </c>
      <c r="F50" s="33"/>
      <c r="G50" s="34"/>
      <c r="H50" s="1"/>
      <c r="I50" s="437"/>
      <c r="J50" s="438"/>
      <c r="K50" s="37" t="s">
        <v>11</v>
      </c>
      <c r="L50" s="37" t="s">
        <v>12</v>
      </c>
      <c r="M50" s="38" t="s">
        <v>13</v>
      </c>
      <c r="N50" s="1"/>
    </row>
    <row r="51" spans="1:14">
      <c r="A51" s="1"/>
      <c r="B51" s="120" t="str">
        <f t="shared" si="1"/>
        <v>Direct Care</v>
      </c>
      <c r="C51" s="132"/>
      <c r="D51" s="132"/>
      <c r="E51" s="132"/>
      <c r="F51" s="33"/>
      <c r="G51" s="34"/>
      <c r="H51" s="1"/>
      <c r="I51" s="120" t="s">
        <v>15</v>
      </c>
      <c r="J51" s="59"/>
      <c r="K51" s="25"/>
      <c r="L51" s="25"/>
      <c r="M51" s="440"/>
      <c r="N51" s="1"/>
    </row>
    <row r="52" spans="1:14">
      <c r="A52" s="1"/>
      <c r="B52" s="120" t="str">
        <f t="shared" si="1"/>
        <v xml:space="preserve">  Direct Care III</v>
      </c>
      <c r="C52" s="132">
        <v>2</v>
      </c>
      <c r="D52" s="132">
        <v>3</v>
      </c>
      <c r="E52" s="132">
        <v>4.3</v>
      </c>
      <c r="F52" s="33"/>
      <c r="G52" s="34"/>
      <c r="H52" s="1"/>
      <c r="I52" s="206" t="str">
        <f>B14</f>
        <v xml:space="preserve">  Management Supervision</v>
      </c>
      <c r="J52" s="207"/>
      <c r="K52" s="208">
        <f>D14</f>
        <v>92496.84919424048</v>
      </c>
      <c r="L52" s="209">
        <f>D46</f>
        <v>0.1</v>
      </c>
      <c r="M52" s="210">
        <f>K52*L52</f>
        <v>9249.6849194240476</v>
      </c>
      <c r="N52" s="1"/>
    </row>
    <row r="53" spans="1:14">
      <c r="A53" s="1"/>
      <c r="B53" s="120" t="str">
        <f>B21</f>
        <v xml:space="preserve">  Direct Care</v>
      </c>
      <c r="C53" s="132">
        <v>4</v>
      </c>
      <c r="D53" s="132">
        <v>5.4</v>
      </c>
      <c r="E53" s="132">
        <v>6.3</v>
      </c>
      <c r="F53" s="33"/>
      <c r="G53" s="34"/>
      <c r="H53" s="1"/>
      <c r="I53" s="206" t="str">
        <f>B15</f>
        <v xml:space="preserve">  Specialty Site Manager</v>
      </c>
      <c r="J53" s="207"/>
      <c r="K53" s="488">
        <f>D15</f>
        <v>60923</v>
      </c>
      <c r="L53" s="209">
        <f>D47</f>
        <v>1</v>
      </c>
      <c r="M53" s="210">
        <f>K53*L53</f>
        <v>60923</v>
      </c>
      <c r="N53" s="1"/>
    </row>
    <row r="54" spans="1:14">
      <c r="A54" s="1"/>
      <c r="B54" s="120" t="str">
        <f>B22</f>
        <v xml:space="preserve">  Relief</v>
      </c>
      <c r="C54" s="132">
        <f>SUM(C52:C53)*$D$9</f>
        <v>0.87692307692307692</v>
      </c>
      <c r="D54" s="132">
        <f t="shared" ref="D54:E54" si="2">SUM(D52:D53)*$D$9</f>
        <v>1.2276923076923079</v>
      </c>
      <c r="E54" s="132">
        <f t="shared" si="2"/>
        <v>1.5492307692307692</v>
      </c>
      <c r="F54" s="33"/>
      <c r="G54" s="489"/>
      <c r="H54" s="1"/>
      <c r="I54" s="206" t="s">
        <v>25</v>
      </c>
      <c r="J54" s="207"/>
      <c r="K54" s="208"/>
      <c r="L54" s="209"/>
      <c r="M54" s="210"/>
      <c r="N54" s="1"/>
    </row>
    <row r="55" spans="1:14">
      <c r="A55" s="1"/>
      <c r="B55" s="120"/>
      <c r="C55" s="132"/>
      <c r="D55" s="132"/>
      <c r="E55" s="132"/>
      <c r="F55" s="33"/>
      <c r="G55" s="34"/>
      <c r="H55" s="1"/>
      <c r="I55" s="46" t="str">
        <f>B17</f>
        <v xml:space="preserve">  RN</v>
      </c>
      <c r="J55" s="47"/>
      <c r="K55" s="48">
        <f>D17</f>
        <v>86860.800000000003</v>
      </c>
      <c r="L55" s="49">
        <f>D49</f>
        <v>1.25</v>
      </c>
      <c r="M55" s="210">
        <f>K55*L55</f>
        <v>108576</v>
      </c>
      <c r="N55" s="1"/>
    </row>
    <row r="56" spans="1:14">
      <c r="A56" s="1"/>
      <c r="B56" s="120" t="str">
        <f>B29</f>
        <v xml:space="preserve">  Occupational Therapist</v>
      </c>
      <c r="C56" s="132">
        <v>0.5</v>
      </c>
      <c r="D56" s="132">
        <v>1</v>
      </c>
      <c r="E56" s="132">
        <v>1.5</v>
      </c>
      <c r="F56" s="33"/>
      <c r="G56" s="34"/>
      <c r="H56" s="1"/>
      <c r="I56" s="46" t="str">
        <f>B18</f>
        <v xml:space="preserve">  Certified Nursing Assistant (CNA)</v>
      </c>
      <c r="J56" s="47"/>
      <c r="K56" s="48">
        <f>D18</f>
        <v>32302.399999999998</v>
      </c>
      <c r="L56" s="49">
        <f>D50</f>
        <v>4.2</v>
      </c>
      <c r="M56" s="210">
        <f>K56*L56</f>
        <v>135670.07999999999</v>
      </c>
      <c r="N56" s="1"/>
    </row>
    <row r="57" spans="1:14" ht="13.8" thickBot="1">
      <c r="A57" s="1"/>
      <c r="B57" s="341" t="str">
        <f>B30</f>
        <v xml:space="preserve">  LPHA</v>
      </c>
      <c r="C57" s="490">
        <v>0.5</v>
      </c>
      <c r="D57" s="490">
        <v>1</v>
      </c>
      <c r="E57" s="490">
        <v>1.5</v>
      </c>
      <c r="F57" s="243"/>
      <c r="G57" s="491"/>
      <c r="H57" s="1"/>
      <c r="I57" s="46" t="s">
        <v>32</v>
      </c>
      <c r="J57" s="47"/>
      <c r="K57" s="48"/>
      <c r="L57" s="49"/>
      <c r="M57" s="210"/>
      <c r="N57" s="1"/>
    </row>
    <row r="58" spans="1:14">
      <c r="A58" s="1"/>
      <c r="B58" s="917"/>
      <c r="C58" s="917"/>
      <c r="D58" s="917"/>
      <c r="E58" s="917"/>
      <c r="F58" s="917"/>
      <c r="G58" s="917"/>
      <c r="H58" s="1"/>
      <c r="I58" s="46" t="str">
        <f>B20</f>
        <v xml:space="preserve">  Direct Care III</v>
      </c>
      <c r="J58" s="47"/>
      <c r="K58" s="48">
        <f>D20</f>
        <v>41516.800000000003</v>
      </c>
      <c r="L58" s="49">
        <f>D52</f>
        <v>3</v>
      </c>
      <c r="M58" s="210">
        <f>K58*L58</f>
        <v>124550.40000000001</v>
      </c>
      <c r="N58" s="33"/>
    </row>
    <row r="59" spans="1:14">
      <c r="A59" s="1"/>
      <c r="B59" s="212"/>
      <c r="C59" s="59"/>
      <c r="D59" s="7"/>
      <c r="E59" s="492"/>
      <c r="F59" s="7"/>
      <c r="G59" s="7"/>
      <c r="H59" s="1"/>
      <c r="I59" s="46" t="str">
        <f>B21</f>
        <v xml:space="preserve">  Direct Care</v>
      </c>
      <c r="J59" s="47"/>
      <c r="K59" s="48">
        <f>D21</f>
        <v>32198.400000000001</v>
      </c>
      <c r="L59" s="49">
        <f>D53</f>
        <v>5.4</v>
      </c>
      <c r="M59" s="210">
        <f t="shared" ref="M59" si="3">K59*L59</f>
        <v>173871.36000000002</v>
      </c>
      <c r="N59" s="33"/>
    </row>
    <row r="60" spans="1:14">
      <c r="A60" s="1"/>
      <c r="B60" s="1"/>
      <c r="C60" s="33"/>
      <c r="D60" s="1"/>
      <c r="E60" s="425"/>
      <c r="F60" s="1"/>
      <c r="G60" s="1"/>
      <c r="H60" s="1"/>
      <c r="I60" s="46" t="str">
        <f>B22</f>
        <v xml:space="preserve">  Relief</v>
      </c>
      <c r="J60" s="47"/>
      <c r="K60" s="48">
        <f>D22</f>
        <v>32198.400000000001</v>
      </c>
      <c r="L60" s="49">
        <f>D54</f>
        <v>1.2276923076923079</v>
      </c>
      <c r="M60" s="210">
        <f>K60*L60</f>
        <v>39529.72800000001</v>
      </c>
      <c r="N60" s="33"/>
    </row>
    <row r="61" spans="1:14">
      <c r="A61" s="1"/>
      <c r="B61" s="1"/>
      <c r="C61" s="1"/>
      <c r="D61" s="1"/>
      <c r="E61" s="425"/>
      <c r="F61" s="1"/>
      <c r="G61" s="1"/>
      <c r="H61" s="1"/>
      <c r="I61" s="92" t="s">
        <v>43</v>
      </c>
      <c r="J61" s="93"/>
      <c r="K61" s="93"/>
      <c r="L61" s="95">
        <f>SUM(L52:L60)</f>
        <v>16.177692307692308</v>
      </c>
      <c r="M61" s="229">
        <f>SUM(M52:M60)</f>
        <v>652370.25291942409</v>
      </c>
      <c r="N61" s="33"/>
    </row>
    <row r="62" spans="1:14">
      <c r="A62" s="1"/>
      <c r="B62" s="1"/>
      <c r="C62" s="1"/>
      <c r="D62" s="1"/>
      <c r="E62" s="425"/>
      <c r="F62" s="1"/>
      <c r="G62" s="1"/>
      <c r="H62" s="1"/>
      <c r="I62" s="98" t="s">
        <v>127</v>
      </c>
      <c r="J62" s="100"/>
      <c r="K62" s="100"/>
      <c r="L62" s="100" t="s">
        <v>45</v>
      </c>
      <c r="M62" s="34"/>
      <c r="N62" s="33"/>
    </row>
    <row r="63" spans="1:14">
      <c r="A63" s="1"/>
      <c r="B63" s="1"/>
      <c r="C63" s="1"/>
      <c r="D63" s="1"/>
      <c r="E63" s="425"/>
      <c r="F63" s="1"/>
      <c r="G63" s="1"/>
      <c r="H63" s="1"/>
      <c r="I63" s="103" t="str">
        <f>B26</f>
        <v xml:space="preserve">  Tax and Fringe</v>
      </c>
      <c r="J63" s="99"/>
      <c r="K63" s="104">
        <f>D26</f>
        <v>0.22309999999999999</v>
      </c>
      <c r="L63" s="99"/>
      <c r="M63" s="231">
        <f>K63*M61</f>
        <v>145543.80342632352</v>
      </c>
      <c r="N63" s="1"/>
    </row>
    <row r="64" spans="1:14">
      <c r="A64" s="1"/>
      <c r="B64" s="1"/>
      <c r="C64" s="1"/>
      <c r="D64" s="1"/>
      <c r="E64" s="425"/>
      <c r="F64" s="1"/>
      <c r="G64" s="1"/>
      <c r="H64" s="1"/>
      <c r="I64" s="92" t="s">
        <v>47</v>
      </c>
      <c r="J64" s="93"/>
      <c r="K64" s="93"/>
      <c r="L64" s="107"/>
      <c r="M64" s="235">
        <f>M61+M63</f>
        <v>797914.05634574755</v>
      </c>
      <c r="N64" s="1"/>
    </row>
    <row r="65" spans="1:14">
      <c r="A65" s="1"/>
      <c r="B65" s="1"/>
      <c r="C65" s="1"/>
      <c r="D65" s="1"/>
      <c r="E65" s="425"/>
      <c r="F65" s="1"/>
      <c r="G65" s="1"/>
      <c r="H65" s="1"/>
      <c r="I65" s="109" t="s">
        <v>60</v>
      </c>
      <c r="J65" s="110"/>
      <c r="K65" s="111" t="s">
        <v>49</v>
      </c>
      <c r="L65" s="112" t="s">
        <v>178</v>
      </c>
      <c r="M65" s="238" t="s">
        <v>13</v>
      </c>
      <c r="N65" s="1"/>
    </row>
    <row r="66" spans="1:14">
      <c r="A66" s="1"/>
      <c r="B66" s="1"/>
      <c r="C66" s="1"/>
      <c r="D66" s="1"/>
      <c r="E66" s="425"/>
      <c r="F66" s="1"/>
      <c r="G66" s="1"/>
      <c r="H66" s="1"/>
      <c r="I66" s="103" t="str">
        <f>B56</f>
        <v xml:space="preserve">  Occupational Therapist</v>
      </c>
      <c r="J66" s="99"/>
      <c r="K66" s="143">
        <f>D29</f>
        <v>56.166377419662432</v>
      </c>
      <c r="L66" s="49">
        <f>D56*52</f>
        <v>52</v>
      </c>
      <c r="M66" s="452">
        <f>K66*L66</f>
        <v>2920.6516258224465</v>
      </c>
      <c r="N66" s="1"/>
    </row>
    <row r="67" spans="1:14">
      <c r="A67" s="1"/>
      <c r="B67" s="1"/>
      <c r="C67" s="1"/>
      <c r="D67" s="1"/>
      <c r="E67" s="425"/>
      <c r="F67" s="1"/>
      <c r="G67" s="1"/>
      <c r="H67" s="1"/>
      <c r="I67" s="116" t="str">
        <f>B57</f>
        <v xml:space="preserve">  LPHA</v>
      </c>
      <c r="J67" s="99"/>
      <c r="K67" s="143">
        <f>D30</f>
        <v>42.595828549102229</v>
      </c>
      <c r="L67" s="49">
        <f>D57*52</f>
        <v>52</v>
      </c>
      <c r="M67" s="231">
        <f>K67*L67</f>
        <v>2214.9830845533161</v>
      </c>
      <c r="N67" s="1"/>
    </row>
    <row r="68" spans="1:14">
      <c r="A68" s="1"/>
      <c r="B68" s="1"/>
      <c r="C68" s="1"/>
      <c r="D68" s="1"/>
      <c r="E68" s="425"/>
      <c r="F68" s="1"/>
      <c r="G68" s="1"/>
      <c r="H68" s="1"/>
      <c r="I68" s="92" t="s">
        <v>56</v>
      </c>
      <c r="J68" s="93"/>
      <c r="K68" s="93"/>
      <c r="L68" s="93"/>
      <c r="M68" s="235">
        <f>SUM(M66:M67)</f>
        <v>5135.6347103757626</v>
      </c>
      <c r="N68" s="1"/>
    </row>
    <row r="69" spans="1:14">
      <c r="A69" s="1"/>
      <c r="B69" s="1"/>
      <c r="C69" s="1"/>
      <c r="D69" s="1"/>
      <c r="E69" s="425"/>
      <c r="F69" s="1"/>
      <c r="G69" s="1"/>
      <c r="H69" s="1"/>
      <c r="I69" s="103" t="str">
        <f>B39</f>
        <v>PFLMA Trust Contribution</v>
      </c>
      <c r="J69" s="99"/>
      <c r="K69" s="99"/>
      <c r="L69" s="158">
        <f>D39</f>
        <v>3.7000000000000002E-3</v>
      </c>
      <c r="M69" s="231">
        <f>M61*L69</f>
        <v>2413.7699358018695</v>
      </c>
      <c r="N69" s="1"/>
    </row>
    <row r="70" spans="1:14">
      <c r="A70" s="1"/>
      <c r="B70" s="1"/>
      <c r="C70" s="1"/>
      <c r="D70" s="1"/>
      <c r="E70" s="425"/>
      <c r="F70" s="1"/>
      <c r="G70" s="1"/>
      <c r="H70" s="1"/>
      <c r="I70" s="103" t="str">
        <f>B33</f>
        <v xml:space="preserve">  Staff Training</v>
      </c>
      <c r="J70" s="99"/>
      <c r="K70" s="99"/>
      <c r="L70" s="397">
        <f>D33</f>
        <v>277.77888022304023</v>
      </c>
      <c r="M70" s="461">
        <f>L70*L61</f>
        <v>4493.8212538236612</v>
      </c>
      <c r="N70" s="1"/>
    </row>
    <row r="71" spans="1:14">
      <c r="A71" s="1"/>
      <c r="B71" s="1"/>
      <c r="C71" s="1"/>
      <c r="D71" s="1"/>
      <c r="E71" s="425"/>
      <c r="F71" s="1"/>
      <c r="G71" s="1"/>
      <c r="H71" s="1"/>
      <c r="I71" s="103" t="str">
        <f>B34</f>
        <v xml:space="preserve">  Transportation</v>
      </c>
      <c r="J71" s="99"/>
      <c r="K71" s="99"/>
      <c r="L71" s="143"/>
      <c r="M71" s="462">
        <f>D34</f>
        <v>6191.6539525126345</v>
      </c>
      <c r="N71" s="1"/>
    </row>
    <row r="72" spans="1:14">
      <c r="A72" s="1"/>
      <c r="B72" s="1"/>
      <c r="C72" s="1"/>
      <c r="D72" s="1"/>
      <c r="E72" s="425"/>
      <c r="F72" s="1"/>
      <c r="G72" s="1"/>
      <c r="H72" s="1"/>
      <c r="I72" s="103" t="s">
        <v>183</v>
      </c>
      <c r="J72" s="99"/>
      <c r="K72" s="99"/>
      <c r="L72" s="143">
        <f>D36</f>
        <v>8.16</v>
      </c>
      <c r="M72" s="462">
        <f>L72*M49</f>
        <v>23827.200000000001</v>
      </c>
      <c r="N72" s="1"/>
    </row>
    <row r="73" spans="1:14">
      <c r="A73" s="1"/>
      <c r="B73" s="1"/>
      <c r="C73" s="1"/>
      <c r="D73" s="1"/>
      <c r="E73" s="425"/>
      <c r="F73" s="1"/>
      <c r="G73" s="1"/>
      <c r="H73" s="1"/>
      <c r="I73" s="466" t="str">
        <f>B35</f>
        <v xml:space="preserve">  Program Supplies &amp; Materials</v>
      </c>
      <c r="J73" s="99"/>
      <c r="K73" s="99"/>
      <c r="L73" s="493">
        <f>D35</f>
        <v>642.72053101483573</v>
      </c>
      <c r="M73" s="462">
        <f>L73*L61</f>
        <v>10397.734990594623</v>
      </c>
      <c r="N73" s="1"/>
    </row>
    <row r="74" spans="1:14">
      <c r="A74" s="1"/>
      <c r="B74" s="1"/>
      <c r="C74" s="1"/>
      <c r="D74" s="1"/>
      <c r="E74" s="425"/>
      <c r="F74" s="1"/>
      <c r="G74" s="1"/>
      <c r="H74" s="1"/>
      <c r="I74" s="120"/>
      <c r="J74" s="33"/>
      <c r="K74" s="33"/>
      <c r="L74" s="146"/>
      <c r="M74" s="494">
        <f>SUM(M69:M73)</f>
        <v>47324.180132732792</v>
      </c>
      <c r="N74" s="1"/>
    </row>
    <row r="75" spans="1:14">
      <c r="A75" s="1"/>
      <c r="B75" s="1"/>
      <c r="C75" s="1"/>
      <c r="D75" s="1"/>
      <c r="E75" s="425"/>
      <c r="F75" s="1"/>
      <c r="G75" s="1"/>
      <c r="H75" s="1"/>
      <c r="I75" s="120"/>
      <c r="J75" s="33"/>
      <c r="K75" s="33"/>
      <c r="L75" s="396"/>
      <c r="M75" s="164"/>
      <c r="N75" s="1"/>
    </row>
    <row r="76" spans="1:14">
      <c r="A76" s="1"/>
      <c r="B76" s="1"/>
      <c r="C76" s="1"/>
      <c r="D76" s="1"/>
      <c r="E76" s="425"/>
      <c r="F76" s="1"/>
      <c r="G76" s="1"/>
      <c r="H76" s="1"/>
      <c r="I76" s="155" t="s">
        <v>133</v>
      </c>
      <c r="J76" s="156"/>
      <c r="K76" s="156"/>
      <c r="L76" s="156"/>
      <c r="M76" s="157">
        <f>SUM(M64,M68,M74)</f>
        <v>850373.8711888562</v>
      </c>
      <c r="N76" s="1"/>
    </row>
    <row r="77" spans="1:14">
      <c r="A77" s="1"/>
      <c r="B77" s="1"/>
      <c r="C77" s="1"/>
      <c r="D77" s="1"/>
      <c r="E77" s="425"/>
      <c r="F77" s="1"/>
      <c r="G77" s="1"/>
      <c r="H77" s="1"/>
      <c r="I77" s="120" t="s">
        <v>78</v>
      </c>
      <c r="J77" s="33"/>
      <c r="K77" s="495">
        <f>D38</f>
        <v>0.12</v>
      </c>
      <c r="L77" s="33"/>
      <c r="M77" s="231">
        <f>K77*M76</f>
        <v>102044.86454266273</v>
      </c>
      <c r="N77" s="1"/>
    </row>
    <row r="78" spans="1:14" ht="13.8" thickBot="1">
      <c r="A78" s="1"/>
      <c r="B78" s="1"/>
      <c r="C78" s="1"/>
      <c r="D78" s="1"/>
      <c r="E78" s="425"/>
      <c r="F78" s="1"/>
      <c r="G78" s="1"/>
      <c r="H78" s="1"/>
      <c r="I78" s="496" t="s">
        <v>81</v>
      </c>
      <c r="J78" s="404"/>
      <c r="K78" s="404"/>
      <c r="L78" s="404"/>
      <c r="M78" s="497">
        <f>SUM(M76:M77)</f>
        <v>952418.73573151894</v>
      </c>
      <c r="N78" s="1"/>
    </row>
    <row r="79" spans="1:14" ht="14.4" thickTop="1" thickBot="1">
      <c r="A79" s="1"/>
      <c r="B79" s="1"/>
      <c r="C79" s="1"/>
      <c r="D79" s="1"/>
      <c r="E79" s="425"/>
      <c r="F79" s="1"/>
      <c r="G79" s="1"/>
      <c r="H79" s="1"/>
      <c r="I79" s="103" t="s">
        <v>84</v>
      </c>
      <c r="J79" s="99"/>
      <c r="K79" s="324">
        <f>D41</f>
        <v>1.78E-2</v>
      </c>
      <c r="L79" s="33"/>
      <c r="M79" s="338">
        <f>M78+(M78*K79)-(M61*K79)</f>
        <v>957759.59872557432</v>
      </c>
      <c r="N79" s="1"/>
    </row>
    <row r="80" spans="1:14" ht="13.8" thickBot="1">
      <c r="A80" s="1"/>
      <c r="B80" s="1"/>
      <c r="C80" s="1"/>
      <c r="D80" s="1"/>
      <c r="E80" s="425"/>
      <c r="F80" s="1"/>
      <c r="G80" s="1"/>
      <c r="H80" s="1"/>
      <c r="I80" s="498" t="s">
        <v>189</v>
      </c>
      <c r="J80" s="499"/>
      <c r="K80" s="499"/>
      <c r="L80" s="500"/>
      <c r="M80" s="501">
        <f>M79/M49</f>
        <v>327.99986257725146</v>
      </c>
      <c r="N80" s="1"/>
    </row>
    <row r="81" spans="1:61" ht="13.8" thickBot="1">
      <c r="A81" s="1"/>
      <c r="B81" s="1"/>
      <c r="C81" s="1"/>
      <c r="D81" s="1"/>
      <c r="E81" s="425"/>
      <c r="F81" s="1"/>
      <c r="G81" s="1"/>
      <c r="H81" s="1"/>
      <c r="I81" s="1"/>
      <c r="J81" s="1"/>
      <c r="K81" s="1"/>
      <c r="L81" s="1"/>
      <c r="M81" s="482"/>
      <c r="N81" s="1"/>
    </row>
    <row r="82" spans="1:61" s="80" customFormat="1" ht="13.8" thickBot="1">
      <c r="A82" s="1"/>
      <c r="B82" s="1"/>
      <c r="C82" s="1"/>
      <c r="D82" s="1"/>
      <c r="E82" s="425"/>
      <c r="F82" s="1"/>
      <c r="G82" s="1"/>
      <c r="H82" s="1"/>
      <c r="I82" s="919" t="s">
        <v>190</v>
      </c>
      <c r="J82" s="920"/>
      <c r="K82" s="920"/>
      <c r="L82" s="920"/>
      <c r="M82" s="921"/>
      <c r="N82" s="1"/>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c r="AS82" s="5"/>
      <c r="AT82" s="5"/>
      <c r="AU82" s="5"/>
      <c r="AV82" s="5"/>
      <c r="AW82" s="5"/>
      <c r="AX82" s="5"/>
      <c r="AY82" s="5"/>
      <c r="AZ82" s="5"/>
      <c r="BA82" s="5"/>
      <c r="BB82" s="5"/>
      <c r="BC82" s="5"/>
      <c r="BD82" s="5"/>
      <c r="BE82" s="5"/>
      <c r="BF82" s="5"/>
      <c r="BG82" s="5"/>
      <c r="BH82" s="5"/>
      <c r="BI82" s="5"/>
    </row>
    <row r="83" spans="1:61" s="80" customFormat="1">
      <c r="A83" s="1"/>
      <c r="B83" s="1"/>
      <c r="C83" s="1"/>
      <c r="D83" s="1"/>
      <c r="E83" s="425"/>
      <c r="F83" s="1"/>
      <c r="G83" s="1"/>
      <c r="H83" s="1"/>
      <c r="I83" s="431" t="s">
        <v>7</v>
      </c>
      <c r="J83" s="432">
        <v>11</v>
      </c>
      <c r="K83" s="246"/>
      <c r="L83" s="435" t="s">
        <v>9</v>
      </c>
      <c r="M83" s="436">
        <f>J83*365</f>
        <v>4015</v>
      </c>
      <c r="N83" s="1"/>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c r="AS83" s="5"/>
      <c r="AT83" s="5"/>
      <c r="AU83" s="5"/>
      <c r="AV83" s="5"/>
      <c r="AW83" s="5"/>
      <c r="AX83" s="5"/>
      <c r="AY83" s="5"/>
      <c r="AZ83" s="5"/>
      <c r="BA83" s="5"/>
      <c r="BB83" s="5"/>
      <c r="BC83" s="5"/>
      <c r="BD83" s="5"/>
      <c r="BE83" s="5"/>
      <c r="BF83" s="5"/>
      <c r="BG83" s="5"/>
      <c r="BH83" s="5"/>
      <c r="BI83" s="5"/>
    </row>
    <row r="84" spans="1:61" s="80" customFormat="1">
      <c r="A84" s="1"/>
      <c r="B84" s="1"/>
      <c r="C84" s="1"/>
      <c r="D84" s="1"/>
      <c r="E84" s="425"/>
      <c r="F84" s="1"/>
      <c r="G84" s="1"/>
      <c r="H84" s="1"/>
      <c r="I84" s="437"/>
      <c r="J84" s="438"/>
      <c r="K84" s="37" t="s">
        <v>11</v>
      </c>
      <c r="L84" s="37" t="s">
        <v>12</v>
      </c>
      <c r="M84" s="38" t="s">
        <v>13</v>
      </c>
      <c r="N84" s="33"/>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c r="AS84" s="5"/>
      <c r="AT84" s="5"/>
      <c r="AU84" s="5"/>
      <c r="AV84" s="5"/>
      <c r="AW84" s="5"/>
      <c r="AX84" s="5"/>
      <c r="AY84" s="5"/>
      <c r="AZ84" s="5"/>
      <c r="BA84" s="5"/>
      <c r="BB84" s="5"/>
      <c r="BC84" s="5"/>
      <c r="BD84" s="5"/>
      <c r="BE84" s="5"/>
      <c r="BF84" s="5"/>
      <c r="BG84" s="5"/>
      <c r="BH84" s="5"/>
      <c r="BI84" s="5"/>
    </row>
    <row r="85" spans="1:61" s="80" customFormat="1">
      <c r="A85" s="1"/>
      <c r="B85" s="1"/>
      <c r="C85" s="1"/>
      <c r="D85" s="1"/>
      <c r="E85" s="425"/>
      <c r="F85" s="1"/>
      <c r="G85" s="1"/>
      <c r="H85" s="1"/>
      <c r="I85" s="120" t="s">
        <v>15</v>
      </c>
      <c r="J85" s="59"/>
      <c r="K85" s="25"/>
      <c r="L85" s="25"/>
      <c r="M85" s="440"/>
      <c r="N85" s="33"/>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5"/>
      <c r="AR85" s="5"/>
      <c r="AS85" s="5"/>
      <c r="AT85" s="5"/>
      <c r="AU85" s="5"/>
      <c r="AV85" s="5"/>
      <c r="AW85" s="5"/>
      <c r="AX85" s="5"/>
      <c r="AY85" s="5"/>
      <c r="AZ85" s="5"/>
      <c r="BA85" s="5"/>
      <c r="BB85" s="5"/>
      <c r="BC85" s="5"/>
      <c r="BD85" s="5"/>
      <c r="BE85" s="5"/>
      <c r="BF85" s="5"/>
      <c r="BG85" s="5"/>
      <c r="BH85" s="5"/>
      <c r="BI85" s="5"/>
    </row>
    <row r="86" spans="1:61" s="80" customFormat="1">
      <c r="A86" s="1"/>
      <c r="B86" s="1"/>
      <c r="C86" s="1"/>
      <c r="D86" s="1"/>
      <c r="E86" s="425"/>
      <c r="F86" s="1"/>
      <c r="G86" s="1"/>
      <c r="H86" s="1"/>
      <c r="I86" s="206" t="str">
        <f t="shared" ref="I86:I91" si="4">B46</f>
        <v xml:space="preserve">  Management Supervision</v>
      </c>
      <c r="J86" s="207"/>
      <c r="K86" s="208">
        <f>D14</f>
        <v>92496.84919424048</v>
      </c>
      <c r="L86" s="209">
        <f>E46</f>
        <v>0.1</v>
      </c>
      <c r="M86" s="210">
        <f>K86*L86</f>
        <v>9249.6849194240476</v>
      </c>
      <c r="N86" s="33"/>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5"/>
      <c r="AR86" s="5"/>
      <c r="AS86" s="5"/>
      <c r="AT86" s="5"/>
      <c r="AU86" s="5"/>
      <c r="AV86" s="5"/>
      <c r="AW86" s="5"/>
      <c r="AX86" s="5"/>
      <c r="AY86" s="5"/>
      <c r="AZ86" s="5"/>
      <c r="BA86" s="5"/>
      <c r="BB86" s="5"/>
      <c r="BC86" s="5"/>
      <c r="BD86" s="5"/>
      <c r="BE86" s="5"/>
      <c r="BF86" s="5"/>
      <c r="BG86" s="5"/>
      <c r="BH86" s="5"/>
      <c r="BI86" s="5"/>
    </row>
    <row r="87" spans="1:61" s="80" customFormat="1">
      <c r="A87" s="1"/>
      <c r="B87" s="1"/>
      <c r="C87" s="1"/>
      <c r="D87" s="1"/>
      <c r="E87" s="425"/>
      <c r="F87" s="1"/>
      <c r="G87" s="1"/>
      <c r="H87" s="1"/>
      <c r="I87" s="206" t="str">
        <f t="shared" si="4"/>
        <v xml:space="preserve">  Specialty Site Manager</v>
      </c>
      <c r="J87" s="207"/>
      <c r="K87" s="488">
        <f>D15</f>
        <v>60923</v>
      </c>
      <c r="L87" s="209">
        <f>E47</f>
        <v>1</v>
      </c>
      <c r="M87" s="210">
        <f>K87*L87</f>
        <v>60923</v>
      </c>
      <c r="N87" s="1"/>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c r="AS87" s="5"/>
      <c r="AT87" s="5"/>
      <c r="AU87" s="5"/>
      <c r="AV87" s="5"/>
      <c r="AW87" s="5"/>
      <c r="AX87" s="5"/>
      <c r="AY87" s="5"/>
      <c r="AZ87" s="5"/>
      <c r="BA87" s="5"/>
      <c r="BB87" s="5"/>
      <c r="BC87" s="5"/>
      <c r="BD87" s="5"/>
      <c r="BE87" s="5"/>
      <c r="BF87" s="5"/>
      <c r="BG87" s="5"/>
      <c r="BH87" s="5"/>
      <c r="BI87" s="5"/>
    </row>
    <row r="88" spans="1:61" s="80" customFormat="1">
      <c r="A88" s="1"/>
      <c r="B88" s="1"/>
      <c r="C88" s="1"/>
      <c r="D88" s="1"/>
      <c r="E88" s="425"/>
      <c r="F88" s="1"/>
      <c r="G88" s="1"/>
      <c r="H88" s="1"/>
      <c r="I88" s="206" t="str">
        <f t="shared" si="4"/>
        <v>Medical and Clinical</v>
      </c>
      <c r="J88" s="207"/>
      <c r="K88" s="208"/>
      <c r="L88" s="209"/>
      <c r="M88" s="210"/>
      <c r="N88" s="1"/>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c r="AS88" s="5"/>
      <c r="AT88" s="5"/>
      <c r="AU88" s="5"/>
      <c r="AV88" s="5"/>
      <c r="AW88" s="5"/>
      <c r="AX88" s="5"/>
      <c r="AY88" s="5"/>
      <c r="AZ88" s="5"/>
      <c r="BA88" s="5"/>
      <c r="BB88" s="5"/>
      <c r="BC88" s="5"/>
      <c r="BD88" s="5"/>
      <c r="BE88" s="5"/>
      <c r="BF88" s="5"/>
      <c r="BG88" s="5"/>
      <c r="BH88" s="5"/>
      <c r="BI88" s="5"/>
    </row>
    <row r="89" spans="1:61" s="80" customFormat="1">
      <c r="A89" s="1"/>
      <c r="B89" s="1"/>
      <c r="C89" s="1"/>
      <c r="D89" s="1"/>
      <c r="E89" s="425"/>
      <c r="F89" s="1"/>
      <c r="G89" s="1"/>
      <c r="H89" s="1"/>
      <c r="I89" s="46" t="str">
        <f t="shared" si="4"/>
        <v xml:space="preserve">  RN</v>
      </c>
      <c r="J89" s="47"/>
      <c r="K89" s="48">
        <f>D17</f>
        <v>86860.800000000003</v>
      </c>
      <c r="L89" s="49">
        <f>E49</f>
        <v>1.5</v>
      </c>
      <c r="M89" s="50">
        <f>K89*L89</f>
        <v>130291.20000000001</v>
      </c>
      <c r="N89" s="1"/>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c r="AT89" s="5"/>
      <c r="AU89" s="5"/>
      <c r="AV89" s="5"/>
      <c r="AW89" s="5"/>
      <c r="AX89" s="5"/>
      <c r="AY89" s="5"/>
      <c r="AZ89" s="5"/>
      <c r="BA89" s="5"/>
      <c r="BB89" s="5"/>
      <c r="BC89" s="5"/>
      <c r="BD89" s="5"/>
      <c r="BE89" s="5"/>
      <c r="BF89" s="5"/>
      <c r="BG89" s="5"/>
      <c r="BH89" s="5"/>
      <c r="BI89" s="5"/>
    </row>
    <row r="90" spans="1:61" s="80" customFormat="1">
      <c r="A90" s="1"/>
      <c r="B90" s="1"/>
      <c r="C90" s="1"/>
      <c r="D90" s="1"/>
      <c r="E90" s="425"/>
      <c r="F90" s="1"/>
      <c r="G90" s="1"/>
      <c r="H90" s="1"/>
      <c r="I90" s="46" t="str">
        <f t="shared" si="4"/>
        <v xml:space="preserve">  Certified Nursing Assistant (CNA)</v>
      </c>
      <c r="J90" s="47"/>
      <c r="K90" s="48">
        <f>D18</f>
        <v>32302.399999999998</v>
      </c>
      <c r="L90" s="49">
        <f>E50</f>
        <v>5.4</v>
      </c>
      <c r="M90" s="50">
        <f>K90*L90</f>
        <v>174432.96</v>
      </c>
      <c r="N90" s="1"/>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5"/>
      <c r="BI90" s="5"/>
    </row>
    <row r="91" spans="1:61" s="80" customFormat="1">
      <c r="A91" s="1"/>
      <c r="B91" s="1"/>
      <c r="C91" s="1"/>
      <c r="D91" s="1"/>
      <c r="E91" s="425"/>
      <c r="F91" s="1"/>
      <c r="G91" s="1"/>
      <c r="H91" s="1"/>
      <c r="I91" s="46" t="str">
        <f t="shared" si="4"/>
        <v>Direct Care</v>
      </c>
      <c r="J91" s="47"/>
      <c r="K91" s="48"/>
      <c r="L91" s="49"/>
      <c r="M91" s="50"/>
      <c r="N91" s="1"/>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c r="AS91" s="5"/>
      <c r="AT91" s="5"/>
      <c r="AU91" s="5"/>
      <c r="AV91" s="5"/>
      <c r="AW91" s="5"/>
      <c r="AX91" s="5"/>
      <c r="AY91" s="5"/>
      <c r="AZ91" s="5"/>
      <c r="BA91" s="5"/>
      <c r="BB91" s="5"/>
      <c r="BC91" s="5"/>
      <c r="BD91" s="5"/>
      <c r="BE91" s="5"/>
      <c r="BF91" s="5"/>
      <c r="BG91" s="5"/>
      <c r="BH91" s="5"/>
      <c r="BI91" s="5"/>
    </row>
    <row r="92" spans="1:61" s="80" customFormat="1">
      <c r="A92" s="1"/>
      <c r="B92" s="1"/>
      <c r="C92" s="1"/>
      <c r="D92" s="1"/>
      <c r="E92" s="425"/>
      <c r="F92" s="1"/>
      <c r="G92" s="1"/>
      <c r="H92" s="1"/>
      <c r="I92" s="46" t="str">
        <f>B20</f>
        <v xml:space="preserve">  Direct Care III</v>
      </c>
      <c r="J92" s="47"/>
      <c r="K92" s="48">
        <f>D20</f>
        <v>41516.800000000003</v>
      </c>
      <c r="L92" s="49">
        <f>E52</f>
        <v>4.3</v>
      </c>
      <c r="M92" s="50">
        <f>K92*L92</f>
        <v>178522.23999999999</v>
      </c>
      <c r="N92" s="1"/>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c r="AS92" s="5"/>
      <c r="AT92" s="5"/>
      <c r="AU92" s="5"/>
      <c r="AV92" s="5"/>
      <c r="AW92" s="5"/>
      <c r="AX92" s="5"/>
      <c r="AY92" s="5"/>
      <c r="AZ92" s="5"/>
      <c r="BA92" s="5"/>
      <c r="BB92" s="5"/>
      <c r="BC92" s="5"/>
      <c r="BD92" s="5"/>
      <c r="BE92" s="5"/>
      <c r="BF92" s="5"/>
      <c r="BG92" s="5"/>
      <c r="BH92" s="5"/>
      <c r="BI92" s="5"/>
    </row>
    <row r="93" spans="1:61" s="80" customFormat="1">
      <c r="A93" s="1"/>
      <c r="B93" s="1"/>
      <c r="C93" s="1"/>
      <c r="D93" s="1"/>
      <c r="E93" s="425"/>
      <c r="F93" s="1"/>
      <c r="G93" s="1"/>
      <c r="H93" s="1"/>
      <c r="I93" s="46" t="str">
        <f>B21</f>
        <v xml:space="preserve">  Direct Care</v>
      </c>
      <c r="J93" s="47"/>
      <c r="K93" s="48">
        <f>D21</f>
        <v>32198.400000000001</v>
      </c>
      <c r="L93" s="49">
        <f>E53</f>
        <v>6.3</v>
      </c>
      <c r="M93" s="50">
        <f t="shared" ref="M93:M94" si="5">K93*L93</f>
        <v>202849.92000000001</v>
      </c>
      <c r="N93" s="1"/>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5"/>
      <c r="AS93" s="5"/>
      <c r="AT93" s="5"/>
      <c r="AU93" s="5"/>
      <c r="AV93" s="5"/>
      <c r="AW93" s="5"/>
      <c r="AX93" s="5"/>
      <c r="AY93" s="5"/>
      <c r="AZ93" s="5"/>
      <c r="BA93" s="5"/>
      <c r="BB93" s="5"/>
      <c r="BC93" s="5"/>
      <c r="BD93" s="5"/>
      <c r="BE93" s="5"/>
      <c r="BF93" s="5"/>
      <c r="BG93" s="5"/>
      <c r="BH93" s="5"/>
      <c r="BI93" s="5"/>
    </row>
    <row r="94" spans="1:61" s="80" customFormat="1">
      <c r="A94" s="1"/>
      <c r="B94" s="1"/>
      <c r="C94" s="1"/>
      <c r="D94" s="1"/>
      <c r="E94" s="425"/>
      <c r="F94" s="1"/>
      <c r="G94" s="1"/>
      <c r="H94" s="1"/>
      <c r="I94" s="46" t="str">
        <f>B22</f>
        <v xml:space="preserve">  Relief</v>
      </c>
      <c r="J94" s="47"/>
      <c r="K94" s="48">
        <f>D22</f>
        <v>32198.400000000001</v>
      </c>
      <c r="L94" s="49">
        <f>E54</f>
        <v>1.5492307692307692</v>
      </c>
      <c r="M94" s="50">
        <f t="shared" si="5"/>
        <v>49882.752</v>
      </c>
      <c r="N94" s="1"/>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c r="AS94" s="5"/>
      <c r="AT94" s="5"/>
      <c r="AU94" s="5"/>
      <c r="AV94" s="5"/>
      <c r="AW94" s="5"/>
      <c r="AX94" s="5"/>
      <c r="AY94" s="5"/>
      <c r="AZ94" s="5"/>
      <c r="BA94" s="5"/>
      <c r="BB94" s="5"/>
      <c r="BC94" s="5"/>
      <c r="BD94" s="5"/>
      <c r="BE94" s="5"/>
      <c r="BF94" s="5"/>
      <c r="BG94" s="5"/>
      <c r="BH94" s="5"/>
      <c r="BI94" s="5"/>
    </row>
    <row r="95" spans="1:61" s="80" customFormat="1">
      <c r="A95" s="1"/>
      <c r="B95" s="1"/>
      <c r="C95" s="1"/>
      <c r="D95" s="1"/>
      <c r="E95" s="425"/>
      <c r="F95" s="1"/>
      <c r="G95" s="1"/>
      <c r="H95" s="1"/>
      <c r="I95" s="92" t="s">
        <v>43</v>
      </c>
      <c r="J95" s="93"/>
      <c r="K95" s="93"/>
      <c r="L95" s="95">
        <f>SUM(L86:L94)</f>
        <v>20.149230769230769</v>
      </c>
      <c r="M95" s="96">
        <f>SUM(M86:M94)</f>
        <v>806151.75691942405</v>
      </c>
      <c r="N95" s="1"/>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R95" s="5"/>
      <c r="AS95" s="5"/>
      <c r="AT95" s="5"/>
      <c r="AU95" s="5"/>
      <c r="AV95" s="5"/>
      <c r="AW95" s="5"/>
      <c r="AX95" s="5"/>
      <c r="AY95" s="5"/>
      <c r="AZ95" s="5"/>
      <c r="BA95" s="5"/>
      <c r="BB95" s="5"/>
      <c r="BC95" s="5"/>
      <c r="BD95" s="5"/>
      <c r="BE95" s="5"/>
      <c r="BF95" s="5"/>
      <c r="BG95" s="5"/>
      <c r="BH95" s="5"/>
      <c r="BI95" s="5"/>
    </row>
    <row r="96" spans="1:61" s="80" customFormat="1">
      <c r="A96" s="1"/>
      <c r="B96" s="1"/>
      <c r="C96" s="1"/>
      <c r="D96" s="1"/>
      <c r="E96" s="425"/>
      <c r="F96" s="1"/>
      <c r="G96" s="1"/>
      <c r="H96" s="1"/>
      <c r="I96" s="98" t="s">
        <v>127</v>
      </c>
      <c r="J96" s="100"/>
      <c r="K96" s="100"/>
      <c r="L96" s="100" t="s">
        <v>45</v>
      </c>
      <c r="M96" s="101"/>
      <c r="N96" s="1"/>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5"/>
      <c r="AS96" s="5"/>
      <c r="AT96" s="5"/>
      <c r="AU96" s="5"/>
      <c r="AV96" s="5"/>
      <c r="AW96" s="5"/>
      <c r="AX96" s="5"/>
      <c r="AY96" s="5"/>
      <c r="AZ96" s="5"/>
      <c r="BA96" s="5"/>
      <c r="BB96" s="5"/>
      <c r="BC96" s="5"/>
      <c r="BD96" s="5"/>
      <c r="BE96" s="5"/>
      <c r="BF96" s="5"/>
      <c r="BG96" s="5"/>
      <c r="BH96" s="5"/>
      <c r="BI96" s="5"/>
    </row>
    <row r="97" spans="1:61" s="80" customFormat="1">
      <c r="A97" s="1"/>
      <c r="B97" s="1"/>
      <c r="C97" s="1"/>
      <c r="D97" s="1"/>
      <c r="E97" s="425"/>
      <c r="F97" s="1"/>
      <c r="G97" s="1"/>
      <c r="H97" s="1"/>
      <c r="I97" s="103" t="str">
        <f>B26</f>
        <v xml:space="preserve">  Tax and Fringe</v>
      </c>
      <c r="J97" s="99"/>
      <c r="K97" s="104">
        <f>D26</f>
        <v>0.22309999999999999</v>
      </c>
      <c r="L97" s="99"/>
      <c r="M97" s="105">
        <f>K97*M95</f>
        <v>179852.45696872351</v>
      </c>
      <c r="N97" s="1"/>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c r="AS97" s="5"/>
      <c r="AT97" s="5"/>
      <c r="AU97" s="5"/>
      <c r="AV97" s="5"/>
      <c r="AW97" s="5"/>
      <c r="AX97" s="5"/>
      <c r="AY97" s="5"/>
      <c r="AZ97" s="5"/>
      <c r="BA97" s="5"/>
      <c r="BB97" s="5"/>
      <c r="BC97" s="5"/>
      <c r="BD97" s="5"/>
      <c r="BE97" s="5"/>
      <c r="BF97" s="5"/>
      <c r="BG97" s="5"/>
      <c r="BH97" s="5"/>
      <c r="BI97" s="5"/>
    </row>
    <row r="98" spans="1:61" s="80" customFormat="1">
      <c r="A98" s="1"/>
      <c r="B98" s="1"/>
      <c r="C98" s="1"/>
      <c r="D98" s="1"/>
      <c r="E98" s="425"/>
      <c r="F98" s="1"/>
      <c r="G98" s="1"/>
      <c r="H98" s="1"/>
      <c r="I98" s="92" t="s">
        <v>47</v>
      </c>
      <c r="J98" s="93"/>
      <c r="K98" s="93"/>
      <c r="L98" s="107"/>
      <c r="M98" s="108">
        <f>M95+M97</f>
        <v>986004.21388814761</v>
      </c>
      <c r="N98" s="1"/>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5"/>
      <c r="AR98" s="5"/>
      <c r="AS98" s="5"/>
      <c r="AT98" s="5"/>
      <c r="AU98" s="5"/>
      <c r="AV98" s="5"/>
      <c r="AW98" s="5"/>
      <c r="AX98" s="5"/>
      <c r="AY98" s="5"/>
      <c r="AZ98" s="5"/>
      <c r="BA98" s="5"/>
      <c r="BB98" s="5"/>
      <c r="BC98" s="5"/>
      <c r="BD98" s="5"/>
      <c r="BE98" s="5"/>
      <c r="BF98" s="5"/>
      <c r="BG98" s="5"/>
      <c r="BH98" s="5"/>
      <c r="BI98" s="5"/>
    </row>
    <row r="99" spans="1:61" s="80" customFormat="1">
      <c r="A99" s="1"/>
      <c r="B99" s="1"/>
      <c r="C99" s="1"/>
      <c r="D99" s="1"/>
      <c r="E99" s="425"/>
      <c r="F99" s="1"/>
      <c r="G99" s="1"/>
      <c r="H99" s="1"/>
      <c r="I99" s="109" t="s">
        <v>60</v>
      </c>
      <c r="J99" s="110"/>
      <c r="K99" s="111" t="s">
        <v>49</v>
      </c>
      <c r="L99" s="112" t="s">
        <v>178</v>
      </c>
      <c r="M99" s="113" t="s">
        <v>13</v>
      </c>
      <c r="N99" s="1"/>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Q99" s="5"/>
      <c r="AR99" s="5"/>
      <c r="AS99" s="5"/>
      <c r="AT99" s="5"/>
      <c r="AU99" s="5"/>
      <c r="AV99" s="5"/>
      <c r="AW99" s="5"/>
      <c r="AX99" s="5"/>
      <c r="AY99" s="5"/>
      <c r="AZ99" s="5"/>
      <c r="BA99" s="5"/>
      <c r="BB99" s="5"/>
      <c r="BC99" s="5"/>
      <c r="BD99" s="5"/>
      <c r="BE99" s="5"/>
      <c r="BF99" s="5"/>
      <c r="BG99" s="5"/>
      <c r="BH99" s="5"/>
      <c r="BI99" s="5"/>
    </row>
    <row r="100" spans="1:61" s="80" customFormat="1">
      <c r="A100" s="1"/>
      <c r="B100" s="1"/>
      <c r="C100" s="1"/>
      <c r="D100" s="1"/>
      <c r="E100" s="425"/>
      <c r="F100" s="1"/>
      <c r="G100" s="1"/>
      <c r="H100" s="1"/>
      <c r="I100" s="103" t="str">
        <f>B29</f>
        <v xml:space="preserve">  Occupational Therapist</v>
      </c>
      <c r="J100" s="99"/>
      <c r="K100" s="143">
        <f>D29</f>
        <v>56.166377419662432</v>
      </c>
      <c r="L100" s="49">
        <f>E56*52</f>
        <v>78</v>
      </c>
      <c r="M100" s="502">
        <f>K100*L100</f>
        <v>4380.9774387336693</v>
      </c>
      <c r="N100" s="1"/>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c r="AS100" s="5"/>
      <c r="AT100" s="5"/>
      <c r="AU100" s="5"/>
      <c r="AV100" s="5"/>
      <c r="AW100" s="5"/>
      <c r="AX100" s="5"/>
      <c r="AY100" s="5"/>
      <c r="AZ100" s="5"/>
      <c r="BA100" s="5"/>
      <c r="BB100" s="5"/>
      <c r="BC100" s="5"/>
      <c r="BD100" s="5"/>
      <c r="BE100" s="5"/>
      <c r="BF100" s="5"/>
      <c r="BG100" s="5"/>
      <c r="BH100" s="5"/>
      <c r="BI100" s="5"/>
    </row>
    <row r="101" spans="1:61" s="80" customFormat="1">
      <c r="A101" s="1"/>
      <c r="B101" s="1"/>
      <c r="C101" s="1"/>
      <c r="D101" s="1"/>
      <c r="E101" s="425"/>
      <c r="F101" s="1"/>
      <c r="G101" s="1"/>
      <c r="H101" s="1"/>
      <c r="I101" s="116" t="str">
        <f>B30</f>
        <v xml:space="preserve">  LPHA</v>
      </c>
      <c r="J101" s="99"/>
      <c r="K101" s="143">
        <f>D30</f>
        <v>42.595828549102229</v>
      </c>
      <c r="L101" s="49">
        <f>E57*52</f>
        <v>78</v>
      </c>
      <c r="M101" s="105">
        <f>K101*L101</f>
        <v>3322.4746268299741</v>
      </c>
      <c r="N101" s="1"/>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c r="AS101" s="5"/>
      <c r="AT101" s="5"/>
      <c r="AU101" s="5"/>
      <c r="AV101" s="5"/>
      <c r="AW101" s="5"/>
      <c r="AX101" s="5"/>
      <c r="AY101" s="5"/>
      <c r="AZ101" s="5"/>
      <c r="BA101" s="5"/>
      <c r="BB101" s="5"/>
      <c r="BC101" s="5"/>
      <c r="BD101" s="5"/>
      <c r="BE101" s="5"/>
      <c r="BF101" s="5"/>
      <c r="BG101" s="5"/>
      <c r="BH101" s="5"/>
      <c r="BI101" s="5"/>
    </row>
    <row r="102" spans="1:61" s="80" customFormat="1">
      <c r="A102" s="1"/>
      <c r="B102" s="1"/>
      <c r="C102" s="1"/>
      <c r="D102" s="1"/>
      <c r="E102" s="425"/>
      <c r="F102" s="1"/>
      <c r="G102" s="1"/>
      <c r="H102" s="1"/>
      <c r="I102" s="92" t="s">
        <v>56</v>
      </c>
      <c r="J102" s="93"/>
      <c r="K102" s="93"/>
      <c r="L102" s="93"/>
      <c r="M102" s="108">
        <f>SUM(M100:M101)</f>
        <v>7703.4520655636434</v>
      </c>
      <c r="N102" s="1"/>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c r="AS102" s="5"/>
      <c r="AT102" s="5"/>
      <c r="AU102" s="5"/>
      <c r="AV102" s="5"/>
      <c r="AW102" s="5"/>
      <c r="AX102" s="5"/>
      <c r="AY102" s="5"/>
      <c r="AZ102" s="5"/>
      <c r="BA102" s="5"/>
      <c r="BB102" s="5"/>
      <c r="BC102" s="5"/>
      <c r="BD102" s="5"/>
      <c r="BE102" s="5"/>
      <c r="BF102" s="5"/>
      <c r="BG102" s="5"/>
      <c r="BH102" s="5"/>
      <c r="BI102" s="5"/>
    </row>
    <row r="103" spans="1:61" s="80" customFormat="1">
      <c r="A103" s="1"/>
      <c r="B103" s="1"/>
      <c r="C103" s="1"/>
      <c r="D103" s="1"/>
      <c r="E103" s="425"/>
      <c r="F103" s="1"/>
      <c r="G103" s="1"/>
      <c r="H103" s="1"/>
      <c r="I103" s="103" t="str">
        <f>B39</f>
        <v>PFLMA Trust Contribution</v>
      </c>
      <c r="J103" s="99"/>
      <c r="K103" s="99"/>
      <c r="L103" s="158">
        <f>D39</f>
        <v>3.7000000000000002E-3</v>
      </c>
      <c r="M103" s="105">
        <f>M95*L103</f>
        <v>2982.7615006018691</v>
      </c>
      <c r="N103" s="1"/>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c r="AQ103" s="5"/>
      <c r="AR103" s="5"/>
      <c r="AS103" s="5"/>
      <c r="AT103" s="5"/>
      <c r="AU103" s="5"/>
      <c r="AV103" s="5"/>
      <c r="AW103" s="5"/>
      <c r="AX103" s="5"/>
      <c r="AY103" s="5"/>
      <c r="AZ103" s="5"/>
      <c r="BA103" s="5"/>
      <c r="BB103" s="5"/>
      <c r="BC103" s="5"/>
      <c r="BD103" s="5"/>
      <c r="BE103" s="5"/>
      <c r="BF103" s="5"/>
      <c r="BG103" s="5"/>
      <c r="BH103" s="5"/>
      <c r="BI103" s="5"/>
    </row>
    <row r="104" spans="1:61" s="80" customFormat="1">
      <c r="A104" s="1"/>
      <c r="B104" s="1"/>
      <c r="C104" s="1"/>
      <c r="D104" s="1"/>
      <c r="E104" s="425"/>
      <c r="F104" s="1"/>
      <c r="G104" s="1"/>
      <c r="H104" s="1"/>
      <c r="I104" s="503" t="str">
        <f>B33</f>
        <v xml:space="preserve">  Staff Training</v>
      </c>
      <c r="J104" s="99"/>
      <c r="K104" s="99"/>
      <c r="L104" s="397">
        <f>D33</f>
        <v>277.77888022304023</v>
      </c>
      <c r="M104" s="504">
        <f>L104*L95</f>
        <v>5597.0307604325508</v>
      </c>
      <c r="N104" s="1"/>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c r="AQ104" s="5"/>
      <c r="AR104" s="5"/>
      <c r="AS104" s="5"/>
      <c r="AT104" s="5"/>
      <c r="AU104" s="5"/>
      <c r="AV104" s="5"/>
      <c r="AW104" s="5"/>
      <c r="AX104" s="5"/>
      <c r="AY104" s="5"/>
      <c r="AZ104" s="5"/>
      <c r="BA104" s="5"/>
      <c r="BB104" s="5"/>
      <c r="BC104" s="5"/>
      <c r="BD104" s="5"/>
      <c r="BE104" s="5"/>
      <c r="BF104" s="5"/>
      <c r="BG104" s="5"/>
      <c r="BH104" s="5"/>
      <c r="BI104" s="5"/>
    </row>
    <row r="105" spans="1:61" s="80" customFormat="1">
      <c r="A105" s="1"/>
      <c r="B105" s="1"/>
      <c r="C105" s="1"/>
      <c r="D105" s="1"/>
      <c r="E105" s="425"/>
      <c r="F105" s="1"/>
      <c r="G105" s="1"/>
      <c r="H105" s="1"/>
      <c r="I105" s="103" t="str">
        <f>B34</f>
        <v xml:space="preserve">  Transportation</v>
      </c>
      <c r="J105" s="99"/>
      <c r="K105" s="99"/>
      <c r="L105" s="143"/>
      <c r="M105" s="505">
        <f>D34</f>
        <v>6191.6539525126345</v>
      </c>
      <c r="N105" s="1"/>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c r="AQ105" s="5"/>
      <c r="AR105" s="5"/>
      <c r="AS105" s="5"/>
      <c r="AT105" s="5"/>
      <c r="AU105" s="5"/>
      <c r="AV105" s="5"/>
      <c r="AW105" s="5"/>
      <c r="AX105" s="5"/>
      <c r="AY105" s="5"/>
      <c r="AZ105" s="5"/>
      <c r="BA105" s="5"/>
      <c r="BB105" s="5"/>
      <c r="BC105" s="5"/>
      <c r="BD105" s="5"/>
      <c r="BE105" s="5"/>
      <c r="BF105" s="5"/>
      <c r="BG105" s="5"/>
      <c r="BH105" s="5"/>
      <c r="BI105" s="5"/>
    </row>
    <row r="106" spans="1:61" s="80" customFormat="1">
      <c r="A106" s="1"/>
      <c r="B106" s="1"/>
      <c r="C106" s="1"/>
      <c r="D106" s="1"/>
      <c r="E106" s="425"/>
      <c r="F106" s="1"/>
      <c r="G106" s="1"/>
      <c r="H106" s="1"/>
      <c r="I106" s="103" t="s">
        <v>183</v>
      </c>
      <c r="J106" s="99"/>
      <c r="K106" s="99"/>
      <c r="L106" s="143">
        <f>D36</f>
        <v>8.16</v>
      </c>
      <c r="M106" s="505">
        <f>L106*M83</f>
        <v>32762.400000000001</v>
      </c>
      <c r="N106" s="1"/>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c r="AQ106" s="5"/>
      <c r="AR106" s="5"/>
      <c r="AS106" s="5"/>
      <c r="AT106" s="5"/>
      <c r="AU106" s="5"/>
      <c r="AV106" s="5"/>
      <c r="AW106" s="5"/>
      <c r="AX106" s="5"/>
      <c r="AY106" s="5"/>
      <c r="AZ106" s="5"/>
      <c r="BA106" s="5"/>
      <c r="BB106" s="5"/>
      <c r="BC106" s="5"/>
      <c r="BD106" s="5"/>
      <c r="BE106" s="5"/>
      <c r="BF106" s="5"/>
      <c r="BG106" s="5"/>
      <c r="BH106" s="5"/>
      <c r="BI106" s="5"/>
    </row>
    <row r="107" spans="1:61" s="80" customFormat="1" ht="13.8" thickBot="1">
      <c r="A107" s="1"/>
      <c r="B107" s="1"/>
      <c r="C107" s="1"/>
      <c r="D107" s="1"/>
      <c r="E107" s="425"/>
      <c r="F107" s="1"/>
      <c r="G107" s="1"/>
      <c r="H107" s="1"/>
      <c r="I107" s="466" t="str">
        <f>B35</f>
        <v xml:space="preserve">  Program Supplies &amp; Materials</v>
      </c>
      <c r="J107" s="99"/>
      <c r="K107" s="99"/>
      <c r="L107" s="143">
        <f>D35</f>
        <v>642.72053101483573</v>
      </c>
      <c r="M107" s="506">
        <f>L107*L95</f>
        <v>12950.324299540467</v>
      </c>
      <c r="N107" s="1"/>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c r="AT107" s="5"/>
      <c r="AU107" s="5"/>
      <c r="AV107" s="5"/>
      <c r="AW107" s="5"/>
      <c r="AX107" s="5"/>
      <c r="AY107" s="5"/>
      <c r="AZ107" s="5"/>
      <c r="BA107" s="5"/>
      <c r="BB107" s="5"/>
      <c r="BC107" s="5"/>
      <c r="BD107" s="5"/>
      <c r="BE107" s="5"/>
      <c r="BF107" s="5"/>
      <c r="BG107" s="5"/>
      <c r="BH107" s="5"/>
      <c r="BI107" s="5"/>
    </row>
    <row r="108" spans="1:61" s="80" customFormat="1" ht="13.8" thickTop="1">
      <c r="A108" s="1"/>
      <c r="B108" s="1"/>
      <c r="C108" s="1"/>
      <c r="D108" s="1"/>
      <c r="E108" s="425"/>
      <c r="F108" s="1"/>
      <c r="G108" s="1"/>
      <c r="H108" s="1"/>
      <c r="I108" s="103"/>
      <c r="J108" s="99"/>
      <c r="K108" s="99"/>
      <c r="L108" s="143"/>
      <c r="M108" s="325">
        <f>SUM(M103:M107)</f>
        <v>60484.17051308752</v>
      </c>
      <c r="N108" s="1"/>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c r="AS108" s="5"/>
      <c r="AT108" s="5"/>
      <c r="AU108" s="5"/>
      <c r="AV108" s="5"/>
      <c r="AW108" s="5"/>
      <c r="AX108" s="5"/>
      <c r="AY108" s="5"/>
      <c r="AZ108" s="5"/>
      <c r="BA108" s="5"/>
      <c r="BB108" s="5"/>
      <c r="BC108" s="5"/>
      <c r="BD108" s="5"/>
      <c r="BE108" s="5"/>
      <c r="BF108" s="5"/>
      <c r="BG108" s="5"/>
      <c r="BH108" s="5"/>
      <c r="BI108" s="5"/>
    </row>
    <row r="109" spans="1:61" s="80" customFormat="1">
      <c r="A109" s="1"/>
      <c r="B109" s="1"/>
      <c r="C109" s="1"/>
      <c r="D109" s="1"/>
      <c r="E109" s="425"/>
      <c r="F109" s="1"/>
      <c r="G109" s="1"/>
      <c r="H109" s="1"/>
      <c r="I109" s="92" t="s">
        <v>133</v>
      </c>
      <c r="J109" s="93"/>
      <c r="K109" s="93"/>
      <c r="L109" s="93"/>
      <c r="M109" s="249">
        <f>SUM(M98,M102,M108)</f>
        <v>1054191.8364667988</v>
      </c>
      <c r="N109" s="1"/>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5"/>
      <c r="AR109" s="5"/>
      <c r="AS109" s="5"/>
      <c r="AT109" s="5"/>
      <c r="AU109" s="5"/>
      <c r="AV109" s="5"/>
      <c r="AW109" s="5"/>
      <c r="AX109" s="5"/>
      <c r="AY109" s="5"/>
      <c r="AZ109" s="5"/>
      <c r="BA109" s="5"/>
      <c r="BB109" s="5"/>
      <c r="BC109" s="5"/>
      <c r="BD109" s="5"/>
      <c r="BE109" s="5"/>
      <c r="BF109" s="5"/>
      <c r="BG109" s="5"/>
      <c r="BH109" s="5"/>
      <c r="BI109" s="5"/>
    </row>
    <row r="110" spans="1:61" s="80" customFormat="1">
      <c r="A110" s="1"/>
      <c r="B110" s="1"/>
      <c r="C110" s="1"/>
      <c r="D110" s="1"/>
      <c r="E110" s="425"/>
      <c r="F110" s="1"/>
      <c r="G110" s="1"/>
      <c r="H110" s="1"/>
      <c r="I110" s="103" t="s">
        <v>78</v>
      </c>
      <c r="J110" s="99"/>
      <c r="K110" s="307">
        <f>D38</f>
        <v>0.12</v>
      </c>
      <c r="L110" s="99"/>
      <c r="M110" s="105">
        <f>K110*M109</f>
        <v>126503.02037601585</v>
      </c>
      <c r="N110" s="1"/>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5"/>
      <c r="AR110" s="5"/>
      <c r="AS110" s="5"/>
      <c r="AT110" s="5"/>
      <c r="AU110" s="5"/>
      <c r="AV110" s="5"/>
      <c r="AW110" s="5"/>
      <c r="AX110" s="5"/>
      <c r="AY110" s="5"/>
      <c r="AZ110" s="5"/>
      <c r="BA110" s="5"/>
      <c r="BB110" s="5"/>
      <c r="BC110" s="5"/>
      <c r="BD110" s="5"/>
      <c r="BE110" s="5"/>
      <c r="BF110" s="5"/>
      <c r="BG110" s="5"/>
      <c r="BH110" s="5"/>
      <c r="BI110" s="5"/>
    </row>
    <row r="111" spans="1:61" s="80" customFormat="1" ht="13.8" thickBot="1">
      <c r="A111" s="1"/>
      <c r="B111" s="1"/>
      <c r="C111" s="1"/>
      <c r="D111" s="1"/>
      <c r="E111" s="425"/>
      <c r="F111" s="1"/>
      <c r="G111" s="1"/>
      <c r="H111" s="1"/>
      <c r="I111" s="316" t="s">
        <v>81</v>
      </c>
      <c r="J111" s="475"/>
      <c r="K111" s="475"/>
      <c r="L111" s="475"/>
      <c r="M111" s="318">
        <f>SUM(M109:M110)</f>
        <v>1180694.8568428147</v>
      </c>
      <c r="N111" s="1"/>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5"/>
      <c r="AR111" s="5"/>
      <c r="AS111" s="5"/>
      <c r="AT111" s="5"/>
      <c r="AU111" s="5"/>
      <c r="AV111" s="5"/>
      <c r="AW111" s="5"/>
      <c r="AX111" s="5"/>
      <c r="AY111" s="5"/>
      <c r="AZ111" s="5"/>
      <c r="BA111" s="5"/>
      <c r="BB111" s="5"/>
      <c r="BC111" s="5"/>
      <c r="BD111" s="5"/>
      <c r="BE111" s="5"/>
      <c r="BF111" s="5"/>
      <c r="BG111" s="5"/>
      <c r="BH111" s="5"/>
      <c r="BI111" s="5"/>
    </row>
    <row r="112" spans="1:61" s="80" customFormat="1" ht="14.4" thickTop="1" thickBot="1">
      <c r="A112" s="1"/>
      <c r="B112" s="1"/>
      <c r="C112" s="1"/>
      <c r="D112" s="1"/>
      <c r="E112" s="425"/>
      <c r="F112" s="1"/>
      <c r="G112" s="1"/>
      <c r="H112" s="1"/>
      <c r="I112" s="103" t="s">
        <v>84</v>
      </c>
      <c r="J112" s="99"/>
      <c r="K112" s="324">
        <f>D41</f>
        <v>1.78E-2</v>
      </c>
      <c r="L112" s="99"/>
      <c r="M112" s="326">
        <f>M111+(M111*K112)-(M95*K112)</f>
        <v>1187361.7240214511</v>
      </c>
      <c r="N112" s="1"/>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5"/>
      <c r="AR112" s="5"/>
      <c r="AS112" s="5"/>
      <c r="AT112" s="5"/>
      <c r="AU112" s="5"/>
      <c r="AV112" s="5"/>
      <c r="AW112" s="5"/>
      <c r="AX112" s="5"/>
      <c r="AY112" s="5"/>
      <c r="AZ112" s="5"/>
      <c r="BA112" s="5"/>
      <c r="BB112" s="5"/>
      <c r="BC112" s="5"/>
      <c r="BD112" s="5"/>
      <c r="BE112" s="5"/>
      <c r="BF112" s="5"/>
      <c r="BG112" s="5"/>
      <c r="BH112" s="5"/>
      <c r="BI112" s="5"/>
    </row>
    <row r="113" spans="1:61" s="80" customFormat="1" ht="13.8" thickBot="1">
      <c r="A113" s="1"/>
      <c r="B113" s="1"/>
      <c r="C113" s="1"/>
      <c r="D113" s="1"/>
      <c r="E113" s="425"/>
      <c r="F113" s="1"/>
      <c r="G113" s="1"/>
      <c r="H113" s="1"/>
      <c r="I113" s="507" t="s">
        <v>184</v>
      </c>
      <c r="J113" s="508"/>
      <c r="K113" s="508"/>
      <c r="L113" s="508"/>
      <c r="M113" s="481">
        <f>M112/M83</f>
        <v>295.73143811244114</v>
      </c>
      <c r="N113" s="1"/>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c r="AQ113" s="5"/>
      <c r="AR113" s="5"/>
      <c r="AS113" s="5"/>
      <c r="AT113" s="5"/>
      <c r="AU113" s="5"/>
      <c r="AV113" s="5"/>
      <c r="AW113" s="5"/>
      <c r="AX113" s="5"/>
      <c r="AY113" s="5"/>
      <c r="AZ113" s="5"/>
      <c r="BA113" s="5"/>
      <c r="BB113" s="5"/>
      <c r="BC113" s="5"/>
      <c r="BD113" s="5"/>
      <c r="BE113" s="5"/>
      <c r="BF113" s="5"/>
      <c r="BG113" s="5"/>
      <c r="BH113" s="5"/>
      <c r="BI113" s="5"/>
    </row>
    <row r="114" spans="1:61" s="80" customFormat="1">
      <c r="A114" s="1"/>
      <c r="B114" s="1"/>
      <c r="C114" s="1"/>
      <c r="D114" s="1"/>
      <c r="E114" s="425"/>
      <c r="F114" s="1"/>
      <c r="G114" s="1"/>
      <c r="H114" s="1"/>
      <c r="I114" s="1"/>
      <c r="J114" s="1"/>
      <c r="K114" s="1"/>
      <c r="L114" s="1"/>
      <c r="M114" s="482"/>
      <c r="N114" s="1"/>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c r="AQ114" s="5"/>
      <c r="AR114" s="5"/>
      <c r="AS114" s="5"/>
      <c r="AT114" s="5"/>
      <c r="AU114" s="5"/>
      <c r="AV114" s="5"/>
      <c r="AW114" s="5"/>
      <c r="AX114" s="5"/>
      <c r="AY114" s="5"/>
      <c r="AZ114" s="5"/>
      <c r="BA114" s="5"/>
      <c r="BB114" s="5"/>
      <c r="BC114" s="5"/>
      <c r="BD114" s="5"/>
      <c r="BE114" s="5"/>
      <c r="BF114" s="5"/>
      <c r="BG114" s="5"/>
      <c r="BH114" s="5"/>
      <c r="BI114" s="5"/>
    </row>
    <row r="115" spans="1:61" s="80" customFormat="1">
      <c r="A115" s="1"/>
      <c r="B115" s="1"/>
      <c r="C115" s="1"/>
      <c r="D115" s="1"/>
      <c r="E115" s="425"/>
      <c r="F115" s="1"/>
      <c r="G115" s="1"/>
      <c r="H115" s="1"/>
      <c r="I115" s="1"/>
      <c r="J115" s="1"/>
      <c r="K115" s="1"/>
      <c r="L115" s="1"/>
      <c r="M115" s="165"/>
      <c r="N115" s="1"/>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c r="AQ115" s="5"/>
      <c r="AR115" s="5"/>
      <c r="AS115" s="5"/>
      <c r="AT115" s="5"/>
      <c r="AU115" s="5"/>
      <c r="AV115" s="5"/>
      <c r="AW115" s="5"/>
      <c r="AX115" s="5"/>
      <c r="AY115" s="5"/>
      <c r="AZ115" s="5"/>
      <c r="BA115" s="5"/>
      <c r="BB115" s="5"/>
      <c r="BC115" s="5"/>
      <c r="BD115" s="5"/>
      <c r="BE115" s="5"/>
      <c r="BF115" s="5"/>
      <c r="BG115" s="5"/>
      <c r="BH115" s="5"/>
      <c r="BI115" s="5"/>
    </row>
    <row r="116" spans="1:61" s="80" customFormat="1">
      <c r="A116" s="1"/>
      <c r="B116" s="1"/>
      <c r="C116" s="1"/>
      <c r="D116" s="1"/>
      <c r="E116" s="425"/>
      <c r="F116" s="1"/>
      <c r="G116" s="1"/>
      <c r="H116" s="1"/>
      <c r="I116" s="1"/>
      <c r="J116" s="1"/>
      <c r="K116" s="1"/>
      <c r="L116" s="1"/>
      <c r="M116" s="487"/>
      <c r="N116" s="1"/>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c r="AQ116" s="5"/>
      <c r="AR116" s="5"/>
      <c r="AS116" s="5"/>
      <c r="AT116" s="5"/>
      <c r="AU116" s="5"/>
      <c r="AV116" s="5"/>
      <c r="AW116" s="5"/>
      <c r="AX116" s="5"/>
      <c r="AY116" s="5"/>
      <c r="AZ116" s="5"/>
      <c r="BA116" s="5"/>
      <c r="BB116" s="5"/>
      <c r="BC116" s="5"/>
      <c r="BD116" s="5"/>
      <c r="BE116" s="5"/>
      <c r="BF116" s="5"/>
      <c r="BG116" s="5"/>
      <c r="BH116" s="5"/>
      <c r="BI116" s="5"/>
    </row>
    <row r="117" spans="1:61" s="80" customFormat="1">
      <c r="A117" s="1"/>
      <c r="B117" s="1"/>
      <c r="C117" s="1"/>
      <c r="D117" s="1"/>
      <c r="E117" s="425"/>
      <c r="F117" s="1"/>
      <c r="G117" s="1"/>
      <c r="H117" s="1"/>
      <c r="I117" s="1"/>
      <c r="J117" s="1"/>
      <c r="K117" s="1"/>
      <c r="L117" s="1"/>
      <c r="M117" s="1"/>
      <c r="N117" s="1"/>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c r="AQ117" s="5"/>
      <c r="AR117" s="5"/>
      <c r="AS117" s="5"/>
      <c r="AT117" s="5"/>
      <c r="AU117" s="5"/>
      <c r="AV117" s="5"/>
      <c r="AW117" s="5"/>
      <c r="AX117" s="5"/>
      <c r="AY117" s="5"/>
      <c r="AZ117" s="5"/>
      <c r="BA117" s="5"/>
      <c r="BB117" s="5"/>
      <c r="BC117" s="5"/>
      <c r="BD117" s="5"/>
      <c r="BE117" s="5"/>
      <c r="BF117" s="5"/>
      <c r="BG117" s="5"/>
      <c r="BH117" s="5"/>
      <c r="BI117" s="5"/>
    </row>
    <row r="118" spans="1:61" s="80" customFormat="1">
      <c r="A118" s="1"/>
      <c r="B118" s="1"/>
      <c r="C118" s="1"/>
      <c r="D118" s="1"/>
      <c r="E118" s="425"/>
      <c r="F118" s="1"/>
      <c r="G118" s="1"/>
      <c r="H118" s="1"/>
      <c r="I118" s="1"/>
      <c r="J118" s="1"/>
      <c r="K118" s="1"/>
      <c r="L118" s="1"/>
      <c r="M118" s="1"/>
      <c r="N118" s="1"/>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c r="AQ118" s="5"/>
      <c r="AR118" s="5"/>
      <c r="AS118" s="5"/>
      <c r="AT118" s="5"/>
      <c r="AU118" s="5"/>
      <c r="AV118" s="5"/>
      <c r="AW118" s="5"/>
      <c r="AX118" s="5"/>
      <c r="AY118" s="5"/>
      <c r="AZ118" s="5"/>
      <c r="BA118" s="5"/>
      <c r="BB118" s="5"/>
      <c r="BC118" s="5"/>
      <c r="BD118" s="5"/>
      <c r="BE118" s="5"/>
      <c r="BF118" s="5"/>
      <c r="BG118" s="5"/>
      <c r="BH118" s="5"/>
      <c r="BI118" s="5"/>
    </row>
    <row r="119" spans="1:61" s="5" customFormat="1">
      <c r="A119" s="1"/>
      <c r="B119" s="1"/>
      <c r="C119" s="1"/>
      <c r="D119" s="1"/>
      <c r="E119" s="425"/>
      <c r="F119" s="1"/>
      <c r="G119" s="1"/>
      <c r="H119" s="1"/>
      <c r="I119" s="1"/>
      <c r="J119" s="1"/>
      <c r="K119" s="1"/>
      <c r="L119" s="1"/>
      <c r="M119" s="1"/>
      <c r="N119" s="1"/>
    </row>
    <row r="120" spans="1:61" s="5" customFormat="1">
      <c r="A120" s="1"/>
      <c r="B120" s="1"/>
      <c r="C120" s="1"/>
      <c r="D120" s="1"/>
      <c r="E120" s="425"/>
      <c r="F120" s="1"/>
      <c r="G120" s="1"/>
      <c r="H120" s="1"/>
      <c r="I120" s="1"/>
      <c r="J120" s="1"/>
      <c r="K120" s="1"/>
      <c r="L120" s="1"/>
      <c r="M120" s="1"/>
      <c r="N120" s="1"/>
    </row>
    <row r="121" spans="1:61" s="5" customFormat="1">
      <c r="A121" s="1"/>
      <c r="B121" s="1"/>
      <c r="C121" s="1"/>
      <c r="D121" s="1"/>
      <c r="E121" s="425"/>
      <c r="F121" s="1"/>
      <c r="G121" s="1"/>
      <c r="H121" s="1"/>
      <c r="I121" s="1"/>
      <c r="J121" s="1"/>
      <c r="K121" s="1"/>
      <c r="L121" s="1"/>
      <c r="M121" s="1"/>
      <c r="N121" s="1"/>
    </row>
    <row r="122" spans="1:61" s="5" customFormat="1">
      <c r="A122" s="1"/>
      <c r="B122" s="1"/>
      <c r="C122" s="1"/>
      <c r="D122" s="1"/>
      <c r="E122" s="425"/>
      <c r="F122" s="1"/>
      <c r="G122" s="1"/>
      <c r="H122" s="1"/>
      <c r="I122" s="1"/>
      <c r="J122" s="1"/>
      <c r="K122" s="1"/>
      <c r="L122" s="1"/>
      <c r="M122" s="1"/>
      <c r="N122" s="1"/>
    </row>
    <row r="123" spans="1:61" s="5" customFormat="1">
      <c r="A123" s="1"/>
      <c r="B123" s="1"/>
      <c r="C123" s="1"/>
      <c r="D123" s="1"/>
      <c r="E123" s="425"/>
      <c r="F123" s="1"/>
      <c r="G123" s="1"/>
      <c r="H123" s="1"/>
      <c r="I123" s="1"/>
      <c r="J123" s="1"/>
      <c r="K123" s="1"/>
      <c r="L123" s="1"/>
      <c r="M123" s="1"/>
      <c r="N123" s="1"/>
    </row>
    <row r="124" spans="1:61" s="5" customFormat="1">
      <c r="A124" s="1"/>
      <c r="B124" s="1"/>
      <c r="C124" s="1"/>
      <c r="D124" s="1"/>
      <c r="E124" s="425"/>
      <c r="F124" s="1"/>
      <c r="G124" s="1"/>
      <c r="H124" s="1"/>
      <c r="I124" s="1"/>
      <c r="J124" s="1"/>
      <c r="K124" s="1"/>
      <c r="L124" s="1"/>
      <c r="M124" s="1"/>
      <c r="N124" s="1"/>
    </row>
    <row r="125" spans="1:61" s="5" customFormat="1">
      <c r="A125" s="1"/>
      <c r="B125" s="1"/>
      <c r="C125" s="1"/>
      <c r="D125" s="1"/>
      <c r="E125" s="425"/>
      <c r="F125" s="1"/>
      <c r="G125" s="1"/>
      <c r="H125" s="1"/>
      <c r="I125" s="1"/>
      <c r="J125" s="1"/>
      <c r="K125" s="1"/>
      <c r="L125" s="1"/>
      <c r="M125" s="1"/>
      <c r="N125" s="1"/>
    </row>
    <row r="126" spans="1:61" s="5" customFormat="1">
      <c r="A126" s="1"/>
      <c r="B126" s="1"/>
      <c r="C126" s="1"/>
      <c r="D126" s="1"/>
      <c r="E126" s="425"/>
      <c r="F126" s="1"/>
      <c r="G126" s="1"/>
      <c r="H126" s="1"/>
      <c r="I126" s="1"/>
      <c r="J126" s="1"/>
      <c r="K126" s="1"/>
      <c r="L126" s="1"/>
      <c r="M126" s="1"/>
      <c r="N126" s="1"/>
    </row>
    <row r="127" spans="1:61" s="5" customFormat="1">
      <c r="A127" s="1"/>
      <c r="B127" s="1"/>
      <c r="C127" s="1"/>
      <c r="D127" s="1"/>
      <c r="E127" s="425"/>
      <c r="F127" s="1"/>
      <c r="G127" s="1"/>
      <c r="H127" s="1"/>
      <c r="I127" s="1"/>
      <c r="J127" s="1"/>
      <c r="K127" s="1"/>
      <c r="L127" s="1"/>
      <c r="M127" s="1"/>
      <c r="N127" s="1"/>
    </row>
    <row r="128" spans="1:61" s="5" customFormat="1">
      <c r="A128" s="1"/>
      <c r="B128" s="1"/>
      <c r="C128" s="1"/>
      <c r="D128" s="1"/>
      <c r="E128" s="425"/>
      <c r="F128" s="1"/>
      <c r="G128" s="1"/>
      <c r="H128" s="1"/>
      <c r="I128" s="1"/>
      <c r="J128" s="1"/>
      <c r="K128" s="1"/>
      <c r="L128" s="1"/>
      <c r="M128" s="1"/>
      <c r="N128" s="1"/>
    </row>
    <row r="129" spans="1:14" s="5" customFormat="1">
      <c r="A129" s="1"/>
      <c r="B129" s="1"/>
      <c r="C129" s="1"/>
      <c r="D129" s="1"/>
      <c r="E129" s="425"/>
      <c r="F129" s="1"/>
      <c r="G129" s="1"/>
      <c r="H129" s="1"/>
      <c r="I129" s="1"/>
      <c r="J129" s="1"/>
      <c r="K129" s="1"/>
      <c r="L129" s="1"/>
      <c r="M129" s="1"/>
      <c r="N129" s="1"/>
    </row>
    <row r="130" spans="1:14" s="5" customFormat="1">
      <c r="A130" s="1"/>
      <c r="B130" s="1"/>
      <c r="C130" s="1"/>
      <c r="D130" s="1"/>
      <c r="E130" s="425"/>
      <c r="F130" s="1"/>
      <c r="G130" s="1"/>
      <c r="H130" s="1"/>
      <c r="I130" s="1"/>
      <c r="J130" s="1"/>
      <c r="K130" s="1"/>
      <c r="L130" s="1"/>
      <c r="M130" s="1"/>
      <c r="N130" s="1"/>
    </row>
    <row r="131" spans="1:14" s="5" customFormat="1">
      <c r="A131" s="1"/>
      <c r="B131" s="1"/>
      <c r="C131" s="1"/>
      <c r="D131" s="1"/>
      <c r="E131" s="425"/>
      <c r="F131" s="1"/>
      <c r="G131" s="1"/>
      <c r="H131" s="1"/>
      <c r="I131" s="1"/>
      <c r="J131" s="1"/>
      <c r="K131" s="1"/>
      <c r="L131" s="1"/>
      <c r="M131" s="1"/>
      <c r="N131" s="1"/>
    </row>
    <row r="132" spans="1:14" s="5" customFormat="1">
      <c r="A132" s="1"/>
      <c r="B132" s="1"/>
      <c r="C132" s="1"/>
      <c r="D132" s="1"/>
      <c r="E132" s="425"/>
      <c r="F132" s="1"/>
      <c r="G132" s="1"/>
      <c r="H132" s="1"/>
      <c r="I132" s="1"/>
      <c r="J132" s="1"/>
      <c r="K132" s="1"/>
      <c r="L132" s="1"/>
      <c r="M132" s="1"/>
      <c r="N132" s="1"/>
    </row>
    <row r="133" spans="1:14" s="5" customFormat="1">
      <c r="A133" s="1"/>
      <c r="B133" s="1"/>
      <c r="C133" s="1"/>
      <c r="D133" s="1"/>
      <c r="E133" s="425"/>
      <c r="F133" s="1"/>
      <c r="G133" s="1"/>
      <c r="H133" s="1"/>
      <c r="I133" s="1"/>
      <c r="J133" s="1"/>
      <c r="K133" s="1"/>
      <c r="L133" s="1"/>
      <c r="M133" s="1"/>
      <c r="N133" s="1"/>
    </row>
    <row r="134" spans="1:14" s="5" customFormat="1">
      <c r="A134" s="1"/>
      <c r="B134" s="1"/>
      <c r="C134" s="1"/>
      <c r="D134" s="1"/>
      <c r="E134" s="425"/>
      <c r="F134" s="1"/>
      <c r="G134" s="1"/>
      <c r="H134" s="1"/>
      <c r="I134" s="1"/>
      <c r="J134" s="1"/>
      <c r="K134" s="1"/>
      <c r="L134" s="1"/>
      <c r="M134" s="1"/>
      <c r="N134" s="1"/>
    </row>
    <row r="135" spans="1:14" s="5" customFormat="1">
      <c r="A135" s="1"/>
      <c r="B135" s="1"/>
      <c r="C135" s="1"/>
      <c r="D135" s="1"/>
      <c r="E135" s="425"/>
      <c r="F135" s="1"/>
      <c r="G135" s="1"/>
      <c r="H135" s="1"/>
      <c r="I135" s="1"/>
      <c r="J135" s="1"/>
      <c r="K135" s="1"/>
      <c r="L135" s="1"/>
      <c r="M135" s="1"/>
    </row>
    <row r="136" spans="1:14" s="5" customFormat="1">
      <c r="A136" s="1"/>
      <c r="B136" s="1"/>
      <c r="C136" s="1"/>
      <c r="D136" s="1"/>
      <c r="E136" s="425"/>
      <c r="F136" s="1"/>
      <c r="G136" s="1"/>
      <c r="H136" s="1"/>
      <c r="I136" s="1"/>
      <c r="J136" s="1"/>
      <c r="K136" s="1"/>
      <c r="L136" s="1"/>
      <c r="M136" s="1"/>
    </row>
    <row r="137" spans="1:14" s="5" customFormat="1">
      <c r="A137" s="1"/>
      <c r="B137" s="1"/>
      <c r="C137" s="1"/>
      <c r="D137" s="1"/>
      <c r="E137" s="425"/>
      <c r="F137" s="1"/>
      <c r="G137" s="1"/>
      <c r="H137" s="1"/>
      <c r="I137" s="1"/>
      <c r="J137" s="1"/>
      <c r="K137" s="1"/>
      <c r="L137" s="1"/>
      <c r="M137" s="1"/>
    </row>
    <row r="138" spans="1:14" s="5" customFormat="1">
      <c r="A138" s="1"/>
      <c r="B138" s="1"/>
      <c r="C138" s="1"/>
      <c r="D138" s="1"/>
      <c r="E138" s="425"/>
      <c r="F138" s="1"/>
      <c r="G138" s="1"/>
      <c r="H138" s="1"/>
      <c r="I138" s="1"/>
      <c r="J138" s="1"/>
      <c r="K138" s="1"/>
      <c r="L138" s="1"/>
      <c r="M138" s="1"/>
    </row>
    <row r="139" spans="1:14" s="5" customFormat="1">
      <c r="A139" s="1"/>
      <c r="B139" s="1"/>
      <c r="C139" s="1"/>
      <c r="D139" s="1"/>
      <c r="E139" s="425"/>
      <c r="F139" s="1"/>
      <c r="G139" s="1"/>
      <c r="H139" s="1"/>
      <c r="I139" s="1"/>
      <c r="J139" s="1"/>
      <c r="K139" s="1"/>
      <c r="L139" s="1"/>
      <c r="M139" s="1"/>
    </row>
    <row r="140" spans="1:14" s="5" customFormat="1">
      <c r="A140" s="1"/>
      <c r="B140" s="1"/>
      <c r="C140" s="1"/>
      <c r="D140" s="1"/>
      <c r="E140" s="425"/>
      <c r="F140" s="1"/>
      <c r="G140" s="1"/>
      <c r="H140" s="1"/>
      <c r="I140" s="1"/>
      <c r="J140" s="1"/>
      <c r="K140" s="1"/>
      <c r="L140" s="1"/>
      <c r="M140" s="1"/>
    </row>
    <row r="141" spans="1:14" s="5" customFormat="1">
      <c r="A141" s="1"/>
      <c r="B141" s="1"/>
      <c r="C141" s="1"/>
      <c r="D141" s="1"/>
      <c r="E141" s="425"/>
      <c r="F141" s="1"/>
      <c r="G141" s="1"/>
      <c r="H141" s="1"/>
      <c r="I141" s="1"/>
      <c r="J141" s="1"/>
      <c r="K141" s="1"/>
      <c r="L141" s="1"/>
      <c r="M141" s="1"/>
    </row>
    <row r="142" spans="1:14" s="5" customFormat="1">
      <c r="A142" s="1"/>
      <c r="B142" s="1"/>
      <c r="C142" s="1"/>
      <c r="D142" s="1"/>
      <c r="E142" s="425"/>
      <c r="F142" s="1"/>
      <c r="G142" s="1"/>
      <c r="H142" s="1"/>
      <c r="I142" s="1"/>
      <c r="J142" s="1"/>
      <c r="K142" s="1"/>
      <c r="L142" s="1"/>
      <c r="M142" s="1"/>
    </row>
    <row r="143" spans="1:14" s="5" customFormat="1">
      <c r="A143" s="1"/>
      <c r="B143" s="1"/>
      <c r="C143" s="1"/>
      <c r="D143" s="1"/>
      <c r="E143" s="425"/>
      <c r="F143" s="1"/>
      <c r="G143" s="1"/>
      <c r="H143" s="1"/>
      <c r="I143" s="1"/>
      <c r="J143" s="1"/>
      <c r="K143" s="1"/>
      <c r="L143" s="1"/>
      <c r="M143" s="1"/>
    </row>
    <row r="144" spans="1:14" s="5" customFormat="1">
      <c r="A144" s="1"/>
      <c r="B144" s="1"/>
      <c r="C144" s="1"/>
      <c r="D144" s="1"/>
      <c r="E144" s="425"/>
      <c r="F144" s="1"/>
      <c r="G144" s="1"/>
      <c r="H144" s="1"/>
    </row>
    <row r="145" spans="1:8" s="5" customFormat="1">
      <c r="A145" s="1"/>
      <c r="B145" s="1"/>
      <c r="C145" s="1"/>
      <c r="D145" s="1"/>
      <c r="E145" s="425"/>
      <c r="F145" s="1"/>
      <c r="G145" s="1"/>
      <c r="H145" s="1"/>
    </row>
    <row r="146" spans="1:8" s="5" customFormat="1">
      <c r="A146" s="1"/>
      <c r="B146" s="1"/>
      <c r="C146" s="1"/>
      <c r="D146" s="1"/>
      <c r="E146" s="425"/>
      <c r="F146" s="1"/>
      <c r="G146" s="1"/>
      <c r="H146" s="1"/>
    </row>
    <row r="147" spans="1:8" s="5" customFormat="1">
      <c r="A147" s="1"/>
      <c r="B147" s="1"/>
      <c r="C147" s="1"/>
      <c r="D147" s="1"/>
      <c r="E147" s="425"/>
      <c r="F147" s="1"/>
      <c r="G147" s="1"/>
      <c r="H147" s="1"/>
    </row>
    <row r="148" spans="1:8" s="5" customFormat="1">
      <c r="A148" s="1"/>
      <c r="B148" s="1"/>
      <c r="C148" s="1"/>
      <c r="D148" s="1"/>
      <c r="E148" s="425"/>
      <c r="F148" s="1"/>
      <c r="G148" s="1"/>
      <c r="H148" s="1"/>
    </row>
    <row r="149" spans="1:8" s="5" customFormat="1">
      <c r="A149" s="1"/>
      <c r="B149" s="1"/>
      <c r="C149" s="1"/>
      <c r="D149" s="1"/>
      <c r="E149" s="425"/>
      <c r="F149" s="1"/>
      <c r="G149" s="1"/>
      <c r="H149" s="1"/>
    </row>
    <row r="150" spans="1:8" s="5" customFormat="1">
      <c r="A150" s="1"/>
      <c r="B150" s="1"/>
      <c r="C150" s="1"/>
      <c r="D150" s="1"/>
      <c r="E150" s="425"/>
      <c r="F150" s="1"/>
      <c r="G150" s="1"/>
      <c r="H150" s="1"/>
    </row>
    <row r="151" spans="1:8" s="5" customFormat="1">
      <c r="A151" s="1"/>
      <c r="B151" s="1"/>
      <c r="C151" s="1"/>
      <c r="D151" s="1"/>
      <c r="E151" s="425"/>
      <c r="F151" s="1"/>
      <c r="G151" s="1"/>
      <c r="H151" s="1"/>
    </row>
    <row r="152" spans="1:8" s="5" customFormat="1">
      <c r="A152" s="1"/>
      <c r="B152" s="1"/>
      <c r="C152" s="1"/>
      <c r="D152" s="1"/>
      <c r="E152" s="425"/>
      <c r="F152" s="1"/>
      <c r="G152" s="1"/>
      <c r="H152" s="1"/>
    </row>
    <row r="153" spans="1:8" s="5" customFormat="1">
      <c r="A153" s="1"/>
      <c r="B153" s="1"/>
      <c r="C153" s="1"/>
      <c r="D153" s="1"/>
      <c r="E153" s="425"/>
      <c r="F153" s="1"/>
      <c r="G153" s="1"/>
      <c r="H153" s="1"/>
    </row>
    <row r="154" spans="1:8" s="5" customFormat="1">
      <c r="A154" s="1"/>
      <c r="B154" s="1"/>
      <c r="C154" s="1"/>
      <c r="D154" s="1"/>
      <c r="E154" s="425"/>
      <c r="F154" s="1"/>
      <c r="G154" s="1"/>
      <c r="H154" s="1"/>
    </row>
    <row r="155" spans="1:8" s="5" customFormat="1">
      <c r="A155" s="1"/>
      <c r="B155" s="1"/>
      <c r="C155" s="1"/>
      <c r="D155" s="1"/>
      <c r="E155" s="425"/>
      <c r="F155" s="1"/>
      <c r="G155" s="1"/>
      <c r="H155" s="1"/>
    </row>
    <row r="156" spans="1:8" s="5" customFormat="1">
      <c r="A156" s="1"/>
      <c r="B156" s="1"/>
      <c r="C156" s="1"/>
      <c r="D156" s="1"/>
      <c r="E156" s="425"/>
      <c r="F156" s="1"/>
      <c r="G156" s="1"/>
      <c r="H156" s="1"/>
    </row>
    <row r="157" spans="1:8" s="5" customFormat="1">
      <c r="A157" s="1"/>
      <c r="B157" s="1"/>
      <c r="C157" s="1"/>
      <c r="D157" s="1"/>
      <c r="E157" s="425"/>
      <c r="F157" s="1"/>
      <c r="G157" s="1"/>
      <c r="H157" s="1"/>
    </row>
    <row r="158" spans="1:8" s="5" customFormat="1">
      <c r="A158" s="1"/>
      <c r="B158" s="1"/>
      <c r="C158" s="1"/>
      <c r="D158" s="1"/>
      <c r="E158" s="425"/>
      <c r="F158" s="1"/>
      <c r="G158" s="1"/>
      <c r="H158" s="1"/>
    </row>
    <row r="159" spans="1:8" s="5" customFormat="1">
      <c r="A159" s="1"/>
      <c r="B159" s="1"/>
      <c r="C159" s="1"/>
      <c r="D159" s="1"/>
      <c r="E159" s="425"/>
      <c r="F159" s="1"/>
      <c r="G159" s="1"/>
      <c r="H159" s="1"/>
    </row>
    <row r="160" spans="1:8" s="5" customFormat="1">
      <c r="A160" s="1"/>
      <c r="B160" s="1"/>
      <c r="C160" s="1"/>
      <c r="D160" s="1"/>
      <c r="E160" s="425"/>
      <c r="F160" s="1"/>
      <c r="G160" s="1"/>
      <c r="H160" s="1"/>
    </row>
    <row r="161" spans="1:8" s="5" customFormat="1">
      <c r="A161" s="1"/>
      <c r="B161" s="1"/>
      <c r="C161" s="1"/>
      <c r="D161" s="1"/>
      <c r="E161" s="425"/>
      <c r="F161" s="1"/>
      <c r="G161" s="1"/>
      <c r="H161" s="1"/>
    </row>
    <row r="162" spans="1:8" s="5" customFormat="1">
      <c r="A162" s="1"/>
      <c r="B162" s="1"/>
      <c r="C162" s="1"/>
      <c r="D162" s="1"/>
      <c r="E162" s="425"/>
      <c r="F162" s="1"/>
      <c r="G162" s="1"/>
      <c r="H162" s="1"/>
    </row>
    <row r="163" spans="1:8" s="5" customFormat="1">
      <c r="A163" s="1"/>
      <c r="B163" s="1"/>
      <c r="C163" s="1"/>
      <c r="D163" s="1"/>
      <c r="E163" s="425"/>
      <c r="F163" s="1"/>
      <c r="G163" s="1"/>
      <c r="H163" s="1"/>
    </row>
    <row r="164" spans="1:8" s="5" customFormat="1">
      <c r="A164" s="1"/>
      <c r="B164" s="1"/>
      <c r="C164" s="1"/>
      <c r="D164" s="1"/>
      <c r="E164" s="425"/>
      <c r="F164" s="1"/>
      <c r="G164" s="1"/>
      <c r="H164" s="1"/>
    </row>
    <row r="165" spans="1:8" s="5" customFormat="1">
      <c r="A165" s="1"/>
      <c r="B165" s="1"/>
      <c r="C165" s="1"/>
      <c r="D165" s="1"/>
      <c r="E165" s="425"/>
      <c r="F165" s="1"/>
      <c r="G165" s="1"/>
      <c r="H165" s="1"/>
    </row>
    <row r="166" spans="1:8" s="5" customFormat="1">
      <c r="A166" s="1"/>
      <c r="B166" s="1"/>
      <c r="C166" s="1"/>
      <c r="D166" s="1"/>
      <c r="E166" s="425"/>
      <c r="F166" s="1"/>
      <c r="G166" s="1"/>
      <c r="H166" s="1"/>
    </row>
    <row r="167" spans="1:8" s="5" customFormat="1">
      <c r="A167" s="1"/>
      <c r="B167" s="1"/>
      <c r="C167" s="1"/>
      <c r="D167" s="1"/>
      <c r="E167" s="425"/>
      <c r="F167" s="1"/>
      <c r="G167" s="1"/>
      <c r="H167" s="1"/>
    </row>
    <row r="168" spans="1:8" s="5" customFormat="1">
      <c r="A168" s="1"/>
      <c r="B168" s="1"/>
      <c r="C168" s="1"/>
      <c r="D168" s="1"/>
      <c r="E168" s="425"/>
      <c r="F168" s="1"/>
      <c r="G168" s="1"/>
      <c r="H168" s="1"/>
    </row>
    <row r="169" spans="1:8" s="5" customFormat="1">
      <c r="B169" s="1"/>
      <c r="C169" s="1"/>
      <c r="D169" s="1"/>
      <c r="E169" s="425"/>
      <c r="F169" s="1"/>
      <c r="G169" s="1"/>
    </row>
    <row r="170" spans="1:8" s="5" customFormat="1">
      <c r="B170" s="1"/>
      <c r="C170" s="1"/>
      <c r="D170" s="1"/>
      <c r="E170" s="425"/>
      <c r="F170" s="1"/>
      <c r="G170" s="1"/>
    </row>
    <row r="171" spans="1:8" s="5" customFormat="1">
      <c r="B171" s="1"/>
      <c r="C171" s="1"/>
      <c r="D171" s="1"/>
      <c r="E171" s="425"/>
      <c r="F171" s="1"/>
      <c r="G171" s="1"/>
    </row>
    <row r="172" spans="1:8" s="5" customFormat="1">
      <c r="E172" s="509"/>
    </row>
    <row r="173" spans="1:8" s="5" customFormat="1">
      <c r="E173" s="509"/>
    </row>
    <row r="174" spans="1:8" s="5" customFormat="1">
      <c r="E174" s="509"/>
    </row>
    <row r="175" spans="1:8" s="5" customFormat="1">
      <c r="E175" s="509"/>
    </row>
    <row r="176" spans="1:8" s="5" customFormat="1">
      <c r="E176" s="509"/>
    </row>
    <row r="177" spans="5:5" s="5" customFormat="1">
      <c r="E177" s="509"/>
    </row>
    <row r="178" spans="5:5" s="5" customFormat="1">
      <c r="E178" s="509"/>
    </row>
    <row r="179" spans="5:5" s="5" customFormat="1">
      <c r="E179" s="509"/>
    </row>
    <row r="180" spans="5:5" s="5" customFormat="1">
      <c r="E180" s="509"/>
    </row>
    <row r="181" spans="5:5" s="5" customFormat="1">
      <c r="E181" s="509"/>
    </row>
    <row r="182" spans="5:5" s="5" customFormat="1">
      <c r="E182" s="509"/>
    </row>
    <row r="183" spans="5:5" s="5" customFormat="1">
      <c r="E183" s="509"/>
    </row>
    <row r="184" spans="5:5" s="5" customFormat="1">
      <c r="E184" s="509"/>
    </row>
    <row r="185" spans="5:5" s="5" customFormat="1">
      <c r="E185" s="509"/>
    </row>
    <row r="186" spans="5:5" s="5" customFormat="1">
      <c r="E186" s="509"/>
    </row>
    <row r="187" spans="5:5" s="5" customFormat="1">
      <c r="E187" s="509"/>
    </row>
    <row r="188" spans="5:5" s="5" customFormat="1">
      <c r="E188" s="509"/>
    </row>
    <row r="189" spans="5:5" s="5" customFormat="1">
      <c r="E189" s="509"/>
    </row>
    <row r="190" spans="5:5" s="5" customFormat="1">
      <c r="E190" s="509"/>
    </row>
    <row r="191" spans="5:5" s="5" customFormat="1">
      <c r="E191" s="509"/>
    </row>
    <row r="192" spans="5:5" s="5" customFormat="1">
      <c r="E192" s="509"/>
    </row>
    <row r="193" spans="5:5" s="5" customFormat="1">
      <c r="E193" s="509"/>
    </row>
    <row r="194" spans="5:5" s="5" customFormat="1">
      <c r="E194" s="509"/>
    </row>
    <row r="195" spans="5:5" s="5" customFormat="1">
      <c r="E195" s="509"/>
    </row>
    <row r="196" spans="5:5" s="5" customFormat="1">
      <c r="E196" s="509"/>
    </row>
    <row r="197" spans="5:5" s="5" customFormat="1">
      <c r="E197" s="509"/>
    </row>
    <row r="198" spans="5:5" s="5" customFormat="1">
      <c r="E198" s="509"/>
    </row>
    <row r="199" spans="5:5" s="5" customFormat="1">
      <c r="E199" s="509"/>
    </row>
    <row r="200" spans="5:5" s="5" customFormat="1">
      <c r="E200" s="509"/>
    </row>
    <row r="201" spans="5:5" s="5" customFormat="1">
      <c r="E201" s="509"/>
    </row>
    <row r="202" spans="5:5" s="5" customFormat="1">
      <c r="E202" s="509"/>
    </row>
    <row r="203" spans="5:5" s="5" customFormat="1">
      <c r="E203" s="509"/>
    </row>
    <row r="204" spans="5:5" s="5" customFormat="1">
      <c r="E204" s="509"/>
    </row>
    <row r="205" spans="5:5" s="5" customFormat="1">
      <c r="E205" s="509"/>
    </row>
    <row r="206" spans="5:5" s="5" customFormat="1">
      <c r="E206" s="509"/>
    </row>
    <row r="207" spans="5:5" s="5" customFormat="1">
      <c r="E207" s="509"/>
    </row>
    <row r="208" spans="5:5" s="5" customFormat="1">
      <c r="E208" s="509"/>
    </row>
    <row r="209" spans="5:5" s="5" customFormat="1">
      <c r="E209" s="509"/>
    </row>
    <row r="210" spans="5:5" s="5" customFormat="1">
      <c r="E210" s="509"/>
    </row>
    <row r="211" spans="5:5" s="5" customFormat="1">
      <c r="E211" s="509"/>
    </row>
    <row r="212" spans="5:5" s="5" customFormat="1">
      <c r="E212" s="509"/>
    </row>
    <row r="213" spans="5:5" s="5" customFormat="1">
      <c r="E213" s="509"/>
    </row>
    <row r="214" spans="5:5" s="5" customFormat="1">
      <c r="E214" s="509"/>
    </row>
    <row r="215" spans="5:5" s="5" customFormat="1">
      <c r="E215" s="509"/>
    </row>
    <row r="216" spans="5:5" s="5" customFormat="1">
      <c r="E216" s="509"/>
    </row>
    <row r="217" spans="5:5" s="5" customFormat="1">
      <c r="E217" s="509"/>
    </row>
    <row r="218" spans="5:5" s="5" customFormat="1">
      <c r="E218" s="509"/>
    </row>
    <row r="219" spans="5:5" s="5" customFormat="1">
      <c r="E219" s="509"/>
    </row>
    <row r="220" spans="5:5" s="5" customFormat="1">
      <c r="E220" s="509"/>
    </row>
    <row r="221" spans="5:5" s="5" customFormat="1">
      <c r="E221" s="509"/>
    </row>
    <row r="222" spans="5:5" s="5" customFormat="1">
      <c r="E222" s="509"/>
    </row>
    <row r="223" spans="5:5" s="5" customFormat="1">
      <c r="E223" s="509"/>
    </row>
    <row r="224" spans="5:5" s="5" customFormat="1">
      <c r="E224" s="509"/>
    </row>
    <row r="225" spans="5:5" s="5" customFormat="1">
      <c r="E225" s="509"/>
    </row>
    <row r="226" spans="5:5" s="5" customFormat="1">
      <c r="E226" s="509"/>
    </row>
    <row r="227" spans="5:5" s="5" customFormat="1">
      <c r="E227" s="509"/>
    </row>
    <row r="228" spans="5:5" s="5" customFormat="1">
      <c r="E228" s="509"/>
    </row>
    <row r="229" spans="5:5" s="5" customFormat="1">
      <c r="E229" s="509"/>
    </row>
    <row r="230" spans="5:5" s="5" customFormat="1">
      <c r="E230" s="509"/>
    </row>
    <row r="231" spans="5:5" s="5" customFormat="1">
      <c r="E231" s="509"/>
    </row>
    <row r="232" spans="5:5" s="5" customFormat="1">
      <c r="E232" s="509"/>
    </row>
    <row r="233" spans="5:5" s="5" customFormat="1">
      <c r="E233" s="509"/>
    </row>
    <row r="234" spans="5:5" s="5" customFormat="1">
      <c r="E234" s="509"/>
    </row>
    <row r="235" spans="5:5" s="5" customFormat="1">
      <c r="E235" s="509"/>
    </row>
    <row r="236" spans="5:5" s="5" customFormat="1">
      <c r="E236" s="509"/>
    </row>
    <row r="237" spans="5:5" s="5" customFormat="1">
      <c r="E237" s="509"/>
    </row>
    <row r="238" spans="5:5" s="5" customFormat="1">
      <c r="E238" s="509"/>
    </row>
    <row r="239" spans="5:5" s="5" customFormat="1">
      <c r="E239" s="509"/>
    </row>
    <row r="240" spans="5:5" s="5" customFormat="1">
      <c r="E240" s="509"/>
    </row>
    <row r="241" spans="5:5" s="5" customFormat="1">
      <c r="E241" s="509"/>
    </row>
    <row r="242" spans="5:5" s="5" customFormat="1">
      <c r="E242" s="509"/>
    </row>
    <row r="243" spans="5:5" s="5" customFormat="1">
      <c r="E243" s="509"/>
    </row>
    <row r="244" spans="5:5" s="5" customFormat="1">
      <c r="E244" s="509"/>
    </row>
    <row r="245" spans="5:5" s="5" customFormat="1">
      <c r="E245" s="509"/>
    </row>
    <row r="246" spans="5:5" s="5" customFormat="1">
      <c r="E246" s="509"/>
    </row>
    <row r="247" spans="5:5" s="5" customFormat="1">
      <c r="E247" s="509"/>
    </row>
    <row r="248" spans="5:5" s="5" customFormat="1">
      <c r="E248" s="509"/>
    </row>
    <row r="249" spans="5:5" s="5" customFormat="1">
      <c r="E249" s="509"/>
    </row>
    <row r="250" spans="5:5" s="5" customFormat="1">
      <c r="E250" s="509"/>
    </row>
    <row r="251" spans="5:5" s="5" customFormat="1">
      <c r="E251" s="509"/>
    </row>
    <row r="252" spans="5:5" s="5" customFormat="1">
      <c r="E252" s="509"/>
    </row>
    <row r="253" spans="5:5" s="5" customFormat="1">
      <c r="E253" s="509"/>
    </row>
    <row r="254" spans="5:5" s="5" customFormat="1">
      <c r="E254" s="509"/>
    </row>
    <row r="255" spans="5:5" s="5" customFormat="1">
      <c r="E255" s="509"/>
    </row>
    <row r="256" spans="5:5" s="5" customFormat="1">
      <c r="E256" s="509"/>
    </row>
    <row r="257" spans="5:5" s="5" customFormat="1">
      <c r="E257" s="509"/>
    </row>
    <row r="258" spans="5:5" s="5" customFormat="1">
      <c r="E258" s="509"/>
    </row>
    <row r="259" spans="5:5" s="5" customFormat="1">
      <c r="E259" s="509"/>
    </row>
    <row r="260" spans="5:5" s="5" customFormat="1">
      <c r="E260" s="509"/>
    </row>
    <row r="261" spans="5:5" s="5" customFormat="1">
      <c r="E261" s="509"/>
    </row>
    <row r="262" spans="5:5" s="5" customFormat="1">
      <c r="E262" s="509"/>
    </row>
    <row r="263" spans="5:5" s="5" customFormat="1">
      <c r="E263" s="509"/>
    </row>
    <row r="264" spans="5:5" s="5" customFormat="1">
      <c r="E264" s="509"/>
    </row>
    <row r="265" spans="5:5" s="5" customFormat="1">
      <c r="E265" s="509"/>
    </row>
    <row r="266" spans="5:5" s="5" customFormat="1">
      <c r="E266" s="509"/>
    </row>
    <row r="267" spans="5:5" s="5" customFormat="1">
      <c r="E267" s="509"/>
    </row>
    <row r="268" spans="5:5" s="5" customFormat="1">
      <c r="E268" s="509"/>
    </row>
    <row r="269" spans="5:5" s="5" customFormat="1">
      <c r="E269" s="509"/>
    </row>
    <row r="270" spans="5:5" s="5" customFormat="1">
      <c r="E270" s="509"/>
    </row>
    <row r="271" spans="5:5" s="5" customFormat="1">
      <c r="E271" s="509"/>
    </row>
    <row r="272" spans="5:5" s="5" customFormat="1">
      <c r="E272" s="509"/>
    </row>
    <row r="273" spans="5:5" s="5" customFormat="1">
      <c r="E273" s="509"/>
    </row>
    <row r="274" spans="5:5" s="5" customFormat="1">
      <c r="E274" s="509"/>
    </row>
    <row r="275" spans="5:5" s="5" customFormat="1">
      <c r="E275" s="509"/>
    </row>
    <row r="276" spans="5:5" s="5" customFormat="1">
      <c r="E276" s="509"/>
    </row>
    <row r="277" spans="5:5" s="5" customFormat="1">
      <c r="E277" s="509"/>
    </row>
    <row r="278" spans="5:5" s="5" customFormat="1">
      <c r="E278" s="509"/>
    </row>
    <row r="279" spans="5:5" s="5" customFormat="1">
      <c r="E279" s="509"/>
    </row>
    <row r="280" spans="5:5" s="5" customFormat="1">
      <c r="E280" s="509"/>
    </row>
    <row r="281" spans="5:5" s="5" customFormat="1">
      <c r="E281" s="509"/>
    </row>
    <row r="282" spans="5:5" s="5" customFormat="1">
      <c r="E282" s="509"/>
    </row>
    <row r="283" spans="5:5" s="5" customFormat="1">
      <c r="E283" s="509"/>
    </row>
    <row r="284" spans="5:5" s="5" customFormat="1">
      <c r="E284" s="509"/>
    </row>
    <row r="285" spans="5:5" s="5" customFormat="1">
      <c r="E285" s="509"/>
    </row>
    <row r="286" spans="5:5" s="5" customFormat="1">
      <c r="E286" s="509"/>
    </row>
    <row r="287" spans="5:5" s="5" customFormat="1">
      <c r="E287" s="509"/>
    </row>
    <row r="288" spans="5:5" s="5" customFormat="1">
      <c r="E288" s="509"/>
    </row>
    <row r="289" spans="5:5" s="5" customFormat="1">
      <c r="E289" s="509"/>
    </row>
    <row r="290" spans="5:5" s="5" customFormat="1">
      <c r="E290" s="509"/>
    </row>
    <row r="291" spans="5:5" s="5" customFormat="1">
      <c r="E291" s="509"/>
    </row>
    <row r="292" spans="5:5" s="5" customFormat="1">
      <c r="E292" s="509"/>
    </row>
    <row r="293" spans="5:5" s="5" customFormat="1">
      <c r="E293" s="509"/>
    </row>
    <row r="294" spans="5:5" s="5" customFormat="1">
      <c r="E294" s="509"/>
    </row>
    <row r="295" spans="5:5" s="5" customFormat="1">
      <c r="E295" s="509"/>
    </row>
    <row r="296" spans="5:5" s="5" customFormat="1">
      <c r="E296" s="509"/>
    </row>
    <row r="297" spans="5:5" s="5" customFormat="1">
      <c r="E297" s="509"/>
    </row>
    <row r="298" spans="5:5" s="5" customFormat="1">
      <c r="E298" s="509"/>
    </row>
    <row r="299" spans="5:5" s="5" customFormat="1">
      <c r="E299" s="509"/>
    </row>
    <row r="300" spans="5:5" s="5" customFormat="1">
      <c r="E300" s="509"/>
    </row>
    <row r="301" spans="5:5" s="5" customFormat="1">
      <c r="E301" s="509"/>
    </row>
    <row r="302" spans="5:5" s="5" customFormat="1">
      <c r="E302" s="509"/>
    </row>
    <row r="303" spans="5:5" s="5" customFormat="1">
      <c r="E303" s="509"/>
    </row>
    <row r="304" spans="5:5" s="5" customFormat="1">
      <c r="E304" s="509"/>
    </row>
    <row r="305" spans="5:5" s="5" customFormat="1">
      <c r="E305" s="509"/>
    </row>
    <row r="306" spans="5:5" s="5" customFormat="1">
      <c r="E306" s="509"/>
    </row>
    <row r="307" spans="5:5" s="5" customFormat="1">
      <c r="E307" s="509"/>
    </row>
    <row r="308" spans="5:5" s="5" customFormat="1">
      <c r="E308" s="509"/>
    </row>
    <row r="309" spans="5:5" s="5" customFormat="1">
      <c r="E309" s="509"/>
    </row>
    <row r="310" spans="5:5" s="5" customFormat="1">
      <c r="E310" s="509"/>
    </row>
    <row r="311" spans="5:5" s="5" customFormat="1">
      <c r="E311" s="509"/>
    </row>
    <row r="312" spans="5:5" s="5" customFormat="1">
      <c r="E312" s="509"/>
    </row>
    <row r="313" spans="5:5" s="5" customFormat="1">
      <c r="E313" s="509"/>
    </row>
    <row r="314" spans="5:5" s="5" customFormat="1">
      <c r="E314" s="509"/>
    </row>
    <row r="315" spans="5:5" s="5" customFormat="1">
      <c r="E315" s="509"/>
    </row>
    <row r="316" spans="5:5" s="5" customFormat="1">
      <c r="E316" s="509"/>
    </row>
    <row r="317" spans="5:5" s="5" customFormat="1">
      <c r="E317" s="509"/>
    </row>
    <row r="318" spans="5:5" s="5" customFormat="1">
      <c r="E318" s="509"/>
    </row>
    <row r="319" spans="5:5" s="5" customFormat="1">
      <c r="E319" s="509"/>
    </row>
    <row r="320" spans="5:5" s="5" customFormat="1">
      <c r="E320" s="509"/>
    </row>
    <row r="321" spans="5:5" s="5" customFormat="1">
      <c r="E321" s="509"/>
    </row>
    <row r="322" spans="5:5" s="5" customFormat="1">
      <c r="E322" s="509"/>
    </row>
    <row r="323" spans="5:5" s="5" customFormat="1">
      <c r="E323" s="509"/>
    </row>
    <row r="324" spans="5:5" s="5" customFormat="1">
      <c r="E324" s="509"/>
    </row>
    <row r="325" spans="5:5" s="5" customFormat="1">
      <c r="E325" s="509"/>
    </row>
    <row r="326" spans="5:5" s="5" customFormat="1">
      <c r="E326" s="509"/>
    </row>
    <row r="327" spans="5:5" s="5" customFormat="1">
      <c r="E327" s="509"/>
    </row>
    <row r="328" spans="5:5" s="5" customFormat="1">
      <c r="E328" s="509"/>
    </row>
    <row r="329" spans="5:5" s="5" customFormat="1">
      <c r="E329" s="509"/>
    </row>
    <row r="330" spans="5:5" s="5" customFormat="1">
      <c r="E330" s="509"/>
    </row>
    <row r="331" spans="5:5" s="5" customFormat="1">
      <c r="E331" s="509"/>
    </row>
    <row r="332" spans="5:5" s="5" customFormat="1">
      <c r="E332" s="509"/>
    </row>
    <row r="333" spans="5:5" s="5" customFormat="1">
      <c r="E333" s="509"/>
    </row>
    <row r="334" spans="5:5" s="5" customFormat="1">
      <c r="E334" s="509"/>
    </row>
    <row r="335" spans="5:5" s="5" customFormat="1">
      <c r="E335" s="509"/>
    </row>
    <row r="336" spans="5:5" s="5" customFormat="1">
      <c r="E336" s="509"/>
    </row>
    <row r="337" spans="5:5" s="5" customFormat="1">
      <c r="E337" s="509"/>
    </row>
    <row r="338" spans="5:5" s="5" customFormat="1">
      <c r="E338" s="509"/>
    </row>
    <row r="339" spans="5:5" s="5" customFormat="1">
      <c r="E339" s="509"/>
    </row>
    <row r="340" spans="5:5" s="5" customFormat="1">
      <c r="E340" s="509"/>
    </row>
    <row r="341" spans="5:5" s="5" customFormat="1">
      <c r="E341" s="509"/>
    </row>
    <row r="342" spans="5:5" s="5" customFormat="1">
      <c r="E342" s="509"/>
    </row>
    <row r="343" spans="5:5" s="5" customFormat="1">
      <c r="E343" s="509"/>
    </row>
    <row r="344" spans="5:5" s="5" customFormat="1">
      <c r="E344" s="509"/>
    </row>
    <row r="345" spans="5:5" s="5" customFormat="1">
      <c r="E345" s="509"/>
    </row>
    <row r="346" spans="5:5" s="5" customFormat="1">
      <c r="E346" s="509"/>
    </row>
    <row r="347" spans="5:5" s="5" customFormat="1">
      <c r="E347" s="509"/>
    </row>
    <row r="348" spans="5:5" s="5" customFormat="1">
      <c r="E348" s="509"/>
    </row>
    <row r="349" spans="5:5" s="5" customFormat="1">
      <c r="E349" s="509"/>
    </row>
    <row r="350" spans="5:5" s="5" customFormat="1">
      <c r="E350" s="509"/>
    </row>
    <row r="351" spans="5:5" s="5" customFormat="1">
      <c r="E351" s="509"/>
    </row>
    <row r="352" spans="5:5" s="5" customFormat="1">
      <c r="E352" s="509"/>
    </row>
    <row r="353" spans="5:5" s="5" customFormat="1">
      <c r="E353" s="509"/>
    </row>
    <row r="354" spans="5:5" s="5" customFormat="1">
      <c r="E354" s="509"/>
    </row>
    <row r="355" spans="5:5" s="5" customFormat="1">
      <c r="E355" s="509"/>
    </row>
    <row r="356" spans="5:5" s="5" customFormat="1">
      <c r="E356" s="509"/>
    </row>
    <row r="357" spans="5:5" s="5" customFormat="1">
      <c r="E357" s="509"/>
    </row>
    <row r="358" spans="5:5" s="5" customFormat="1">
      <c r="E358" s="509"/>
    </row>
    <row r="359" spans="5:5" s="5" customFormat="1">
      <c r="E359" s="509"/>
    </row>
    <row r="360" spans="5:5" s="5" customFormat="1">
      <c r="E360" s="509"/>
    </row>
    <row r="361" spans="5:5" s="5" customFormat="1">
      <c r="E361" s="509"/>
    </row>
    <row r="362" spans="5:5" s="5" customFormat="1">
      <c r="E362" s="509"/>
    </row>
    <row r="363" spans="5:5" s="5" customFormat="1">
      <c r="E363" s="509"/>
    </row>
    <row r="364" spans="5:5" s="5" customFormat="1">
      <c r="E364" s="509"/>
    </row>
    <row r="365" spans="5:5" s="5" customFormat="1">
      <c r="E365" s="509"/>
    </row>
    <row r="366" spans="5:5" s="5" customFormat="1">
      <c r="E366" s="509"/>
    </row>
    <row r="367" spans="5:5" s="5" customFormat="1">
      <c r="E367" s="509"/>
    </row>
    <row r="368" spans="5:5" s="5" customFormat="1">
      <c r="E368" s="509"/>
    </row>
    <row r="369" spans="5:5" s="5" customFormat="1">
      <c r="E369" s="509"/>
    </row>
    <row r="370" spans="5:5" s="5" customFormat="1">
      <c r="E370" s="509"/>
    </row>
    <row r="371" spans="5:5" s="5" customFormat="1">
      <c r="E371" s="509"/>
    </row>
    <row r="372" spans="5:5" s="5" customFormat="1">
      <c r="E372" s="509"/>
    </row>
    <row r="373" spans="5:5" s="5" customFormat="1">
      <c r="E373" s="509"/>
    </row>
    <row r="374" spans="5:5" s="5" customFormat="1">
      <c r="E374" s="509"/>
    </row>
    <row r="375" spans="5:5" s="5" customFormat="1">
      <c r="E375" s="509"/>
    </row>
    <row r="376" spans="5:5" s="5" customFormat="1">
      <c r="E376" s="509"/>
    </row>
    <row r="377" spans="5:5" s="5" customFormat="1">
      <c r="E377" s="509"/>
    </row>
    <row r="378" spans="5:5" s="5" customFormat="1">
      <c r="E378" s="509"/>
    </row>
    <row r="379" spans="5:5" s="5" customFormat="1">
      <c r="E379" s="509"/>
    </row>
    <row r="380" spans="5:5" s="5" customFormat="1">
      <c r="E380" s="509"/>
    </row>
    <row r="381" spans="5:5" s="5" customFormat="1">
      <c r="E381" s="509"/>
    </row>
    <row r="382" spans="5:5" s="5" customFormat="1">
      <c r="E382" s="509"/>
    </row>
    <row r="383" spans="5:5" s="5" customFormat="1">
      <c r="E383" s="509"/>
    </row>
    <row r="384" spans="5:5" s="5" customFormat="1">
      <c r="E384" s="509"/>
    </row>
    <row r="385" spans="5:5" s="5" customFormat="1">
      <c r="E385" s="509"/>
    </row>
    <row r="386" spans="5:5" s="5" customFormat="1">
      <c r="E386" s="509"/>
    </row>
    <row r="387" spans="5:5" s="5" customFormat="1">
      <c r="E387" s="509"/>
    </row>
    <row r="388" spans="5:5" s="5" customFormat="1">
      <c r="E388" s="509"/>
    </row>
    <row r="389" spans="5:5" s="5" customFormat="1">
      <c r="E389" s="509"/>
    </row>
    <row r="390" spans="5:5" s="5" customFormat="1">
      <c r="E390" s="509"/>
    </row>
    <row r="391" spans="5:5" s="5" customFormat="1">
      <c r="E391" s="509"/>
    </row>
    <row r="392" spans="5:5" s="5" customFormat="1">
      <c r="E392" s="509"/>
    </row>
    <row r="393" spans="5:5" s="5" customFormat="1">
      <c r="E393" s="509"/>
    </row>
    <row r="394" spans="5:5" s="5" customFormat="1">
      <c r="E394" s="509"/>
    </row>
    <row r="395" spans="5:5" s="5" customFormat="1">
      <c r="E395" s="509"/>
    </row>
    <row r="396" spans="5:5" s="5" customFormat="1">
      <c r="E396" s="509"/>
    </row>
    <row r="397" spans="5:5" s="5" customFormat="1">
      <c r="E397" s="509"/>
    </row>
    <row r="398" spans="5:5" s="5" customFormat="1">
      <c r="E398" s="509"/>
    </row>
    <row r="399" spans="5:5" s="5" customFormat="1">
      <c r="E399" s="509"/>
    </row>
    <row r="400" spans="5:5" s="5" customFormat="1">
      <c r="E400" s="509"/>
    </row>
    <row r="401" spans="5:5" s="5" customFormat="1">
      <c r="E401" s="509"/>
    </row>
    <row r="402" spans="5:5" s="5" customFormat="1">
      <c r="E402" s="509"/>
    </row>
    <row r="403" spans="5:5" s="5" customFormat="1">
      <c r="E403" s="509"/>
    </row>
    <row r="404" spans="5:5" s="5" customFormat="1">
      <c r="E404" s="509"/>
    </row>
    <row r="405" spans="5:5" s="5" customFormat="1">
      <c r="E405" s="509"/>
    </row>
    <row r="406" spans="5:5" s="5" customFormat="1">
      <c r="E406" s="509"/>
    </row>
    <row r="407" spans="5:5" s="5" customFormat="1">
      <c r="E407" s="509"/>
    </row>
    <row r="408" spans="5:5" s="5" customFormat="1">
      <c r="E408" s="509"/>
    </row>
    <row r="409" spans="5:5" s="5" customFormat="1">
      <c r="E409" s="509"/>
    </row>
    <row r="410" spans="5:5" s="5" customFormat="1">
      <c r="E410" s="509"/>
    </row>
    <row r="411" spans="5:5" s="5" customFormat="1">
      <c r="E411" s="509"/>
    </row>
    <row r="412" spans="5:5" s="5" customFormat="1">
      <c r="E412" s="509"/>
    </row>
    <row r="413" spans="5:5" s="5" customFormat="1">
      <c r="E413" s="509"/>
    </row>
    <row r="414" spans="5:5" s="5" customFormat="1">
      <c r="E414" s="509"/>
    </row>
    <row r="415" spans="5:5" s="5" customFormat="1">
      <c r="E415" s="509"/>
    </row>
    <row r="416" spans="5:5" s="5" customFormat="1">
      <c r="E416" s="509"/>
    </row>
    <row r="417" spans="5:5" s="5" customFormat="1">
      <c r="E417" s="509"/>
    </row>
    <row r="418" spans="5:5" s="5" customFormat="1">
      <c r="E418" s="509"/>
    </row>
    <row r="419" spans="5:5" s="5" customFormat="1">
      <c r="E419" s="509"/>
    </row>
    <row r="420" spans="5:5" s="5" customFormat="1">
      <c r="E420" s="509"/>
    </row>
    <row r="421" spans="5:5" s="5" customFormat="1">
      <c r="E421" s="509"/>
    </row>
    <row r="422" spans="5:5" s="5" customFormat="1">
      <c r="E422" s="509"/>
    </row>
    <row r="423" spans="5:5" s="5" customFormat="1">
      <c r="E423" s="509"/>
    </row>
    <row r="424" spans="5:5" s="5" customFormat="1">
      <c r="E424" s="509"/>
    </row>
    <row r="425" spans="5:5" s="5" customFormat="1">
      <c r="E425" s="509"/>
    </row>
    <row r="426" spans="5:5" s="5" customFormat="1">
      <c r="E426" s="509"/>
    </row>
    <row r="427" spans="5:5" s="5" customFormat="1">
      <c r="E427" s="509"/>
    </row>
    <row r="428" spans="5:5" s="5" customFormat="1">
      <c r="E428" s="509"/>
    </row>
    <row r="429" spans="5:5" s="5" customFormat="1">
      <c r="E429" s="509"/>
    </row>
    <row r="430" spans="5:5" s="5" customFormat="1">
      <c r="E430" s="509"/>
    </row>
    <row r="431" spans="5:5" s="5" customFormat="1">
      <c r="E431" s="509"/>
    </row>
    <row r="432" spans="5:5" s="5" customFormat="1">
      <c r="E432" s="509"/>
    </row>
    <row r="433" spans="5:5" s="5" customFormat="1">
      <c r="E433" s="509"/>
    </row>
    <row r="434" spans="5:5" s="5" customFormat="1">
      <c r="E434" s="509"/>
    </row>
    <row r="435" spans="5:5" s="5" customFormat="1">
      <c r="E435" s="509"/>
    </row>
    <row r="436" spans="5:5" s="5" customFormat="1">
      <c r="E436" s="509"/>
    </row>
    <row r="437" spans="5:5" s="5" customFormat="1">
      <c r="E437" s="509"/>
    </row>
    <row r="438" spans="5:5" s="5" customFormat="1">
      <c r="E438" s="509"/>
    </row>
    <row r="439" spans="5:5" s="5" customFormat="1">
      <c r="E439" s="509"/>
    </row>
    <row r="440" spans="5:5" s="5" customFormat="1">
      <c r="E440" s="509"/>
    </row>
    <row r="441" spans="5:5" s="5" customFormat="1">
      <c r="E441" s="509"/>
    </row>
    <row r="442" spans="5:5" s="5" customFormat="1">
      <c r="E442" s="509"/>
    </row>
    <row r="443" spans="5:5" s="5" customFormat="1">
      <c r="E443" s="509"/>
    </row>
    <row r="444" spans="5:5" s="5" customFormat="1">
      <c r="E444" s="509"/>
    </row>
    <row r="445" spans="5:5" s="5" customFormat="1">
      <c r="E445" s="509"/>
    </row>
    <row r="446" spans="5:5" s="5" customFormat="1">
      <c r="E446" s="509"/>
    </row>
    <row r="447" spans="5:5" s="5" customFormat="1">
      <c r="E447" s="509"/>
    </row>
    <row r="448" spans="5:5" s="5" customFormat="1">
      <c r="E448" s="509"/>
    </row>
    <row r="449" spans="5:5" s="5" customFormat="1">
      <c r="E449" s="509"/>
    </row>
    <row r="450" spans="5:5" s="5" customFormat="1">
      <c r="E450" s="509"/>
    </row>
    <row r="451" spans="5:5" s="5" customFormat="1">
      <c r="E451" s="509"/>
    </row>
    <row r="452" spans="5:5" s="5" customFormat="1">
      <c r="E452" s="509"/>
    </row>
    <row r="453" spans="5:5" s="5" customFormat="1">
      <c r="E453" s="509"/>
    </row>
    <row r="454" spans="5:5" s="5" customFormat="1">
      <c r="E454" s="509"/>
    </row>
    <row r="455" spans="5:5" s="5" customFormat="1">
      <c r="E455" s="509"/>
    </row>
    <row r="456" spans="5:5" s="5" customFormat="1">
      <c r="E456" s="509"/>
    </row>
    <row r="457" spans="5:5" s="5" customFormat="1">
      <c r="E457" s="509"/>
    </row>
    <row r="458" spans="5:5" s="5" customFormat="1">
      <c r="E458" s="509"/>
    </row>
    <row r="459" spans="5:5" s="5" customFormat="1">
      <c r="E459" s="509"/>
    </row>
    <row r="460" spans="5:5" s="5" customFormat="1">
      <c r="E460" s="509"/>
    </row>
    <row r="461" spans="5:5" s="5" customFormat="1">
      <c r="E461" s="509"/>
    </row>
    <row r="462" spans="5:5" s="5" customFormat="1">
      <c r="E462" s="509"/>
    </row>
    <row r="463" spans="5:5" s="5" customFormat="1">
      <c r="E463" s="509"/>
    </row>
    <row r="464" spans="5:5" s="5" customFormat="1">
      <c r="E464" s="509"/>
    </row>
    <row r="465" spans="5:5" s="5" customFormat="1">
      <c r="E465" s="509"/>
    </row>
    <row r="466" spans="5:5" s="5" customFormat="1">
      <c r="E466" s="509"/>
    </row>
    <row r="467" spans="5:5" s="5" customFormat="1">
      <c r="E467" s="509"/>
    </row>
    <row r="468" spans="5:5" s="5" customFormat="1">
      <c r="E468" s="509"/>
    </row>
    <row r="469" spans="5:5" s="5" customFormat="1">
      <c r="E469" s="509"/>
    </row>
    <row r="470" spans="5:5" s="5" customFormat="1">
      <c r="E470" s="509"/>
    </row>
    <row r="471" spans="5:5" s="5" customFormat="1">
      <c r="E471" s="509"/>
    </row>
    <row r="472" spans="5:5" s="5" customFormat="1">
      <c r="E472" s="509"/>
    </row>
    <row r="473" spans="5:5" s="5" customFormat="1">
      <c r="E473" s="509"/>
    </row>
    <row r="474" spans="5:5" s="5" customFormat="1">
      <c r="E474" s="509"/>
    </row>
    <row r="475" spans="5:5" s="5" customFormat="1">
      <c r="E475" s="509"/>
    </row>
    <row r="476" spans="5:5" s="5" customFormat="1">
      <c r="E476" s="509"/>
    </row>
    <row r="477" spans="5:5" s="5" customFormat="1">
      <c r="E477" s="509"/>
    </row>
    <row r="478" spans="5:5" s="5" customFormat="1">
      <c r="E478" s="509"/>
    </row>
    <row r="479" spans="5:5" s="5" customFormat="1">
      <c r="E479" s="509"/>
    </row>
    <row r="480" spans="5:5" s="5" customFormat="1">
      <c r="E480" s="509"/>
    </row>
    <row r="481" spans="2:13" s="5" customFormat="1">
      <c r="E481" s="509"/>
    </row>
    <row r="482" spans="2:13" s="5" customFormat="1">
      <c r="E482" s="509"/>
    </row>
    <row r="483" spans="2:13" s="5" customFormat="1">
      <c r="E483" s="509"/>
    </row>
    <row r="484" spans="2:13" s="5" customFormat="1">
      <c r="E484" s="509"/>
    </row>
    <row r="485" spans="2:13" s="5" customFormat="1">
      <c r="E485" s="509"/>
    </row>
    <row r="486" spans="2:13" s="5" customFormat="1">
      <c r="E486" s="509"/>
      <c r="I486" s="80"/>
      <c r="J486" s="80"/>
      <c r="K486" s="80"/>
      <c r="L486" s="80"/>
      <c r="M486" s="80"/>
    </row>
    <row r="487" spans="2:13" s="5" customFormat="1">
      <c r="E487" s="509"/>
      <c r="I487" s="80"/>
      <c r="J487" s="80"/>
      <c r="K487" s="80"/>
      <c r="L487" s="80"/>
      <c r="M487" s="80"/>
    </row>
    <row r="488" spans="2:13" s="5" customFormat="1">
      <c r="E488" s="509"/>
      <c r="I488" s="80"/>
      <c r="J488" s="80"/>
      <c r="K488" s="80"/>
      <c r="L488" s="80"/>
      <c r="M488" s="80"/>
    </row>
    <row r="489" spans="2:13">
      <c r="B489" s="5"/>
      <c r="C489" s="5"/>
      <c r="D489" s="5"/>
      <c r="E489" s="509"/>
      <c r="F489" s="5"/>
      <c r="G489" s="5"/>
      <c r="I489" s="80"/>
      <c r="J489" s="80"/>
      <c r="K489" s="80"/>
      <c r="L489" s="80"/>
      <c r="M489" s="80"/>
    </row>
    <row r="490" spans="2:13">
      <c r="B490" s="5"/>
      <c r="C490" s="5"/>
      <c r="D490" s="5"/>
      <c r="E490" s="509"/>
      <c r="F490" s="5"/>
      <c r="G490" s="5"/>
      <c r="I490" s="80"/>
      <c r="J490" s="80"/>
      <c r="K490" s="80"/>
      <c r="L490" s="80"/>
      <c r="M490" s="80"/>
    </row>
    <row r="491" spans="2:13">
      <c r="B491" s="5"/>
      <c r="C491" s="5"/>
      <c r="D491" s="5"/>
      <c r="E491" s="509"/>
      <c r="F491" s="5"/>
      <c r="G491" s="5"/>
      <c r="I491" s="80"/>
      <c r="J491" s="80"/>
      <c r="K491" s="80"/>
      <c r="L491" s="80"/>
      <c r="M491" s="80"/>
    </row>
    <row r="492" spans="2:13">
      <c r="I492" s="80"/>
      <c r="J492" s="80"/>
      <c r="K492" s="80"/>
      <c r="L492" s="80"/>
      <c r="M492" s="80"/>
    </row>
    <row r="493" spans="2:13">
      <c r="I493" s="80"/>
      <c r="J493" s="80"/>
      <c r="K493" s="80"/>
      <c r="L493" s="80"/>
      <c r="M493" s="80"/>
    </row>
  </sheetData>
  <mergeCells count="7">
    <mergeCell ref="I82:M82"/>
    <mergeCell ref="B1:G1"/>
    <mergeCell ref="I1:M1"/>
    <mergeCell ref="I5:M5"/>
    <mergeCell ref="G15:G16"/>
    <mergeCell ref="I48:M48"/>
    <mergeCell ref="B58:G58"/>
  </mergeCells>
  <printOptions horizontalCentered="1" verticalCentered="1"/>
  <pageMargins left="0.25" right="0.25" top="0" bottom="0" header="0.3" footer="0"/>
  <pageSetup scale="62" fitToHeight="0" orientation="landscape" r:id="rId1"/>
  <headerFooter>
    <oddFooter>&amp;R&amp;P of &amp;N</oddFooter>
  </headerFooter>
  <rowBreaks count="1" manualBreakCount="1">
    <brk id="47" min="1" max="1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B1:O200"/>
  <sheetViews>
    <sheetView tabSelected="1" topLeftCell="A172" zoomScale="80" zoomScaleNormal="80" workbookViewId="0">
      <selection activeCell="B16" sqref="B16:G16"/>
    </sheetView>
  </sheetViews>
  <sheetFormatPr defaultColWidth="9.109375" defaultRowHeight="13.2"/>
  <cols>
    <col min="1" max="1" width="9.109375" style="5" customWidth="1"/>
    <col min="2" max="2" width="26.33203125" style="5" customWidth="1"/>
    <col min="3" max="3" width="9.33203125" style="5" customWidth="1"/>
    <col min="4" max="5" width="12.33203125" style="5" customWidth="1"/>
    <col min="6" max="6" width="14.109375" style="5" customWidth="1"/>
    <col min="7" max="7" width="67.6640625" style="5" customWidth="1"/>
    <col min="8" max="8" width="3.88671875" style="5" customWidth="1"/>
    <col min="9" max="9" width="27" style="5" customWidth="1"/>
    <col min="10" max="10" width="10.44140625" style="5" customWidth="1"/>
    <col min="11" max="11" width="15.33203125" style="5" customWidth="1"/>
    <col min="12" max="12" width="15.109375" style="5" customWidth="1"/>
    <col min="13" max="13" width="20.6640625" style="5" customWidth="1"/>
    <col min="14" max="14" width="12.44140625" style="5" customWidth="1"/>
    <col min="15" max="15" width="20.33203125" style="5" customWidth="1"/>
    <col min="16" max="16" width="9.109375" style="5"/>
    <col min="17" max="17" width="13.88671875" style="5" customWidth="1"/>
    <col min="18" max="18" width="10.5546875" style="5" customWidth="1"/>
    <col min="19" max="19" width="15.109375" style="5" bestFit="1" customWidth="1"/>
    <col min="20" max="20" width="10.88671875" style="5" customWidth="1"/>
    <col min="21" max="21" width="15.6640625" style="5" customWidth="1"/>
    <col min="22" max="16384" width="9.109375" style="5"/>
  </cols>
  <sheetData>
    <row r="1" spans="2:15" ht="13.8" thickBot="1">
      <c r="B1" s="929" t="s">
        <v>0</v>
      </c>
      <c r="C1" s="929"/>
      <c r="D1" s="929"/>
      <c r="E1" s="929"/>
      <c r="F1" s="929"/>
      <c r="G1" s="929"/>
      <c r="I1" s="929" t="s">
        <v>191</v>
      </c>
      <c r="J1" s="929"/>
      <c r="K1" s="929"/>
      <c r="L1" s="929"/>
      <c r="M1" s="929"/>
    </row>
    <row r="2" spans="2:15" ht="13.8" thickBot="1">
      <c r="B2" s="511"/>
    </row>
    <row r="3" spans="2:15">
      <c r="B3" s="512" t="s">
        <v>2</v>
      </c>
      <c r="C3" s="513" t="s">
        <v>3</v>
      </c>
      <c r="D3" s="514" t="s">
        <v>4</v>
      </c>
      <c r="E3" s="515"/>
    </row>
    <row r="4" spans="2:15">
      <c r="B4" s="103" t="s">
        <v>6</v>
      </c>
      <c r="C4" s="173">
        <v>15</v>
      </c>
      <c r="D4" s="516">
        <f>C4*8</f>
        <v>120</v>
      </c>
      <c r="E4" s="173"/>
    </row>
    <row r="5" spans="2:15">
      <c r="B5" s="103" t="s">
        <v>113</v>
      </c>
      <c r="C5" s="173">
        <v>8</v>
      </c>
      <c r="D5" s="516">
        <f>C5*8</f>
        <v>64</v>
      </c>
      <c r="E5" s="173"/>
    </row>
    <row r="6" spans="2:15">
      <c r="B6" s="103" t="s">
        <v>10</v>
      </c>
      <c r="C6" s="173">
        <v>10</v>
      </c>
      <c r="D6" s="516">
        <f>C6*8</f>
        <v>80</v>
      </c>
      <c r="E6" s="173"/>
    </row>
    <row r="7" spans="2:15" ht="13.8" thickBot="1">
      <c r="B7" s="39" t="s">
        <v>14</v>
      </c>
      <c r="C7" s="173">
        <v>5</v>
      </c>
      <c r="D7" s="517">
        <f>C7*8</f>
        <v>40</v>
      </c>
      <c r="E7" s="173"/>
    </row>
    <row r="8" spans="2:15" ht="13.8" thickBot="1">
      <c r="B8" s="103"/>
      <c r="C8" s="518" t="s">
        <v>16</v>
      </c>
      <c r="D8" s="516">
        <f>SUM(D4:D7)</f>
        <v>304</v>
      </c>
      <c r="E8" s="173"/>
      <c r="I8" s="930" t="s">
        <v>192</v>
      </c>
      <c r="J8" s="931"/>
      <c r="K8" s="931"/>
      <c r="L8" s="931"/>
      <c r="M8" s="932"/>
    </row>
    <row r="9" spans="2:15" ht="13.8" thickBot="1">
      <c r="B9" s="519"/>
      <c r="C9" s="520" t="s">
        <v>18</v>
      </c>
      <c r="D9" s="521">
        <f>D8/(52*40)</f>
        <v>0.14615384615384616</v>
      </c>
      <c r="E9" s="522"/>
      <c r="I9" s="512" t="s">
        <v>7</v>
      </c>
      <c r="J9" s="513">
        <v>5</v>
      </c>
      <c r="K9" s="136"/>
      <c r="L9" s="523" t="s">
        <v>9</v>
      </c>
      <c r="M9" s="524">
        <f>J9*365</f>
        <v>1825</v>
      </c>
    </row>
    <row r="10" spans="2:15" ht="13.8" thickBot="1">
      <c r="F10" s="5" t="s">
        <v>193</v>
      </c>
      <c r="I10" s="103"/>
      <c r="J10" s="99"/>
      <c r="K10" s="99"/>
      <c r="L10" s="99"/>
      <c r="M10" s="101"/>
    </row>
    <row r="11" spans="2:15" ht="27" thickBot="1">
      <c r="B11" s="525"/>
      <c r="C11" s="526"/>
      <c r="D11" s="526" t="s">
        <v>23</v>
      </c>
      <c r="E11" s="526"/>
      <c r="F11" s="527"/>
      <c r="G11" s="528" t="s">
        <v>24</v>
      </c>
      <c r="I11" s="529"/>
      <c r="J11" s="530"/>
      <c r="K11" s="111" t="s">
        <v>11</v>
      </c>
      <c r="L11" s="111" t="s">
        <v>12</v>
      </c>
      <c r="M11" s="531" t="s">
        <v>13</v>
      </c>
    </row>
    <row r="12" spans="2:15">
      <c r="B12" s="525" t="s">
        <v>15</v>
      </c>
      <c r="C12" s="532"/>
      <c r="D12" s="533"/>
      <c r="E12" s="534"/>
      <c r="F12" s="532"/>
      <c r="G12" s="535"/>
      <c r="I12" s="103" t="s">
        <v>15</v>
      </c>
      <c r="J12" s="536"/>
      <c r="K12" s="173"/>
      <c r="L12" s="173"/>
      <c r="M12" s="516"/>
    </row>
    <row r="13" spans="2:15">
      <c r="B13" s="71" t="s">
        <v>120</v>
      </c>
      <c r="C13" s="72"/>
      <c r="D13" s="106">
        <f>85899*(1+D41)</f>
        <v>92496.84919424048</v>
      </c>
      <c r="E13" s="537"/>
      <c r="F13" s="306"/>
      <c r="G13" s="448" t="str">
        <f>[8]Med_Int_Spec!G14</f>
        <v>FY16 UFR, Weighted Average, Program Function Manager</v>
      </c>
      <c r="I13" s="46" t="str">
        <f>B13</f>
        <v xml:space="preserve">  Management Supervision</v>
      </c>
      <c r="J13" s="47"/>
      <c r="K13" s="48">
        <f>D13</f>
        <v>92496.84919424048</v>
      </c>
      <c r="L13" s="49">
        <f>C46</f>
        <v>0.1</v>
      </c>
      <c r="M13" s="50">
        <f>K13*L13</f>
        <v>9249.6849194240476</v>
      </c>
      <c r="N13" s="538"/>
      <c r="O13" s="539"/>
    </row>
    <row r="14" spans="2:15">
      <c r="B14" s="71" t="s">
        <v>173</v>
      </c>
      <c r="C14" s="72"/>
      <c r="D14" s="106">
        <v>60923</v>
      </c>
      <c r="E14" s="537"/>
      <c r="F14" s="306"/>
      <c r="G14" s="540" t="s">
        <v>194</v>
      </c>
      <c r="I14" s="46" t="str">
        <f>B14</f>
        <v xml:space="preserve">  Specialty Site Manager</v>
      </c>
      <c r="J14" s="47"/>
      <c r="K14" s="48">
        <f>D14</f>
        <v>60923</v>
      </c>
      <c r="L14" s="49">
        <f>C47</f>
        <v>1</v>
      </c>
      <c r="M14" s="50">
        <f>K14*L14</f>
        <v>60923</v>
      </c>
      <c r="N14" s="538"/>
      <c r="O14" s="539"/>
    </row>
    <row r="15" spans="2:15">
      <c r="B15" s="71" t="s">
        <v>25</v>
      </c>
      <c r="C15" s="72"/>
      <c r="D15" s="106"/>
      <c r="E15" s="537"/>
      <c r="F15" s="306"/>
      <c r="G15" s="541"/>
      <c r="I15" s="46" t="s">
        <v>32</v>
      </c>
      <c r="J15" s="47"/>
      <c r="K15" s="48"/>
      <c r="L15" s="49"/>
      <c r="M15" s="50"/>
      <c r="N15" s="538"/>
      <c r="O15" s="539"/>
    </row>
    <row r="16" spans="2:15">
      <c r="B16" s="71" t="s">
        <v>408</v>
      </c>
      <c r="C16" s="72"/>
      <c r="D16" s="106">
        <f>'[8]FY15 Salary Benchmark'!C13*(1+D41)</f>
        <v>72789.28066227409</v>
      </c>
      <c r="E16" s="537"/>
      <c r="F16" s="306"/>
      <c r="G16" s="101" t="s">
        <v>195</v>
      </c>
      <c r="I16" s="46" t="str">
        <f>B20</f>
        <v xml:space="preserve">  DC Evening Supervisor (DC III)</v>
      </c>
      <c r="J16" s="47"/>
      <c r="K16" s="48">
        <f>D20</f>
        <v>41516.800000000003</v>
      </c>
      <c r="L16" s="49">
        <f>C53</f>
        <v>1</v>
      </c>
      <c r="M16" s="50">
        <f>K16*L16</f>
        <v>41516.800000000003</v>
      </c>
      <c r="N16" s="538"/>
      <c r="O16" s="539"/>
    </row>
    <row r="17" spans="2:15">
      <c r="B17" s="542" t="s">
        <v>180</v>
      </c>
      <c r="C17" s="82"/>
      <c r="D17" s="543">
        <f>[8]Chart!C14</f>
        <v>60923.199999999997</v>
      </c>
      <c r="F17" s="306"/>
      <c r="G17" s="70" t="s">
        <v>35</v>
      </c>
      <c r="I17" s="46" t="str">
        <f>B21</f>
        <v xml:space="preserve">  Direct Care III</v>
      </c>
      <c r="J17" s="47"/>
      <c r="K17" s="48">
        <f>D20</f>
        <v>41516.800000000003</v>
      </c>
      <c r="L17" s="49">
        <f>C54</f>
        <v>1.75</v>
      </c>
      <c r="M17" s="50">
        <f>L17*K17</f>
        <v>72654.400000000009</v>
      </c>
      <c r="N17" s="538"/>
      <c r="O17" s="539"/>
    </row>
    <row r="18" spans="2:15">
      <c r="B18" s="71" t="s">
        <v>196</v>
      </c>
      <c r="C18" s="72"/>
      <c r="D18" s="106">
        <f>[8]Chart!C18</f>
        <v>57449.599999999999</v>
      </c>
      <c r="F18" s="306"/>
      <c r="G18" s="70" t="s">
        <v>35</v>
      </c>
      <c r="I18" s="46" t="str">
        <f>B22</f>
        <v xml:space="preserve">  Direct Care</v>
      </c>
      <c r="J18" s="47"/>
      <c r="K18" s="48">
        <f>D22</f>
        <v>32198.400000000001</v>
      </c>
      <c r="L18" s="49">
        <f>C55</f>
        <v>8.25</v>
      </c>
      <c r="M18" s="50">
        <f>K18*L18</f>
        <v>265636.8</v>
      </c>
      <c r="N18" s="544"/>
      <c r="O18" s="539"/>
    </row>
    <row r="19" spans="2:15">
      <c r="B19" s="71" t="s">
        <v>32</v>
      </c>
      <c r="C19" s="72"/>
      <c r="D19" s="106"/>
      <c r="E19" s="537"/>
      <c r="F19" s="306"/>
      <c r="G19" s="34"/>
      <c r="I19" s="545" t="str">
        <f>B23</f>
        <v xml:space="preserve">  Relief</v>
      </c>
      <c r="J19" s="47"/>
      <c r="K19" s="48">
        <f>D23</f>
        <v>32198.400000000001</v>
      </c>
      <c r="L19" s="49">
        <f>C56</f>
        <v>1.54</v>
      </c>
      <c r="M19" s="50">
        <f>K19*L19</f>
        <v>49585.536</v>
      </c>
      <c r="N19" s="544"/>
      <c r="O19" s="539"/>
    </row>
    <row r="20" spans="2:15">
      <c r="B20" s="71" t="s">
        <v>197</v>
      </c>
      <c r="C20" s="72"/>
      <c r="D20" s="106">
        <f>[8]Chart!C6</f>
        <v>41516.800000000003</v>
      </c>
      <c r="F20" s="458"/>
      <c r="G20" s="70" t="s">
        <v>35</v>
      </c>
      <c r="I20" s="92" t="s">
        <v>43</v>
      </c>
      <c r="J20" s="93"/>
      <c r="K20" s="93"/>
      <c r="L20" s="95">
        <f>SUM(L13:L19)</f>
        <v>13.64</v>
      </c>
      <c r="M20" s="96">
        <f>SUM(M13:M19)</f>
        <v>499566.22091942409</v>
      </c>
      <c r="N20" s="544"/>
      <c r="O20" s="539"/>
    </row>
    <row r="21" spans="2:15">
      <c r="B21" s="71" t="s">
        <v>177</v>
      </c>
      <c r="C21" s="72"/>
      <c r="D21" s="106">
        <f>[8]Chart!C6</f>
        <v>41516.800000000003</v>
      </c>
      <c r="F21" s="458"/>
      <c r="G21" s="70" t="s">
        <v>35</v>
      </c>
      <c r="I21" s="103"/>
      <c r="J21" s="99"/>
      <c r="K21" s="99"/>
      <c r="L21" s="99"/>
      <c r="M21" s="101"/>
      <c r="N21" s="538"/>
      <c r="O21" s="539"/>
    </row>
    <row r="22" spans="2:15">
      <c r="B22" s="71" t="str">
        <f>'Med_Int_Spec (FY21)'!B21</f>
        <v xml:space="preserve">  Direct Care</v>
      </c>
      <c r="C22" s="72"/>
      <c r="D22" s="106">
        <f>[8]Chart!C4</f>
        <v>32198.400000000001</v>
      </c>
      <c r="F22" s="306"/>
      <c r="G22" s="70" t="s">
        <v>35</v>
      </c>
      <c r="I22" s="98" t="s">
        <v>127</v>
      </c>
      <c r="J22" s="99"/>
      <c r="K22" s="99"/>
      <c r="L22" s="100" t="s">
        <v>45</v>
      </c>
      <c r="M22" s="101"/>
      <c r="N22" s="538"/>
      <c r="O22" s="539"/>
    </row>
    <row r="23" spans="2:15">
      <c r="B23" s="71" t="s">
        <v>125</v>
      </c>
      <c r="C23" s="72"/>
      <c r="D23" s="106">
        <f>D22</f>
        <v>32198.400000000001</v>
      </c>
      <c r="F23" s="306"/>
      <c r="G23" s="70" t="s">
        <v>35</v>
      </c>
      <c r="I23" s="103" t="str">
        <f>B27</f>
        <v xml:space="preserve">  Tax and Fringe</v>
      </c>
      <c r="J23" s="99"/>
      <c r="K23" s="104">
        <f>D27</f>
        <v>0.22309999999999999</v>
      </c>
      <c r="L23" s="99"/>
      <c r="M23" s="105">
        <f>K23*M20</f>
        <v>111453.22388712352</v>
      </c>
      <c r="N23" s="538"/>
      <c r="O23" s="539"/>
    </row>
    <row r="24" spans="2:15">
      <c r="B24" s="71"/>
      <c r="C24" s="306"/>
      <c r="D24" s="106"/>
      <c r="E24" s="537"/>
      <c r="F24" s="306"/>
      <c r="G24" s="101"/>
      <c r="I24" s="92" t="s">
        <v>47</v>
      </c>
      <c r="J24" s="93"/>
      <c r="K24" s="93"/>
      <c r="L24" s="107"/>
      <c r="M24" s="108">
        <f>M20+M23</f>
        <v>611019.4448065476</v>
      </c>
      <c r="N24" s="538"/>
      <c r="O24" s="539"/>
    </row>
    <row r="25" spans="2:15">
      <c r="B25" s="71"/>
      <c r="C25" s="306"/>
      <c r="D25" s="106"/>
      <c r="E25" s="537"/>
      <c r="F25" s="306"/>
      <c r="G25" s="101"/>
      <c r="I25" s="103"/>
      <c r="J25" s="99"/>
      <c r="K25" s="99"/>
      <c r="L25" s="397"/>
      <c r="M25" s="50"/>
      <c r="N25" s="538"/>
      <c r="O25" s="539"/>
    </row>
    <row r="26" spans="2:15">
      <c r="B26" s="172"/>
      <c r="C26" s="306"/>
      <c r="D26" s="449" t="s">
        <v>52</v>
      </c>
      <c r="E26" s="546"/>
      <c r="F26" s="306"/>
      <c r="G26" s="101"/>
      <c r="I26" s="529" t="s">
        <v>60</v>
      </c>
      <c r="J26" s="471"/>
      <c r="K26" s="547" t="s">
        <v>49</v>
      </c>
      <c r="L26" s="548" t="s">
        <v>178</v>
      </c>
      <c r="M26" s="549" t="s">
        <v>13</v>
      </c>
      <c r="N26" s="538"/>
      <c r="O26" s="539"/>
    </row>
    <row r="27" spans="2:15">
      <c r="B27" s="172" t="s">
        <v>54</v>
      </c>
      <c r="C27" s="306"/>
      <c r="D27" s="308">
        <f>[8]Chart!C30</f>
        <v>0.22309999999999999</v>
      </c>
      <c r="F27" s="306"/>
      <c r="G27" s="550" t="s">
        <v>55</v>
      </c>
      <c r="I27" s="46" t="str">
        <f>B31</f>
        <v xml:space="preserve">  Psychologist</v>
      </c>
      <c r="J27" s="99"/>
      <c r="K27" s="143">
        <f>D31</f>
        <v>135.32</v>
      </c>
      <c r="L27" s="118">
        <f>C31*52</f>
        <v>52</v>
      </c>
      <c r="M27" s="105">
        <f>K27*L27</f>
        <v>7036.6399999999994</v>
      </c>
      <c r="N27" s="538"/>
      <c r="O27" s="539"/>
    </row>
    <row r="28" spans="2:15">
      <c r="B28" s="172"/>
      <c r="C28" s="292"/>
      <c r="D28" s="292"/>
      <c r="E28" s="551"/>
      <c r="F28" s="292"/>
      <c r="G28" s="101"/>
      <c r="I28" s="92" t="s">
        <v>56</v>
      </c>
      <c r="J28" s="93"/>
      <c r="K28" s="93"/>
      <c r="L28" s="93"/>
      <c r="M28" s="108">
        <f>SUM(M27:M27)</f>
        <v>7036.6399999999994</v>
      </c>
      <c r="N28" s="538"/>
      <c r="O28" s="539"/>
    </row>
    <row r="29" spans="2:15">
      <c r="B29" s="172"/>
      <c r="C29" s="292"/>
      <c r="D29" s="292"/>
      <c r="E29" s="551"/>
      <c r="F29" s="292"/>
      <c r="G29" s="101"/>
      <c r="I29" s="103" t="str">
        <f>B40</f>
        <v>PFLMA Trust Contribution</v>
      </c>
      <c r="J29" s="99"/>
      <c r="K29" s="99"/>
      <c r="L29" s="158">
        <f>D40</f>
        <v>3.7000000000000002E-3</v>
      </c>
      <c r="M29" s="105">
        <f>M20*L29</f>
        <v>1848.3950174018692</v>
      </c>
      <c r="N29" s="538"/>
      <c r="O29" s="539"/>
    </row>
    <row r="30" spans="2:15">
      <c r="B30" s="71"/>
      <c r="C30" s="453"/>
      <c r="D30" s="454" t="s">
        <v>60</v>
      </c>
      <c r="E30" s="552"/>
      <c r="F30" s="453"/>
      <c r="G30" s="101"/>
      <c r="I30" s="103" t="str">
        <f>B34</f>
        <v xml:space="preserve">  Staff Training</v>
      </c>
      <c r="J30" s="99"/>
      <c r="K30" s="99"/>
      <c r="L30" s="397">
        <f>D34</f>
        <v>277.77888022304023</v>
      </c>
      <c r="M30" s="461">
        <f>L30*L20</f>
        <v>3788.9039262422689</v>
      </c>
      <c r="N30" s="538"/>
      <c r="O30" s="119"/>
    </row>
    <row r="31" spans="2:15">
      <c r="B31" s="71" t="s">
        <v>62</v>
      </c>
      <c r="C31" s="72">
        <v>1</v>
      </c>
      <c r="D31" s="456">
        <f>'[8]Integrated Team (FY21)'!E35</f>
        <v>135.32</v>
      </c>
      <c r="E31" s="553"/>
      <c r="F31" s="458"/>
      <c r="G31" s="550" t="str">
        <f>'[8]Integrated Team (FY21)'!H35</f>
        <v>BLS /OES Massachusetts Median 2018</v>
      </c>
      <c r="I31" s="103" t="s">
        <v>182</v>
      </c>
      <c r="J31" s="99"/>
      <c r="K31" s="99"/>
      <c r="L31" s="143"/>
      <c r="M31" s="505">
        <f>D35</f>
        <v>6191.6539525126345</v>
      </c>
      <c r="N31" s="538"/>
      <c r="O31" s="539"/>
    </row>
    <row r="32" spans="2:15">
      <c r="B32" s="172"/>
      <c r="C32" s="460"/>
      <c r="D32" s="99"/>
      <c r="E32" s="554"/>
      <c r="F32" s="460"/>
      <c r="G32" s="101"/>
      <c r="I32" s="46" t="str">
        <f>B37</f>
        <v xml:space="preserve">  Meals / Food***</v>
      </c>
      <c r="J32" s="99"/>
      <c r="K32" s="99"/>
      <c r="L32" s="143">
        <f>D37</f>
        <v>8.16</v>
      </c>
      <c r="M32" s="505">
        <f>L32*M9</f>
        <v>14892</v>
      </c>
      <c r="N32" s="538"/>
      <c r="O32" s="539"/>
    </row>
    <row r="33" spans="2:15">
      <c r="B33" s="172"/>
      <c r="C33" s="460"/>
      <c r="D33" s="99"/>
      <c r="E33" s="554"/>
      <c r="F33" s="460"/>
      <c r="G33" s="101"/>
      <c r="I33" s="466" t="str">
        <f>B36</f>
        <v xml:space="preserve">  Program Supplies &amp; Materials</v>
      </c>
      <c r="J33" s="99"/>
      <c r="K33" s="99"/>
      <c r="L33" s="493">
        <f>D36</f>
        <v>642.72053101483573</v>
      </c>
      <c r="M33" s="505">
        <f>L33*L20</f>
        <v>8766.7080430423593</v>
      </c>
      <c r="N33" s="538"/>
      <c r="O33" s="539"/>
    </row>
    <row r="34" spans="2:15">
      <c r="B34" s="312" t="str">
        <f>[8]Med_Int_Spec!B32</f>
        <v xml:space="preserve">  Staff Training</v>
      </c>
      <c r="C34" s="555"/>
      <c r="D34" s="313">
        <f>[8]Med_Int_Spec!D32</f>
        <v>277.77888022304023</v>
      </c>
      <c r="E34" s="556"/>
      <c r="F34" s="555"/>
      <c r="G34" s="101" t="str">
        <f>[8]Med_Int_Spec!G32</f>
        <v>Avg of the FY15 CBFS data per FTE.</v>
      </c>
      <c r="I34" s="103"/>
      <c r="J34" s="99"/>
      <c r="K34" s="99"/>
      <c r="L34" s="143"/>
      <c r="M34" s="557">
        <f>SUM(M29:M33)</f>
        <v>35487.660939199137</v>
      </c>
      <c r="N34" s="538"/>
      <c r="O34" s="539"/>
    </row>
    <row r="35" spans="2:15">
      <c r="B35" s="172" t="s">
        <v>182</v>
      </c>
      <c r="C35" s="306"/>
      <c r="D35" s="319">
        <f>[8]Med_Int_Spec!D33</f>
        <v>6191.6539525126345</v>
      </c>
      <c r="E35" s="558"/>
      <c r="F35" s="458"/>
      <c r="G35" s="101" t="str">
        <f>[8]Med_Int_Spec!G33</f>
        <v>Benchmark: 101 CMR 420: allocation for van, 1 van / 2 GLEs</v>
      </c>
      <c r="I35" s="103"/>
      <c r="J35" s="99"/>
      <c r="K35" s="99"/>
      <c r="L35" s="397"/>
      <c r="M35" s="250"/>
      <c r="N35" s="538"/>
      <c r="O35" s="539"/>
    </row>
    <row r="36" spans="2:15">
      <c r="B36" s="172" t="s">
        <v>68</v>
      </c>
      <c r="C36" s="306"/>
      <c r="D36" s="320">
        <f>'[8]Integrated Team (FY21)'!E44</f>
        <v>642.72053101483573</v>
      </c>
      <c r="E36" s="559"/>
      <c r="F36" s="458"/>
      <c r="G36" s="101" t="str">
        <f>'[8]Integrated Team (FY21)'!H44</f>
        <v>Program Supplies &amp; Materials (33E) per FTE.</v>
      </c>
      <c r="I36" s="92" t="s">
        <v>133</v>
      </c>
      <c r="J36" s="93"/>
      <c r="K36" s="93"/>
      <c r="L36" s="93"/>
      <c r="M36" s="249">
        <f>SUM(M24,M28,M34)</f>
        <v>653543.74574574677</v>
      </c>
      <c r="N36" s="538"/>
      <c r="O36" s="539"/>
    </row>
    <row r="37" spans="2:15">
      <c r="B37" s="172" t="s">
        <v>183</v>
      </c>
      <c r="C37" s="306"/>
      <c r="D37" s="313">
        <v>8.16</v>
      </c>
      <c r="E37" s="556"/>
      <c r="F37" s="99"/>
      <c r="G37" s="214" t="s">
        <v>135</v>
      </c>
      <c r="I37" s="103"/>
      <c r="J37" s="99"/>
      <c r="K37" s="99"/>
      <c r="L37" s="163"/>
      <c r="M37" s="250"/>
      <c r="N37" s="538"/>
      <c r="O37" s="539"/>
    </row>
    <row r="38" spans="2:15">
      <c r="B38" s="172"/>
      <c r="C38" s="306"/>
      <c r="D38" s="306"/>
      <c r="E38" s="560"/>
      <c r="F38" s="306"/>
      <c r="G38" s="101"/>
      <c r="I38" s="103" t="str">
        <f>B39</f>
        <v xml:space="preserve">  Admin. Allocation</v>
      </c>
      <c r="J38" s="99"/>
      <c r="K38" s="307">
        <f>D39</f>
        <v>0.12</v>
      </c>
      <c r="L38" s="99"/>
      <c r="M38" s="105">
        <f>K38*M36</f>
        <v>78425.249489489608</v>
      </c>
      <c r="N38" s="538"/>
      <c r="O38" s="539"/>
    </row>
    <row r="39" spans="2:15" ht="13.8" thickBot="1">
      <c r="B39" s="172" t="s">
        <v>82</v>
      </c>
      <c r="C39" s="306"/>
      <c r="D39" s="308">
        <f>'[8]Integrated Team (FY21)'!E46</f>
        <v>0.12</v>
      </c>
      <c r="E39" s="561"/>
      <c r="F39" s="306"/>
      <c r="G39" s="448" t="s">
        <v>83</v>
      </c>
      <c r="H39" s="99"/>
      <c r="I39" s="316" t="s">
        <v>81</v>
      </c>
      <c r="J39" s="475"/>
      <c r="K39" s="475"/>
      <c r="L39" s="475"/>
      <c r="M39" s="318">
        <f>SUM(M36:M38)</f>
        <v>731968.99523523636</v>
      </c>
      <c r="N39" s="538"/>
      <c r="O39" s="539"/>
    </row>
    <row r="40" spans="2:15" ht="14.4" thickTop="1" thickBot="1">
      <c r="B40" s="172" t="s">
        <v>139</v>
      </c>
      <c r="C40" s="99"/>
      <c r="D40" s="308">
        <f>[8]Chart!C32</f>
        <v>3.7000000000000002E-3</v>
      </c>
      <c r="E40" s="561"/>
      <c r="F40" s="306"/>
      <c r="G40" s="448" t="s">
        <v>140</v>
      </c>
      <c r="H40" s="99"/>
      <c r="I40" s="103" t="str">
        <f>B41</f>
        <v>CAF rate</v>
      </c>
      <c r="J40" s="99"/>
      <c r="K40" s="324">
        <f>D42</f>
        <v>1.7780248869661817E-2</v>
      </c>
      <c r="L40" s="99"/>
      <c r="M40" s="562">
        <f>M39+(M39*K40)-(M20*K40)</f>
        <v>736101.17440057138</v>
      </c>
      <c r="N40" s="563"/>
    </row>
    <row r="41" spans="2:15" ht="13.8" thickTop="1">
      <c r="B41" s="178" t="s">
        <v>141</v>
      </c>
      <c r="C41" s="476"/>
      <c r="D41" s="352">
        <f>'Med_Int_Spec (FY21)'!D40</f>
        <v>7.6809383045675458E-2</v>
      </c>
      <c r="E41" s="564"/>
      <c r="F41" s="476"/>
      <c r="G41" s="478" t="s">
        <v>86</v>
      </c>
      <c r="H41" s="99"/>
      <c r="I41" s="103"/>
      <c r="J41" s="99"/>
      <c r="K41" s="99"/>
      <c r="L41" s="99"/>
      <c r="M41" s="326"/>
      <c r="N41" s="538"/>
    </row>
    <row r="42" spans="2:15" ht="13.8" thickBot="1">
      <c r="B42" s="103" t="s">
        <v>141</v>
      </c>
      <c r="C42" s="99"/>
      <c r="D42" s="308">
        <f>[8]Chart!C31</f>
        <v>1.7780248869661817E-2</v>
      </c>
      <c r="E42" s="561"/>
      <c r="F42" s="99"/>
      <c r="G42" s="101" t="s">
        <v>88</v>
      </c>
      <c r="H42" s="99"/>
      <c r="I42" s="519" t="s">
        <v>138</v>
      </c>
      <c r="J42" s="184"/>
      <c r="K42" s="184"/>
      <c r="L42" s="185"/>
      <c r="M42" s="565">
        <f>M40/M9</f>
        <v>403.34310926058708</v>
      </c>
      <c r="N42" s="538"/>
      <c r="O42" s="77"/>
    </row>
    <row r="43" spans="2:15">
      <c r="B43" s="172"/>
      <c r="C43" s="306"/>
      <c r="D43" s="308"/>
      <c r="E43" s="308"/>
      <c r="F43" s="306" t="s">
        <v>198</v>
      </c>
      <c r="G43" s="101"/>
      <c r="H43" s="99"/>
      <c r="J43" s="566"/>
      <c r="K43" s="99"/>
      <c r="L43" s="163"/>
      <c r="M43" s="192"/>
      <c r="N43" s="538"/>
      <c r="O43" s="77"/>
    </row>
    <row r="44" spans="2:15">
      <c r="B44" s="483" t="s">
        <v>126</v>
      </c>
      <c r="C44" s="567" t="s">
        <v>185</v>
      </c>
      <c r="D44" s="567" t="s">
        <v>186</v>
      </c>
      <c r="E44" s="568" t="s">
        <v>187</v>
      </c>
      <c r="F44" s="567" t="s">
        <v>185</v>
      </c>
      <c r="G44" s="568" t="s">
        <v>187</v>
      </c>
      <c r="H44" s="99"/>
      <c r="I44" s="99"/>
      <c r="J44" s="566"/>
      <c r="K44" s="99"/>
      <c r="L44" s="163"/>
      <c r="M44" s="192"/>
      <c r="N44" s="119"/>
      <c r="O44" s="77"/>
    </row>
    <row r="45" spans="2:15">
      <c r="B45" s="103" t="s">
        <v>15</v>
      </c>
      <c r="C45" s="99"/>
      <c r="D45" s="99"/>
      <c r="E45" s="569"/>
      <c r="F45" s="570"/>
      <c r="G45" s="569"/>
      <c r="H45" s="99"/>
      <c r="I45" s="99"/>
      <c r="J45" s="566"/>
      <c r="K45" s="99"/>
      <c r="L45" s="163"/>
      <c r="M45" s="192"/>
      <c r="N45" s="99"/>
    </row>
    <row r="46" spans="2:15" ht="13.8" thickBot="1">
      <c r="B46" s="103" t="s">
        <v>120</v>
      </c>
      <c r="C46" s="72">
        <v>0.1</v>
      </c>
      <c r="D46" s="72">
        <v>0.1</v>
      </c>
      <c r="E46" s="571">
        <v>0.1</v>
      </c>
      <c r="F46" s="72">
        <v>0.1</v>
      </c>
      <c r="G46" s="571">
        <v>0.1</v>
      </c>
      <c r="H46" s="99"/>
      <c r="I46" s="572"/>
      <c r="J46" s="566"/>
      <c r="K46" s="99"/>
      <c r="L46" s="163"/>
      <c r="M46" s="192"/>
      <c r="N46" s="99"/>
    </row>
    <row r="47" spans="2:15" ht="13.8" thickBot="1">
      <c r="B47" s="103" t="s">
        <v>173</v>
      </c>
      <c r="C47" s="72">
        <v>1</v>
      </c>
      <c r="D47" s="72">
        <v>1.6</v>
      </c>
      <c r="E47" s="571">
        <v>2.2000000000000002</v>
      </c>
      <c r="F47" s="72">
        <v>1</v>
      </c>
      <c r="G47" s="571">
        <v>2.2000000000000002</v>
      </c>
      <c r="H47" s="99"/>
      <c r="I47" s="926" t="s">
        <v>199</v>
      </c>
      <c r="J47" s="927"/>
      <c r="K47" s="927"/>
      <c r="L47" s="927"/>
      <c r="M47" s="928"/>
      <c r="N47" s="99"/>
    </row>
    <row r="48" spans="2:15">
      <c r="B48" s="103" t="s">
        <v>25</v>
      </c>
      <c r="C48" s="72"/>
      <c r="D48" s="72"/>
      <c r="E48" s="571"/>
      <c r="F48" s="302"/>
      <c r="G48" s="571"/>
      <c r="H48" s="99"/>
      <c r="I48" s="512" t="s">
        <v>7</v>
      </c>
      <c r="J48" s="513">
        <v>8</v>
      </c>
      <c r="K48" s="136"/>
      <c r="L48" s="523" t="s">
        <v>9</v>
      </c>
      <c r="M48" s="524">
        <f>J48*365</f>
        <v>2920</v>
      </c>
    </row>
    <row r="49" spans="2:14">
      <c r="B49" s="103" t="s">
        <v>62</v>
      </c>
      <c r="C49" s="72"/>
      <c r="D49" s="72"/>
      <c r="E49" s="571"/>
      <c r="F49" s="72">
        <v>0.25</v>
      </c>
      <c r="G49" s="571">
        <v>0.5</v>
      </c>
      <c r="H49" s="99"/>
      <c r="I49" s="529"/>
      <c r="J49" s="530"/>
      <c r="K49" s="111" t="s">
        <v>11</v>
      </c>
      <c r="L49" s="111" t="s">
        <v>12</v>
      </c>
      <c r="M49" s="531" t="s">
        <v>13</v>
      </c>
    </row>
    <row r="50" spans="2:14">
      <c r="B50" s="103" t="s">
        <v>180</v>
      </c>
      <c r="C50" s="72"/>
      <c r="D50" s="72"/>
      <c r="E50" s="571"/>
      <c r="F50" s="82">
        <v>0.5</v>
      </c>
      <c r="G50" s="573">
        <v>0.75</v>
      </c>
      <c r="I50" s="46" t="str">
        <f>B45</f>
        <v>Management</v>
      </c>
      <c r="J50" s="536"/>
      <c r="K50" s="173"/>
      <c r="L50" s="173"/>
      <c r="M50" s="516"/>
    </row>
    <row r="51" spans="2:14">
      <c r="B51" s="103" t="s">
        <v>196</v>
      </c>
      <c r="C51" s="72"/>
      <c r="D51" s="72"/>
      <c r="E51" s="571"/>
      <c r="F51" s="72">
        <v>0.2</v>
      </c>
      <c r="G51" s="571">
        <v>0.4</v>
      </c>
      <c r="I51" s="46" t="str">
        <f>B46</f>
        <v xml:space="preserve">  Management Supervision</v>
      </c>
      <c r="J51" s="47"/>
      <c r="K51" s="48">
        <f>D13</f>
        <v>92496.84919424048</v>
      </c>
      <c r="L51" s="49">
        <f>D46</f>
        <v>0.1</v>
      </c>
      <c r="M51" s="50">
        <f>K51*L51</f>
        <v>9249.6849194240476</v>
      </c>
      <c r="N51" s="574"/>
    </row>
    <row r="52" spans="2:14">
      <c r="B52" s="103" t="s">
        <v>32</v>
      </c>
      <c r="C52" s="575"/>
      <c r="D52" s="575"/>
      <c r="E52" s="576"/>
      <c r="F52" s="575"/>
      <c r="G52" s="101"/>
      <c r="I52" s="46" t="str">
        <f>B47</f>
        <v xml:space="preserve">  Specialty Site Manager</v>
      </c>
      <c r="J52" s="47"/>
      <c r="K52" s="48">
        <f>D14</f>
        <v>60923</v>
      </c>
      <c r="L52" s="49">
        <f>D47</f>
        <v>1.6</v>
      </c>
      <c r="M52" s="50">
        <f>K52*L52</f>
        <v>97476.800000000003</v>
      </c>
      <c r="N52" s="574"/>
    </row>
    <row r="53" spans="2:14">
      <c r="B53" s="103" t="str">
        <f>B20</f>
        <v xml:space="preserve">  DC Evening Supervisor (DC III)</v>
      </c>
      <c r="C53" s="72">
        <v>1</v>
      </c>
      <c r="D53" s="72">
        <v>1.25</v>
      </c>
      <c r="E53" s="571">
        <v>1.5</v>
      </c>
      <c r="F53" s="302"/>
      <c r="G53" s="571"/>
      <c r="I53" s="46" t="str">
        <f>B52</f>
        <v>Direct Care</v>
      </c>
      <c r="J53" s="47"/>
      <c r="K53" s="48"/>
      <c r="L53" s="49"/>
      <c r="M53" s="50"/>
      <c r="N53" s="574"/>
    </row>
    <row r="54" spans="2:14">
      <c r="B54" s="103" t="s">
        <v>200</v>
      </c>
      <c r="C54" s="72">
        <v>1.75</v>
      </c>
      <c r="D54" s="72">
        <v>1.75</v>
      </c>
      <c r="E54" s="571">
        <v>1.75</v>
      </c>
      <c r="F54" s="72">
        <v>1</v>
      </c>
      <c r="G54" s="571">
        <v>1.25</v>
      </c>
      <c r="I54" s="46" t="str">
        <f>B53</f>
        <v xml:space="preserve">  DC Evening Supervisor (DC III)</v>
      </c>
      <c r="J54" s="47"/>
      <c r="K54" s="48">
        <f>D20</f>
        <v>41516.800000000003</v>
      </c>
      <c r="L54" s="49">
        <f>D53</f>
        <v>1.25</v>
      </c>
      <c r="M54" s="50">
        <f t="shared" ref="M54:M57" si="0">K54*L54</f>
        <v>51896</v>
      </c>
      <c r="N54" s="574"/>
    </row>
    <row r="55" spans="2:14">
      <c r="B55" s="103" t="str">
        <f>B22</f>
        <v xml:space="preserve">  Direct Care</v>
      </c>
      <c r="C55" s="72">
        <v>8.25</v>
      </c>
      <c r="D55" s="72">
        <v>9.35</v>
      </c>
      <c r="E55" s="571">
        <v>10.45</v>
      </c>
      <c r="F55" s="72">
        <v>6</v>
      </c>
      <c r="G55" s="571">
        <v>7.95</v>
      </c>
      <c r="I55" s="46" t="str">
        <f>I17</f>
        <v xml:space="preserve">  Direct Care III</v>
      </c>
      <c r="J55" s="47"/>
      <c r="K55" s="48">
        <f>D21</f>
        <v>41516.800000000003</v>
      </c>
      <c r="L55" s="49">
        <f>D54</f>
        <v>1.75</v>
      </c>
      <c r="M55" s="50">
        <f>L55*K55</f>
        <v>72654.400000000009</v>
      </c>
      <c r="N55" s="574"/>
    </row>
    <row r="56" spans="2:14">
      <c r="B56" s="103" t="s">
        <v>125</v>
      </c>
      <c r="C56" s="72">
        <v>1.54</v>
      </c>
      <c r="D56" s="72">
        <v>1.71</v>
      </c>
      <c r="E56" s="571">
        <v>1.88</v>
      </c>
      <c r="F56" s="72">
        <f t="shared" ref="F56" si="1">SUM(F54:F55)*$D$9</f>
        <v>1.0230769230769232</v>
      </c>
      <c r="G56" s="302">
        <f t="shared" ref="G56" si="2">SUM(G54:G55)*$D$9</f>
        <v>1.3446153846153845</v>
      </c>
      <c r="I56" s="46" t="str">
        <f>B55</f>
        <v xml:space="preserve">  Direct Care</v>
      </c>
      <c r="J56" s="75"/>
      <c r="K56" s="48">
        <f>D22</f>
        <v>32198.400000000001</v>
      </c>
      <c r="L56" s="49">
        <f>D55</f>
        <v>9.35</v>
      </c>
      <c r="M56" s="88">
        <f t="shared" si="0"/>
        <v>301055.03999999998</v>
      </c>
      <c r="N56" s="574"/>
    </row>
    <row r="57" spans="2:14" ht="13.8" thickBot="1">
      <c r="B57" s="519" t="s">
        <v>62</v>
      </c>
      <c r="C57" s="577">
        <v>2</v>
      </c>
      <c r="D57" s="577">
        <v>4</v>
      </c>
      <c r="E57" s="578">
        <v>8</v>
      </c>
      <c r="F57" s="577">
        <v>2</v>
      </c>
      <c r="G57" s="578">
        <v>4</v>
      </c>
      <c r="I57" s="545" t="str">
        <f>B56</f>
        <v xml:space="preserve">  Relief</v>
      </c>
      <c r="J57" s="47"/>
      <c r="K57" s="48">
        <f>D23</f>
        <v>32198.400000000001</v>
      </c>
      <c r="L57" s="49">
        <f>D56</f>
        <v>1.71</v>
      </c>
      <c r="M57" s="50">
        <f t="shared" si="0"/>
        <v>55059.264000000003</v>
      </c>
      <c r="N57" s="574"/>
    </row>
    <row r="58" spans="2:14">
      <c r="B58" s="99"/>
      <c r="C58" s="99"/>
      <c r="D58" s="99"/>
      <c r="E58" s="99"/>
      <c r="F58" s="99"/>
      <c r="G58" s="99"/>
      <c r="I58" s="92" t="s">
        <v>43</v>
      </c>
      <c r="J58" s="93"/>
      <c r="K58" s="93"/>
      <c r="L58" s="95">
        <f>SUM(L51:L57)</f>
        <v>15.760000000000002</v>
      </c>
      <c r="M58" s="96">
        <f>SUM(M51:M57)</f>
        <v>587391.18891942408</v>
      </c>
      <c r="N58" s="574"/>
    </row>
    <row r="59" spans="2:14">
      <c r="B59" s="933"/>
      <c r="C59" s="933"/>
      <c r="D59" s="933"/>
      <c r="E59" s="933"/>
      <c r="F59" s="933"/>
      <c r="G59" s="933"/>
      <c r="I59" s="103" t="s">
        <v>127</v>
      </c>
      <c r="J59" s="99"/>
      <c r="K59" s="99"/>
      <c r="L59" s="99" t="s">
        <v>45</v>
      </c>
      <c r="M59" s="101"/>
      <c r="N59" s="574"/>
    </row>
    <row r="60" spans="2:14">
      <c r="B60" s="934"/>
      <c r="C60" s="934"/>
      <c r="D60" s="934"/>
      <c r="E60" s="934"/>
      <c r="F60" s="934"/>
      <c r="G60" s="934"/>
      <c r="I60" s="103" t="str">
        <f>B27</f>
        <v xml:space="preserve">  Tax and Fringe</v>
      </c>
      <c r="J60" s="99"/>
      <c r="K60" s="104">
        <f>D27</f>
        <v>0.22309999999999999</v>
      </c>
      <c r="L60" s="99"/>
      <c r="M60" s="105">
        <f>K60*M58</f>
        <v>131046.97424792351</v>
      </c>
      <c r="N60" s="574"/>
    </row>
    <row r="61" spans="2:14">
      <c r="I61" s="92" t="s">
        <v>47</v>
      </c>
      <c r="J61" s="93"/>
      <c r="K61" s="93"/>
      <c r="L61" s="107"/>
      <c r="M61" s="108">
        <f>M58+M60</f>
        <v>718438.16316734755</v>
      </c>
      <c r="N61" s="574"/>
    </row>
    <row r="62" spans="2:14">
      <c r="I62" s="103"/>
      <c r="J62" s="99"/>
      <c r="K62" s="99"/>
      <c r="L62" s="397"/>
      <c r="M62" s="50"/>
      <c r="N62" s="574"/>
    </row>
    <row r="63" spans="2:14">
      <c r="I63" s="109" t="s">
        <v>60</v>
      </c>
      <c r="J63" s="110"/>
      <c r="K63" s="111" t="s">
        <v>49</v>
      </c>
      <c r="L63" s="112" t="s">
        <v>178</v>
      </c>
      <c r="M63" s="113" t="s">
        <v>13</v>
      </c>
      <c r="N63" s="574"/>
    </row>
    <row r="64" spans="2:14">
      <c r="E64" s="579"/>
      <c r="F64" s="579"/>
      <c r="G64" s="579"/>
      <c r="I64" s="46" t="str">
        <f>B31</f>
        <v xml:space="preserve">  Psychologist</v>
      </c>
      <c r="J64" s="99"/>
      <c r="K64" s="143">
        <f>D31</f>
        <v>135.32</v>
      </c>
      <c r="L64" s="118">
        <f>D57*52</f>
        <v>208</v>
      </c>
      <c r="M64" s="105">
        <f>K64*L64</f>
        <v>28146.559999999998</v>
      </c>
      <c r="N64" s="574"/>
    </row>
    <row r="65" spans="9:14">
      <c r="I65" s="92" t="s">
        <v>56</v>
      </c>
      <c r="J65" s="93"/>
      <c r="K65" s="93"/>
      <c r="L65" s="93"/>
      <c r="M65" s="108">
        <f>SUM(M64:M64)</f>
        <v>28146.559999999998</v>
      </c>
      <c r="N65" s="574"/>
    </row>
    <row r="66" spans="9:14">
      <c r="I66" s="103" t="str">
        <f>B40</f>
        <v>PFLMA Trust Contribution</v>
      </c>
      <c r="J66" s="99"/>
      <c r="K66" s="99"/>
      <c r="L66" s="158">
        <f>D40</f>
        <v>3.7000000000000002E-3</v>
      </c>
      <c r="M66" s="105">
        <f>M58*L66</f>
        <v>2173.3473990018692</v>
      </c>
    </row>
    <row r="67" spans="9:14">
      <c r="I67" s="103" t="str">
        <f>B34</f>
        <v xml:space="preserve">  Staff Training</v>
      </c>
      <c r="J67" s="99"/>
      <c r="K67" s="99"/>
      <c r="L67" s="397">
        <f>D34</f>
        <v>277.77888022304023</v>
      </c>
      <c r="M67" s="461">
        <f>L67*L58</f>
        <v>4377.7951523151141</v>
      </c>
      <c r="N67" s="574"/>
    </row>
    <row r="68" spans="9:14">
      <c r="I68" s="103" t="str">
        <f>B35</f>
        <v xml:space="preserve">  Transportation</v>
      </c>
      <c r="J68" s="99"/>
      <c r="K68" s="99"/>
      <c r="L68" s="143"/>
      <c r="M68" s="505">
        <f>D35</f>
        <v>6191.6539525126345</v>
      </c>
      <c r="N68" s="574"/>
    </row>
    <row r="69" spans="9:14">
      <c r="I69" s="103" t="str">
        <f>B37</f>
        <v xml:space="preserve">  Meals / Food***</v>
      </c>
      <c r="J69" s="99"/>
      <c r="K69" s="99"/>
      <c r="L69" s="143">
        <f>D37</f>
        <v>8.16</v>
      </c>
      <c r="M69" s="505">
        <f>L69*M48</f>
        <v>23827.200000000001</v>
      </c>
      <c r="N69" s="574"/>
    </row>
    <row r="70" spans="9:14" ht="13.8" thickBot="1">
      <c r="I70" s="466" t="str">
        <f>B36</f>
        <v xml:space="preserve">  Program Supplies &amp; Materials</v>
      </c>
      <c r="J70" s="99"/>
      <c r="K70" s="99"/>
      <c r="L70" s="143">
        <f>D36</f>
        <v>642.72053101483573</v>
      </c>
      <c r="M70" s="506">
        <f>L70*L58</f>
        <v>10129.275568793812</v>
      </c>
      <c r="N70" s="574"/>
    </row>
    <row r="71" spans="9:14" ht="13.8" thickTop="1">
      <c r="I71" s="103"/>
      <c r="J71" s="99"/>
      <c r="K71" s="99"/>
      <c r="L71" s="143"/>
      <c r="M71" s="154">
        <f>SUM(M66:M70)</f>
        <v>46699.272072623433</v>
      </c>
      <c r="N71" s="574"/>
    </row>
    <row r="72" spans="9:14">
      <c r="I72" s="92" t="s">
        <v>133</v>
      </c>
      <c r="J72" s="93"/>
      <c r="K72" s="93"/>
      <c r="L72" s="93"/>
      <c r="M72" s="249">
        <f>SUM(M61,M65,M71)</f>
        <v>793283.99523997097</v>
      </c>
      <c r="N72" s="574"/>
    </row>
    <row r="73" spans="9:14">
      <c r="I73" s="103" t="str">
        <f>B39</f>
        <v xml:space="preserve">  Admin. Allocation</v>
      </c>
      <c r="J73" s="99"/>
      <c r="K73" s="307">
        <f>D39</f>
        <v>0.12</v>
      </c>
      <c r="L73" s="99"/>
      <c r="M73" s="105">
        <f>K73*M72</f>
        <v>95194.079428796511</v>
      </c>
      <c r="N73" s="574"/>
    </row>
    <row r="74" spans="9:14" ht="13.8" thickBot="1">
      <c r="I74" s="316" t="s">
        <v>81</v>
      </c>
      <c r="J74" s="475"/>
      <c r="K74" s="475"/>
      <c r="L74" s="475"/>
      <c r="M74" s="318">
        <f>SUM(M72:M73)</f>
        <v>888478.07466876751</v>
      </c>
      <c r="N74" s="574"/>
    </row>
    <row r="75" spans="9:14" ht="13.8" thickTop="1">
      <c r="I75" s="103" t="str">
        <f>B42</f>
        <v>CAF rate</v>
      </c>
      <c r="J75" s="99"/>
      <c r="K75" s="324">
        <f>D42</f>
        <v>1.7780248869661817E-2</v>
      </c>
      <c r="L75" s="99"/>
      <c r="M75" s="326">
        <f>M74+(M74*K75)-(M58*K75)</f>
        <v>893831.47442878224</v>
      </c>
      <c r="N75" s="574"/>
    </row>
    <row r="76" spans="9:14" ht="13.8" thickBot="1">
      <c r="I76" s="98" t="s">
        <v>138</v>
      </c>
      <c r="J76" s="580"/>
      <c r="K76" s="580"/>
      <c r="L76" s="581"/>
      <c r="M76" s="186">
        <f>M75/M48</f>
        <v>306.10666932492541</v>
      </c>
    </row>
    <row r="77" spans="9:14" ht="15.6" thickBot="1">
      <c r="I77" s="582"/>
      <c r="J77" s="583"/>
      <c r="K77" s="584"/>
      <c r="L77" s="585"/>
      <c r="M77" s="586"/>
      <c r="N77" s="587"/>
    </row>
    <row r="78" spans="9:14">
      <c r="I78" s="572"/>
      <c r="J78" s="566"/>
      <c r="K78" s="99"/>
      <c r="L78" s="99"/>
      <c r="M78" s="192"/>
    </row>
    <row r="79" spans="9:14">
      <c r="I79" s="572"/>
      <c r="J79" s="566"/>
      <c r="K79" s="99"/>
      <c r="L79" s="163"/>
      <c r="M79" s="192"/>
    </row>
    <row r="80" spans="9:14">
      <c r="I80" s="572"/>
      <c r="J80" s="566"/>
      <c r="K80" s="99"/>
      <c r="L80" s="163"/>
      <c r="M80" s="192"/>
    </row>
    <row r="81" spans="9:13">
      <c r="I81" s="572"/>
      <c r="J81" s="566"/>
      <c r="K81" s="99"/>
      <c r="L81" s="163"/>
      <c r="M81" s="192"/>
    </row>
    <row r="82" spans="9:13" ht="13.8" thickBot="1">
      <c r="I82" s="99"/>
      <c r="J82" s="99"/>
      <c r="K82" s="99"/>
      <c r="L82" s="99"/>
      <c r="M82" s="99"/>
    </row>
    <row r="83" spans="9:13" ht="13.8" thickBot="1">
      <c r="I83" s="926" t="s">
        <v>201</v>
      </c>
      <c r="J83" s="927"/>
      <c r="K83" s="927"/>
      <c r="L83" s="927"/>
      <c r="M83" s="928"/>
    </row>
    <row r="84" spans="9:13">
      <c r="I84" s="512" t="s">
        <v>7</v>
      </c>
      <c r="J84" s="513">
        <v>11</v>
      </c>
      <c r="K84" s="136"/>
      <c r="L84" s="523" t="s">
        <v>9</v>
      </c>
      <c r="M84" s="524">
        <f>J84*365</f>
        <v>4015</v>
      </c>
    </row>
    <row r="85" spans="9:13">
      <c r="I85" s="529"/>
      <c r="J85" s="530"/>
      <c r="K85" s="111" t="s">
        <v>11</v>
      </c>
      <c r="L85" s="111" t="s">
        <v>12</v>
      </c>
      <c r="M85" s="531" t="s">
        <v>13</v>
      </c>
    </row>
    <row r="86" spans="9:13">
      <c r="I86" s="46" t="str">
        <f>B45</f>
        <v>Management</v>
      </c>
      <c r="J86" s="536"/>
      <c r="K86" s="173"/>
      <c r="L86" s="173"/>
      <c r="M86" s="516"/>
    </row>
    <row r="87" spans="9:13">
      <c r="I87" s="46" t="str">
        <f>B46</f>
        <v xml:space="preserve">  Management Supervision</v>
      </c>
      <c r="J87" s="47"/>
      <c r="K87" s="48">
        <f>D13</f>
        <v>92496.84919424048</v>
      </c>
      <c r="L87" s="49">
        <f>E46</f>
        <v>0.1</v>
      </c>
      <c r="M87" s="50">
        <f>K87*L87</f>
        <v>9249.6849194240476</v>
      </c>
    </row>
    <row r="88" spans="9:13">
      <c r="I88" s="46" t="str">
        <f>B47</f>
        <v xml:space="preserve">  Specialty Site Manager</v>
      </c>
      <c r="J88" s="47"/>
      <c r="K88" s="48">
        <f>D14</f>
        <v>60923</v>
      </c>
      <c r="L88" s="49">
        <f>E47</f>
        <v>2.2000000000000002</v>
      </c>
      <c r="M88" s="50">
        <f>K88*L88</f>
        <v>134030.6</v>
      </c>
    </row>
    <row r="89" spans="9:13">
      <c r="I89" s="46" t="str">
        <f>B52</f>
        <v>Direct Care</v>
      </c>
      <c r="J89" s="47"/>
      <c r="K89" s="48"/>
      <c r="L89" s="49"/>
      <c r="M89" s="50"/>
    </row>
    <row r="90" spans="9:13">
      <c r="I90" s="46" t="str">
        <f>B53</f>
        <v xml:space="preserve">  DC Evening Supervisor (DC III)</v>
      </c>
      <c r="J90" s="47"/>
      <c r="K90" s="48">
        <f>D20</f>
        <v>41516.800000000003</v>
      </c>
      <c r="L90" s="49">
        <f>E53</f>
        <v>1.5</v>
      </c>
      <c r="M90" s="50">
        <f t="shared" ref="M90:M93" si="3">K90*L90</f>
        <v>62275.200000000004</v>
      </c>
    </row>
    <row r="91" spans="9:13">
      <c r="I91" s="46" t="str">
        <f>I55</f>
        <v xml:space="preserve">  Direct Care III</v>
      </c>
      <c r="J91" s="47"/>
      <c r="K91" s="48">
        <f>D21</f>
        <v>41516.800000000003</v>
      </c>
      <c r="L91" s="49">
        <f>E54</f>
        <v>1.75</v>
      </c>
      <c r="M91" s="50">
        <f>L91*K91</f>
        <v>72654.400000000009</v>
      </c>
    </row>
    <row r="92" spans="9:13">
      <c r="I92" s="46" t="str">
        <f>B55</f>
        <v xml:space="preserve">  Direct Care</v>
      </c>
      <c r="J92" s="75"/>
      <c r="K92" s="48">
        <f>D22</f>
        <v>32198.400000000001</v>
      </c>
      <c r="L92" s="49">
        <f>E55</f>
        <v>10.45</v>
      </c>
      <c r="M92" s="88">
        <f t="shared" si="3"/>
        <v>336473.27999999997</v>
      </c>
    </row>
    <row r="93" spans="9:13">
      <c r="I93" s="545" t="str">
        <f>B56</f>
        <v xml:space="preserve">  Relief</v>
      </c>
      <c r="J93" s="47"/>
      <c r="K93" s="48">
        <f>D23</f>
        <v>32198.400000000001</v>
      </c>
      <c r="L93" s="49">
        <f>E56</f>
        <v>1.88</v>
      </c>
      <c r="M93" s="50">
        <f t="shared" si="3"/>
        <v>60532.991999999998</v>
      </c>
    </row>
    <row r="94" spans="9:13">
      <c r="I94" s="92" t="s">
        <v>43</v>
      </c>
      <c r="J94" s="129"/>
      <c r="K94" s="129"/>
      <c r="L94" s="95">
        <f>SUM(L87:L93)</f>
        <v>17.88</v>
      </c>
      <c r="M94" s="96">
        <f>SUM(M87:M93)</f>
        <v>675216.15691942407</v>
      </c>
    </row>
    <row r="95" spans="9:13">
      <c r="I95" s="98" t="s">
        <v>127</v>
      </c>
      <c r="J95" s="99"/>
      <c r="K95" s="99"/>
      <c r="L95" s="100" t="s">
        <v>45</v>
      </c>
      <c r="M95" s="101"/>
    </row>
    <row r="96" spans="9:13">
      <c r="I96" s="103" t="str">
        <f>B27</f>
        <v xml:space="preserve">  Tax and Fringe</v>
      </c>
      <c r="J96" s="99"/>
      <c r="K96" s="104">
        <f>K60</f>
        <v>0.22309999999999999</v>
      </c>
      <c r="L96" s="99"/>
      <c r="M96" s="105">
        <f>K96*M94</f>
        <v>150640.72460872351</v>
      </c>
    </row>
    <row r="97" spans="9:13">
      <c r="I97" s="92" t="s">
        <v>47</v>
      </c>
      <c r="J97" s="93"/>
      <c r="K97" s="93"/>
      <c r="L97" s="107"/>
      <c r="M97" s="108">
        <f>M94+M96</f>
        <v>825856.88152814761</v>
      </c>
    </row>
    <row r="98" spans="9:13">
      <c r="I98" s="103"/>
      <c r="J98" s="99"/>
      <c r="K98" s="99"/>
      <c r="L98" s="397"/>
      <c r="M98" s="50"/>
    </row>
    <row r="99" spans="9:13">
      <c r="I99" s="109" t="s">
        <v>60</v>
      </c>
      <c r="J99" s="110"/>
      <c r="K99" s="111" t="s">
        <v>49</v>
      </c>
      <c r="L99" s="112" t="s">
        <v>178</v>
      </c>
      <c r="M99" s="113" t="s">
        <v>13</v>
      </c>
    </row>
    <row r="100" spans="9:13">
      <c r="I100" s="46" t="str">
        <f>B31</f>
        <v xml:space="preserve">  Psychologist</v>
      </c>
      <c r="J100" s="99"/>
      <c r="K100" s="143">
        <f>D31</f>
        <v>135.32</v>
      </c>
      <c r="L100" s="118">
        <f>E57*52</f>
        <v>416</v>
      </c>
      <c r="M100" s="105">
        <f>K100*L100</f>
        <v>56293.119999999995</v>
      </c>
    </row>
    <row r="101" spans="9:13">
      <c r="I101" s="92" t="s">
        <v>56</v>
      </c>
      <c r="J101" s="93"/>
      <c r="K101" s="93"/>
      <c r="L101" s="93"/>
      <c r="M101" s="108">
        <f>SUM(M100:M100)</f>
        <v>56293.119999999995</v>
      </c>
    </row>
    <row r="102" spans="9:13">
      <c r="I102" s="103" t="str">
        <f>B40</f>
        <v>PFLMA Trust Contribution</v>
      </c>
      <c r="J102" s="99"/>
      <c r="K102" s="99"/>
      <c r="L102" s="158">
        <f>D40</f>
        <v>3.7000000000000002E-3</v>
      </c>
      <c r="M102" s="105">
        <f>M94*L102</f>
        <v>2498.2997806018693</v>
      </c>
    </row>
    <row r="103" spans="9:13">
      <c r="I103" s="103" t="str">
        <f>B34</f>
        <v xml:space="preserve">  Staff Training</v>
      </c>
      <c r="J103" s="99"/>
      <c r="K103" s="99"/>
      <c r="L103" s="397">
        <f>D34</f>
        <v>277.77888022304023</v>
      </c>
      <c r="M103" s="461">
        <f>L103*L94</f>
        <v>4966.6863783879589</v>
      </c>
    </row>
    <row r="104" spans="9:13">
      <c r="I104" s="103" t="str">
        <f>B35</f>
        <v xml:space="preserve">  Transportation</v>
      </c>
      <c r="J104" s="99"/>
      <c r="K104" s="99"/>
      <c r="L104" s="143"/>
      <c r="M104" s="505">
        <f>D35</f>
        <v>6191.6539525126345</v>
      </c>
    </row>
    <row r="105" spans="9:13">
      <c r="I105" s="103" t="str">
        <f>B37</f>
        <v xml:space="preserve">  Meals / Food***</v>
      </c>
      <c r="J105" s="99"/>
      <c r="K105" s="99"/>
      <c r="L105" s="143">
        <f>D37</f>
        <v>8.16</v>
      </c>
      <c r="M105" s="505">
        <f>L105*M84</f>
        <v>32762.400000000001</v>
      </c>
    </row>
    <row r="106" spans="9:13">
      <c r="I106" s="466" t="str">
        <f>B36</f>
        <v xml:space="preserve">  Program Supplies &amp; Materials</v>
      </c>
      <c r="J106" s="99"/>
      <c r="K106" s="99"/>
      <c r="L106" s="493">
        <f>D36</f>
        <v>642.72053101483573</v>
      </c>
      <c r="M106" s="505">
        <f>L106*L94</f>
        <v>11491.843094545262</v>
      </c>
    </row>
    <row r="107" spans="9:13">
      <c r="I107" s="103"/>
      <c r="J107" s="99"/>
      <c r="K107" s="99"/>
      <c r="L107" s="143"/>
      <c r="M107" s="557">
        <f>SUM(M102:M106)</f>
        <v>57910.883206047729</v>
      </c>
    </row>
    <row r="108" spans="9:13">
      <c r="I108" s="92" t="s">
        <v>133</v>
      </c>
      <c r="J108" s="93"/>
      <c r="K108" s="93"/>
      <c r="L108" s="93"/>
      <c r="M108" s="249">
        <f>SUM(M97,M101,M107)</f>
        <v>940060.88473419531</v>
      </c>
    </row>
    <row r="109" spans="9:13">
      <c r="I109" s="103" t="str">
        <f>B39</f>
        <v xml:space="preserve">  Admin. Allocation</v>
      </c>
      <c r="J109" s="99"/>
      <c r="K109" s="307">
        <f>D39</f>
        <v>0.12</v>
      </c>
      <c r="L109" s="99"/>
      <c r="M109" s="105">
        <f>K109*M108</f>
        <v>112807.30616810343</v>
      </c>
    </row>
    <row r="110" spans="9:13" ht="13.8" thickBot="1">
      <c r="I110" s="316" t="s">
        <v>81</v>
      </c>
      <c r="J110" s="475"/>
      <c r="K110" s="475"/>
      <c r="L110" s="475"/>
      <c r="M110" s="318">
        <f>SUM(M108:M109)</f>
        <v>1052868.1909022988</v>
      </c>
    </row>
    <row r="111" spans="9:13" ht="13.8" thickTop="1">
      <c r="I111" s="103" t="str">
        <f>B42</f>
        <v>CAF rate</v>
      </c>
      <c r="J111" s="99"/>
      <c r="K111" s="324">
        <f>D42</f>
        <v>1.7780248869661817E-2</v>
      </c>
      <c r="L111" s="99"/>
      <c r="M111" s="326">
        <f>M110+(M110*K111)-(M94*K111)</f>
        <v>1059582.9380526482</v>
      </c>
    </row>
    <row r="112" spans="9:13" ht="13.8" thickBot="1">
      <c r="I112" s="183" t="s">
        <v>138</v>
      </c>
      <c r="J112" s="580"/>
      <c r="K112" s="580"/>
      <c r="L112" s="581"/>
      <c r="M112" s="186">
        <f>M111/M84</f>
        <v>263.90608668808176</v>
      </c>
    </row>
    <row r="113" spans="9:14">
      <c r="I113" s="99"/>
      <c r="J113" s="566"/>
      <c r="K113" s="99"/>
      <c r="L113" s="99"/>
      <c r="M113" s="192"/>
    </row>
    <row r="114" spans="9:14">
      <c r="I114" s="99"/>
      <c r="J114" s="566"/>
      <c r="K114" s="99"/>
      <c r="L114" s="163"/>
      <c r="M114" s="192"/>
      <c r="N114" s="119"/>
    </row>
    <row r="115" spans="9:14" ht="15.75" customHeight="1">
      <c r="I115" s="99"/>
      <c r="J115" s="566"/>
      <c r="K115" s="99"/>
      <c r="L115" s="163"/>
      <c r="M115" s="192"/>
    </row>
    <row r="117" spans="9:14" ht="15.6" thickBot="1">
      <c r="I117" s="925" t="s">
        <v>202</v>
      </c>
      <c r="J117" s="925"/>
      <c r="K117" s="925"/>
      <c r="L117" s="925"/>
      <c r="M117" s="925"/>
    </row>
    <row r="118" spans="9:14" ht="13.8" thickBot="1">
      <c r="I118" s="926" t="s">
        <v>203</v>
      </c>
      <c r="J118" s="927"/>
      <c r="K118" s="927"/>
      <c r="L118" s="927"/>
      <c r="M118" s="928"/>
    </row>
    <row r="119" spans="9:14">
      <c r="I119" s="512" t="s">
        <v>7</v>
      </c>
      <c r="J119" s="513">
        <v>5</v>
      </c>
      <c r="K119" s="136"/>
      <c r="L119" s="523" t="s">
        <v>9</v>
      </c>
      <c r="M119" s="524">
        <f>J119*365</f>
        <v>1825</v>
      </c>
    </row>
    <row r="120" spans="9:14">
      <c r="I120" s="529"/>
      <c r="J120" s="530"/>
      <c r="K120" s="547" t="s">
        <v>11</v>
      </c>
      <c r="L120" s="547" t="s">
        <v>12</v>
      </c>
      <c r="M120" s="517" t="s">
        <v>13</v>
      </c>
    </row>
    <row r="121" spans="9:14">
      <c r="I121" s="103" t="str">
        <f t="shared" ref="I121:I127" si="4">B12</f>
        <v>Management</v>
      </c>
      <c r="J121" s="536"/>
      <c r="K121" s="173"/>
      <c r="L121" s="173"/>
      <c r="M121" s="516"/>
    </row>
    <row r="122" spans="9:14">
      <c r="I122" s="46" t="str">
        <f t="shared" si="4"/>
        <v xml:space="preserve">  Management Supervision</v>
      </c>
      <c r="J122" s="47"/>
      <c r="K122" s="48">
        <f>D13</f>
        <v>92496.84919424048</v>
      </c>
      <c r="L122" s="49">
        <f>F46</f>
        <v>0.1</v>
      </c>
      <c r="M122" s="50">
        <f>K122*L122</f>
        <v>9249.6849194240476</v>
      </c>
    </row>
    <row r="123" spans="9:14">
      <c r="I123" s="46" t="str">
        <f t="shared" si="4"/>
        <v xml:space="preserve">  Specialty Site Manager</v>
      </c>
      <c r="J123" s="47"/>
      <c r="K123" s="48">
        <f>D14</f>
        <v>60923</v>
      </c>
      <c r="L123" s="49">
        <f>F47</f>
        <v>1</v>
      </c>
      <c r="M123" s="50">
        <f>K123*L123</f>
        <v>60923</v>
      </c>
    </row>
    <row r="124" spans="9:14">
      <c r="I124" s="46" t="str">
        <f t="shared" si="4"/>
        <v>Medical and Clinical</v>
      </c>
      <c r="J124" s="47"/>
      <c r="K124" s="48"/>
      <c r="L124" s="49"/>
      <c r="M124" s="50"/>
    </row>
    <row r="125" spans="9:14">
      <c r="I125" s="46" t="str">
        <f t="shared" si="4"/>
        <v xml:space="preserve">  Psych</v>
      </c>
      <c r="J125" s="47"/>
      <c r="K125" s="48">
        <f>D16</f>
        <v>72789.28066227409</v>
      </c>
      <c r="L125" s="49">
        <f>F49</f>
        <v>0.25</v>
      </c>
      <c r="M125" s="50">
        <f>K125*L125</f>
        <v>18197.320165568522</v>
      </c>
    </row>
    <row r="126" spans="9:14">
      <c r="I126" s="46" t="str">
        <f t="shared" si="4"/>
        <v xml:space="preserve">  LPHA</v>
      </c>
      <c r="J126" s="75"/>
      <c r="K126" s="86">
        <f>D17</f>
        <v>60923.199999999997</v>
      </c>
      <c r="L126" s="49">
        <f>F50</f>
        <v>0.5</v>
      </c>
      <c r="M126" s="88">
        <f>K126*L126</f>
        <v>30461.599999999999</v>
      </c>
    </row>
    <row r="127" spans="9:14" ht="19.5" customHeight="1">
      <c r="I127" s="46" t="str">
        <f t="shared" si="4"/>
        <v xml:space="preserve">  LPN</v>
      </c>
      <c r="J127" s="47"/>
      <c r="K127" s="48">
        <f>D18</f>
        <v>57449.599999999999</v>
      </c>
      <c r="L127" s="49">
        <f>F51</f>
        <v>0.2</v>
      </c>
      <c r="M127" s="50">
        <f>K127*L127</f>
        <v>11489.92</v>
      </c>
    </row>
    <row r="128" spans="9:14">
      <c r="I128" s="46" t="str">
        <f>I91</f>
        <v xml:space="preserve">  Direct Care III</v>
      </c>
      <c r="J128" s="47"/>
      <c r="K128" s="48">
        <f>D21</f>
        <v>41516.800000000003</v>
      </c>
      <c r="L128" s="49">
        <f>F54</f>
        <v>1</v>
      </c>
      <c r="M128" s="50">
        <f>L128*K128</f>
        <v>41516.800000000003</v>
      </c>
    </row>
    <row r="129" spans="9:13">
      <c r="I129" s="46" t="str">
        <f>B22</f>
        <v xml:space="preserve">  Direct Care</v>
      </c>
      <c r="J129" s="47"/>
      <c r="K129" s="48">
        <f>D22</f>
        <v>32198.400000000001</v>
      </c>
      <c r="L129" s="49">
        <f>F55</f>
        <v>6</v>
      </c>
      <c r="M129" s="50">
        <f>K129*L129</f>
        <v>193190.40000000002</v>
      </c>
    </row>
    <row r="130" spans="9:13">
      <c r="I130" s="46" t="str">
        <f>B23</f>
        <v xml:space="preserve">  Relief</v>
      </c>
      <c r="J130" s="47"/>
      <c r="K130" s="48">
        <f>D23</f>
        <v>32198.400000000001</v>
      </c>
      <c r="L130" s="49">
        <f>F56</f>
        <v>1.0230769230769232</v>
      </c>
      <c r="M130" s="50">
        <f>K130*L130</f>
        <v>32941.44000000001</v>
      </c>
    </row>
    <row r="131" spans="9:13">
      <c r="I131" s="169" t="s">
        <v>43</v>
      </c>
      <c r="J131" s="129"/>
      <c r="K131" s="129"/>
      <c r="L131" s="588">
        <f>SUM(L122:L130)</f>
        <v>10.073076923076924</v>
      </c>
      <c r="M131" s="589">
        <f>SUM(M122:M130)</f>
        <v>397970.16508499259</v>
      </c>
    </row>
    <row r="132" spans="9:13">
      <c r="I132" s="103" t="s">
        <v>127</v>
      </c>
      <c r="J132" s="99"/>
      <c r="K132" s="99"/>
      <c r="L132" s="99" t="s">
        <v>45</v>
      </c>
      <c r="M132" s="101"/>
    </row>
    <row r="133" spans="9:13">
      <c r="I133" s="103" t="str">
        <f>B27</f>
        <v xml:space="preserve">  Tax and Fringe</v>
      </c>
      <c r="J133" s="99"/>
      <c r="K133" s="104">
        <f>K96</f>
        <v>0.22309999999999999</v>
      </c>
      <c r="L133" s="99"/>
      <c r="M133" s="105">
        <f>K133*M131</f>
        <v>88787.14383046185</v>
      </c>
    </row>
    <row r="134" spans="9:13" ht="15.75" customHeight="1">
      <c r="I134" s="169" t="s">
        <v>47</v>
      </c>
      <c r="J134" s="129"/>
      <c r="K134" s="129"/>
      <c r="L134" s="590"/>
      <c r="M134" s="251">
        <f>M131+M133</f>
        <v>486757.30891545443</v>
      </c>
    </row>
    <row r="135" spans="9:13">
      <c r="I135" s="103"/>
      <c r="J135" s="99"/>
      <c r="K135" s="99"/>
      <c r="L135" s="397"/>
      <c r="M135" s="50"/>
    </row>
    <row r="136" spans="9:13">
      <c r="I136" s="529" t="s">
        <v>60</v>
      </c>
      <c r="J136" s="471"/>
      <c r="K136" s="547" t="s">
        <v>49</v>
      </c>
      <c r="L136" s="548" t="s">
        <v>4</v>
      </c>
      <c r="M136" s="549" t="s">
        <v>13</v>
      </c>
    </row>
    <row r="137" spans="9:13">
      <c r="I137" s="46" t="str">
        <f>B31</f>
        <v xml:space="preserve">  Psychologist</v>
      </c>
      <c r="J137" s="99"/>
      <c r="K137" s="143">
        <f>D31</f>
        <v>135.32</v>
      </c>
      <c r="L137" s="118">
        <f>52*F57</f>
        <v>104</v>
      </c>
      <c r="M137" s="105">
        <f>K137*L137</f>
        <v>14073.279999999999</v>
      </c>
    </row>
    <row r="138" spans="9:13">
      <c r="I138" s="169" t="s">
        <v>56</v>
      </c>
      <c r="J138" s="129"/>
      <c r="K138" s="129"/>
      <c r="L138" s="129"/>
      <c r="M138" s="251">
        <f>SUM(M137:M137)</f>
        <v>14073.279999999999</v>
      </c>
    </row>
    <row r="139" spans="9:13">
      <c r="I139" s="103" t="str">
        <f>B40</f>
        <v>PFLMA Trust Contribution</v>
      </c>
      <c r="J139" s="99"/>
      <c r="K139" s="99"/>
      <c r="L139" s="158">
        <f>D40</f>
        <v>3.7000000000000002E-3</v>
      </c>
      <c r="M139" s="105">
        <f>M131*L139</f>
        <v>1472.4896108144726</v>
      </c>
    </row>
    <row r="140" spans="9:13">
      <c r="I140" s="103" t="str">
        <f>B34</f>
        <v xml:space="preserve">  Staff Training</v>
      </c>
      <c r="J140" s="99"/>
      <c r="K140" s="99"/>
      <c r="L140" s="397">
        <f>D34</f>
        <v>277.77888022304023</v>
      </c>
      <c r="M140" s="461">
        <f>L140*L131</f>
        <v>2798.0880280928554</v>
      </c>
    </row>
    <row r="141" spans="9:13">
      <c r="I141" s="103" t="str">
        <f>B35</f>
        <v xml:space="preserve">  Transportation</v>
      </c>
      <c r="J141" s="99"/>
      <c r="K141" s="99"/>
      <c r="L141" s="143"/>
      <c r="M141" s="505">
        <f>D35</f>
        <v>6191.6539525126345</v>
      </c>
    </row>
    <row r="142" spans="9:13">
      <c r="I142" s="103" t="str">
        <f>B37</f>
        <v xml:space="preserve">  Meals / Food***</v>
      </c>
      <c r="J142" s="99"/>
      <c r="K142" s="99"/>
      <c r="L142" s="143">
        <f>D37</f>
        <v>8.16</v>
      </c>
      <c r="M142" s="505">
        <f>L142*M119</f>
        <v>14892</v>
      </c>
    </row>
    <row r="143" spans="9:13">
      <c r="I143" s="103" t="str">
        <f>B36</f>
        <v xml:space="preserve">  Program Supplies &amp; Materials</v>
      </c>
      <c r="J143" s="99"/>
      <c r="K143" s="99"/>
      <c r="L143" s="493">
        <f>D36</f>
        <v>642.72053101483573</v>
      </c>
      <c r="M143" s="505">
        <f>L143*L131</f>
        <v>6474.173348953288</v>
      </c>
    </row>
    <row r="144" spans="9:13">
      <c r="I144" s="103"/>
      <c r="J144" s="99"/>
      <c r="K144" s="99"/>
      <c r="L144" s="143"/>
      <c r="M144" s="591">
        <f>SUM(M139:M143)</f>
        <v>31828.404940373253</v>
      </c>
    </row>
    <row r="145" spans="9:14">
      <c r="I145" s="103"/>
      <c r="J145" s="99"/>
      <c r="K145" s="99"/>
      <c r="L145" s="397"/>
      <c r="M145" s="250"/>
    </row>
    <row r="146" spans="9:14">
      <c r="I146" s="169" t="s">
        <v>133</v>
      </c>
      <c r="J146" s="129"/>
      <c r="K146" s="129"/>
      <c r="L146" s="129"/>
      <c r="M146" s="592">
        <f>SUM(M134,M138,M144)</f>
        <v>532658.99385582772</v>
      </c>
    </row>
    <row r="147" spans="9:14">
      <c r="I147" s="103"/>
      <c r="J147" s="99"/>
      <c r="K147" s="99"/>
      <c r="L147" s="99"/>
      <c r="M147" s="101"/>
    </row>
    <row r="148" spans="9:14">
      <c r="I148" s="103" t="str">
        <f>B39</f>
        <v xml:space="preserve">  Admin. Allocation</v>
      </c>
      <c r="J148" s="99"/>
      <c r="K148" s="307">
        <f>D39</f>
        <v>0.12</v>
      </c>
      <c r="L148" s="99"/>
      <c r="M148" s="105">
        <f>K148*M146</f>
        <v>63919.079262699321</v>
      </c>
    </row>
    <row r="149" spans="9:14">
      <c r="I149" s="103"/>
      <c r="J149" s="99"/>
      <c r="K149" s="99"/>
      <c r="L149" s="99"/>
      <c r="M149" s="311"/>
    </row>
    <row r="150" spans="9:14" ht="13.8" thickBot="1">
      <c r="I150" s="593" t="s">
        <v>81</v>
      </c>
      <c r="J150" s="317"/>
      <c r="K150" s="317"/>
      <c r="L150" s="317"/>
      <c r="M150" s="149">
        <f>SUM(M146:M148)</f>
        <v>596578.07311852707</v>
      </c>
    </row>
    <row r="151" spans="9:14" ht="13.8" thickTop="1">
      <c r="I151" s="103"/>
      <c r="J151" s="99"/>
      <c r="K151" s="99"/>
      <c r="L151" s="99"/>
      <c r="M151" s="101"/>
    </row>
    <row r="152" spans="9:14">
      <c r="I152" s="103" t="str">
        <f>B42</f>
        <v>CAF rate</v>
      </c>
      <c r="J152" s="99"/>
      <c r="K152" s="324">
        <f>D42</f>
        <v>1.7780248869661817E-2</v>
      </c>
      <c r="L152" s="99"/>
      <c r="M152" s="326">
        <f>M150+(M150*K152)-(M131*K152)</f>
        <v>600109.37115084624</v>
      </c>
    </row>
    <row r="153" spans="9:14">
      <c r="I153" s="103"/>
      <c r="J153" s="99"/>
      <c r="K153" s="324"/>
      <c r="L153" s="99"/>
      <c r="M153" s="326"/>
    </row>
    <row r="154" spans="9:14">
      <c r="I154" s="103"/>
      <c r="J154" s="99"/>
      <c r="K154" s="99"/>
      <c r="L154" s="99"/>
      <c r="M154" s="594"/>
    </row>
    <row r="155" spans="9:14" ht="13.8" thickBot="1">
      <c r="I155" s="103" t="s">
        <v>138</v>
      </c>
      <c r="J155" s="184"/>
      <c r="K155" s="184"/>
      <c r="L155" s="185"/>
      <c r="M155" s="186">
        <f>M152/M119</f>
        <v>328.82705268539519</v>
      </c>
    </row>
    <row r="156" spans="9:14" ht="13.8" thickBot="1">
      <c r="I156" s="582"/>
      <c r="J156" s="595"/>
      <c r="K156" s="184"/>
      <c r="L156" s="185"/>
      <c r="M156" s="596"/>
    </row>
    <row r="157" spans="9:14">
      <c r="I157" s="99"/>
      <c r="J157" s="566"/>
      <c r="K157" s="99"/>
      <c r="L157" s="163"/>
      <c r="M157" s="192"/>
    </row>
    <row r="158" spans="9:14">
      <c r="I158" s="99"/>
      <c r="J158" s="566"/>
      <c r="K158" s="99"/>
      <c r="L158" s="163"/>
      <c r="M158" s="192"/>
      <c r="N158" s="119"/>
    </row>
    <row r="160" spans="9:14" ht="13.8" thickBot="1"/>
    <row r="161" spans="9:13" ht="13.8" thickBot="1">
      <c r="I161" s="926" t="s">
        <v>204</v>
      </c>
      <c r="J161" s="927"/>
      <c r="K161" s="927"/>
      <c r="L161" s="927"/>
      <c r="M161" s="928"/>
    </row>
    <row r="162" spans="9:13">
      <c r="I162" s="512" t="s">
        <v>7</v>
      </c>
      <c r="J162" s="513">
        <v>11</v>
      </c>
      <c r="K162" s="136"/>
      <c r="L162" s="523" t="s">
        <v>9</v>
      </c>
      <c r="M162" s="524">
        <f>J162*365</f>
        <v>4015</v>
      </c>
    </row>
    <row r="163" spans="9:13">
      <c r="I163" s="529"/>
      <c r="J163" s="530"/>
      <c r="K163" s="547" t="s">
        <v>11</v>
      </c>
      <c r="L163" s="547" t="s">
        <v>12</v>
      </c>
      <c r="M163" s="517" t="s">
        <v>13</v>
      </c>
    </row>
    <row r="164" spans="9:13">
      <c r="I164" s="46" t="str">
        <f t="shared" ref="I164:I173" si="5">I121</f>
        <v>Management</v>
      </c>
      <c r="J164" s="536"/>
      <c r="K164" s="173"/>
      <c r="L164" s="173"/>
      <c r="M164" s="516"/>
    </row>
    <row r="165" spans="9:13">
      <c r="I165" s="46" t="str">
        <f t="shared" si="5"/>
        <v xml:space="preserve">  Management Supervision</v>
      </c>
      <c r="J165" s="47"/>
      <c r="K165" s="48">
        <f>K122</f>
        <v>92496.84919424048</v>
      </c>
      <c r="L165" s="49">
        <f>G46</f>
        <v>0.1</v>
      </c>
      <c r="M165" s="50">
        <f>K165*L165</f>
        <v>9249.6849194240476</v>
      </c>
    </row>
    <row r="166" spans="9:13">
      <c r="I166" s="46" t="str">
        <f t="shared" si="5"/>
        <v xml:space="preserve">  Specialty Site Manager</v>
      </c>
      <c r="J166" s="47"/>
      <c r="K166" s="48">
        <f>K123</f>
        <v>60923</v>
      </c>
      <c r="L166" s="49">
        <f>G47</f>
        <v>2.2000000000000002</v>
      </c>
      <c r="M166" s="50">
        <f>K166*L166</f>
        <v>134030.6</v>
      </c>
    </row>
    <row r="167" spans="9:13">
      <c r="I167" s="46" t="str">
        <f t="shared" si="5"/>
        <v>Medical and Clinical</v>
      </c>
      <c r="J167" s="47"/>
      <c r="K167" s="48"/>
      <c r="L167" s="49"/>
      <c r="M167" s="50"/>
    </row>
    <row r="168" spans="9:13">
      <c r="I168" s="46" t="str">
        <f t="shared" si="5"/>
        <v xml:space="preserve">  Psych</v>
      </c>
      <c r="J168" s="47"/>
      <c r="K168" s="48">
        <f t="shared" ref="K168:K173" si="6">K125</f>
        <v>72789.28066227409</v>
      </c>
      <c r="L168" s="49">
        <f>G49</f>
        <v>0.5</v>
      </c>
      <c r="M168" s="50">
        <f t="shared" ref="M168:M173" si="7">K168*L168</f>
        <v>36394.640331137045</v>
      </c>
    </row>
    <row r="169" spans="9:13" ht="12" customHeight="1">
      <c r="I169" s="74" t="str">
        <f t="shared" si="5"/>
        <v xml:space="preserve">  LPHA</v>
      </c>
      <c r="J169" s="75"/>
      <c r="K169" s="48">
        <f t="shared" si="6"/>
        <v>60923.199999999997</v>
      </c>
      <c r="L169" s="49">
        <f>G50</f>
        <v>0.75</v>
      </c>
      <c r="M169" s="88">
        <f t="shared" si="7"/>
        <v>45692.399999999994</v>
      </c>
    </row>
    <row r="170" spans="9:13">
      <c r="I170" s="46" t="str">
        <f t="shared" si="5"/>
        <v xml:space="preserve">  LPN</v>
      </c>
      <c r="J170" s="47"/>
      <c r="K170" s="48">
        <f t="shared" si="6"/>
        <v>57449.599999999999</v>
      </c>
      <c r="L170" s="49">
        <f>G51</f>
        <v>0.4</v>
      </c>
      <c r="M170" s="50">
        <f t="shared" si="7"/>
        <v>22979.84</v>
      </c>
    </row>
    <row r="171" spans="9:13">
      <c r="I171" s="46" t="str">
        <f t="shared" si="5"/>
        <v xml:space="preserve">  Direct Care III</v>
      </c>
      <c r="J171" s="47"/>
      <c r="K171" s="48">
        <f t="shared" si="6"/>
        <v>41516.800000000003</v>
      </c>
      <c r="L171" s="49">
        <f>G54</f>
        <v>1.25</v>
      </c>
      <c r="M171" s="50">
        <f t="shared" si="7"/>
        <v>51896</v>
      </c>
    </row>
    <row r="172" spans="9:13">
      <c r="I172" s="46" t="str">
        <f t="shared" si="5"/>
        <v xml:space="preserve">  Direct Care</v>
      </c>
      <c r="J172" s="47"/>
      <c r="K172" s="48">
        <f t="shared" si="6"/>
        <v>32198.400000000001</v>
      </c>
      <c r="L172" s="49">
        <f>G55</f>
        <v>7.95</v>
      </c>
      <c r="M172" s="50">
        <f t="shared" si="7"/>
        <v>255977.28000000003</v>
      </c>
    </row>
    <row r="173" spans="9:13">
      <c r="I173" s="545" t="str">
        <f t="shared" si="5"/>
        <v xml:space="preserve">  Relief</v>
      </c>
      <c r="J173" s="47"/>
      <c r="K173" s="48">
        <f t="shared" si="6"/>
        <v>32198.400000000001</v>
      </c>
      <c r="L173" s="49">
        <f>G56</f>
        <v>1.3446153846153845</v>
      </c>
      <c r="M173" s="50">
        <f t="shared" si="7"/>
        <v>43294.464</v>
      </c>
    </row>
    <row r="174" spans="9:13">
      <c r="I174" s="169" t="s">
        <v>43</v>
      </c>
      <c r="J174" s="129"/>
      <c r="K174" s="129"/>
      <c r="L174" s="588">
        <f>SUM(L165:L173)</f>
        <v>14.494615384615384</v>
      </c>
      <c r="M174" s="589">
        <f>SUM(M165:M173)</f>
        <v>599514.90925056115</v>
      </c>
    </row>
    <row r="175" spans="9:13">
      <c r="I175" s="103" t="s">
        <v>127</v>
      </c>
      <c r="J175" s="99"/>
      <c r="K175" s="99"/>
      <c r="L175" s="99" t="s">
        <v>45</v>
      </c>
      <c r="M175" s="101"/>
    </row>
    <row r="176" spans="9:13">
      <c r="I176" s="103" t="s">
        <v>46</v>
      </c>
      <c r="J176" s="99"/>
      <c r="K176" s="104">
        <f>K133</f>
        <v>0.22309999999999999</v>
      </c>
      <c r="L176" s="99"/>
      <c r="M176" s="105">
        <f>K176*M174</f>
        <v>133751.7762538002</v>
      </c>
    </row>
    <row r="177" spans="9:13">
      <c r="I177" s="169" t="s">
        <v>47</v>
      </c>
      <c r="J177" s="129"/>
      <c r="K177" s="129"/>
      <c r="L177" s="590"/>
      <c r="M177" s="251">
        <f>M174+M176</f>
        <v>733266.68550436129</v>
      </c>
    </row>
    <row r="178" spans="9:13">
      <c r="I178" s="103"/>
      <c r="J178" s="99"/>
      <c r="K178" s="99"/>
      <c r="L178" s="397"/>
      <c r="M178" s="50"/>
    </row>
    <row r="179" spans="9:13">
      <c r="I179" s="529" t="s">
        <v>60</v>
      </c>
      <c r="J179" s="471"/>
      <c r="K179" s="547" t="s">
        <v>49</v>
      </c>
      <c r="L179" s="548" t="s">
        <v>178</v>
      </c>
      <c r="M179" s="549" t="s">
        <v>13</v>
      </c>
    </row>
    <row r="180" spans="9:13">
      <c r="I180" s="46" t="str">
        <f>B31</f>
        <v xml:space="preserve">  Psychologist</v>
      </c>
      <c r="J180" s="99"/>
      <c r="K180" s="143">
        <f>D31</f>
        <v>135.32</v>
      </c>
      <c r="L180" s="118">
        <f>G57*52</f>
        <v>208</v>
      </c>
      <c r="M180" s="105">
        <f>K180*L180</f>
        <v>28146.559999999998</v>
      </c>
    </row>
    <row r="181" spans="9:13">
      <c r="I181" s="169" t="s">
        <v>56</v>
      </c>
      <c r="J181" s="129"/>
      <c r="K181" s="129"/>
      <c r="L181" s="129"/>
      <c r="M181" s="251">
        <f>SUM(M180:M180)</f>
        <v>28146.559999999998</v>
      </c>
    </row>
    <row r="182" spans="9:13">
      <c r="I182" s="103" t="str">
        <f>B40</f>
        <v>PFLMA Trust Contribution</v>
      </c>
      <c r="J182" s="99"/>
      <c r="K182" s="99"/>
      <c r="L182" s="158">
        <f>D40</f>
        <v>3.7000000000000002E-3</v>
      </c>
      <c r="M182" s="105">
        <f>L182*M174</f>
        <v>2218.2051642270762</v>
      </c>
    </row>
    <row r="183" spans="9:13">
      <c r="I183" s="103" t="str">
        <f>I140</f>
        <v xml:space="preserve">  Staff Training</v>
      </c>
      <c r="J183" s="99"/>
      <c r="K183" s="99"/>
      <c r="L183" s="397">
        <f>L140</f>
        <v>277.77888022304023</v>
      </c>
      <c r="M183" s="105">
        <f>L183*L174</f>
        <v>4026.2980308021133</v>
      </c>
    </row>
    <row r="184" spans="9:13">
      <c r="I184" s="466" t="str">
        <f>B35</f>
        <v xml:space="preserve">  Transportation</v>
      </c>
      <c r="J184" s="99"/>
      <c r="K184" s="99"/>
      <c r="L184" s="143"/>
      <c r="M184" s="105">
        <f>D35</f>
        <v>6191.6539525126345</v>
      </c>
    </row>
    <row r="185" spans="9:13">
      <c r="I185" s="466" t="s">
        <v>183</v>
      </c>
      <c r="J185" s="99"/>
      <c r="K185" s="99"/>
      <c r="L185" s="143">
        <v>8.16</v>
      </c>
      <c r="M185" s="461">
        <f>L185*M162</f>
        <v>32762.400000000001</v>
      </c>
    </row>
    <row r="186" spans="9:13">
      <c r="I186" s="466" t="str">
        <f>B36</f>
        <v xml:space="preserve">  Program Supplies &amp; Materials</v>
      </c>
      <c r="J186" s="99"/>
      <c r="K186" s="99"/>
      <c r="L186" s="493">
        <f>D36</f>
        <v>642.72053101483573</v>
      </c>
      <c r="M186" s="505">
        <f>L186*L174</f>
        <v>9315.9868968558076</v>
      </c>
    </row>
    <row r="187" spans="9:13">
      <c r="I187" s="103"/>
      <c r="J187" s="99"/>
      <c r="K187" s="99"/>
      <c r="L187" s="143"/>
      <c r="M187" s="597">
        <f>SUM(M182:M186)</f>
        <v>54514.544044397633</v>
      </c>
    </row>
    <row r="188" spans="9:13">
      <c r="I188" s="103"/>
      <c r="J188" s="99"/>
      <c r="K188" s="99"/>
      <c r="L188" s="397"/>
      <c r="M188" s="505"/>
    </row>
    <row r="189" spans="9:13">
      <c r="I189" s="169" t="s">
        <v>133</v>
      </c>
      <c r="J189" s="129"/>
      <c r="K189" s="129"/>
      <c r="L189" s="129"/>
      <c r="M189" s="591">
        <f>SUM(M177,M181,M187)</f>
        <v>815927.789548759</v>
      </c>
    </row>
    <row r="190" spans="9:13">
      <c r="I190" s="103"/>
      <c r="J190" s="99"/>
      <c r="K190" s="99"/>
      <c r="L190" s="99"/>
      <c r="M190" s="250"/>
    </row>
    <row r="191" spans="9:13">
      <c r="I191" s="103" t="str">
        <f>B39</f>
        <v xml:space="preserve">  Admin. Allocation</v>
      </c>
      <c r="J191" s="99"/>
      <c r="K191" s="307">
        <f>D39</f>
        <v>0.12</v>
      </c>
      <c r="L191" s="99"/>
      <c r="M191" s="598">
        <f>K191*M189</f>
        <v>97911.334745851083</v>
      </c>
    </row>
    <row r="192" spans="9:13">
      <c r="I192" s="103"/>
      <c r="J192" s="99"/>
      <c r="K192" s="99"/>
      <c r="L192" s="99"/>
      <c r="M192" s="599"/>
    </row>
    <row r="193" spans="9:14" ht="13.8" thickBot="1">
      <c r="I193" s="593" t="s">
        <v>81</v>
      </c>
      <c r="J193" s="317"/>
      <c r="K193" s="317"/>
      <c r="L193" s="317"/>
      <c r="M193" s="600">
        <f>SUM(M189:M191)</f>
        <v>913839.12429461011</v>
      </c>
    </row>
    <row r="194" spans="9:14" ht="13.8" thickTop="1">
      <c r="I194" s="103"/>
      <c r="J194" s="99"/>
      <c r="K194" s="99"/>
      <c r="L194" s="99"/>
      <c r="M194" s="601"/>
    </row>
    <row r="195" spans="9:14" ht="13.8" thickBot="1">
      <c r="I195" s="103" t="str">
        <f>B42</f>
        <v>CAF rate</v>
      </c>
      <c r="J195" s="99"/>
      <c r="K195" s="324">
        <f>D42</f>
        <v>1.7780248869661817E-2</v>
      </c>
      <c r="L195" s="99"/>
      <c r="M195" s="149">
        <f>M193+(M193*K195)-(M174*K195)</f>
        <v>919427.88706385437</v>
      </c>
    </row>
    <row r="196" spans="9:14" ht="13.8" thickTop="1">
      <c r="I196" s="103"/>
      <c r="J196" s="99"/>
      <c r="K196" s="99"/>
      <c r="L196" s="99"/>
      <c r="M196" s="101"/>
    </row>
    <row r="197" spans="9:14" ht="13.8" thickBot="1">
      <c r="I197" s="103" t="s">
        <v>138</v>
      </c>
      <c r="J197" s="184"/>
      <c r="K197" s="184"/>
      <c r="L197" s="185"/>
      <c r="M197" s="602">
        <f>M195/M162</f>
        <v>228.99822840942824</v>
      </c>
    </row>
    <row r="198" spans="9:14" ht="13.8" thickBot="1">
      <c r="I198" s="582"/>
      <c r="J198" s="595"/>
      <c r="K198" s="184"/>
      <c r="L198" s="185"/>
      <c r="M198" s="603"/>
    </row>
    <row r="199" spans="9:14">
      <c r="L199" s="99"/>
      <c r="M199" s="192"/>
    </row>
    <row r="200" spans="9:14">
      <c r="L200" s="163"/>
      <c r="M200" s="604"/>
      <c r="N200" s="119"/>
    </row>
  </sheetData>
  <mergeCells count="9">
    <mergeCell ref="I117:M117"/>
    <mergeCell ref="I118:M118"/>
    <mergeCell ref="I161:M161"/>
    <mergeCell ref="B1:G1"/>
    <mergeCell ref="I1:M1"/>
    <mergeCell ref="I8:M8"/>
    <mergeCell ref="I47:M47"/>
    <mergeCell ref="B59:G60"/>
    <mergeCell ref="I83:M83"/>
  </mergeCells>
  <pageMargins left="0.25" right="0.25" top="0" bottom="0" header="0.3" footer="0"/>
  <pageSetup scale="57" fitToHeight="0" orientation="landscape" r:id="rId1"/>
  <headerFooter>
    <oddFooter>&amp;R&amp;P of &amp;N</oddFooter>
  </headerFooter>
  <rowBreaks count="3" manualBreakCount="3">
    <brk id="45" min="8" max="13" man="1"/>
    <brk id="115" min="8" max="13" man="1"/>
    <brk id="158" min="8" max="1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KM381"/>
  <sheetViews>
    <sheetView zoomScale="80" zoomScaleNormal="80" workbookViewId="0">
      <selection activeCell="G26" sqref="G26"/>
    </sheetView>
  </sheetViews>
  <sheetFormatPr defaultColWidth="9.109375" defaultRowHeight="13.2"/>
  <cols>
    <col min="1" max="1" width="9.109375" style="1" customWidth="1"/>
    <col min="2" max="2" width="24.5546875" style="263" customWidth="1"/>
    <col min="3" max="4" width="12.33203125" style="263" customWidth="1"/>
    <col min="5" max="5" width="11" style="263" customWidth="1"/>
    <col min="6" max="6" width="8.33203125" style="263" bestFit="1" customWidth="1"/>
    <col min="7" max="7" width="53.44140625" style="263" customWidth="1"/>
    <col min="8" max="8" width="4" style="263" customWidth="1"/>
    <col min="9" max="9" width="30.88671875" style="263" customWidth="1"/>
    <col min="10" max="10" width="9.109375" style="263"/>
    <col min="11" max="11" width="10.44140625" style="263" customWidth="1"/>
    <col min="12" max="12" width="13" style="263" customWidth="1"/>
    <col min="13" max="13" width="14.44140625" style="263" customWidth="1"/>
    <col min="14" max="14" width="13.33203125" style="1" customWidth="1"/>
    <col min="15" max="15" width="48.33203125" style="5" customWidth="1"/>
    <col min="16" max="16" width="9.109375" style="5"/>
    <col min="17" max="17" width="13.88671875" style="5" customWidth="1"/>
    <col min="18" max="18" width="10.5546875" style="5" customWidth="1"/>
    <col min="19" max="19" width="15.109375" style="5" bestFit="1" customWidth="1"/>
    <col min="20" max="20" width="10.88671875" style="5" customWidth="1"/>
    <col min="21" max="21" width="15.6640625" style="5" customWidth="1"/>
    <col min="22" max="37" width="9.109375" style="5"/>
    <col min="38" max="299" width="9.109375" style="80"/>
    <col min="300" max="16384" width="9.109375" style="263"/>
  </cols>
  <sheetData>
    <row r="1" spans="2:46" ht="13.8" thickBot="1">
      <c r="B1" s="904" t="s">
        <v>0</v>
      </c>
      <c r="C1" s="904"/>
      <c r="D1" s="904"/>
      <c r="E1" s="904"/>
      <c r="F1" s="904"/>
      <c r="G1" s="904"/>
      <c r="H1" s="1"/>
      <c r="I1" s="935" t="s">
        <v>205</v>
      </c>
      <c r="J1" s="935"/>
      <c r="K1" s="935"/>
      <c r="L1" s="935"/>
      <c r="M1" s="935"/>
    </row>
    <row r="2" spans="2:46" ht="13.8" thickBot="1">
      <c r="B2" s="605"/>
      <c r="C2" s="1"/>
      <c r="D2" s="1"/>
      <c r="E2" s="1"/>
      <c r="F2" s="1"/>
      <c r="G2" s="1"/>
      <c r="H2" s="1"/>
      <c r="I2" s="1"/>
      <c r="J2" s="1"/>
      <c r="K2" s="1"/>
      <c r="L2" s="1"/>
      <c r="M2" s="1"/>
    </row>
    <row r="3" spans="2:46">
      <c r="B3" s="9" t="s">
        <v>2</v>
      </c>
      <c r="C3" s="11" t="s">
        <v>3</v>
      </c>
      <c r="D3" s="12" t="s">
        <v>4</v>
      </c>
      <c r="E3" s="1"/>
      <c r="F3" s="1"/>
      <c r="G3" s="1"/>
      <c r="H3" s="1"/>
      <c r="I3" s="1"/>
      <c r="J3" s="1"/>
      <c r="K3" s="1"/>
      <c r="L3" s="1"/>
      <c r="M3" s="1"/>
    </row>
    <row r="4" spans="2:46">
      <c r="B4" s="20" t="s">
        <v>6</v>
      </c>
      <c r="C4" s="22">
        <v>15</v>
      </c>
      <c r="D4" s="23">
        <f>C4*8</f>
        <v>120</v>
      </c>
      <c r="E4" s="1"/>
      <c r="F4" s="1"/>
      <c r="G4" s="1"/>
      <c r="H4" s="1"/>
      <c r="I4" s="1"/>
      <c r="J4" s="1"/>
      <c r="K4" s="1"/>
      <c r="L4" s="1"/>
      <c r="M4" s="1"/>
    </row>
    <row r="5" spans="2:46">
      <c r="B5" s="20" t="s">
        <v>113</v>
      </c>
      <c r="C5" s="22">
        <v>8</v>
      </c>
      <c r="D5" s="23">
        <f>C5*8</f>
        <v>64</v>
      </c>
      <c r="E5" s="1"/>
      <c r="F5" s="1"/>
      <c r="G5" s="1"/>
      <c r="H5" s="1"/>
      <c r="I5" s="1"/>
      <c r="J5" s="1"/>
      <c r="K5" s="1"/>
      <c r="L5" s="1"/>
      <c r="M5" s="1"/>
    </row>
    <row r="6" spans="2:46">
      <c r="B6" s="20" t="s">
        <v>10</v>
      </c>
      <c r="C6" s="22">
        <v>10</v>
      </c>
      <c r="D6" s="23">
        <f>C6*8</f>
        <v>80</v>
      </c>
      <c r="E6" s="1"/>
      <c r="F6" s="1"/>
      <c r="G6" s="1"/>
      <c r="H6" s="1"/>
      <c r="I6" s="1"/>
      <c r="J6" s="1"/>
      <c r="K6" s="1"/>
      <c r="L6" s="1"/>
      <c r="M6" s="1"/>
    </row>
    <row r="7" spans="2:46" ht="13.8" thickBot="1">
      <c r="B7" s="39" t="s">
        <v>14</v>
      </c>
      <c r="C7" s="22">
        <v>5</v>
      </c>
      <c r="D7" s="41">
        <f>C7*8</f>
        <v>40</v>
      </c>
      <c r="E7" s="1"/>
      <c r="F7" s="1"/>
      <c r="G7" s="1"/>
      <c r="H7" s="1"/>
      <c r="I7" s="1"/>
      <c r="J7" s="1"/>
      <c r="K7" s="1"/>
      <c r="L7" s="1"/>
      <c r="M7" s="1"/>
    </row>
    <row r="8" spans="2:46" ht="13.8" thickBot="1">
      <c r="B8" s="20"/>
      <c r="C8" s="45" t="s">
        <v>16</v>
      </c>
      <c r="D8" s="23">
        <f>SUM(D4:D7)</f>
        <v>304</v>
      </c>
      <c r="E8" s="1"/>
      <c r="F8" s="1"/>
      <c r="G8" s="1"/>
      <c r="H8" s="1"/>
      <c r="I8" s="936" t="s">
        <v>206</v>
      </c>
      <c r="J8" s="937"/>
      <c r="K8" s="937"/>
      <c r="L8" s="937"/>
      <c r="M8" s="938"/>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row>
    <row r="9" spans="2:46" ht="13.8" thickBot="1">
      <c r="B9" s="51"/>
      <c r="C9" s="53" t="s">
        <v>18</v>
      </c>
      <c r="D9" s="54">
        <f>D8/(52*40)</f>
        <v>0.14615384615384616</v>
      </c>
      <c r="E9" s="1"/>
      <c r="F9" s="1"/>
      <c r="G9" s="1"/>
      <c r="H9" s="1"/>
      <c r="I9" s="26" t="s">
        <v>7</v>
      </c>
      <c r="J9" s="266">
        <v>5</v>
      </c>
      <c r="K9" s="28"/>
      <c r="L9" s="29" t="s">
        <v>9</v>
      </c>
      <c r="M9" s="30">
        <f>J9*365</f>
        <v>1825</v>
      </c>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row>
    <row r="10" spans="2:46" ht="13.8" thickBot="1">
      <c r="B10" s="1"/>
      <c r="C10" s="1"/>
      <c r="D10" s="1"/>
      <c r="E10" s="1"/>
      <c r="F10" s="1"/>
      <c r="G10" s="1"/>
      <c r="H10" s="1"/>
      <c r="I10" s="120"/>
      <c r="J10" s="33"/>
      <c r="K10" s="33"/>
      <c r="L10" s="33"/>
      <c r="M10" s="34"/>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row>
    <row r="11" spans="2:46" ht="26.4">
      <c r="B11" s="197"/>
      <c r="C11" s="606" t="s">
        <v>126</v>
      </c>
      <c r="D11" s="606" t="s">
        <v>23</v>
      </c>
      <c r="E11" s="607" t="s">
        <v>207</v>
      </c>
      <c r="F11" s="198"/>
      <c r="G11" s="379" t="s">
        <v>24</v>
      </c>
      <c r="H11" s="1"/>
      <c r="I11" s="35"/>
      <c r="J11" s="36"/>
      <c r="K11" s="37" t="s">
        <v>11</v>
      </c>
      <c r="L11" s="37" t="s">
        <v>12</v>
      </c>
      <c r="M11" s="38" t="s">
        <v>13</v>
      </c>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row>
    <row r="12" spans="2:46">
      <c r="B12" s="272" t="s">
        <v>15</v>
      </c>
      <c r="C12" s="64"/>
      <c r="D12" s="273"/>
      <c r="E12" s="64"/>
      <c r="F12" s="64"/>
      <c r="G12" s="34"/>
      <c r="H12" s="1"/>
      <c r="I12" s="31" t="str">
        <f t="shared" ref="I12:I21" si="0">B12</f>
        <v>Management</v>
      </c>
      <c r="J12" s="42"/>
      <c r="K12" s="43"/>
      <c r="L12" s="43"/>
      <c r="M12" s="44"/>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row>
    <row r="13" spans="2:46">
      <c r="B13" s="71" t="s">
        <v>120</v>
      </c>
      <c r="C13" s="72">
        <v>0.1</v>
      </c>
      <c r="D13" s="106">
        <f>'[8]Integrated Team (FY21)'!E15</f>
        <v>92496.84919424048</v>
      </c>
      <c r="E13" s="306"/>
      <c r="F13" s="306"/>
      <c r="G13" s="101" t="str">
        <f>[8]Int_Beh!G13</f>
        <v>FY16 UFR, Weighted Average, Program Function Manager</v>
      </c>
      <c r="H13" s="5"/>
      <c r="I13" s="103" t="str">
        <f t="shared" si="0"/>
        <v xml:space="preserve">  Management Supervision</v>
      </c>
      <c r="J13" s="608"/>
      <c r="K13" s="48">
        <f>D13</f>
        <v>92496.84919424048</v>
      </c>
      <c r="L13" s="49">
        <f>C13</f>
        <v>0.1</v>
      </c>
      <c r="M13" s="210">
        <f>K13*L13</f>
        <v>9249.6849194240476</v>
      </c>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row>
    <row r="14" spans="2:46">
      <c r="B14" s="71" t="s">
        <v>173</v>
      </c>
      <c r="C14" s="72">
        <v>1</v>
      </c>
      <c r="D14" s="609">
        <f>'[8]Integrated Team (FY21)'!E14</f>
        <v>60923</v>
      </c>
      <c r="E14" s="306"/>
      <c r="F14" s="306"/>
      <c r="G14" s="540" t="s">
        <v>194</v>
      </c>
      <c r="H14" s="5"/>
      <c r="I14" s="103" t="str">
        <f>B14</f>
        <v xml:space="preserve">  Specialty Site Manager</v>
      </c>
      <c r="J14" s="608"/>
      <c r="K14" s="57">
        <f>D14</f>
        <v>60923</v>
      </c>
      <c r="L14" s="49">
        <f>C14</f>
        <v>1</v>
      </c>
      <c r="M14" s="210">
        <f>K14*L14</f>
        <v>60923</v>
      </c>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row>
    <row r="15" spans="2:46">
      <c r="B15" s="78" t="s">
        <v>25</v>
      </c>
      <c r="C15" s="72"/>
      <c r="D15" s="106"/>
      <c r="E15" s="306"/>
      <c r="F15" s="306"/>
      <c r="G15" s="101"/>
      <c r="H15" s="5"/>
      <c r="I15" s="65" t="str">
        <f t="shared" si="0"/>
        <v>Medical and Clinical</v>
      </c>
      <c r="J15" s="47"/>
      <c r="K15" s="48"/>
      <c r="L15" s="49"/>
      <c r="M15" s="210"/>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row>
    <row r="16" spans="2:46">
      <c r="B16" s="71" t="s">
        <v>208</v>
      </c>
      <c r="C16" s="72">
        <v>0.12</v>
      </c>
      <c r="D16" s="106">
        <f>'[8]Integrated Team (FY21)'!E17</f>
        <v>208323.9231935351</v>
      </c>
      <c r="E16" s="306"/>
      <c r="F16" s="306"/>
      <c r="G16" s="101" t="s">
        <v>33</v>
      </c>
      <c r="H16" s="5"/>
      <c r="I16" s="46" t="str">
        <f t="shared" si="0"/>
        <v xml:space="preserve">  Psychiatrist</v>
      </c>
      <c r="J16" s="47"/>
      <c r="K16" s="48">
        <f>D16</f>
        <v>208323.9231935351</v>
      </c>
      <c r="L16" s="49">
        <f>C16</f>
        <v>0.12</v>
      </c>
      <c r="M16" s="210">
        <f t="shared" ref="M16:M24" si="1">K16*L16</f>
        <v>24998.870783224211</v>
      </c>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row>
    <row r="17" spans="2:46" ht="29.25" customHeight="1">
      <c r="B17" s="542" t="s">
        <v>180</v>
      </c>
      <c r="C17" s="82">
        <v>0.05</v>
      </c>
      <c r="D17" s="543">
        <f>[8]Chart!C14</f>
        <v>60923.199999999997</v>
      </c>
      <c r="E17" s="5"/>
      <c r="F17" s="306"/>
      <c r="G17" s="610" t="str">
        <f>[8]Int_Beh!G61</f>
        <v>BLS /OES Massachusetts Median 2018</v>
      </c>
      <c r="H17" s="5"/>
      <c r="I17" s="74" t="str">
        <f t="shared" si="0"/>
        <v xml:space="preserve">  LPHA</v>
      </c>
      <c r="J17" s="75"/>
      <c r="K17" s="86">
        <f>D17</f>
        <v>60923.199999999997</v>
      </c>
      <c r="L17" s="87">
        <f>C17</f>
        <v>0.05</v>
      </c>
      <c r="M17" s="611">
        <f t="shared" si="1"/>
        <v>3046.16</v>
      </c>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row>
    <row r="18" spans="2:46">
      <c r="B18" s="71" t="s">
        <v>64</v>
      </c>
      <c r="C18" s="72">
        <v>0.12</v>
      </c>
      <c r="D18" s="106">
        <f>'[8]FY15 Salary Benchmark'!C11*(1+D40)</f>
        <v>70360.439368742242</v>
      </c>
      <c r="E18" s="306"/>
      <c r="F18" s="306"/>
      <c r="G18" s="101" t="s">
        <v>33</v>
      </c>
      <c r="H18" s="5"/>
      <c r="I18" s="46" t="str">
        <f t="shared" si="0"/>
        <v xml:space="preserve">  Occupational Therapist</v>
      </c>
      <c r="J18" s="47"/>
      <c r="K18" s="48">
        <f>D18</f>
        <v>70360.439368742242</v>
      </c>
      <c r="L18" s="49">
        <f>C18</f>
        <v>0.12</v>
      </c>
      <c r="M18" s="210">
        <f>K18*L18</f>
        <v>8443.2527242490687</v>
      </c>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row>
    <row r="19" spans="2:46">
      <c r="B19" s="71" t="s">
        <v>196</v>
      </c>
      <c r="C19" s="72">
        <v>0.2</v>
      </c>
      <c r="D19" s="106">
        <v>57449.599999999999</v>
      </c>
      <c r="E19" s="5"/>
      <c r="F19" s="306"/>
      <c r="G19" s="101" t="s">
        <v>35</v>
      </c>
      <c r="H19" s="5"/>
      <c r="I19" s="46" t="str">
        <f t="shared" si="0"/>
        <v xml:space="preserve">  LPN</v>
      </c>
      <c r="J19" s="47"/>
      <c r="K19" s="48">
        <f>D19</f>
        <v>57449.599999999999</v>
      </c>
      <c r="L19" s="49">
        <f>C19</f>
        <v>0.2</v>
      </c>
      <c r="M19" s="210">
        <f t="shared" si="1"/>
        <v>11489.92</v>
      </c>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row>
    <row r="20" spans="2:46">
      <c r="B20" s="78" t="s">
        <v>32</v>
      </c>
      <c r="C20" s="72"/>
      <c r="D20" s="106"/>
      <c r="E20" s="306"/>
      <c r="F20" s="306"/>
      <c r="G20" s="101"/>
      <c r="H20" s="5"/>
      <c r="I20" s="65" t="str">
        <f t="shared" si="0"/>
        <v>Direct Care</v>
      </c>
      <c r="J20" s="47"/>
      <c r="K20" s="48"/>
      <c r="L20" s="49"/>
      <c r="M20" s="210"/>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row>
    <row r="21" spans="2:46">
      <c r="B21" s="71" t="s">
        <v>209</v>
      </c>
      <c r="C21" s="72">
        <v>0.5</v>
      </c>
      <c r="D21" s="106">
        <v>41516.800000000003</v>
      </c>
      <c r="E21" s="306"/>
      <c r="F21" s="306"/>
      <c r="G21" s="101" t="s">
        <v>35</v>
      </c>
      <c r="H21" s="5"/>
      <c r="I21" s="46" t="str">
        <f t="shared" si="0"/>
        <v xml:space="preserve">  DC Evening Supervisor</v>
      </c>
      <c r="J21" s="47"/>
      <c r="K21" s="48">
        <f>D21</f>
        <v>41516.800000000003</v>
      </c>
      <c r="L21" s="49">
        <f>C21</f>
        <v>0.5</v>
      </c>
      <c r="M21" s="210">
        <f t="shared" si="1"/>
        <v>20758.400000000001</v>
      </c>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row>
    <row r="22" spans="2:46">
      <c r="B22" s="71" t="s">
        <v>177</v>
      </c>
      <c r="C22" s="72">
        <v>2.62</v>
      </c>
      <c r="D22" s="106">
        <v>41516.800000000003</v>
      </c>
      <c r="E22" s="306"/>
      <c r="F22" s="306"/>
      <c r="G22" s="101" t="s">
        <v>35</v>
      </c>
      <c r="H22" s="5"/>
      <c r="I22" s="46" t="str">
        <f>B22</f>
        <v xml:space="preserve">  Direct Care III</v>
      </c>
      <c r="J22" s="47"/>
      <c r="K22" s="48">
        <f>D22</f>
        <v>41516.800000000003</v>
      </c>
      <c r="L22" s="49">
        <f>C22</f>
        <v>2.62</v>
      </c>
      <c r="M22" s="210">
        <f t="shared" si="1"/>
        <v>108774.01600000002</v>
      </c>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row>
    <row r="23" spans="2:46">
      <c r="B23" s="71" t="s">
        <v>210</v>
      </c>
      <c r="C23" s="72">
        <v>6</v>
      </c>
      <c r="D23" s="106">
        <v>32198</v>
      </c>
      <c r="E23" s="306"/>
      <c r="F23" s="306"/>
      <c r="G23" s="101" t="s">
        <v>35</v>
      </c>
      <c r="H23" s="5"/>
      <c r="I23" s="612" t="str">
        <f>B23</f>
        <v xml:space="preserve">  Direct Care I + II</v>
      </c>
      <c r="J23" s="47"/>
      <c r="K23" s="48">
        <f>D23</f>
        <v>32198</v>
      </c>
      <c r="L23" s="49">
        <f>C23</f>
        <v>6</v>
      </c>
      <c r="M23" s="210">
        <f t="shared" si="1"/>
        <v>193188</v>
      </c>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row>
    <row r="24" spans="2:46">
      <c r="B24" s="71" t="s">
        <v>125</v>
      </c>
      <c r="C24" s="72">
        <f>(C23+C22)*D9</f>
        <v>1.2598461538461541</v>
      </c>
      <c r="D24" s="106">
        <v>32198</v>
      </c>
      <c r="E24" s="306"/>
      <c r="F24" s="306"/>
      <c r="G24" s="101" t="s">
        <v>35</v>
      </c>
      <c r="H24" s="5"/>
      <c r="I24" s="46" t="str">
        <f>B24</f>
        <v xml:space="preserve">  Relief</v>
      </c>
      <c r="J24" s="47"/>
      <c r="K24" s="48">
        <f>D24</f>
        <v>32198</v>
      </c>
      <c r="L24" s="49">
        <f>C24</f>
        <v>1.2598461538461541</v>
      </c>
      <c r="M24" s="210">
        <f t="shared" si="1"/>
        <v>40564.526461538466</v>
      </c>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row>
    <row r="25" spans="2:46">
      <c r="B25" s="71"/>
      <c r="C25" s="306"/>
      <c r="D25" s="106"/>
      <c r="E25" s="306"/>
      <c r="F25" s="306"/>
      <c r="G25" s="101"/>
      <c r="H25" s="5"/>
      <c r="I25" s="92" t="s">
        <v>43</v>
      </c>
      <c r="J25" s="93"/>
      <c r="K25" s="93"/>
      <c r="L25" s="95">
        <f>SUM(L13:L24)</f>
        <v>11.969846153846156</v>
      </c>
      <c r="M25" s="229">
        <f>SUM(M13:M24)</f>
        <v>481435.83088843583</v>
      </c>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row>
    <row r="26" spans="2:46">
      <c r="B26" s="71"/>
      <c r="C26" s="306"/>
      <c r="D26" s="106"/>
      <c r="E26" s="306"/>
      <c r="F26" s="306"/>
      <c r="G26" s="101"/>
      <c r="H26" s="5"/>
      <c r="I26" s="103"/>
      <c r="J26" s="99"/>
      <c r="K26" s="99"/>
      <c r="L26" s="99"/>
      <c r="M26" s="34"/>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row>
    <row r="27" spans="2:46">
      <c r="B27" s="172"/>
      <c r="C27" s="306"/>
      <c r="D27" s="280" t="s">
        <v>52</v>
      </c>
      <c r="E27" s="306"/>
      <c r="F27" s="306"/>
      <c r="G27" s="101"/>
      <c r="H27" s="5"/>
      <c r="I27" s="98" t="s">
        <v>127</v>
      </c>
      <c r="J27" s="99"/>
      <c r="K27" s="99"/>
      <c r="L27" s="100" t="s">
        <v>45</v>
      </c>
      <c r="M27" s="34"/>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row>
    <row r="28" spans="2:46" ht="13.8">
      <c r="B28" s="172" t="s">
        <v>54</v>
      </c>
      <c r="C28" s="306"/>
      <c r="D28" s="308">
        <v>0.22309999999999999</v>
      </c>
      <c r="E28" s="5"/>
      <c r="F28" s="292"/>
      <c r="G28" s="127" t="s">
        <v>55</v>
      </c>
      <c r="H28" s="5"/>
      <c r="I28" s="103" t="s">
        <v>46</v>
      </c>
      <c r="J28" s="99"/>
      <c r="K28" s="104">
        <f>D28</f>
        <v>0.22309999999999999</v>
      </c>
      <c r="L28" s="99"/>
      <c r="M28" s="231">
        <f>K28*M25</f>
        <v>107408.33387121002</v>
      </c>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row>
    <row r="29" spans="2:46">
      <c r="B29" s="293"/>
      <c r="C29" s="292"/>
      <c r="D29" s="292"/>
      <c r="E29" s="292"/>
      <c r="F29" s="292"/>
      <c r="G29" s="101"/>
      <c r="H29" s="5"/>
      <c r="I29" s="92" t="s">
        <v>47</v>
      </c>
      <c r="J29" s="93"/>
      <c r="K29" s="93"/>
      <c r="L29" s="107"/>
      <c r="M29" s="235">
        <f>M25+M28</f>
        <v>588844.16475964582</v>
      </c>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row>
    <row r="30" spans="2:46">
      <c r="B30" s="71"/>
      <c r="C30" s="292"/>
      <c r="D30" s="280" t="s">
        <v>57</v>
      </c>
      <c r="E30" s="292"/>
      <c r="F30" s="292"/>
      <c r="G30" s="101"/>
      <c r="H30" s="5"/>
      <c r="I30" s="103" t="str">
        <f>B38</f>
        <v xml:space="preserve">  PFLMA Trust Contribution</v>
      </c>
      <c r="J30" s="99"/>
      <c r="K30" s="307">
        <f>D38</f>
        <v>3.7000000000000002E-3</v>
      </c>
      <c r="L30" s="99"/>
      <c r="M30" s="231">
        <f>K30*M25</f>
        <v>1781.3125742872126</v>
      </c>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row>
    <row r="31" spans="2:46">
      <c r="B31" s="613" t="str">
        <f>[8]Int_Beh!B163</f>
        <v xml:space="preserve">  Staff Training</v>
      </c>
      <c r="C31" s="614"/>
      <c r="D31" s="615">
        <f>[8]Int_Beh!E163</f>
        <v>277.77888022304023</v>
      </c>
      <c r="E31" s="614"/>
      <c r="F31" s="614"/>
      <c r="G31" s="616" t="str">
        <f>[8]Med_Int_Spec!G32</f>
        <v>Avg of the FY15 CBFS data per FTE.</v>
      </c>
      <c r="H31" s="5"/>
      <c r="I31" s="103" t="str">
        <f>B31</f>
        <v xml:space="preserve">  Staff Training</v>
      </c>
      <c r="J31" s="99"/>
      <c r="K31" s="145">
        <f>D31</f>
        <v>277.77888022304023</v>
      </c>
      <c r="L31" s="99"/>
      <c r="M31" s="461">
        <f>K31*L25</f>
        <v>3324.9704610574499</v>
      </c>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row>
    <row r="32" spans="2:46">
      <c r="B32" s="312"/>
      <c r="C32" s="555"/>
      <c r="D32" s="313"/>
      <c r="E32" s="555"/>
      <c r="F32" s="555"/>
      <c r="G32" s="464"/>
      <c r="H32" s="5"/>
      <c r="I32" s="103" t="str">
        <f>B33</f>
        <v xml:space="preserve">  Transportation</v>
      </c>
      <c r="J32" s="99"/>
      <c r="K32" s="99"/>
      <c r="L32" s="143"/>
      <c r="M32" s="462">
        <f>D33</f>
        <v>6191.6539525126345</v>
      </c>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row>
    <row r="33" spans="1:46">
      <c r="B33" s="172" t="s">
        <v>182</v>
      </c>
      <c r="C33" s="306"/>
      <c r="D33" s="617">
        <f>[8]Med_Int_Spec!D33</f>
        <v>6191.6539525126345</v>
      </c>
      <c r="E33" s="99"/>
      <c r="F33" s="281"/>
      <c r="G33" s="101" t="str">
        <f>[8]GLE!G79</f>
        <v>Benchmark 101 CMR 420: allocation for van, 1 van / 2 GLEs</v>
      </c>
      <c r="H33" s="5"/>
      <c r="I33" s="103" t="str">
        <f>B35</f>
        <v xml:space="preserve">  Meals / Food***</v>
      </c>
      <c r="J33" s="99"/>
      <c r="K33" s="397">
        <f>D35</f>
        <v>8.16</v>
      </c>
      <c r="L33" s="143"/>
      <c r="M33" s="462">
        <f>K33*M9</f>
        <v>14892</v>
      </c>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row>
    <row r="34" spans="1:46">
      <c r="B34" s="172" t="s">
        <v>68</v>
      </c>
      <c r="C34" s="306"/>
      <c r="D34" s="320">
        <f>'[8]Integrated Team (FY21)'!E44</f>
        <v>642.72053101483573</v>
      </c>
      <c r="E34" s="306"/>
      <c r="F34" s="306"/>
      <c r="G34" s="101" t="str">
        <f>[8]Int_Beh!G31</f>
        <v>Program Supplies &amp; Materials (33E) per FTE.</v>
      </c>
      <c r="H34" s="5"/>
      <c r="I34" s="466" t="str">
        <f>B34</f>
        <v xml:space="preserve">  Program Supplies &amp; Materials</v>
      </c>
      <c r="J34" s="99"/>
      <c r="K34" s="493">
        <f>D34</f>
        <v>642.72053101483573</v>
      </c>
      <c r="L34" s="99"/>
      <c r="M34" s="462">
        <f>K34*L25</f>
        <v>7693.2658761658904</v>
      </c>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row>
    <row r="35" spans="1:46">
      <c r="B35" s="124" t="s">
        <v>183</v>
      </c>
      <c r="C35" s="64"/>
      <c r="D35" s="417">
        <v>8.16</v>
      </c>
      <c r="E35" s="64"/>
      <c r="G35" s="214" t="s">
        <v>135</v>
      </c>
      <c r="H35" s="1"/>
      <c r="I35" s="120"/>
      <c r="J35" s="33"/>
      <c r="K35" s="33"/>
      <c r="L35" s="618"/>
      <c r="M35" s="494">
        <f>SUM(M30:M34)</f>
        <v>33883.202864023187</v>
      </c>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row>
    <row r="36" spans="1:46">
      <c r="B36" s="124"/>
      <c r="C36" s="64"/>
      <c r="D36" s="64"/>
      <c r="E36" s="64"/>
      <c r="F36" s="64"/>
      <c r="G36" s="34"/>
      <c r="H36" s="1"/>
      <c r="I36" s="120"/>
      <c r="J36" s="33"/>
      <c r="K36" s="33"/>
      <c r="L36" s="619"/>
      <c r="M36" s="620"/>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row>
    <row r="37" spans="1:46">
      <c r="B37" s="124" t="s">
        <v>82</v>
      </c>
      <c r="C37" s="64"/>
      <c r="D37" s="125">
        <f>'[8]Integrated Team (FY21)'!E46</f>
        <v>0.12</v>
      </c>
      <c r="E37" s="64"/>
      <c r="F37" s="64"/>
      <c r="G37" s="70" t="s">
        <v>83</v>
      </c>
      <c r="H37" s="1"/>
      <c r="I37" s="155" t="s">
        <v>133</v>
      </c>
      <c r="J37" s="156"/>
      <c r="K37" s="156"/>
      <c r="L37" s="156"/>
      <c r="M37" s="157">
        <f>SUM(M29,M35)</f>
        <v>622727.36762366898</v>
      </c>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row>
    <row r="38" spans="1:46">
      <c r="B38" s="103" t="s">
        <v>211</v>
      </c>
      <c r="C38" s="99"/>
      <c r="D38" s="158">
        <v>3.7000000000000002E-3</v>
      </c>
      <c r="E38" s="64"/>
      <c r="F38" s="64"/>
      <c r="G38" s="70" t="s">
        <v>80</v>
      </c>
      <c r="H38" s="1"/>
      <c r="I38" s="120"/>
      <c r="J38" s="33"/>
      <c r="K38" s="33"/>
      <c r="L38" s="336"/>
      <c r="M38" s="164"/>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row>
    <row r="39" spans="1:46">
      <c r="B39" s="172"/>
      <c r="C39" s="306"/>
      <c r="D39" s="306"/>
      <c r="E39" s="64"/>
      <c r="F39" s="64"/>
      <c r="G39" s="34"/>
      <c r="H39" s="1"/>
      <c r="I39" s="120" t="str">
        <f>B37</f>
        <v xml:space="preserve">  Admin. Allocation</v>
      </c>
      <c r="J39" s="33"/>
      <c r="K39" s="495">
        <f>D37</f>
        <v>0.12</v>
      </c>
      <c r="L39" s="33"/>
      <c r="M39" s="231">
        <f>K39*M37</f>
        <v>74727.28411484028</v>
      </c>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row>
    <row r="40" spans="1:46">
      <c r="B40" s="178" t="s">
        <v>85</v>
      </c>
      <c r="C40" s="476"/>
      <c r="D40" s="352">
        <v>7.6809383045675458E-2</v>
      </c>
      <c r="E40" s="179"/>
      <c r="F40" s="179"/>
      <c r="G40" s="478" t="s">
        <v>86</v>
      </c>
      <c r="H40" s="1"/>
      <c r="I40" s="120"/>
      <c r="J40" s="33"/>
      <c r="K40" s="33"/>
      <c r="L40" s="33"/>
      <c r="M40" s="62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row>
    <row r="41" spans="1:46" ht="13.8" thickBot="1">
      <c r="B41" s="187" t="s">
        <v>85</v>
      </c>
      <c r="C41" s="622"/>
      <c r="D41" s="360">
        <f>'CAF 2019 Fall'!BZ25</f>
        <v>1.7780248869661817E-2</v>
      </c>
      <c r="E41" s="623"/>
      <c r="F41" s="623"/>
      <c r="G41" s="101" t="s">
        <v>88</v>
      </c>
      <c r="H41" s="1"/>
      <c r="I41" s="120"/>
      <c r="J41" s="33"/>
      <c r="K41" s="33"/>
      <c r="L41" s="33"/>
      <c r="M41" s="624"/>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row>
    <row r="42" spans="1:46" ht="13.8" thickBot="1">
      <c r="B42" s="939"/>
      <c r="C42" s="939"/>
      <c r="D42" s="939"/>
      <c r="E42" s="939"/>
      <c r="F42" s="939"/>
      <c r="G42" s="939"/>
      <c r="H42" s="1"/>
      <c r="I42" s="403" t="s">
        <v>81</v>
      </c>
      <c r="J42" s="404"/>
      <c r="K42" s="404"/>
      <c r="L42" s="404"/>
      <c r="M42" s="405">
        <f>SUM(M37:M41)</f>
        <v>697454.6517385093</v>
      </c>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row>
    <row r="43" spans="1:46" ht="13.8" thickTop="1">
      <c r="B43" s="940"/>
      <c r="C43" s="940"/>
      <c r="D43" s="940"/>
      <c r="E43" s="940"/>
      <c r="F43" s="940"/>
      <c r="G43" s="940"/>
      <c r="H43" s="1"/>
      <c r="I43" s="120"/>
      <c r="J43" s="33"/>
      <c r="K43" s="99"/>
      <c r="L43" s="33"/>
      <c r="M43" s="34"/>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row>
    <row r="44" spans="1:46">
      <c r="B44" s="940"/>
      <c r="C44" s="940"/>
      <c r="D44" s="940"/>
      <c r="E44" s="940"/>
      <c r="F44" s="940"/>
      <c r="G44" s="940"/>
      <c r="H44" s="1"/>
      <c r="I44" s="120" t="str">
        <f>B41</f>
        <v xml:space="preserve">  CAF</v>
      </c>
      <c r="J44" s="33"/>
      <c r="K44" s="324">
        <f>D41</f>
        <v>1.7780248869661817E-2</v>
      </c>
      <c r="L44" s="33"/>
      <c r="M44" s="338">
        <f>M42+(M42*K44)-(M25*K44)</f>
        <v>701295.52013375459</v>
      </c>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row>
    <row r="45" spans="1:46" ht="13.8" thickBot="1">
      <c r="B45" s="940"/>
      <c r="C45" s="940"/>
      <c r="D45" s="940"/>
      <c r="E45" s="940"/>
      <c r="F45" s="940"/>
      <c r="G45" s="940"/>
      <c r="H45" s="1"/>
      <c r="I45" s="120"/>
      <c r="J45" s="33"/>
      <c r="K45" s="625"/>
      <c r="L45" s="33"/>
      <c r="M45" s="626"/>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row>
    <row r="46" spans="1:46" s="80" customFormat="1" ht="14.4" thickTop="1" thickBot="1">
      <c r="A46" s="1"/>
      <c r="B46" s="1"/>
      <c r="C46" s="1"/>
      <c r="D46" s="1"/>
      <c r="E46" s="1"/>
      <c r="F46" s="1"/>
      <c r="G46" s="1"/>
      <c r="H46" s="1"/>
      <c r="I46" s="341" t="s">
        <v>138</v>
      </c>
      <c r="J46" s="243"/>
      <c r="K46" s="243"/>
      <c r="L46" s="256"/>
      <c r="M46" s="186">
        <f>M44/M9</f>
        <v>384.27151788150934</v>
      </c>
      <c r="N46" s="410"/>
      <c r="O46" s="5"/>
      <c r="P46" s="5"/>
      <c r="Q46" s="5"/>
      <c r="R46" s="5"/>
      <c r="S46" s="5"/>
      <c r="T46" s="5"/>
      <c r="U46" s="5"/>
      <c r="V46" s="5"/>
      <c r="W46" s="5"/>
      <c r="X46" s="5"/>
      <c r="Y46" s="5"/>
      <c r="Z46" s="5"/>
      <c r="AA46" s="5"/>
      <c r="AB46" s="5"/>
      <c r="AC46" s="5"/>
      <c r="AD46" s="5"/>
      <c r="AE46" s="5"/>
      <c r="AF46" s="5"/>
      <c r="AG46" s="5"/>
      <c r="AH46" s="5"/>
      <c r="AI46" s="5"/>
      <c r="AJ46" s="5"/>
      <c r="AK46" s="5"/>
    </row>
    <row r="47" spans="1:46" s="80" customFormat="1">
      <c r="A47" s="1"/>
      <c r="B47" s="1"/>
      <c r="C47" s="1"/>
      <c r="D47" s="1"/>
      <c r="E47" s="1"/>
      <c r="F47" s="1"/>
      <c r="G47" s="1"/>
      <c r="H47" s="1"/>
      <c r="I47" s="1"/>
      <c r="J47" s="1"/>
      <c r="K47" s="1"/>
      <c r="L47" s="1"/>
      <c r="M47" s="1"/>
      <c r="N47" s="1"/>
      <c r="O47" s="5"/>
      <c r="P47" s="5"/>
      <c r="Q47" s="5"/>
      <c r="R47" s="5"/>
      <c r="S47" s="5"/>
      <c r="T47" s="5"/>
      <c r="U47" s="5"/>
      <c r="V47" s="5"/>
      <c r="W47" s="5"/>
      <c r="X47" s="5"/>
      <c r="Y47" s="5"/>
      <c r="Z47" s="5"/>
      <c r="AA47" s="5"/>
      <c r="AB47" s="5"/>
      <c r="AC47" s="5"/>
      <c r="AD47" s="5"/>
      <c r="AE47" s="5"/>
      <c r="AF47" s="5"/>
      <c r="AG47" s="5"/>
      <c r="AH47" s="5"/>
      <c r="AI47" s="5"/>
      <c r="AJ47" s="5"/>
      <c r="AK47" s="5"/>
    </row>
    <row r="48" spans="1:46" s="80" customFormat="1">
      <c r="A48" s="1"/>
      <c r="B48" s="1"/>
      <c r="C48" s="1"/>
      <c r="D48" s="1"/>
      <c r="E48" s="1"/>
      <c r="F48" s="1"/>
      <c r="G48" s="1"/>
      <c r="H48" s="1"/>
      <c r="I48" s="1"/>
      <c r="J48" s="1"/>
      <c r="K48" s="1"/>
      <c r="L48" s="1"/>
      <c r="M48" s="1"/>
      <c r="N48" s="1"/>
      <c r="O48" s="5"/>
      <c r="P48" s="5"/>
      <c r="Q48" s="5"/>
      <c r="R48" s="5"/>
      <c r="S48" s="5"/>
      <c r="T48" s="5"/>
      <c r="U48" s="5"/>
      <c r="V48" s="5"/>
      <c r="W48" s="5"/>
      <c r="X48" s="5"/>
      <c r="Y48" s="5"/>
      <c r="Z48" s="5"/>
      <c r="AA48" s="5"/>
      <c r="AB48" s="5"/>
      <c r="AC48" s="5"/>
      <c r="AD48" s="5"/>
      <c r="AE48" s="5"/>
      <c r="AF48" s="5"/>
      <c r="AG48" s="5"/>
      <c r="AH48" s="5"/>
      <c r="AI48" s="5"/>
      <c r="AJ48" s="5"/>
      <c r="AK48" s="5"/>
    </row>
    <row r="49" spans="1:37" s="80" customFormat="1">
      <c r="A49" s="1"/>
      <c r="B49" s="1"/>
      <c r="C49" s="1"/>
      <c r="D49" s="1"/>
      <c r="E49" s="1"/>
      <c r="F49" s="1"/>
      <c r="G49" s="1"/>
      <c r="H49" s="1"/>
      <c r="I49" s="1"/>
      <c r="J49" s="1"/>
      <c r="K49" s="1"/>
      <c r="L49" s="1"/>
      <c r="M49" s="1"/>
      <c r="N49" s="1"/>
      <c r="O49" s="5"/>
      <c r="P49" s="5"/>
      <c r="Q49" s="5"/>
      <c r="R49" s="5"/>
      <c r="S49" s="5"/>
      <c r="T49" s="5"/>
      <c r="U49" s="5"/>
      <c r="V49" s="5"/>
      <c r="W49" s="5"/>
      <c r="X49" s="5"/>
      <c r="Y49" s="5"/>
      <c r="Z49" s="5"/>
      <c r="AA49" s="5"/>
      <c r="AB49" s="5"/>
      <c r="AC49" s="5"/>
      <c r="AD49" s="5"/>
      <c r="AE49" s="5"/>
      <c r="AF49" s="5"/>
      <c r="AG49" s="5"/>
      <c r="AH49" s="5"/>
      <c r="AI49" s="5"/>
      <c r="AJ49" s="5"/>
      <c r="AK49" s="5"/>
    </row>
    <row r="50" spans="1:37" s="80" customFormat="1">
      <c r="A50" s="1"/>
      <c r="B50" s="1"/>
      <c r="C50" s="1"/>
      <c r="D50" s="1"/>
      <c r="E50" s="1"/>
      <c r="F50" s="1"/>
      <c r="G50" s="1"/>
      <c r="H50" s="1"/>
      <c r="I50" s="1"/>
      <c r="J50" s="1"/>
      <c r="K50" s="1"/>
      <c r="L50" s="1"/>
      <c r="M50" s="1"/>
      <c r="N50" s="1"/>
      <c r="O50" s="5"/>
      <c r="P50" s="5"/>
      <c r="Q50" s="5"/>
      <c r="R50" s="5"/>
      <c r="S50" s="5"/>
      <c r="T50" s="5"/>
      <c r="U50" s="5"/>
      <c r="V50" s="5"/>
      <c r="W50" s="5"/>
      <c r="X50" s="5"/>
      <c r="Y50" s="5"/>
      <c r="Z50" s="5"/>
      <c r="AA50" s="5"/>
      <c r="AB50" s="5"/>
      <c r="AC50" s="5"/>
      <c r="AD50" s="5"/>
      <c r="AE50" s="5"/>
      <c r="AF50" s="5"/>
      <c r="AG50" s="5"/>
      <c r="AH50" s="5"/>
      <c r="AI50" s="5"/>
      <c r="AJ50" s="5"/>
      <c r="AK50" s="5"/>
    </row>
    <row r="51" spans="1:37" s="80" customFormat="1">
      <c r="A51" s="1"/>
      <c r="B51" s="1"/>
      <c r="C51" s="1"/>
      <c r="D51" s="1"/>
      <c r="E51" s="1"/>
      <c r="F51" s="1"/>
      <c r="G51" s="1"/>
      <c r="H51" s="1"/>
      <c r="I51" s="1"/>
      <c r="J51" s="1"/>
      <c r="K51" s="1"/>
      <c r="L51" s="1"/>
      <c r="M51" s="1"/>
      <c r="N51" s="1"/>
      <c r="O51" s="5"/>
      <c r="P51" s="5"/>
      <c r="Q51" s="5"/>
      <c r="R51" s="5"/>
      <c r="S51" s="5"/>
      <c r="T51" s="5"/>
      <c r="U51" s="5"/>
      <c r="V51" s="5"/>
      <c r="W51" s="5"/>
      <c r="X51" s="5"/>
      <c r="Y51" s="5"/>
      <c r="Z51" s="5"/>
      <c r="AA51" s="5"/>
      <c r="AB51" s="5"/>
      <c r="AC51" s="5"/>
      <c r="AD51" s="5"/>
      <c r="AE51" s="5"/>
      <c r="AF51" s="5"/>
      <c r="AG51" s="5"/>
      <c r="AH51" s="5"/>
      <c r="AI51" s="5"/>
      <c r="AJ51" s="5"/>
      <c r="AK51" s="5"/>
    </row>
    <row r="52" spans="1:37" s="80" customFormat="1">
      <c r="A52" s="1"/>
      <c r="B52" s="1"/>
      <c r="C52" s="1"/>
      <c r="D52" s="1"/>
      <c r="E52" s="1"/>
      <c r="F52" s="1"/>
      <c r="G52" s="1"/>
      <c r="H52" s="1"/>
      <c r="I52" s="1"/>
      <c r="J52" s="1"/>
      <c r="K52" s="1"/>
      <c r="L52" s="1"/>
      <c r="M52" s="1"/>
      <c r="N52" s="1"/>
      <c r="O52" s="5"/>
      <c r="P52" s="5"/>
      <c r="Q52" s="5"/>
      <c r="R52" s="5"/>
      <c r="S52" s="5"/>
      <c r="T52" s="5"/>
      <c r="U52" s="5"/>
      <c r="V52" s="5"/>
      <c r="W52" s="5"/>
      <c r="X52" s="5"/>
      <c r="Y52" s="5"/>
      <c r="Z52" s="5"/>
      <c r="AA52" s="5"/>
      <c r="AB52" s="5"/>
      <c r="AC52" s="5"/>
      <c r="AD52" s="5"/>
      <c r="AE52" s="5"/>
      <c r="AF52" s="5"/>
      <c r="AG52" s="5"/>
      <c r="AH52" s="5"/>
      <c r="AI52" s="5"/>
      <c r="AJ52" s="5"/>
      <c r="AK52" s="5"/>
    </row>
    <row r="53" spans="1:37" s="80" customFormat="1">
      <c r="A53" s="1"/>
      <c r="B53" s="1"/>
      <c r="C53" s="1"/>
      <c r="D53" s="1"/>
      <c r="E53" s="1"/>
      <c r="F53" s="1"/>
      <c r="G53" s="1"/>
      <c r="H53" s="1"/>
      <c r="I53" s="1"/>
      <c r="J53" s="1"/>
      <c r="K53" s="1"/>
      <c r="L53" s="1"/>
      <c r="M53" s="1"/>
      <c r="N53" s="1"/>
      <c r="O53" s="5"/>
      <c r="P53" s="5"/>
      <c r="Q53" s="5"/>
      <c r="R53" s="5"/>
      <c r="S53" s="5"/>
      <c r="T53" s="5"/>
      <c r="U53" s="5"/>
      <c r="V53" s="5"/>
      <c r="W53" s="5"/>
      <c r="X53" s="5"/>
      <c r="Y53" s="5"/>
      <c r="Z53" s="5"/>
      <c r="AA53" s="5"/>
      <c r="AB53" s="5"/>
      <c r="AC53" s="5"/>
      <c r="AD53" s="5"/>
      <c r="AE53" s="5"/>
      <c r="AF53" s="5"/>
      <c r="AG53" s="5"/>
      <c r="AH53" s="5"/>
      <c r="AI53" s="5"/>
      <c r="AJ53" s="5"/>
      <c r="AK53" s="5"/>
    </row>
    <row r="54" spans="1:37" s="80" customFormat="1">
      <c r="A54" s="1"/>
      <c r="B54" s="1"/>
      <c r="C54" s="1"/>
      <c r="D54" s="1"/>
      <c r="E54" s="1"/>
      <c r="F54" s="1"/>
      <c r="G54" s="1"/>
      <c r="H54" s="1"/>
      <c r="I54" s="1"/>
      <c r="J54" s="1"/>
      <c r="K54" s="1"/>
      <c r="L54" s="1"/>
      <c r="M54" s="1"/>
      <c r="N54" s="1"/>
      <c r="O54" s="5"/>
      <c r="P54" s="5"/>
      <c r="Q54" s="5"/>
      <c r="R54" s="5"/>
      <c r="S54" s="5"/>
      <c r="T54" s="5"/>
      <c r="U54" s="5"/>
      <c r="V54" s="5"/>
      <c r="W54" s="5"/>
      <c r="X54" s="5"/>
      <c r="Y54" s="5"/>
      <c r="Z54" s="5"/>
      <c r="AA54" s="5"/>
      <c r="AB54" s="5"/>
      <c r="AC54" s="5"/>
      <c r="AD54" s="5"/>
      <c r="AE54" s="5"/>
      <c r="AF54" s="5"/>
      <c r="AG54" s="5"/>
      <c r="AH54" s="5"/>
      <c r="AI54" s="5"/>
      <c r="AJ54" s="5"/>
      <c r="AK54" s="5"/>
    </row>
    <row r="55" spans="1:37" s="80" customFormat="1">
      <c r="A55" s="1"/>
      <c r="B55" s="1"/>
      <c r="C55" s="1"/>
      <c r="D55" s="1"/>
      <c r="E55" s="1"/>
      <c r="F55" s="1"/>
      <c r="G55" s="1"/>
      <c r="H55" s="1"/>
      <c r="I55" s="1"/>
      <c r="J55" s="1"/>
      <c r="K55" s="1"/>
      <c r="L55" s="1"/>
      <c r="M55" s="1"/>
      <c r="N55" s="1"/>
      <c r="O55" s="5"/>
      <c r="P55" s="5"/>
      <c r="Q55" s="5"/>
      <c r="R55" s="5"/>
      <c r="S55" s="5"/>
      <c r="T55" s="5"/>
      <c r="U55" s="5"/>
      <c r="V55" s="5"/>
      <c r="W55" s="5"/>
      <c r="X55" s="5"/>
      <c r="Y55" s="5"/>
      <c r="Z55" s="5"/>
      <c r="AA55" s="5"/>
      <c r="AB55" s="5"/>
      <c r="AC55" s="5"/>
      <c r="AD55" s="5"/>
      <c r="AE55" s="5"/>
      <c r="AF55" s="5"/>
      <c r="AG55" s="5"/>
      <c r="AH55" s="5"/>
      <c r="AI55" s="5"/>
      <c r="AJ55" s="5"/>
      <c r="AK55" s="5"/>
    </row>
    <row r="56" spans="1:37" s="80" customFormat="1">
      <c r="A56" s="1"/>
      <c r="B56" s="1"/>
      <c r="C56" s="1"/>
      <c r="D56" s="1"/>
      <c r="E56" s="1"/>
      <c r="F56" s="1"/>
      <c r="G56" s="1"/>
      <c r="H56" s="1"/>
      <c r="I56" s="1"/>
      <c r="J56" s="1"/>
      <c r="K56" s="1"/>
      <c r="L56" s="1"/>
      <c r="M56" s="1"/>
      <c r="N56" s="1"/>
      <c r="O56" s="5"/>
      <c r="P56" s="5"/>
      <c r="Q56" s="5"/>
      <c r="R56" s="5"/>
      <c r="S56" s="5"/>
      <c r="T56" s="5"/>
      <c r="U56" s="5"/>
      <c r="V56" s="5"/>
      <c r="W56" s="5"/>
      <c r="X56" s="5"/>
      <c r="Y56" s="5"/>
      <c r="Z56" s="5"/>
      <c r="AA56" s="5"/>
      <c r="AB56" s="5"/>
      <c r="AC56" s="5"/>
      <c r="AD56" s="5"/>
      <c r="AE56" s="5"/>
      <c r="AF56" s="5"/>
      <c r="AG56" s="5"/>
      <c r="AH56" s="5"/>
      <c r="AI56" s="5"/>
      <c r="AJ56" s="5"/>
      <c r="AK56" s="5"/>
    </row>
    <row r="57" spans="1:37" s="80" customFormat="1">
      <c r="A57" s="1"/>
      <c r="B57" s="1"/>
      <c r="C57" s="1"/>
      <c r="D57" s="1"/>
      <c r="E57" s="1"/>
      <c r="F57" s="1"/>
      <c r="G57" s="1"/>
      <c r="H57" s="1"/>
      <c r="I57" s="1"/>
      <c r="J57" s="1"/>
      <c r="K57" s="1"/>
      <c r="L57" s="1"/>
      <c r="M57" s="1"/>
      <c r="N57" s="1"/>
      <c r="O57" s="5"/>
      <c r="P57" s="5"/>
      <c r="Q57" s="5"/>
      <c r="R57" s="5"/>
      <c r="S57" s="5"/>
      <c r="T57" s="5"/>
      <c r="U57" s="5"/>
      <c r="V57" s="5"/>
      <c r="W57" s="5"/>
      <c r="X57" s="5"/>
      <c r="Y57" s="5"/>
      <c r="Z57" s="5"/>
      <c r="AA57" s="5"/>
      <c r="AB57" s="5"/>
      <c r="AC57" s="5"/>
      <c r="AD57" s="5"/>
      <c r="AE57" s="5"/>
      <c r="AF57" s="5"/>
      <c r="AG57" s="5"/>
      <c r="AH57" s="5"/>
      <c r="AI57" s="5"/>
      <c r="AJ57" s="5"/>
      <c r="AK57" s="5"/>
    </row>
    <row r="58" spans="1:37" s="80" customFormat="1">
      <c r="A58" s="1"/>
      <c r="B58" s="1"/>
      <c r="C58" s="1"/>
      <c r="D58" s="1"/>
      <c r="E58" s="1"/>
      <c r="F58" s="1"/>
      <c r="G58" s="1"/>
      <c r="H58" s="1"/>
      <c r="I58" s="1"/>
      <c r="J58" s="1"/>
      <c r="K58" s="1"/>
      <c r="L58" s="1"/>
      <c r="M58" s="1"/>
      <c r="N58" s="1"/>
      <c r="O58" s="5"/>
      <c r="P58" s="5"/>
      <c r="Q58" s="5"/>
      <c r="R58" s="5"/>
      <c r="S58" s="5"/>
      <c r="T58" s="5"/>
      <c r="U58" s="5"/>
      <c r="V58" s="5"/>
      <c r="W58" s="5"/>
      <c r="X58" s="5"/>
      <c r="Y58" s="5"/>
      <c r="Z58" s="5"/>
      <c r="AA58" s="5"/>
      <c r="AB58" s="5"/>
      <c r="AC58" s="5"/>
      <c r="AD58" s="5"/>
      <c r="AE58" s="5"/>
      <c r="AF58" s="5"/>
      <c r="AG58" s="5"/>
      <c r="AH58" s="5"/>
      <c r="AI58" s="5"/>
      <c r="AJ58" s="5"/>
      <c r="AK58" s="5"/>
    </row>
    <row r="59" spans="1:37" s="80" customFormat="1">
      <c r="A59" s="1"/>
      <c r="B59" s="1"/>
      <c r="C59" s="1"/>
      <c r="D59" s="1"/>
      <c r="E59" s="1"/>
      <c r="F59" s="1"/>
      <c r="G59" s="1"/>
      <c r="H59" s="1"/>
      <c r="I59" s="1"/>
      <c r="J59" s="1"/>
      <c r="K59" s="1"/>
      <c r="L59" s="1"/>
      <c r="M59" s="1"/>
      <c r="N59" s="1"/>
      <c r="O59" s="5"/>
      <c r="P59" s="5"/>
      <c r="Q59" s="5"/>
      <c r="R59" s="5"/>
      <c r="S59" s="5"/>
      <c r="T59" s="5"/>
      <c r="U59" s="5"/>
      <c r="V59" s="5"/>
      <c r="W59" s="5"/>
      <c r="X59" s="5"/>
      <c r="Y59" s="5"/>
      <c r="Z59" s="5"/>
      <c r="AA59" s="5"/>
      <c r="AB59" s="5"/>
      <c r="AC59" s="5"/>
      <c r="AD59" s="5"/>
      <c r="AE59" s="5"/>
      <c r="AF59" s="5"/>
      <c r="AG59" s="5"/>
      <c r="AH59" s="5"/>
      <c r="AI59" s="5"/>
      <c r="AJ59" s="5"/>
      <c r="AK59" s="5"/>
    </row>
    <row r="60" spans="1:37" s="80" customFormat="1">
      <c r="A60" s="1"/>
      <c r="B60" s="1"/>
      <c r="C60" s="1"/>
      <c r="D60" s="1"/>
      <c r="E60" s="1"/>
      <c r="F60" s="1"/>
      <c r="G60" s="1"/>
      <c r="H60" s="1"/>
      <c r="I60" s="1"/>
      <c r="J60" s="1"/>
      <c r="K60" s="1"/>
      <c r="L60" s="1"/>
      <c r="M60" s="1"/>
      <c r="N60" s="1"/>
      <c r="O60" s="5"/>
      <c r="P60" s="5"/>
      <c r="Q60" s="5"/>
      <c r="R60" s="5"/>
      <c r="S60" s="5"/>
      <c r="T60" s="5"/>
      <c r="U60" s="5"/>
      <c r="V60" s="5"/>
      <c r="W60" s="5"/>
      <c r="X60" s="5"/>
      <c r="Y60" s="5"/>
      <c r="Z60" s="5"/>
      <c r="AA60" s="5"/>
      <c r="AB60" s="5"/>
      <c r="AC60" s="5"/>
      <c r="AD60" s="5"/>
      <c r="AE60" s="5"/>
      <c r="AF60" s="5"/>
      <c r="AG60" s="5"/>
      <c r="AH60" s="5"/>
      <c r="AI60" s="5"/>
      <c r="AJ60" s="5"/>
      <c r="AK60" s="5"/>
    </row>
    <row r="61" spans="1:37" s="80" customFormat="1">
      <c r="A61" s="1"/>
      <c r="B61" s="1"/>
      <c r="C61" s="1"/>
      <c r="D61" s="1"/>
      <c r="E61" s="1"/>
      <c r="F61" s="1"/>
      <c r="G61" s="1"/>
      <c r="H61" s="1"/>
      <c r="I61" s="1"/>
      <c r="J61" s="1"/>
      <c r="K61" s="1"/>
      <c r="L61" s="1"/>
      <c r="M61" s="1"/>
      <c r="N61" s="1"/>
      <c r="O61" s="5"/>
      <c r="P61" s="5"/>
      <c r="Q61" s="5"/>
      <c r="R61" s="5"/>
      <c r="S61" s="5"/>
      <c r="T61" s="5"/>
      <c r="U61" s="5"/>
      <c r="V61" s="5"/>
      <c r="W61" s="5"/>
      <c r="X61" s="5"/>
      <c r="Y61" s="5"/>
      <c r="Z61" s="5"/>
      <c r="AA61" s="5"/>
      <c r="AB61" s="5"/>
      <c r="AC61" s="5"/>
      <c r="AD61" s="5"/>
      <c r="AE61" s="5"/>
      <c r="AF61" s="5"/>
      <c r="AG61" s="5"/>
      <c r="AH61" s="5"/>
      <c r="AI61" s="5"/>
      <c r="AJ61" s="5"/>
      <c r="AK61" s="5"/>
    </row>
    <row r="62" spans="1:37" s="80" customFormat="1">
      <c r="A62" s="1"/>
      <c r="B62" s="1"/>
      <c r="C62" s="1"/>
      <c r="D62" s="1"/>
      <c r="E62" s="1"/>
      <c r="F62" s="1"/>
      <c r="G62" s="1"/>
      <c r="H62" s="1"/>
      <c r="I62" s="1"/>
      <c r="J62" s="1"/>
      <c r="K62" s="1"/>
      <c r="L62" s="1"/>
      <c r="M62" s="1"/>
      <c r="N62" s="1"/>
      <c r="O62" s="5"/>
      <c r="P62" s="5"/>
      <c r="Q62" s="5"/>
      <c r="R62" s="5"/>
      <c r="S62" s="5"/>
      <c r="T62" s="5"/>
      <c r="U62" s="5"/>
      <c r="V62" s="5"/>
      <c r="W62" s="5"/>
      <c r="X62" s="5"/>
      <c r="Y62" s="5"/>
      <c r="Z62" s="5"/>
      <c r="AA62" s="5"/>
      <c r="AB62" s="5"/>
      <c r="AC62" s="5"/>
      <c r="AD62" s="5"/>
      <c r="AE62" s="5"/>
      <c r="AF62" s="5"/>
      <c r="AG62" s="5"/>
      <c r="AH62" s="5"/>
      <c r="AI62" s="5"/>
      <c r="AJ62" s="5"/>
      <c r="AK62" s="5"/>
    </row>
    <row r="63" spans="1:37" s="80" customFormat="1">
      <c r="A63" s="1"/>
      <c r="B63" s="1"/>
      <c r="C63" s="1"/>
      <c r="D63" s="1"/>
      <c r="E63" s="1"/>
      <c r="F63" s="1"/>
      <c r="G63" s="1"/>
      <c r="H63" s="1"/>
      <c r="I63" s="1"/>
      <c r="J63" s="1"/>
      <c r="K63" s="1"/>
      <c r="L63" s="1"/>
      <c r="M63" s="1"/>
      <c r="N63" s="1"/>
      <c r="O63" s="5"/>
      <c r="P63" s="5"/>
      <c r="Q63" s="5"/>
      <c r="R63" s="5"/>
      <c r="S63" s="5"/>
      <c r="T63" s="5"/>
      <c r="U63" s="5"/>
      <c r="V63" s="5"/>
      <c r="W63" s="5"/>
      <c r="X63" s="5"/>
      <c r="Y63" s="5"/>
      <c r="Z63" s="5"/>
      <c r="AA63" s="5"/>
      <c r="AB63" s="5"/>
      <c r="AC63" s="5"/>
      <c r="AD63" s="5"/>
      <c r="AE63" s="5"/>
      <c r="AF63" s="5"/>
      <c r="AG63" s="5"/>
      <c r="AH63" s="5"/>
      <c r="AI63" s="5"/>
      <c r="AJ63" s="5"/>
      <c r="AK63" s="5"/>
    </row>
    <row r="64" spans="1:37" s="80" customFormat="1">
      <c r="A64" s="1"/>
      <c r="B64" s="1"/>
      <c r="C64" s="1"/>
      <c r="D64" s="1"/>
      <c r="E64" s="1"/>
      <c r="F64" s="1"/>
      <c r="G64" s="1"/>
      <c r="H64" s="1"/>
      <c r="I64" s="1"/>
      <c r="J64" s="1"/>
      <c r="K64" s="1"/>
      <c r="L64" s="1"/>
      <c r="M64" s="1"/>
      <c r="N64" s="1"/>
      <c r="O64" s="5"/>
      <c r="P64" s="5"/>
      <c r="Q64" s="5"/>
      <c r="R64" s="5"/>
      <c r="S64" s="5"/>
      <c r="T64" s="5"/>
      <c r="U64" s="5"/>
      <c r="V64" s="5"/>
      <c r="W64" s="5"/>
      <c r="X64" s="5"/>
      <c r="Y64" s="5"/>
      <c r="Z64" s="5"/>
      <c r="AA64" s="5"/>
      <c r="AB64" s="5"/>
      <c r="AC64" s="5"/>
      <c r="AD64" s="5"/>
      <c r="AE64" s="5"/>
      <c r="AF64" s="5"/>
      <c r="AG64" s="5"/>
      <c r="AH64" s="5"/>
      <c r="AI64" s="5"/>
      <c r="AJ64" s="5"/>
      <c r="AK64" s="5"/>
    </row>
    <row r="65" spans="1:37" s="80" customFormat="1">
      <c r="A65" s="1"/>
      <c r="B65" s="1"/>
      <c r="C65" s="1"/>
      <c r="D65" s="1"/>
      <c r="E65" s="1"/>
      <c r="F65" s="1"/>
      <c r="G65" s="1"/>
      <c r="H65" s="1"/>
      <c r="I65" s="1"/>
      <c r="J65" s="1"/>
      <c r="K65" s="1"/>
      <c r="L65" s="1"/>
      <c r="M65" s="1"/>
      <c r="N65" s="1"/>
      <c r="O65" s="5"/>
      <c r="P65" s="5"/>
      <c r="Q65" s="5"/>
      <c r="R65" s="5"/>
      <c r="S65" s="5"/>
      <c r="T65" s="5"/>
      <c r="U65" s="5"/>
      <c r="V65" s="5"/>
      <c r="W65" s="5"/>
      <c r="X65" s="5"/>
      <c r="Y65" s="5"/>
      <c r="Z65" s="5"/>
      <c r="AA65" s="5"/>
      <c r="AB65" s="5"/>
      <c r="AC65" s="5"/>
      <c r="AD65" s="5"/>
      <c r="AE65" s="5"/>
      <c r="AF65" s="5"/>
      <c r="AG65" s="5"/>
      <c r="AH65" s="5"/>
      <c r="AI65" s="5"/>
      <c r="AJ65" s="5"/>
      <c r="AK65" s="5"/>
    </row>
    <row r="66" spans="1:37" s="80" customFormat="1">
      <c r="A66" s="1"/>
      <c r="B66" s="1"/>
      <c r="C66" s="1"/>
      <c r="D66" s="1"/>
      <c r="E66" s="1"/>
      <c r="F66" s="1"/>
      <c r="G66" s="1"/>
      <c r="H66" s="1"/>
      <c r="I66" s="1"/>
      <c r="J66" s="1"/>
      <c r="K66" s="1"/>
      <c r="L66" s="1"/>
      <c r="M66" s="1"/>
      <c r="N66" s="1"/>
      <c r="O66" s="5"/>
      <c r="P66" s="5"/>
      <c r="Q66" s="5"/>
      <c r="R66" s="5"/>
      <c r="S66" s="5"/>
      <c r="T66" s="5"/>
      <c r="U66" s="5"/>
      <c r="V66" s="5"/>
      <c r="W66" s="5"/>
      <c r="X66" s="5"/>
      <c r="Y66" s="5"/>
      <c r="Z66" s="5"/>
      <c r="AA66" s="5"/>
      <c r="AB66" s="5"/>
      <c r="AC66" s="5"/>
      <c r="AD66" s="5"/>
      <c r="AE66" s="5"/>
      <c r="AF66" s="5"/>
      <c r="AG66" s="5"/>
      <c r="AH66" s="5"/>
      <c r="AI66" s="5"/>
      <c r="AJ66" s="5"/>
      <c r="AK66" s="5"/>
    </row>
    <row r="67" spans="1:37" s="80" customFormat="1">
      <c r="A67" s="1"/>
      <c r="B67" s="1"/>
      <c r="C67" s="1"/>
      <c r="D67" s="1"/>
      <c r="E67" s="1"/>
      <c r="F67" s="1"/>
      <c r="G67" s="1"/>
      <c r="H67" s="1"/>
      <c r="I67" s="1"/>
      <c r="J67" s="1"/>
      <c r="K67" s="1"/>
      <c r="L67" s="1"/>
      <c r="M67" s="1"/>
      <c r="N67" s="1"/>
      <c r="O67" s="5"/>
      <c r="P67" s="5"/>
      <c r="Q67" s="5"/>
      <c r="R67" s="5"/>
      <c r="S67" s="5"/>
      <c r="T67" s="5"/>
      <c r="U67" s="5"/>
      <c r="V67" s="5"/>
      <c r="W67" s="5"/>
      <c r="X67" s="5"/>
      <c r="Y67" s="5"/>
      <c r="Z67" s="5"/>
      <c r="AA67" s="5"/>
      <c r="AB67" s="5"/>
      <c r="AC67" s="5"/>
      <c r="AD67" s="5"/>
      <c r="AE67" s="5"/>
      <c r="AF67" s="5"/>
      <c r="AG67" s="5"/>
      <c r="AH67" s="5"/>
      <c r="AI67" s="5"/>
      <c r="AJ67" s="5"/>
      <c r="AK67" s="5"/>
    </row>
    <row r="68" spans="1:37" s="80" customFormat="1">
      <c r="A68" s="1"/>
      <c r="B68" s="1"/>
      <c r="C68" s="1"/>
      <c r="D68" s="1"/>
      <c r="E68" s="1"/>
      <c r="F68" s="1"/>
      <c r="G68" s="1"/>
      <c r="H68" s="1"/>
      <c r="I68" s="1"/>
      <c r="J68" s="1"/>
      <c r="K68" s="1"/>
      <c r="L68" s="1"/>
      <c r="M68" s="1"/>
      <c r="N68" s="1"/>
      <c r="O68" s="5"/>
      <c r="P68" s="5"/>
      <c r="Q68" s="5"/>
      <c r="R68" s="5"/>
      <c r="S68" s="5"/>
      <c r="T68" s="5"/>
      <c r="U68" s="5"/>
      <c r="V68" s="5"/>
      <c r="W68" s="5"/>
      <c r="X68" s="5"/>
      <c r="Y68" s="5"/>
      <c r="Z68" s="5"/>
      <c r="AA68" s="5"/>
      <c r="AB68" s="5"/>
      <c r="AC68" s="5"/>
      <c r="AD68" s="5"/>
      <c r="AE68" s="5"/>
      <c r="AF68" s="5"/>
      <c r="AG68" s="5"/>
      <c r="AH68" s="5"/>
      <c r="AI68" s="5"/>
      <c r="AJ68" s="5"/>
      <c r="AK68" s="5"/>
    </row>
    <row r="69" spans="1:37" s="80" customFormat="1">
      <c r="A69" s="1"/>
      <c r="B69" s="1"/>
      <c r="C69" s="1"/>
      <c r="D69" s="1"/>
      <c r="E69" s="1"/>
      <c r="F69" s="1"/>
      <c r="G69" s="1"/>
      <c r="H69" s="1"/>
      <c r="I69" s="1"/>
      <c r="J69" s="1"/>
      <c r="K69" s="1"/>
      <c r="L69" s="1"/>
      <c r="M69" s="1"/>
      <c r="N69" s="1"/>
      <c r="O69" s="5"/>
      <c r="P69" s="5"/>
      <c r="Q69" s="5"/>
      <c r="R69" s="5"/>
      <c r="S69" s="5"/>
      <c r="T69" s="5"/>
      <c r="U69" s="5"/>
      <c r="V69" s="5"/>
      <c r="W69" s="5"/>
      <c r="X69" s="5"/>
      <c r="Y69" s="5"/>
      <c r="Z69" s="5"/>
      <c r="AA69" s="5"/>
      <c r="AB69" s="5"/>
      <c r="AC69" s="5"/>
      <c r="AD69" s="5"/>
      <c r="AE69" s="5"/>
      <c r="AF69" s="5"/>
      <c r="AG69" s="5"/>
      <c r="AH69" s="5"/>
      <c r="AI69" s="5"/>
      <c r="AJ69" s="5"/>
      <c r="AK69" s="5"/>
    </row>
    <row r="70" spans="1:37" s="80" customFormat="1">
      <c r="A70" s="1"/>
      <c r="B70" s="1"/>
      <c r="C70" s="1"/>
      <c r="D70" s="1"/>
      <c r="E70" s="1"/>
      <c r="F70" s="1"/>
      <c r="G70" s="1"/>
      <c r="H70" s="1"/>
      <c r="I70" s="1"/>
      <c r="J70" s="1"/>
      <c r="K70" s="1"/>
      <c r="L70" s="1"/>
      <c r="M70" s="1"/>
      <c r="N70" s="1"/>
      <c r="O70" s="5"/>
      <c r="P70" s="5"/>
      <c r="Q70" s="5"/>
      <c r="R70" s="5"/>
      <c r="S70" s="5"/>
      <c r="T70" s="5"/>
      <c r="U70" s="5"/>
      <c r="V70" s="5"/>
      <c r="W70" s="5"/>
      <c r="X70" s="5"/>
      <c r="Y70" s="5"/>
      <c r="Z70" s="5"/>
      <c r="AA70" s="5"/>
      <c r="AB70" s="5"/>
      <c r="AC70" s="5"/>
      <c r="AD70" s="5"/>
      <c r="AE70" s="5"/>
      <c r="AF70" s="5"/>
      <c r="AG70" s="5"/>
      <c r="AH70" s="5"/>
      <c r="AI70" s="5"/>
      <c r="AJ70" s="5"/>
      <c r="AK70" s="5"/>
    </row>
    <row r="71" spans="1:37" s="80" customFormat="1">
      <c r="A71" s="1"/>
      <c r="B71" s="1"/>
      <c r="C71" s="1"/>
      <c r="D71" s="1"/>
      <c r="E71" s="1"/>
      <c r="F71" s="1"/>
      <c r="G71" s="1"/>
      <c r="H71" s="1"/>
      <c r="I71" s="1"/>
      <c r="J71" s="1"/>
      <c r="K71" s="1"/>
      <c r="L71" s="1"/>
      <c r="M71" s="1"/>
      <c r="N71" s="1"/>
      <c r="O71" s="5"/>
      <c r="P71" s="5"/>
      <c r="Q71" s="5"/>
      <c r="R71" s="5"/>
      <c r="S71" s="5"/>
      <c r="T71" s="5"/>
      <c r="U71" s="5"/>
      <c r="V71" s="5"/>
      <c r="W71" s="5"/>
      <c r="X71" s="5"/>
      <c r="Y71" s="5"/>
      <c r="Z71" s="5"/>
      <c r="AA71" s="5"/>
      <c r="AB71" s="5"/>
      <c r="AC71" s="5"/>
      <c r="AD71" s="5"/>
      <c r="AE71" s="5"/>
      <c r="AF71" s="5"/>
      <c r="AG71" s="5"/>
      <c r="AH71" s="5"/>
      <c r="AI71" s="5"/>
      <c r="AJ71" s="5"/>
      <c r="AK71" s="5"/>
    </row>
    <row r="72" spans="1:37" s="80" customFormat="1">
      <c r="A72" s="1"/>
      <c r="B72" s="1"/>
      <c r="C72" s="1"/>
      <c r="D72" s="1"/>
      <c r="E72" s="1"/>
      <c r="F72" s="1"/>
      <c r="G72" s="1"/>
      <c r="H72" s="1"/>
      <c r="I72" s="1"/>
      <c r="J72" s="1"/>
      <c r="K72" s="1"/>
      <c r="L72" s="1"/>
      <c r="M72" s="1"/>
      <c r="N72" s="1"/>
      <c r="O72" s="5"/>
      <c r="P72" s="5"/>
      <c r="Q72" s="5"/>
      <c r="R72" s="5"/>
      <c r="S72" s="5"/>
      <c r="T72" s="5"/>
      <c r="U72" s="5"/>
      <c r="V72" s="5"/>
      <c r="W72" s="5"/>
      <c r="X72" s="5"/>
      <c r="Y72" s="5"/>
      <c r="Z72" s="5"/>
      <c r="AA72" s="5"/>
      <c r="AB72" s="5"/>
      <c r="AC72" s="5"/>
      <c r="AD72" s="5"/>
      <c r="AE72" s="5"/>
      <c r="AF72" s="5"/>
      <c r="AG72" s="5"/>
      <c r="AH72" s="5"/>
      <c r="AI72" s="5"/>
      <c r="AJ72" s="5"/>
      <c r="AK72" s="5"/>
    </row>
    <row r="73" spans="1:37" s="80" customFormat="1">
      <c r="A73" s="1"/>
      <c r="B73" s="1"/>
      <c r="C73" s="1"/>
      <c r="D73" s="1"/>
      <c r="E73" s="1"/>
      <c r="F73" s="1"/>
      <c r="G73" s="1"/>
      <c r="H73" s="1"/>
      <c r="I73" s="1"/>
      <c r="J73" s="1"/>
      <c r="K73" s="1"/>
      <c r="L73" s="1"/>
      <c r="M73" s="1"/>
      <c r="N73" s="1"/>
      <c r="O73" s="5"/>
      <c r="P73" s="5"/>
      <c r="Q73" s="5"/>
      <c r="R73" s="5"/>
      <c r="S73" s="5"/>
      <c r="T73" s="5"/>
      <c r="U73" s="5"/>
      <c r="V73" s="5"/>
      <c r="W73" s="5"/>
      <c r="X73" s="5"/>
      <c r="Y73" s="5"/>
      <c r="Z73" s="5"/>
      <c r="AA73" s="5"/>
      <c r="AB73" s="5"/>
      <c r="AC73" s="5"/>
      <c r="AD73" s="5"/>
      <c r="AE73" s="5"/>
      <c r="AF73" s="5"/>
      <c r="AG73" s="5"/>
      <c r="AH73" s="5"/>
      <c r="AI73" s="5"/>
      <c r="AJ73" s="5"/>
      <c r="AK73" s="5"/>
    </row>
    <row r="74" spans="1:37" s="80" customFormat="1">
      <c r="A74" s="1"/>
      <c r="B74" s="1"/>
      <c r="C74" s="1"/>
      <c r="D74" s="1"/>
      <c r="E74" s="1"/>
      <c r="F74" s="1"/>
      <c r="G74" s="1"/>
      <c r="H74" s="1"/>
      <c r="I74" s="1"/>
      <c r="J74" s="1"/>
      <c r="K74" s="1"/>
      <c r="L74" s="1"/>
      <c r="M74" s="1"/>
      <c r="N74" s="1"/>
      <c r="O74" s="5"/>
      <c r="P74" s="5"/>
      <c r="Q74" s="5"/>
      <c r="R74" s="5"/>
      <c r="S74" s="5"/>
      <c r="T74" s="5"/>
      <c r="U74" s="5"/>
      <c r="V74" s="5"/>
      <c r="W74" s="5"/>
      <c r="X74" s="5"/>
      <c r="Y74" s="5"/>
      <c r="Z74" s="5"/>
      <c r="AA74" s="5"/>
      <c r="AB74" s="5"/>
      <c r="AC74" s="5"/>
      <c r="AD74" s="5"/>
      <c r="AE74" s="5"/>
      <c r="AF74" s="5"/>
      <c r="AG74" s="5"/>
      <c r="AH74" s="5"/>
      <c r="AI74" s="5"/>
      <c r="AJ74" s="5"/>
      <c r="AK74" s="5"/>
    </row>
    <row r="75" spans="1:37" s="80" customFormat="1">
      <c r="A75" s="1"/>
      <c r="B75" s="1"/>
      <c r="C75" s="1"/>
      <c r="D75" s="1"/>
      <c r="E75" s="1"/>
      <c r="F75" s="1"/>
      <c r="G75" s="1"/>
      <c r="H75" s="1"/>
      <c r="I75" s="1"/>
      <c r="J75" s="1"/>
      <c r="K75" s="1"/>
      <c r="L75" s="1"/>
      <c r="M75" s="1"/>
      <c r="N75" s="1"/>
      <c r="O75" s="5"/>
      <c r="P75" s="5"/>
      <c r="Q75" s="5"/>
      <c r="R75" s="5"/>
      <c r="S75" s="5"/>
      <c r="T75" s="5"/>
      <c r="U75" s="5"/>
      <c r="V75" s="5"/>
      <c r="W75" s="5"/>
      <c r="X75" s="5"/>
      <c r="Y75" s="5"/>
      <c r="Z75" s="5"/>
      <c r="AA75" s="5"/>
      <c r="AB75" s="5"/>
      <c r="AC75" s="5"/>
      <c r="AD75" s="5"/>
      <c r="AE75" s="5"/>
      <c r="AF75" s="5"/>
      <c r="AG75" s="5"/>
      <c r="AH75" s="5"/>
      <c r="AI75" s="5"/>
      <c r="AJ75" s="5"/>
      <c r="AK75" s="5"/>
    </row>
    <row r="76" spans="1:37" s="80" customFormat="1">
      <c r="A76" s="1"/>
      <c r="B76" s="1"/>
      <c r="C76" s="1"/>
      <c r="D76" s="1"/>
      <c r="E76" s="1"/>
      <c r="F76" s="1"/>
      <c r="G76" s="1"/>
      <c r="H76" s="1"/>
      <c r="I76" s="1"/>
      <c r="J76" s="1"/>
      <c r="K76" s="1"/>
      <c r="L76" s="1"/>
      <c r="M76" s="1"/>
      <c r="N76" s="1"/>
      <c r="O76" s="5"/>
      <c r="P76" s="5"/>
      <c r="Q76" s="5"/>
      <c r="R76" s="5"/>
      <c r="S76" s="5"/>
      <c r="T76" s="5"/>
      <c r="U76" s="5"/>
      <c r="V76" s="5"/>
      <c r="W76" s="5"/>
      <c r="X76" s="5"/>
      <c r="Y76" s="5"/>
      <c r="Z76" s="5"/>
      <c r="AA76" s="5"/>
      <c r="AB76" s="5"/>
      <c r="AC76" s="5"/>
      <c r="AD76" s="5"/>
      <c r="AE76" s="5"/>
      <c r="AF76" s="5"/>
      <c r="AG76" s="5"/>
      <c r="AH76" s="5"/>
      <c r="AI76" s="5"/>
      <c r="AJ76" s="5"/>
      <c r="AK76" s="5"/>
    </row>
    <row r="77" spans="1:37" s="80" customFormat="1">
      <c r="A77" s="1"/>
      <c r="B77" s="1"/>
      <c r="C77" s="1"/>
      <c r="D77" s="1"/>
      <c r="E77" s="1"/>
      <c r="F77" s="1"/>
      <c r="G77" s="1"/>
      <c r="H77" s="1"/>
      <c r="I77" s="1"/>
      <c r="J77" s="1"/>
      <c r="K77" s="1"/>
      <c r="L77" s="1"/>
      <c r="M77" s="1"/>
      <c r="N77" s="1"/>
      <c r="O77" s="5"/>
      <c r="P77" s="5"/>
      <c r="Q77" s="5"/>
      <c r="R77" s="5"/>
      <c r="S77" s="5"/>
      <c r="T77" s="5"/>
      <c r="U77" s="5"/>
      <c r="V77" s="5"/>
      <c r="W77" s="5"/>
      <c r="X77" s="5"/>
      <c r="Y77" s="5"/>
      <c r="Z77" s="5"/>
      <c r="AA77" s="5"/>
      <c r="AB77" s="5"/>
      <c r="AC77" s="5"/>
      <c r="AD77" s="5"/>
      <c r="AE77" s="5"/>
      <c r="AF77" s="5"/>
      <c r="AG77" s="5"/>
      <c r="AH77" s="5"/>
      <c r="AI77" s="5"/>
      <c r="AJ77" s="5"/>
      <c r="AK77" s="5"/>
    </row>
    <row r="78" spans="1:37" s="80" customFormat="1">
      <c r="A78" s="1"/>
      <c r="B78" s="1"/>
      <c r="C78" s="1"/>
      <c r="D78" s="1"/>
      <c r="E78" s="1"/>
      <c r="F78" s="1"/>
      <c r="G78" s="1"/>
      <c r="H78" s="1"/>
      <c r="I78" s="1"/>
      <c r="J78" s="1"/>
      <c r="K78" s="1"/>
      <c r="L78" s="1"/>
      <c r="M78" s="1"/>
      <c r="N78" s="1"/>
      <c r="O78" s="5"/>
      <c r="P78" s="5"/>
      <c r="Q78" s="5"/>
      <c r="R78" s="5"/>
      <c r="S78" s="5"/>
      <c r="T78" s="5"/>
      <c r="U78" s="5"/>
      <c r="V78" s="5"/>
      <c r="W78" s="5"/>
      <c r="X78" s="5"/>
      <c r="Y78" s="5"/>
      <c r="Z78" s="5"/>
      <c r="AA78" s="5"/>
      <c r="AB78" s="5"/>
      <c r="AC78" s="5"/>
      <c r="AD78" s="5"/>
      <c r="AE78" s="5"/>
      <c r="AF78" s="5"/>
      <c r="AG78" s="5"/>
      <c r="AH78" s="5"/>
      <c r="AI78" s="5"/>
      <c r="AJ78" s="5"/>
      <c r="AK78" s="5"/>
    </row>
    <row r="79" spans="1:37" s="80" customFormat="1">
      <c r="A79" s="1"/>
      <c r="B79" s="1"/>
      <c r="C79" s="1"/>
      <c r="D79" s="1"/>
      <c r="E79" s="1"/>
      <c r="F79" s="1"/>
      <c r="G79" s="1"/>
      <c r="H79" s="1"/>
      <c r="I79" s="1"/>
      <c r="J79" s="1"/>
      <c r="K79" s="1"/>
      <c r="L79" s="1"/>
      <c r="M79" s="1"/>
      <c r="N79" s="1"/>
      <c r="O79" s="5"/>
      <c r="P79" s="5"/>
      <c r="Q79" s="5"/>
      <c r="R79" s="5"/>
      <c r="S79" s="5"/>
      <c r="T79" s="5"/>
      <c r="U79" s="5"/>
      <c r="V79" s="5"/>
      <c r="W79" s="5"/>
      <c r="X79" s="5"/>
      <c r="Y79" s="5"/>
      <c r="Z79" s="5"/>
      <c r="AA79" s="5"/>
      <c r="AB79" s="5"/>
      <c r="AC79" s="5"/>
      <c r="AD79" s="5"/>
      <c r="AE79" s="5"/>
      <c r="AF79" s="5"/>
      <c r="AG79" s="5"/>
      <c r="AH79" s="5"/>
      <c r="AI79" s="5"/>
      <c r="AJ79" s="5"/>
      <c r="AK79" s="5"/>
    </row>
    <row r="80" spans="1:37" s="80" customFormat="1">
      <c r="A80" s="1"/>
      <c r="B80" s="1"/>
      <c r="C80" s="1"/>
      <c r="D80" s="1"/>
      <c r="E80" s="1"/>
      <c r="F80" s="1"/>
      <c r="G80" s="1"/>
      <c r="H80" s="1"/>
      <c r="I80" s="1"/>
      <c r="J80" s="1"/>
      <c r="K80" s="1"/>
      <c r="L80" s="1"/>
      <c r="M80" s="1"/>
      <c r="N80" s="1"/>
      <c r="O80" s="5"/>
      <c r="P80" s="5"/>
      <c r="Q80" s="5"/>
      <c r="R80" s="5"/>
      <c r="S80" s="5"/>
      <c r="T80" s="5"/>
      <c r="U80" s="5"/>
      <c r="V80" s="5"/>
      <c r="W80" s="5"/>
      <c r="X80" s="5"/>
      <c r="Y80" s="5"/>
      <c r="Z80" s="5"/>
      <c r="AA80" s="5"/>
      <c r="AB80" s="5"/>
      <c r="AC80" s="5"/>
      <c r="AD80" s="5"/>
      <c r="AE80" s="5"/>
      <c r="AF80" s="5"/>
      <c r="AG80" s="5"/>
      <c r="AH80" s="5"/>
      <c r="AI80" s="5"/>
      <c r="AJ80" s="5"/>
      <c r="AK80" s="5"/>
    </row>
    <row r="81" spans="1:37" s="80" customFormat="1">
      <c r="A81" s="1"/>
      <c r="B81" s="1"/>
      <c r="C81" s="1"/>
      <c r="D81" s="1"/>
      <c r="E81" s="1"/>
      <c r="F81" s="1"/>
      <c r="G81" s="1"/>
      <c r="H81" s="1"/>
      <c r="I81" s="1"/>
      <c r="J81" s="1"/>
      <c r="K81" s="1"/>
      <c r="L81" s="1"/>
      <c r="M81" s="1"/>
      <c r="N81" s="1"/>
      <c r="O81" s="5"/>
      <c r="P81" s="5"/>
      <c r="Q81" s="5"/>
      <c r="R81" s="5"/>
      <c r="S81" s="5"/>
      <c r="T81" s="5"/>
      <c r="U81" s="5"/>
      <c r="V81" s="5"/>
      <c r="W81" s="5"/>
      <c r="X81" s="5"/>
      <c r="Y81" s="5"/>
      <c r="Z81" s="5"/>
      <c r="AA81" s="5"/>
      <c r="AB81" s="5"/>
      <c r="AC81" s="5"/>
      <c r="AD81" s="5"/>
      <c r="AE81" s="5"/>
      <c r="AF81" s="5"/>
      <c r="AG81" s="5"/>
      <c r="AH81" s="5"/>
      <c r="AI81" s="5"/>
      <c r="AJ81" s="5"/>
      <c r="AK81" s="5"/>
    </row>
    <row r="82" spans="1:37" s="80" customFormat="1">
      <c r="A82" s="1"/>
      <c r="B82" s="1"/>
      <c r="C82" s="1"/>
      <c r="D82" s="1"/>
      <c r="E82" s="1"/>
      <c r="F82" s="1"/>
      <c r="G82" s="1"/>
      <c r="H82" s="1"/>
      <c r="I82" s="1"/>
      <c r="J82" s="1"/>
      <c r="K82" s="1"/>
      <c r="L82" s="1"/>
      <c r="M82" s="1"/>
      <c r="N82" s="1"/>
      <c r="O82" s="5"/>
      <c r="P82" s="5"/>
      <c r="Q82" s="5"/>
      <c r="R82" s="5"/>
      <c r="S82" s="5"/>
      <c r="T82" s="5"/>
      <c r="U82" s="5"/>
      <c r="V82" s="5"/>
      <c r="W82" s="5"/>
      <c r="X82" s="5"/>
      <c r="Y82" s="5"/>
      <c r="Z82" s="5"/>
      <c r="AA82" s="5"/>
      <c r="AB82" s="5"/>
      <c r="AC82" s="5"/>
      <c r="AD82" s="5"/>
      <c r="AE82" s="5"/>
      <c r="AF82" s="5"/>
      <c r="AG82" s="5"/>
      <c r="AH82" s="5"/>
      <c r="AI82" s="5"/>
      <c r="AJ82" s="5"/>
      <c r="AK82" s="5"/>
    </row>
    <row r="83" spans="1:37" s="80" customFormat="1">
      <c r="A83" s="1"/>
      <c r="B83" s="1"/>
      <c r="C83" s="1"/>
      <c r="D83" s="1"/>
      <c r="E83" s="1"/>
      <c r="F83" s="1"/>
      <c r="G83" s="1"/>
      <c r="H83" s="1"/>
      <c r="I83" s="1"/>
      <c r="J83" s="1"/>
      <c r="K83" s="1"/>
      <c r="L83" s="1"/>
      <c r="M83" s="1"/>
      <c r="N83" s="1"/>
      <c r="O83" s="5"/>
      <c r="P83" s="5"/>
      <c r="Q83" s="5"/>
      <c r="R83" s="5"/>
      <c r="S83" s="5"/>
      <c r="T83" s="5"/>
      <c r="U83" s="5"/>
      <c r="V83" s="5"/>
      <c r="W83" s="5"/>
      <c r="X83" s="5"/>
      <c r="Y83" s="5"/>
      <c r="Z83" s="5"/>
      <c r="AA83" s="5"/>
      <c r="AB83" s="5"/>
      <c r="AC83" s="5"/>
      <c r="AD83" s="5"/>
      <c r="AE83" s="5"/>
      <c r="AF83" s="5"/>
      <c r="AG83" s="5"/>
      <c r="AH83" s="5"/>
      <c r="AI83" s="5"/>
      <c r="AJ83" s="5"/>
      <c r="AK83" s="5"/>
    </row>
    <row r="84" spans="1:37" s="80" customFormat="1">
      <c r="A84" s="1"/>
      <c r="B84" s="1"/>
      <c r="C84" s="1"/>
      <c r="D84" s="1"/>
      <c r="E84" s="1"/>
      <c r="F84" s="1"/>
      <c r="G84" s="1"/>
      <c r="H84" s="1"/>
      <c r="I84" s="1"/>
      <c r="J84" s="1"/>
      <c r="K84" s="1"/>
      <c r="L84" s="1"/>
      <c r="M84" s="1"/>
      <c r="N84" s="1"/>
      <c r="O84" s="5"/>
      <c r="P84" s="5"/>
      <c r="Q84" s="5"/>
      <c r="R84" s="5"/>
      <c r="S84" s="5"/>
      <c r="T84" s="5"/>
      <c r="U84" s="5"/>
      <c r="V84" s="5"/>
      <c r="W84" s="5"/>
      <c r="X84" s="5"/>
      <c r="Y84" s="5"/>
      <c r="Z84" s="5"/>
      <c r="AA84" s="5"/>
      <c r="AB84" s="5"/>
      <c r="AC84" s="5"/>
      <c r="AD84" s="5"/>
      <c r="AE84" s="5"/>
      <c r="AF84" s="5"/>
      <c r="AG84" s="5"/>
      <c r="AH84" s="5"/>
      <c r="AI84" s="5"/>
      <c r="AJ84" s="5"/>
      <c r="AK84" s="5"/>
    </row>
    <row r="85" spans="1:37" s="80" customFormat="1">
      <c r="A85" s="1"/>
      <c r="B85" s="1"/>
      <c r="C85" s="1"/>
      <c r="D85" s="1"/>
      <c r="E85" s="1"/>
      <c r="F85" s="1"/>
      <c r="G85" s="1"/>
      <c r="H85" s="1"/>
      <c r="I85" s="1"/>
      <c r="J85" s="1"/>
      <c r="K85" s="1"/>
      <c r="L85" s="1"/>
      <c r="M85" s="1"/>
      <c r="N85" s="1"/>
      <c r="O85" s="5"/>
      <c r="P85" s="5"/>
      <c r="Q85" s="5"/>
      <c r="R85" s="5"/>
      <c r="S85" s="5"/>
      <c r="T85" s="5"/>
      <c r="U85" s="5"/>
      <c r="V85" s="5"/>
      <c r="W85" s="5"/>
      <c r="X85" s="5"/>
      <c r="Y85" s="5"/>
      <c r="Z85" s="5"/>
      <c r="AA85" s="5"/>
      <c r="AB85" s="5"/>
      <c r="AC85" s="5"/>
      <c r="AD85" s="5"/>
      <c r="AE85" s="5"/>
      <c r="AF85" s="5"/>
      <c r="AG85" s="5"/>
      <c r="AH85" s="5"/>
      <c r="AI85" s="5"/>
      <c r="AJ85" s="5"/>
      <c r="AK85" s="5"/>
    </row>
    <row r="86" spans="1:37" s="80" customFormat="1">
      <c r="A86" s="1"/>
      <c r="B86" s="1"/>
      <c r="C86" s="1"/>
      <c r="D86" s="1"/>
      <c r="E86" s="1"/>
      <c r="F86" s="1"/>
      <c r="G86" s="1"/>
      <c r="H86" s="1"/>
      <c r="I86" s="1"/>
      <c r="J86" s="1"/>
      <c r="K86" s="1"/>
      <c r="L86" s="1"/>
      <c r="M86" s="1"/>
      <c r="N86" s="1"/>
      <c r="O86" s="5"/>
      <c r="P86" s="5"/>
      <c r="Q86" s="5"/>
      <c r="R86" s="5"/>
      <c r="S86" s="5"/>
      <c r="T86" s="5"/>
      <c r="U86" s="5"/>
      <c r="V86" s="5"/>
      <c r="W86" s="5"/>
      <c r="X86" s="5"/>
      <c r="Y86" s="5"/>
      <c r="Z86" s="5"/>
      <c r="AA86" s="5"/>
      <c r="AB86" s="5"/>
      <c r="AC86" s="5"/>
      <c r="AD86" s="5"/>
      <c r="AE86" s="5"/>
      <c r="AF86" s="5"/>
      <c r="AG86" s="5"/>
      <c r="AH86" s="5"/>
      <c r="AI86" s="5"/>
      <c r="AJ86" s="5"/>
      <c r="AK86" s="5"/>
    </row>
    <row r="87" spans="1:37" s="80" customFormat="1">
      <c r="A87" s="1"/>
      <c r="B87" s="1"/>
      <c r="C87" s="1"/>
      <c r="D87" s="1"/>
      <c r="E87" s="1"/>
      <c r="F87" s="1"/>
      <c r="G87" s="1"/>
      <c r="H87" s="1"/>
      <c r="I87" s="1"/>
      <c r="J87" s="1"/>
      <c r="K87" s="1"/>
      <c r="L87" s="1"/>
      <c r="M87" s="1"/>
      <c r="N87" s="1"/>
      <c r="O87" s="5"/>
      <c r="P87" s="5"/>
      <c r="Q87" s="5"/>
      <c r="R87" s="5"/>
      <c r="S87" s="5"/>
      <c r="T87" s="5"/>
      <c r="U87" s="5"/>
      <c r="V87" s="5"/>
      <c r="W87" s="5"/>
      <c r="X87" s="5"/>
      <c r="Y87" s="5"/>
      <c r="Z87" s="5"/>
      <c r="AA87" s="5"/>
      <c r="AB87" s="5"/>
      <c r="AC87" s="5"/>
      <c r="AD87" s="5"/>
      <c r="AE87" s="5"/>
      <c r="AF87" s="5"/>
      <c r="AG87" s="5"/>
      <c r="AH87" s="5"/>
      <c r="AI87" s="5"/>
      <c r="AJ87" s="5"/>
      <c r="AK87" s="5"/>
    </row>
    <row r="88" spans="1:37" s="80" customFormat="1">
      <c r="A88" s="1"/>
      <c r="B88" s="1"/>
      <c r="C88" s="1"/>
      <c r="D88" s="1"/>
      <c r="E88" s="1"/>
      <c r="F88" s="1"/>
      <c r="G88" s="1"/>
      <c r="H88" s="1"/>
      <c r="I88" s="1"/>
      <c r="J88" s="1"/>
      <c r="K88" s="1"/>
      <c r="L88" s="1"/>
      <c r="M88" s="1"/>
      <c r="N88" s="1"/>
      <c r="O88" s="5"/>
      <c r="P88" s="5"/>
      <c r="Q88" s="5"/>
      <c r="R88" s="5"/>
      <c r="S88" s="5"/>
      <c r="T88" s="5"/>
      <c r="U88" s="5"/>
      <c r="V88" s="5"/>
      <c r="W88" s="5"/>
      <c r="X88" s="5"/>
      <c r="Y88" s="5"/>
      <c r="Z88" s="5"/>
      <c r="AA88" s="5"/>
      <c r="AB88" s="5"/>
      <c r="AC88" s="5"/>
      <c r="AD88" s="5"/>
      <c r="AE88" s="5"/>
      <c r="AF88" s="5"/>
      <c r="AG88" s="5"/>
      <c r="AH88" s="5"/>
      <c r="AI88" s="5"/>
      <c r="AJ88" s="5"/>
      <c r="AK88" s="5"/>
    </row>
    <row r="89" spans="1:37" s="80" customFormat="1">
      <c r="A89" s="1"/>
      <c r="B89" s="1"/>
      <c r="C89" s="1"/>
      <c r="D89" s="1"/>
      <c r="E89" s="1"/>
      <c r="F89" s="1"/>
      <c r="G89" s="1"/>
      <c r="H89" s="1"/>
      <c r="I89" s="1"/>
      <c r="J89" s="1"/>
      <c r="K89" s="1"/>
      <c r="L89" s="1"/>
      <c r="M89" s="1"/>
      <c r="N89" s="1"/>
      <c r="O89" s="5"/>
      <c r="P89" s="5"/>
      <c r="Q89" s="5"/>
      <c r="R89" s="5"/>
      <c r="S89" s="5"/>
      <c r="T89" s="5"/>
      <c r="U89" s="5"/>
      <c r="V89" s="5"/>
      <c r="W89" s="5"/>
      <c r="X89" s="5"/>
      <c r="Y89" s="5"/>
      <c r="Z89" s="5"/>
      <c r="AA89" s="5"/>
      <c r="AB89" s="5"/>
      <c r="AC89" s="5"/>
      <c r="AD89" s="5"/>
      <c r="AE89" s="5"/>
      <c r="AF89" s="5"/>
      <c r="AG89" s="5"/>
      <c r="AH89" s="5"/>
      <c r="AI89" s="5"/>
      <c r="AJ89" s="5"/>
      <c r="AK89" s="5"/>
    </row>
    <row r="90" spans="1:37" s="80" customFormat="1">
      <c r="A90" s="1"/>
      <c r="B90" s="1"/>
      <c r="C90" s="1"/>
      <c r="D90" s="1"/>
      <c r="E90" s="1"/>
      <c r="F90" s="1"/>
      <c r="G90" s="1"/>
      <c r="H90" s="1"/>
      <c r="I90" s="1"/>
      <c r="J90" s="1"/>
      <c r="K90" s="1"/>
      <c r="L90" s="1"/>
      <c r="M90" s="1"/>
      <c r="N90" s="1"/>
      <c r="O90" s="5"/>
      <c r="P90" s="5"/>
      <c r="Q90" s="5"/>
      <c r="R90" s="5"/>
      <c r="S90" s="5"/>
      <c r="T90" s="5"/>
      <c r="U90" s="5"/>
      <c r="V90" s="5"/>
      <c r="W90" s="5"/>
      <c r="X90" s="5"/>
      <c r="Y90" s="5"/>
      <c r="Z90" s="5"/>
      <c r="AA90" s="5"/>
      <c r="AB90" s="5"/>
      <c r="AC90" s="5"/>
      <c r="AD90" s="5"/>
      <c r="AE90" s="5"/>
      <c r="AF90" s="5"/>
      <c r="AG90" s="5"/>
      <c r="AH90" s="5"/>
      <c r="AI90" s="5"/>
      <c r="AJ90" s="5"/>
      <c r="AK90" s="5"/>
    </row>
    <row r="91" spans="1:37" s="80" customFormat="1">
      <c r="A91" s="1"/>
      <c r="B91" s="1"/>
      <c r="C91" s="1"/>
      <c r="D91" s="1"/>
      <c r="E91" s="1"/>
      <c r="F91" s="1"/>
      <c r="G91" s="1"/>
      <c r="H91" s="1"/>
      <c r="I91" s="1"/>
      <c r="J91" s="1"/>
      <c r="K91" s="1"/>
      <c r="L91" s="1"/>
      <c r="M91" s="1"/>
      <c r="N91" s="1"/>
      <c r="O91" s="5"/>
      <c r="P91" s="5"/>
      <c r="Q91" s="5"/>
      <c r="R91" s="5"/>
      <c r="S91" s="5"/>
      <c r="T91" s="5"/>
      <c r="U91" s="5"/>
      <c r="V91" s="5"/>
      <c r="W91" s="5"/>
      <c r="X91" s="5"/>
      <c r="Y91" s="5"/>
      <c r="Z91" s="5"/>
      <c r="AA91" s="5"/>
      <c r="AB91" s="5"/>
      <c r="AC91" s="5"/>
      <c r="AD91" s="5"/>
      <c r="AE91" s="5"/>
      <c r="AF91" s="5"/>
      <c r="AG91" s="5"/>
      <c r="AH91" s="5"/>
      <c r="AI91" s="5"/>
      <c r="AJ91" s="5"/>
      <c r="AK91" s="5"/>
    </row>
    <row r="92" spans="1:37" s="80" customFormat="1">
      <c r="A92" s="1"/>
      <c r="B92" s="1"/>
      <c r="C92" s="1"/>
      <c r="D92" s="1"/>
      <c r="E92" s="1"/>
      <c r="F92" s="1"/>
      <c r="G92" s="1"/>
      <c r="H92" s="1"/>
      <c r="I92" s="1"/>
      <c r="J92" s="1"/>
      <c r="K92" s="1"/>
      <c r="L92" s="1"/>
      <c r="M92" s="1"/>
      <c r="N92" s="1"/>
      <c r="O92" s="5"/>
      <c r="P92" s="5"/>
      <c r="Q92" s="5"/>
      <c r="R92" s="5"/>
      <c r="S92" s="5"/>
      <c r="T92" s="5"/>
      <c r="U92" s="5"/>
      <c r="V92" s="5"/>
      <c r="W92" s="5"/>
      <c r="X92" s="5"/>
      <c r="Y92" s="5"/>
      <c r="Z92" s="5"/>
      <c r="AA92" s="5"/>
      <c r="AB92" s="5"/>
      <c r="AC92" s="5"/>
      <c r="AD92" s="5"/>
      <c r="AE92" s="5"/>
      <c r="AF92" s="5"/>
      <c r="AG92" s="5"/>
      <c r="AH92" s="5"/>
      <c r="AI92" s="5"/>
      <c r="AJ92" s="5"/>
      <c r="AK92" s="5"/>
    </row>
    <row r="93" spans="1:37" s="80" customFormat="1">
      <c r="A93" s="1"/>
      <c r="B93" s="1"/>
      <c r="C93" s="1"/>
      <c r="D93" s="1"/>
      <c r="E93" s="1"/>
      <c r="F93" s="1"/>
      <c r="G93" s="1"/>
      <c r="H93" s="1"/>
      <c r="I93" s="1"/>
      <c r="J93" s="1"/>
      <c r="K93" s="1"/>
      <c r="L93" s="1"/>
      <c r="M93" s="1"/>
      <c r="N93" s="1"/>
      <c r="O93" s="5"/>
      <c r="P93" s="5"/>
      <c r="Q93" s="5"/>
      <c r="R93" s="5"/>
      <c r="S93" s="5"/>
      <c r="T93" s="5"/>
      <c r="U93" s="5"/>
      <c r="V93" s="5"/>
      <c r="W93" s="5"/>
      <c r="X93" s="5"/>
      <c r="Y93" s="5"/>
      <c r="Z93" s="5"/>
      <c r="AA93" s="5"/>
      <c r="AB93" s="5"/>
      <c r="AC93" s="5"/>
      <c r="AD93" s="5"/>
      <c r="AE93" s="5"/>
      <c r="AF93" s="5"/>
      <c r="AG93" s="5"/>
      <c r="AH93" s="5"/>
      <c r="AI93" s="5"/>
      <c r="AJ93" s="5"/>
      <c r="AK93" s="5"/>
    </row>
    <row r="94" spans="1:37" s="80" customFormat="1">
      <c r="A94" s="1"/>
      <c r="B94" s="1"/>
      <c r="C94" s="1"/>
      <c r="D94" s="1"/>
      <c r="E94" s="1"/>
      <c r="F94" s="1"/>
      <c r="G94" s="1"/>
      <c r="H94" s="1"/>
      <c r="I94" s="1"/>
      <c r="J94" s="1"/>
      <c r="K94" s="1"/>
      <c r="L94" s="1"/>
      <c r="M94" s="1"/>
      <c r="N94" s="1"/>
      <c r="O94" s="5"/>
      <c r="P94" s="5"/>
      <c r="Q94" s="5"/>
      <c r="R94" s="5"/>
      <c r="S94" s="5"/>
      <c r="T94" s="5"/>
      <c r="U94" s="5"/>
      <c r="V94" s="5"/>
      <c r="W94" s="5"/>
      <c r="X94" s="5"/>
      <c r="Y94" s="5"/>
      <c r="Z94" s="5"/>
      <c r="AA94" s="5"/>
      <c r="AB94" s="5"/>
      <c r="AC94" s="5"/>
      <c r="AD94" s="5"/>
      <c r="AE94" s="5"/>
      <c r="AF94" s="5"/>
      <c r="AG94" s="5"/>
      <c r="AH94" s="5"/>
      <c r="AI94" s="5"/>
      <c r="AJ94" s="5"/>
      <c r="AK94" s="5"/>
    </row>
    <row r="95" spans="1:37" s="80" customFormat="1">
      <c r="A95" s="1"/>
      <c r="B95" s="1"/>
      <c r="C95" s="1"/>
      <c r="D95" s="1"/>
      <c r="E95" s="1"/>
      <c r="F95" s="1"/>
      <c r="G95" s="1"/>
      <c r="H95" s="1"/>
      <c r="I95" s="1"/>
      <c r="J95" s="1"/>
      <c r="K95" s="1"/>
      <c r="L95" s="1"/>
      <c r="M95" s="1"/>
      <c r="N95" s="1"/>
      <c r="O95" s="5"/>
      <c r="P95" s="5"/>
      <c r="Q95" s="5"/>
      <c r="R95" s="5"/>
      <c r="S95" s="5"/>
      <c r="T95" s="5"/>
      <c r="U95" s="5"/>
      <c r="V95" s="5"/>
      <c r="W95" s="5"/>
      <c r="X95" s="5"/>
      <c r="Y95" s="5"/>
      <c r="Z95" s="5"/>
      <c r="AA95" s="5"/>
      <c r="AB95" s="5"/>
      <c r="AC95" s="5"/>
      <c r="AD95" s="5"/>
      <c r="AE95" s="5"/>
      <c r="AF95" s="5"/>
      <c r="AG95" s="5"/>
      <c r="AH95" s="5"/>
      <c r="AI95" s="5"/>
      <c r="AJ95" s="5"/>
      <c r="AK95" s="5"/>
    </row>
    <row r="96" spans="1:37" s="80" customFormat="1">
      <c r="A96" s="1"/>
      <c r="B96" s="1"/>
      <c r="C96" s="1"/>
      <c r="D96" s="1"/>
      <c r="E96" s="1"/>
      <c r="F96" s="1"/>
      <c r="G96" s="1"/>
      <c r="H96" s="1"/>
      <c r="I96" s="1"/>
      <c r="J96" s="1"/>
      <c r="K96" s="1"/>
      <c r="L96" s="1"/>
      <c r="M96" s="1"/>
      <c r="N96" s="1"/>
      <c r="O96" s="5"/>
      <c r="P96" s="5"/>
      <c r="Q96" s="5"/>
      <c r="R96" s="5"/>
      <c r="S96" s="5"/>
      <c r="T96" s="5"/>
      <c r="U96" s="5"/>
      <c r="V96" s="5"/>
      <c r="W96" s="5"/>
      <c r="X96" s="5"/>
      <c r="Y96" s="5"/>
      <c r="Z96" s="5"/>
      <c r="AA96" s="5"/>
      <c r="AB96" s="5"/>
      <c r="AC96" s="5"/>
      <c r="AD96" s="5"/>
      <c r="AE96" s="5"/>
      <c r="AF96" s="5"/>
      <c r="AG96" s="5"/>
      <c r="AH96" s="5"/>
      <c r="AI96" s="5"/>
      <c r="AJ96" s="5"/>
      <c r="AK96" s="5"/>
    </row>
    <row r="97" spans="1:37" s="80" customFormat="1">
      <c r="A97" s="1"/>
      <c r="B97" s="1"/>
      <c r="C97" s="1"/>
      <c r="D97" s="1"/>
      <c r="E97" s="1"/>
      <c r="F97" s="1"/>
      <c r="G97" s="1"/>
      <c r="H97" s="1"/>
      <c r="I97" s="1"/>
      <c r="J97" s="1"/>
      <c r="K97" s="1"/>
      <c r="L97" s="1"/>
      <c r="M97" s="1"/>
      <c r="N97" s="1"/>
      <c r="O97" s="5"/>
      <c r="P97" s="5"/>
      <c r="Q97" s="5"/>
      <c r="R97" s="5"/>
      <c r="S97" s="5"/>
      <c r="T97" s="5"/>
      <c r="U97" s="5"/>
      <c r="V97" s="5"/>
      <c r="W97" s="5"/>
      <c r="X97" s="5"/>
      <c r="Y97" s="5"/>
      <c r="Z97" s="5"/>
      <c r="AA97" s="5"/>
      <c r="AB97" s="5"/>
      <c r="AC97" s="5"/>
      <c r="AD97" s="5"/>
      <c r="AE97" s="5"/>
      <c r="AF97" s="5"/>
      <c r="AG97" s="5"/>
      <c r="AH97" s="5"/>
      <c r="AI97" s="5"/>
      <c r="AJ97" s="5"/>
      <c r="AK97" s="5"/>
    </row>
    <row r="98" spans="1:37" s="80" customFormat="1">
      <c r="A98" s="1"/>
      <c r="B98" s="1"/>
      <c r="C98" s="1"/>
      <c r="D98" s="1"/>
      <c r="E98" s="1"/>
      <c r="F98" s="1"/>
      <c r="G98" s="1"/>
      <c r="H98" s="1"/>
      <c r="I98" s="1"/>
      <c r="J98" s="1"/>
      <c r="K98" s="1"/>
      <c r="L98" s="1"/>
      <c r="M98" s="1"/>
      <c r="N98" s="1"/>
      <c r="O98" s="5"/>
      <c r="P98" s="5"/>
      <c r="Q98" s="5"/>
      <c r="R98" s="5"/>
      <c r="S98" s="5"/>
      <c r="T98" s="5"/>
      <c r="U98" s="5"/>
      <c r="V98" s="5"/>
      <c r="W98" s="5"/>
      <c r="X98" s="5"/>
      <c r="Y98" s="5"/>
      <c r="Z98" s="5"/>
      <c r="AA98" s="5"/>
      <c r="AB98" s="5"/>
      <c r="AC98" s="5"/>
      <c r="AD98" s="5"/>
      <c r="AE98" s="5"/>
      <c r="AF98" s="5"/>
      <c r="AG98" s="5"/>
      <c r="AH98" s="5"/>
      <c r="AI98" s="5"/>
      <c r="AJ98" s="5"/>
      <c r="AK98" s="5"/>
    </row>
    <row r="99" spans="1:37" s="80" customFormat="1">
      <c r="A99" s="1"/>
      <c r="B99" s="1"/>
      <c r="C99" s="1"/>
      <c r="D99" s="1"/>
      <c r="E99" s="1"/>
      <c r="F99" s="1"/>
      <c r="G99" s="1"/>
      <c r="H99" s="1"/>
      <c r="I99" s="1"/>
      <c r="J99" s="1"/>
      <c r="K99" s="1"/>
      <c r="L99" s="1"/>
      <c r="M99" s="1"/>
      <c r="N99" s="1"/>
      <c r="O99" s="5"/>
      <c r="P99" s="5"/>
      <c r="Q99" s="5"/>
      <c r="R99" s="5"/>
      <c r="S99" s="5"/>
      <c r="T99" s="5"/>
      <c r="U99" s="5"/>
      <c r="V99" s="5"/>
      <c r="W99" s="5"/>
      <c r="X99" s="5"/>
      <c r="Y99" s="5"/>
      <c r="Z99" s="5"/>
      <c r="AA99" s="5"/>
      <c r="AB99" s="5"/>
      <c r="AC99" s="5"/>
      <c r="AD99" s="5"/>
      <c r="AE99" s="5"/>
      <c r="AF99" s="5"/>
      <c r="AG99" s="5"/>
      <c r="AH99" s="5"/>
      <c r="AI99" s="5"/>
      <c r="AJ99" s="5"/>
      <c r="AK99" s="5"/>
    </row>
    <row r="100" spans="1:37" s="80" customFormat="1">
      <c r="A100" s="1"/>
      <c r="B100" s="1"/>
      <c r="C100" s="1"/>
      <c r="D100" s="1"/>
      <c r="E100" s="1"/>
      <c r="F100" s="1"/>
      <c r="G100" s="1"/>
      <c r="H100" s="1"/>
      <c r="I100" s="1"/>
      <c r="J100" s="1"/>
      <c r="K100" s="1"/>
      <c r="L100" s="1"/>
      <c r="M100" s="1"/>
      <c r="N100" s="1"/>
      <c r="O100" s="5"/>
      <c r="P100" s="5"/>
      <c r="Q100" s="5"/>
      <c r="R100" s="5"/>
      <c r="S100" s="5"/>
      <c r="T100" s="5"/>
      <c r="U100" s="5"/>
      <c r="V100" s="5"/>
      <c r="W100" s="5"/>
      <c r="X100" s="5"/>
      <c r="Y100" s="5"/>
      <c r="Z100" s="5"/>
      <c r="AA100" s="5"/>
      <c r="AB100" s="5"/>
      <c r="AC100" s="5"/>
      <c r="AD100" s="5"/>
      <c r="AE100" s="5"/>
      <c r="AF100" s="5"/>
      <c r="AG100" s="5"/>
      <c r="AH100" s="5"/>
      <c r="AI100" s="5"/>
      <c r="AJ100" s="5"/>
      <c r="AK100" s="5"/>
    </row>
    <row r="101" spans="1:37" s="80" customFormat="1">
      <c r="A101" s="1"/>
      <c r="B101" s="1"/>
      <c r="C101" s="1"/>
      <c r="D101" s="1"/>
      <c r="E101" s="1"/>
      <c r="F101" s="1"/>
      <c r="G101" s="1"/>
      <c r="H101" s="1"/>
      <c r="I101" s="1"/>
      <c r="J101" s="1"/>
      <c r="K101" s="1"/>
      <c r="L101" s="1"/>
      <c r="M101" s="1"/>
      <c r="N101" s="1"/>
      <c r="O101" s="5"/>
      <c r="P101" s="5"/>
      <c r="Q101" s="5"/>
      <c r="R101" s="5"/>
      <c r="S101" s="5"/>
      <c r="T101" s="5"/>
      <c r="U101" s="5"/>
      <c r="V101" s="5"/>
      <c r="W101" s="5"/>
      <c r="X101" s="5"/>
      <c r="Y101" s="5"/>
      <c r="Z101" s="5"/>
      <c r="AA101" s="5"/>
      <c r="AB101" s="5"/>
      <c r="AC101" s="5"/>
      <c r="AD101" s="5"/>
      <c r="AE101" s="5"/>
      <c r="AF101" s="5"/>
      <c r="AG101" s="5"/>
      <c r="AH101" s="5"/>
      <c r="AI101" s="5"/>
      <c r="AJ101" s="5"/>
      <c r="AK101" s="5"/>
    </row>
    <row r="102" spans="1:37" s="80" customFormat="1">
      <c r="A102" s="1"/>
      <c r="B102" s="1"/>
      <c r="C102" s="1"/>
      <c r="D102" s="1"/>
      <c r="E102" s="1"/>
      <c r="F102" s="1"/>
      <c r="G102" s="1"/>
      <c r="H102" s="1"/>
      <c r="I102" s="1"/>
      <c r="J102" s="1"/>
      <c r="K102" s="1"/>
      <c r="L102" s="1"/>
      <c r="M102" s="1"/>
      <c r="N102" s="1"/>
      <c r="O102" s="5"/>
      <c r="P102" s="5"/>
      <c r="Q102" s="5"/>
      <c r="R102" s="5"/>
      <c r="S102" s="5"/>
      <c r="T102" s="5"/>
      <c r="U102" s="5"/>
      <c r="V102" s="5"/>
      <c r="W102" s="5"/>
      <c r="X102" s="5"/>
      <c r="Y102" s="5"/>
      <c r="Z102" s="5"/>
      <c r="AA102" s="5"/>
      <c r="AB102" s="5"/>
      <c r="AC102" s="5"/>
      <c r="AD102" s="5"/>
      <c r="AE102" s="5"/>
      <c r="AF102" s="5"/>
      <c r="AG102" s="5"/>
      <c r="AH102" s="5"/>
      <c r="AI102" s="5"/>
      <c r="AJ102" s="5"/>
      <c r="AK102" s="5"/>
    </row>
    <row r="103" spans="1:37" s="80" customFormat="1">
      <c r="B103" s="1"/>
      <c r="C103" s="1"/>
      <c r="D103" s="1"/>
      <c r="E103" s="1"/>
      <c r="F103" s="1"/>
      <c r="G103" s="1"/>
      <c r="I103" s="1"/>
      <c r="J103" s="1"/>
      <c r="K103" s="1"/>
      <c r="L103" s="1"/>
      <c r="M103" s="1"/>
      <c r="O103" s="5"/>
      <c r="P103" s="5"/>
      <c r="Q103" s="5"/>
      <c r="R103" s="5"/>
      <c r="S103" s="5"/>
      <c r="T103" s="5"/>
      <c r="U103" s="5"/>
      <c r="V103" s="5"/>
      <c r="W103" s="5"/>
      <c r="X103" s="5"/>
      <c r="Y103" s="5"/>
      <c r="Z103" s="5"/>
      <c r="AA103" s="5"/>
      <c r="AB103" s="5"/>
      <c r="AC103" s="5"/>
      <c r="AD103" s="5"/>
      <c r="AE103" s="5"/>
      <c r="AF103" s="5"/>
      <c r="AG103" s="5"/>
      <c r="AH103" s="5"/>
      <c r="AI103" s="5"/>
      <c r="AJ103" s="5"/>
      <c r="AK103" s="5"/>
    </row>
    <row r="104" spans="1:37" s="80" customFormat="1">
      <c r="B104" s="1"/>
      <c r="C104" s="1"/>
      <c r="D104" s="1"/>
      <c r="E104" s="1"/>
      <c r="F104" s="1"/>
      <c r="G104" s="1"/>
      <c r="I104" s="1"/>
      <c r="J104" s="1"/>
      <c r="K104" s="1"/>
      <c r="L104" s="1"/>
      <c r="M104" s="1"/>
      <c r="O104" s="5"/>
      <c r="P104" s="5"/>
      <c r="Q104" s="5"/>
      <c r="R104" s="5"/>
      <c r="S104" s="5"/>
      <c r="T104" s="5"/>
      <c r="U104" s="5"/>
      <c r="V104" s="5"/>
      <c r="W104" s="5"/>
      <c r="X104" s="5"/>
      <c r="Y104" s="5"/>
      <c r="Z104" s="5"/>
      <c r="AA104" s="5"/>
      <c r="AB104" s="5"/>
      <c r="AC104" s="5"/>
      <c r="AD104" s="5"/>
      <c r="AE104" s="5"/>
      <c r="AF104" s="5"/>
      <c r="AG104" s="5"/>
      <c r="AH104" s="5"/>
      <c r="AI104" s="5"/>
      <c r="AJ104" s="5"/>
      <c r="AK104" s="5"/>
    </row>
    <row r="105" spans="1:37" s="80" customFormat="1">
      <c r="B105" s="1"/>
      <c r="C105" s="1"/>
      <c r="D105" s="1"/>
      <c r="E105" s="1"/>
      <c r="F105" s="1"/>
      <c r="G105" s="1"/>
      <c r="I105" s="1"/>
      <c r="J105" s="1"/>
      <c r="K105" s="1"/>
      <c r="L105" s="1"/>
      <c r="M105" s="1"/>
      <c r="O105" s="5"/>
      <c r="P105" s="5"/>
      <c r="Q105" s="5"/>
      <c r="R105" s="5"/>
      <c r="S105" s="5"/>
      <c r="T105" s="5"/>
      <c r="U105" s="5"/>
      <c r="V105" s="5"/>
      <c r="W105" s="5"/>
      <c r="X105" s="5"/>
      <c r="Y105" s="5"/>
      <c r="Z105" s="5"/>
      <c r="AA105" s="5"/>
      <c r="AB105" s="5"/>
      <c r="AC105" s="5"/>
      <c r="AD105" s="5"/>
      <c r="AE105" s="5"/>
      <c r="AF105" s="5"/>
      <c r="AG105" s="5"/>
      <c r="AH105" s="5"/>
      <c r="AI105" s="5"/>
      <c r="AJ105" s="5"/>
      <c r="AK105" s="5"/>
    </row>
    <row r="106" spans="1:37" s="80" customFormat="1">
      <c r="I106" s="1"/>
      <c r="J106" s="1"/>
      <c r="K106" s="1"/>
      <c r="L106" s="1"/>
      <c r="M106" s="1"/>
      <c r="O106" s="5"/>
      <c r="P106" s="5"/>
      <c r="Q106" s="5"/>
      <c r="R106" s="5"/>
      <c r="S106" s="5"/>
      <c r="T106" s="5"/>
      <c r="U106" s="5"/>
      <c r="V106" s="5"/>
      <c r="W106" s="5"/>
      <c r="X106" s="5"/>
      <c r="Y106" s="5"/>
      <c r="Z106" s="5"/>
      <c r="AA106" s="5"/>
      <c r="AB106" s="5"/>
      <c r="AC106" s="5"/>
      <c r="AD106" s="5"/>
      <c r="AE106" s="5"/>
      <c r="AF106" s="5"/>
      <c r="AG106" s="5"/>
      <c r="AH106" s="5"/>
      <c r="AI106" s="5"/>
      <c r="AJ106" s="5"/>
      <c r="AK106" s="5"/>
    </row>
    <row r="107" spans="1:37" s="80" customFormat="1">
      <c r="O107" s="5"/>
      <c r="P107" s="5"/>
      <c r="Q107" s="5"/>
      <c r="R107" s="5"/>
      <c r="S107" s="5"/>
      <c r="T107" s="5"/>
      <c r="U107" s="5"/>
      <c r="V107" s="5"/>
      <c r="W107" s="5"/>
      <c r="X107" s="5"/>
      <c r="Y107" s="5"/>
      <c r="Z107" s="5"/>
      <c r="AA107" s="5"/>
      <c r="AB107" s="5"/>
      <c r="AC107" s="5"/>
      <c r="AD107" s="5"/>
      <c r="AE107" s="5"/>
      <c r="AF107" s="5"/>
      <c r="AG107" s="5"/>
      <c r="AH107" s="5"/>
      <c r="AI107" s="5"/>
      <c r="AJ107" s="5"/>
      <c r="AK107" s="5"/>
    </row>
    <row r="108" spans="1:37" s="80" customFormat="1">
      <c r="O108" s="5"/>
      <c r="P108" s="5"/>
      <c r="Q108" s="5"/>
      <c r="R108" s="5"/>
      <c r="S108" s="5"/>
      <c r="T108" s="5"/>
      <c r="U108" s="5"/>
      <c r="V108" s="5"/>
      <c r="W108" s="5"/>
      <c r="X108" s="5"/>
      <c r="Y108" s="5"/>
      <c r="Z108" s="5"/>
      <c r="AA108" s="5"/>
      <c r="AB108" s="5"/>
      <c r="AC108" s="5"/>
      <c r="AD108" s="5"/>
      <c r="AE108" s="5"/>
      <c r="AF108" s="5"/>
      <c r="AG108" s="5"/>
      <c r="AH108" s="5"/>
      <c r="AI108" s="5"/>
      <c r="AJ108" s="5"/>
      <c r="AK108" s="5"/>
    </row>
    <row r="109" spans="1:37" s="80" customFormat="1">
      <c r="O109" s="5"/>
      <c r="P109" s="5"/>
      <c r="Q109" s="5"/>
      <c r="R109" s="5"/>
      <c r="S109" s="5"/>
      <c r="T109" s="5"/>
      <c r="U109" s="5"/>
      <c r="V109" s="5"/>
      <c r="W109" s="5"/>
      <c r="X109" s="5"/>
      <c r="Y109" s="5"/>
      <c r="Z109" s="5"/>
      <c r="AA109" s="5"/>
      <c r="AB109" s="5"/>
      <c r="AC109" s="5"/>
      <c r="AD109" s="5"/>
      <c r="AE109" s="5"/>
      <c r="AF109" s="5"/>
      <c r="AG109" s="5"/>
      <c r="AH109" s="5"/>
      <c r="AI109" s="5"/>
      <c r="AJ109" s="5"/>
      <c r="AK109" s="5"/>
    </row>
    <row r="110" spans="1:37" s="80" customFormat="1">
      <c r="O110" s="5"/>
      <c r="P110" s="5"/>
      <c r="Q110" s="5"/>
      <c r="R110" s="5"/>
      <c r="S110" s="5"/>
      <c r="T110" s="5"/>
      <c r="U110" s="5"/>
      <c r="V110" s="5"/>
      <c r="W110" s="5"/>
      <c r="X110" s="5"/>
      <c r="Y110" s="5"/>
      <c r="Z110" s="5"/>
      <c r="AA110" s="5"/>
      <c r="AB110" s="5"/>
      <c r="AC110" s="5"/>
      <c r="AD110" s="5"/>
      <c r="AE110" s="5"/>
      <c r="AF110" s="5"/>
      <c r="AG110" s="5"/>
      <c r="AH110" s="5"/>
      <c r="AI110" s="5"/>
      <c r="AJ110" s="5"/>
      <c r="AK110" s="5"/>
    </row>
    <row r="111" spans="1:37" s="80" customFormat="1">
      <c r="O111" s="5"/>
      <c r="P111" s="5"/>
      <c r="Q111" s="5"/>
      <c r="R111" s="5"/>
      <c r="S111" s="5"/>
      <c r="T111" s="5"/>
      <c r="U111" s="5"/>
      <c r="V111" s="5"/>
      <c r="W111" s="5"/>
      <c r="X111" s="5"/>
      <c r="Y111" s="5"/>
      <c r="Z111" s="5"/>
      <c r="AA111" s="5"/>
      <c r="AB111" s="5"/>
      <c r="AC111" s="5"/>
      <c r="AD111" s="5"/>
      <c r="AE111" s="5"/>
      <c r="AF111" s="5"/>
      <c r="AG111" s="5"/>
      <c r="AH111" s="5"/>
      <c r="AI111" s="5"/>
      <c r="AJ111" s="5"/>
      <c r="AK111" s="5"/>
    </row>
    <row r="112" spans="1:37" s="80" customFormat="1">
      <c r="O112" s="5"/>
      <c r="P112" s="5"/>
      <c r="Q112" s="5"/>
      <c r="R112" s="5"/>
      <c r="S112" s="5"/>
      <c r="T112" s="5"/>
      <c r="U112" s="5"/>
      <c r="V112" s="5"/>
      <c r="W112" s="5"/>
      <c r="X112" s="5"/>
      <c r="Y112" s="5"/>
      <c r="Z112" s="5"/>
      <c r="AA112" s="5"/>
      <c r="AB112" s="5"/>
      <c r="AC112" s="5"/>
      <c r="AD112" s="5"/>
      <c r="AE112" s="5"/>
      <c r="AF112" s="5"/>
      <c r="AG112" s="5"/>
      <c r="AH112" s="5"/>
      <c r="AI112" s="5"/>
      <c r="AJ112" s="5"/>
      <c r="AK112" s="5"/>
    </row>
    <row r="113" spans="15:37" s="80" customFormat="1">
      <c r="O113" s="5"/>
      <c r="P113" s="5"/>
      <c r="Q113" s="5"/>
      <c r="R113" s="5"/>
      <c r="S113" s="5"/>
      <c r="T113" s="5"/>
      <c r="U113" s="5"/>
      <c r="V113" s="5"/>
      <c r="W113" s="5"/>
      <c r="X113" s="5"/>
      <c r="Y113" s="5"/>
      <c r="Z113" s="5"/>
      <c r="AA113" s="5"/>
      <c r="AB113" s="5"/>
      <c r="AC113" s="5"/>
      <c r="AD113" s="5"/>
      <c r="AE113" s="5"/>
      <c r="AF113" s="5"/>
      <c r="AG113" s="5"/>
      <c r="AH113" s="5"/>
      <c r="AI113" s="5"/>
      <c r="AJ113" s="5"/>
      <c r="AK113" s="5"/>
    </row>
    <row r="114" spans="15:37" s="80" customFormat="1">
      <c r="O114" s="5"/>
      <c r="P114" s="5"/>
      <c r="Q114" s="5"/>
      <c r="R114" s="5"/>
      <c r="S114" s="5"/>
      <c r="T114" s="5"/>
      <c r="U114" s="5"/>
      <c r="V114" s="5"/>
      <c r="W114" s="5"/>
      <c r="X114" s="5"/>
      <c r="Y114" s="5"/>
      <c r="Z114" s="5"/>
      <c r="AA114" s="5"/>
      <c r="AB114" s="5"/>
      <c r="AC114" s="5"/>
      <c r="AD114" s="5"/>
      <c r="AE114" s="5"/>
      <c r="AF114" s="5"/>
      <c r="AG114" s="5"/>
      <c r="AH114" s="5"/>
      <c r="AI114" s="5"/>
      <c r="AJ114" s="5"/>
      <c r="AK114" s="5"/>
    </row>
    <row r="115" spans="15:37" s="80" customFormat="1">
      <c r="O115" s="5"/>
      <c r="P115" s="5"/>
      <c r="Q115" s="5"/>
      <c r="R115" s="5"/>
      <c r="S115" s="5"/>
      <c r="T115" s="5"/>
      <c r="U115" s="5"/>
      <c r="V115" s="5"/>
      <c r="W115" s="5"/>
      <c r="X115" s="5"/>
      <c r="Y115" s="5"/>
      <c r="Z115" s="5"/>
      <c r="AA115" s="5"/>
      <c r="AB115" s="5"/>
      <c r="AC115" s="5"/>
      <c r="AD115" s="5"/>
      <c r="AE115" s="5"/>
      <c r="AF115" s="5"/>
      <c r="AG115" s="5"/>
      <c r="AH115" s="5"/>
      <c r="AI115" s="5"/>
      <c r="AJ115" s="5"/>
      <c r="AK115" s="5"/>
    </row>
    <row r="116" spans="15:37" s="80" customFormat="1">
      <c r="O116" s="5"/>
      <c r="P116" s="5"/>
      <c r="Q116" s="5"/>
      <c r="R116" s="5"/>
      <c r="S116" s="5"/>
      <c r="T116" s="5"/>
      <c r="U116" s="5"/>
      <c r="V116" s="5"/>
      <c r="W116" s="5"/>
      <c r="X116" s="5"/>
      <c r="Y116" s="5"/>
      <c r="Z116" s="5"/>
      <c r="AA116" s="5"/>
      <c r="AB116" s="5"/>
      <c r="AC116" s="5"/>
      <c r="AD116" s="5"/>
      <c r="AE116" s="5"/>
      <c r="AF116" s="5"/>
      <c r="AG116" s="5"/>
      <c r="AH116" s="5"/>
      <c r="AI116" s="5"/>
      <c r="AJ116" s="5"/>
      <c r="AK116" s="5"/>
    </row>
    <row r="117" spans="15:37" s="80" customFormat="1">
      <c r="O117" s="5"/>
      <c r="P117" s="5"/>
      <c r="Q117" s="5"/>
      <c r="R117" s="5"/>
      <c r="S117" s="5"/>
      <c r="T117" s="5"/>
      <c r="U117" s="5"/>
      <c r="V117" s="5"/>
      <c r="W117" s="5"/>
      <c r="X117" s="5"/>
      <c r="Y117" s="5"/>
      <c r="Z117" s="5"/>
      <c r="AA117" s="5"/>
      <c r="AB117" s="5"/>
      <c r="AC117" s="5"/>
      <c r="AD117" s="5"/>
      <c r="AE117" s="5"/>
      <c r="AF117" s="5"/>
      <c r="AG117" s="5"/>
      <c r="AH117" s="5"/>
      <c r="AI117" s="5"/>
      <c r="AJ117" s="5"/>
      <c r="AK117" s="5"/>
    </row>
    <row r="118" spans="15:37" s="80" customFormat="1">
      <c r="O118" s="5"/>
      <c r="P118" s="5"/>
      <c r="Q118" s="5"/>
      <c r="R118" s="5"/>
      <c r="S118" s="5"/>
      <c r="T118" s="5"/>
      <c r="U118" s="5"/>
      <c r="V118" s="5"/>
      <c r="W118" s="5"/>
      <c r="X118" s="5"/>
      <c r="Y118" s="5"/>
      <c r="Z118" s="5"/>
      <c r="AA118" s="5"/>
      <c r="AB118" s="5"/>
      <c r="AC118" s="5"/>
      <c r="AD118" s="5"/>
      <c r="AE118" s="5"/>
      <c r="AF118" s="5"/>
      <c r="AG118" s="5"/>
      <c r="AH118" s="5"/>
      <c r="AI118" s="5"/>
      <c r="AJ118" s="5"/>
      <c r="AK118" s="5"/>
    </row>
    <row r="119" spans="15:37" s="80" customFormat="1">
      <c r="O119" s="5"/>
      <c r="P119" s="5"/>
      <c r="Q119" s="5"/>
      <c r="R119" s="5"/>
      <c r="S119" s="5"/>
      <c r="T119" s="5"/>
      <c r="U119" s="5"/>
      <c r="V119" s="5"/>
      <c r="W119" s="5"/>
      <c r="X119" s="5"/>
      <c r="Y119" s="5"/>
      <c r="Z119" s="5"/>
      <c r="AA119" s="5"/>
      <c r="AB119" s="5"/>
      <c r="AC119" s="5"/>
      <c r="AD119" s="5"/>
      <c r="AE119" s="5"/>
      <c r="AF119" s="5"/>
      <c r="AG119" s="5"/>
      <c r="AH119" s="5"/>
      <c r="AI119" s="5"/>
      <c r="AJ119" s="5"/>
      <c r="AK119" s="5"/>
    </row>
    <row r="120" spans="15:37" s="80" customFormat="1">
      <c r="O120" s="5"/>
      <c r="P120" s="5"/>
      <c r="Q120" s="5"/>
      <c r="R120" s="5"/>
      <c r="S120" s="5"/>
      <c r="T120" s="5"/>
      <c r="U120" s="5"/>
      <c r="V120" s="5"/>
      <c r="W120" s="5"/>
      <c r="X120" s="5"/>
      <c r="Y120" s="5"/>
      <c r="Z120" s="5"/>
      <c r="AA120" s="5"/>
      <c r="AB120" s="5"/>
      <c r="AC120" s="5"/>
      <c r="AD120" s="5"/>
      <c r="AE120" s="5"/>
      <c r="AF120" s="5"/>
      <c r="AG120" s="5"/>
      <c r="AH120" s="5"/>
      <c r="AI120" s="5"/>
      <c r="AJ120" s="5"/>
      <c r="AK120" s="5"/>
    </row>
    <row r="121" spans="15:37" s="80" customFormat="1">
      <c r="O121" s="5"/>
      <c r="P121" s="5"/>
      <c r="Q121" s="5"/>
      <c r="R121" s="5"/>
      <c r="S121" s="5"/>
      <c r="T121" s="5"/>
      <c r="U121" s="5"/>
      <c r="V121" s="5"/>
      <c r="W121" s="5"/>
      <c r="X121" s="5"/>
      <c r="Y121" s="5"/>
      <c r="Z121" s="5"/>
      <c r="AA121" s="5"/>
      <c r="AB121" s="5"/>
      <c r="AC121" s="5"/>
      <c r="AD121" s="5"/>
      <c r="AE121" s="5"/>
      <c r="AF121" s="5"/>
      <c r="AG121" s="5"/>
      <c r="AH121" s="5"/>
      <c r="AI121" s="5"/>
      <c r="AJ121" s="5"/>
      <c r="AK121" s="5"/>
    </row>
    <row r="122" spans="15:37" s="80" customFormat="1">
      <c r="O122" s="5"/>
      <c r="P122" s="5"/>
      <c r="Q122" s="5"/>
      <c r="R122" s="5"/>
      <c r="S122" s="5"/>
      <c r="T122" s="5"/>
      <c r="U122" s="5"/>
      <c r="V122" s="5"/>
      <c r="W122" s="5"/>
      <c r="X122" s="5"/>
      <c r="Y122" s="5"/>
      <c r="Z122" s="5"/>
      <c r="AA122" s="5"/>
      <c r="AB122" s="5"/>
      <c r="AC122" s="5"/>
      <c r="AD122" s="5"/>
      <c r="AE122" s="5"/>
      <c r="AF122" s="5"/>
      <c r="AG122" s="5"/>
      <c r="AH122" s="5"/>
      <c r="AI122" s="5"/>
      <c r="AJ122" s="5"/>
      <c r="AK122" s="5"/>
    </row>
    <row r="123" spans="15:37" s="80" customFormat="1">
      <c r="O123" s="5"/>
      <c r="P123" s="5"/>
      <c r="Q123" s="5"/>
      <c r="R123" s="5"/>
      <c r="S123" s="5"/>
      <c r="T123" s="5"/>
      <c r="U123" s="5"/>
      <c r="V123" s="5"/>
      <c r="W123" s="5"/>
      <c r="X123" s="5"/>
      <c r="Y123" s="5"/>
      <c r="Z123" s="5"/>
      <c r="AA123" s="5"/>
      <c r="AB123" s="5"/>
      <c r="AC123" s="5"/>
      <c r="AD123" s="5"/>
      <c r="AE123" s="5"/>
      <c r="AF123" s="5"/>
      <c r="AG123" s="5"/>
      <c r="AH123" s="5"/>
      <c r="AI123" s="5"/>
      <c r="AJ123" s="5"/>
      <c r="AK123" s="5"/>
    </row>
    <row r="124" spans="15:37" s="80" customFormat="1">
      <c r="O124" s="5"/>
      <c r="P124" s="5"/>
      <c r="Q124" s="5"/>
      <c r="R124" s="5"/>
      <c r="S124" s="5"/>
      <c r="T124" s="5"/>
      <c r="U124" s="5"/>
      <c r="V124" s="5"/>
      <c r="W124" s="5"/>
      <c r="X124" s="5"/>
      <c r="Y124" s="5"/>
      <c r="Z124" s="5"/>
      <c r="AA124" s="5"/>
      <c r="AB124" s="5"/>
      <c r="AC124" s="5"/>
      <c r="AD124" s="5"/>
      <c r="AE124" s="5"/>
      <c r="AF124" s="5"/>
      <c r="AG124" s="5"/>
      <c r="AH124" s="5"/>
      <c r="AI124" s="5"/>
      <c r="AJ124" s="5"/>
      <c r="AK124" s="5"/>
    </row>
    <row r="125" spans="15:37" s="80" customFormat="1">
      <c r="O125" s="5"/>
      <c r="P125" s="5"/>
      <c r="Q125" s="5"/>
      <c r="R125" s="5"/>
      <c r="S125" s="5"/>
      <c r="T125" s="5"/>
      <c r="U125" s="5"/>
      <c r="V125" s="5"/>
      <c r="W125" s="5"/>
      <c r="X125" s="5"/>
      <c r="Y125" s="5"/>
      <c r="Z125" s="5"/>
      <c r="AA125" s="5"/>
      <c r="AB125" s="5"/>
      <c r="AC125" s="5"/>
      <c r="AD125" s="5"/>
      <c r="AE125" s="5"/>
      <c r="AF125" s="5"/>
      <c r="AG125" s="5"/>
      <c r="AH125" s="5"/>
      <c r="AI125" s="5"/>
      <c r="AJ125" s="5"/>
      <c r="AK125" s="5"/>
    </row>
    <row r="126" spans="15:37" s="80" customFormat="1">
      <c r="O126" s="5"/>
      <c r="P126" s="5"/>
      <c r="Q126" s="5"/>
      <c r="R126" s="5"/>
      <c r="S126" s="5"/>
      <c r="T126" s="5"/>
      <c r="U126" s="5"/>
      <c r="V126" s="5"/>
      <c r="W126" s="5"/>
      <c r="X126" s="5"/>
      <c r="Y126" s="5"/>
      <c r="Z126" s="5"/>
      <c r="AA126" s="5"/>
      <c r="AB126" s="5"/>
      <c r="AC126" s="5"/>
      <c r="AD126" s="5"/>
      <c r="AE126" s="5"/>
      <c r="AF126" s="5"/>
      <c r="AG126" s="5"/>
      <c r="AH126" s="5"/>
      <c r="AI126" s="5"/>
      <c r="AJ126" s="5"/>
      <c r="AK126" s="5"/>
    </row>
    <row r="127" spans="15:37" s="80" customFormat="1">
      <c r="O127" s="5"/>
      <c r="P127" s="5"/>
      <c r="Q127" s="5"/>
      <c r="R127" s="5"/>
      <c r="S127" s="5"/>
      <c r="T127" s="5"/>
      <c r="U127" s="5"/>
      <c r="V127" s="5"/>
      <c r="W127" s="5"/>
      <c r="X127" s="5"/>
      <c r="Y127" s="5"/>
      <c r="Z127" s="5"/>
      <c r="AA127" s="5"/>
      <c r="AB127" s="5"/>
      <c r="AC127" s="5"/>
      <c r="AD127" s="5"/>
      <c r="AE127" s="5"/>
      <c r="AF127" s="5"/>
      <c r="AG127" s="5"/>
      <c r="AH127" s="5"/>
      <c r="AI127" s="5"/>
      <c r="AJ127" s="5"/>
      <c r="AK127" s="5"/>
    </row>
    <row r="128" spans="15:37" s="80" customFormat="1">
      <c r="O128" s="5"/>
      <c r="P128" s="5"/>
      <c r="Q128" s="5"/>
      <c r="R128" s="5"/>
      <c r="S128" s="5"/>
      <c r="T128" s="5"/>
      <c r="U128" s="5"/>
      <c r="V128" s="5"/>
      <c r="W128" s="5"/>
      <c r="X128" s="5"/>
      <c r="Y128" s="5"/>
      <c r="Z128" s="5"/>
      <c r="AA128" s="5"/>
      <c r="AB128" s="5"/>
      <c r="AC128" s="5"/>
      <c r="AD128" s="5"/>
      <c r="AE128" s="5"/>
      <c r="AF128" s="5"/>
      <c r="AG128" s="5"/>
      <c r="AH128" s="5"/>
      <c r="AI128" s="5"/>
      <c r="AJ128" s="5"/>
      <c r="AK128" s="5"/>
    </row>
    <row r="129" spans="15:37" s="80" customFormat="1">
      <c r="O129" s="5"/>
      <c r="P129" s="5"/>
      <c r="Q129" s="5"/>
      <c r="R129" s="5"/>
      <c r="S129" s="5"/>
      <c r="T129" s="5"/>
      <c r="U129" s="5"/>
      <c r="V129" s="5"/>
      <c r="W129" s="5"/>
      <c r="X129" s="5"/>
      <c r="Y129" s="5"/>
      <c r="Z129" s="5"/>
      <c r="AA129" s="5"/>
      <c r="AB129" s="5"/>
      <c r="AC129" s="5"/>
      <c r="AD129" s="5"/>
      <c r="AE129" s="5"/>
      <c r="AF129" s="5"/>
      <c r="AG129" s="5"/>
      <c r="AH129" s="5"/>
      <c r="AI129" s="5"/>
      <c r="AJ129" s="5"/>
      <c r="AK129" s="5"/>
    </row>
    <row r="130" spans="15:37" s="80" customFormat="1">
      <c r="O130" s="5"/>
      <c r="P130" s="5"/>
      <c r="Q130" s="5"/>
      <c r="R130" s="5"/>
      <c r="S130" s="5"/>
      <c r="T130" s="5"/>
      <c r="U130" s="5"/>
      <c r="V130" s="5"/>
      <c r="W130" s="5"/>
      <c r="X130" s="5"/>
      <c r="Y130" s="5"/>
      <c r="Z130" s="5"/>
      <c r="AA130" s="5"/>
      <c r="AB130" s="5"/>
      <c r="AC130" s="5"/>
      <c r="AD130" s="5"/>
      <c r="AE130" s="5"/>
      <c r="AF130" s="5"/>
      <c r="AG130" s="5"/>
      <c r="AH130" s="5"/>
      <c r="AI130" s="5"/>
      <c r="AJ130" s="5"/>
      <c r="AK130" s="5"/>
    </row>
    <row r="131" spans="15:37" s="80" customFormat="1">
      <c r="O131" s="5"/>
      <c r="P131" s="5"/>
      <c r="Q131" s="5"/>
      <c r="R131" s="5"/>
      <c r="S131" s="5"/>
      <c r="T131" s="5"/>
      <c r="U131" s="5"/>
      <c r="V131" s="5"/>
      <c r="W131" s="5"/>
      <c r="X131" s="5"/>
      <c r="Y131" s="5"/>
      <c r="Z131" s="5"/>
      <c r="AA131" s="5"/>
      <c r="AB131" s="5"/>
      <c r="AC131" s="5"/>
      <c r="AD131" s="5"/>
      <c r="AE131" s="5"/>
      <c r="AF131" s="5"/>
      <c r="AG131" s="5"/>
      <c r="AH131" s="5"/>
      <c r="AI131" s="5"/>
      <c r="AJ131" s="5"/>
      <c r="AK131" s="5"/>
    </row>
    <row r="132" spans="15:37" s="80" customFormat="1">
      <c r="O132" s="5"/>
      <c r="P132" s="5"/>
      <c r="Q132" s="5"/>
      <c r="R132" s="5"/>
      <c r="S132" s="5"/>
      <c r="T132" s="5"/>
      <c r="U132" s="5"/>
      <c r="V132" s="5"/>
      <c r="W132" s="5"/>
      <c r="X132" s="5"/>
      <c r="Y132" s="5"/>
      <c r="Z132" s="5"/>
      <c r="AA132" s="5"/>
      <c r="AB132" s="5"/>
      <c r="AC132" s="5"/>
      <c r="AD132" s="5"/>
      <c r="AE132" s="5"/>
      <c r="AF132" s="5"/>
      <c r="AG132" s="5"/>
      <c r="AH132" s="5"/>
      <c r="AI132" s="5"/>
      <c r="AJ132" s="5"/>
      <c r="AK132" s="5"/>
    </row>
    <row r="133" spans="15:37" s="80" customFormat="1">
      <c r="O133" s="5"/>
      <c r="P133" s="5"/>
      <c r="Q133" s="5"/>
      <c r="R133" s="5"/>
      <c r="S133" s="5"/>
      <c r="T133" s="5"/>
      <c r="U133" s="5"/>
      <c r="V133" s="5"/>
      <c r="W133" s="5"/>
      <c r="X133" s="5"/>
      <c r="Y133" s="5"/>
      <c r="Z133" s="5"/>
      <c r="AA133" s="5"/>
      <c r="AB133" s="5"/>
      <c r="AC133" s="5"/>
      <c r="AD133" s="5"/>
      <c r="AE133" s="5"/>
      <c r="AF133" s="5"/>
      <c r="AG133" s="5"/>
      <c r="AH133" s="5"/>
      <c r="AI133" s="5"/>
      <c r="AJ133" s="5"/>
      <c r="AK133" s="5"/>
    </row>
    <row r="134" spans="15:37" s="80" customFormat="1">
      <c r="O134" s="5"/>
      <c r="P134" s="5"/>
      <c r="Q134" s="5"/>
      <c r="R134" s="5"/>
      <c r="S134" s="5"/>
      <c r="T134" s="5"/>
      <c r="U134" s="5"/>
      <c r="V134" s="5"/>
      <c r="W134" s="5"/>
      <c r="X134" s="5"/>
      <c r="Y134" s="5"/>
      <c r="Z134" s="5"/>
      <c r="AA134" s="5"/>
      <c r="AB134" s="5"/>
      <c r="AC134" s="5"/>
      <c r="AD134" s="5"/>
      <c r="AE134" s="5"/>
      <c r="AF134" s="5"/>
      <c r="AG134" s="5"/>
      <c r="AH134" s="5"/>
      <c r="AI134" s="5"/>
      <c r="AJ134" s="5"/>
      <c r="AK134" s="5"/>
    </row>
    <row r="135" spans="15:37" s="80" customFormat="1">
      <c r="O135" s="5"/>
      <c r="P135" s="5"/>
      <c r="Q135" s="5"/>
      <c r="R135" s="5"/>
      <c r="S135" s="5"/>
      <c r="T135" s="5"/>
      <c r="U135" s="5"/>
      <c r="V135" s="5"/>
      <c r="W135" s="5"/>
      <c r="X135" s="5"/>
      <c r="Y135" s="5"/>
      <c r="Z135" s="5"/>
      <c r="AA135" s="5"/>
      <c r="AB135" s="5"/>
      <c r="AC135" s="5"/>
      <c r="AD135" s="5"/>
      <c r="AE135" s="5"/>
      <c r="AF135" s="5"/>
      <c r="AG135" s="5"/>
      <c r="AH135" s="5"/>
      <c r="AI135" s="5"/>
      <c r="AJ135" s="5"/>
      <c r="AK135" s="5"/>
    </row>
    <row r="136" spans="15:37" s="80" customFormat="1">
      <c r="O136" s="5"/>
      <c r="P136" s="5"/>
      <c r="Q136" s="5"/>
      <c r="R136" s="5"/>
      <c r="S136" s="5"/>
      <c r="T136" s="5"/>
      <c r="U136" s="5"/>
      <c r="V136" s="5"/>
      <c r="W136" s="5"/>
      <c r="X136" s="5"/>
      <c r="Y136" s="5"/>
      <c r="Z136" s="5"/>
      <c r="AA136" s="5"/>
      <c r="AB136" s="5"/>
      <c r="AC136" s="5"/>
      <c r="AD136" s="5"/>
      <c r="AE136" s="5"/>
      <c r="AF136" s="5"/>
      <c r="AG136" s="5"/>
      <c r="AH136" s="5"/>
      <c r="AI136" s="5"/>
      <c r="AJ136" s="5"/>
      <c r="AK136" s="5"/>
    </row>
    <row r="137" spans="15:37" s="80" customFormat="1">
      <c r="O137" s="5"/>
      <c r="P137" s="5"/>
      <c r="Q137" s="5"/>
      <c r="R137" s="5"/>
      <c r="S137" s="5"/>
      <c r="T137" s="5"/>
      <c r="U137" s="5"/>
      <c r="V137" s="5"/>
      <c r="W137" s="5"/>
      <c r="X137" s="5"/>
      <c r="Y137" s="5"/>
      <c r="Z137" s="5"/>
      <c r="AA137" s="5"/>
      <c r="AB137" s="5"/>
      <c r="AC137" s="5"/>
      <c r="AD137" s="5"/>
      <c r="AE137" s="5"/>
      <c r="AF137" s="5"/>
      <c r="AG137" s="5"/>
      <c r="AH137" s="5"/>
      <c r="AI137" s="5"/>
      <c r="AJ137" s="5"/>
      <c r="AK137" s="5"/>
    </row>
    <row r="138" spans="15:37" s="80" customFormat="1">
      <c r="O138" s="5"/>
      <c r="P138" s="5"/>
      <c r="Q138" s="5"/>
      <c r="R138" s="5"/>
      <c r="S138" s="5"/>
      <c r="T138" s="5"/>
      <c r="U138" s="5"/>
      <c r="V138" s="5"/>
      <c r="W138" s="5"/>
      <c r="X138" s="5"/>
      <c r="Y138" s="5"/>
      <c r="Z138" s="5"/>
      <c r="AA138" s="5"/>
      <c r="AB138" s="5"/>
      <c r="AC138" s="5"/>
      <c r="AD138" s="5"/>
      <c r="AE138" s="5"/>
      <c r="AF138" s="5"/>
      <c r="AG138" s="5"/>
      <c r="AH138" s="5"/>
      <c r="AI138" s="5"/>
      <c r="AJ138" s="5"/>
      <c r="AK138" s="5"/>
    </row>
    <row r="139" spans="15:37" s="80" customFormat="1">
      <c r="O139" s="5"/>
      <c r="P139" s="5"/>
      <c r="Q139" s="5"/>
      <c r="R139" s="5"/>
      <c r="S139" s="5"/>
      <c r="T139" s="5"/>
      <c r="U139" s="5"/>
      <c r="V139" s="5"/>
      <c r="W139" s="5"/>
      <c r="X139" s="5"/>
      <c r="Y139" s="5"/>
      <c r="Z139" s="5"/>
      <c r="AA139" s="5"/>
      <c r="AB139" s="5"/>
      <c r="AC139" s="5"/>
      <c r="AD139" s="5"/>
      <c r="AE139" s="5"/>
      <c r="AF139" s="5"/>
      <c r="AG139" s="5"/>
      <c r="AH139" s="5"/>
      <c r="AI139" s="5"/>
      <c r="AJ139" s="5"/>
      <c r="AK139" s="5"/>
    </row>
    <row r="140" spans="15:37" s="80" customFormat="1">
      <c r="O140" s="5"/>
      <c r="P140" s="5"/>
      <c r="Q140" s="5"/>
      <c r="R140" s="5"/>
      <c r="S140" s="5"/>
      <c r="T140" s="5"/>
      <c r="U140" s="5"/>
      <c r="V140" s="5"/>
      <c r="W140" s="5"/>
      <c r="X140" s="5"/>
      <c r="Y140" s="5"/>
      <c r="Z140" s="5"/>
      <c r="AA140" s="5"/>
      <c r="AB140" s="5"/>
      <c r="AC140" s="5"/>
      <c r="AD140" s="5"/>
      <c r="AE140" s="5"/>
      <c r="AF140" s="5"/>
      <c r="AG140" s="5"/>
      <c r="AH140" s="5"/>
      <c r="AI140" s="5"/>
      <c r="AJ140" s="5"/>
      <c r="AK140" s="5"/>
    </row>
    <row r="141" spans="15:37" s="80" customFormat="1">
      <c r="O141" s="5"/>
      <c r="P141" s="5"/>
      <c r="Q141" s="5"/>
      <c r="R141" s="5"/>
      <c r="S141" s="5"/>
      <c r="T141" s="5"/>
      <c r="U141" s="5"/>
      <c r="V141" s="5"/>
      <c r="W141" s="5"/>
      <c r="X141" s="5"/>
      <c r="Y141" s="5"/>
      <c r="Z141" s="5"/>
      <c r="AA141" s="5"/>
      <c r="AB141" s="5"/>
      <c r="AC141" s="5"/>
      <c r="AD141" s="5"/>
      <c r="AE141" s="5"/>
      <c r="AF141" s="5"/>
      <c r="AG141" s="5"/>
      <c r="AH141" s="5"/>
      <c r="AI141" s="5"/>
      <c r="AJ141" s="5"/>
      <c r="AK141" s="5"/>
    </row>
    <row r="142" spans="15:37" s="80" customFormat="1">
      <c r="O142" s="5"/>
      <c r="P142" s="5"/>
      <c r="Q142" s="5"/>
      <c r="R142" s="5"/>
      <c r="S142" s="5"/>
      <c r="T142" s="5"/>
      <c r="U142" s="5"/>
      <c r="V142" s="5"/>
      <c r="W142" s="5"/>
      <c r="X142" s="5"/>
      <c r="Y142" s="5"/>
      <c r="Z142" s="5"/>
      <c r="AA142" s="5"/>
      <c r="AB142" s="5"/>
      <c r="AC142" s="5"/>
      <c r="AD142" s="5"/>
      <c r="AE142" s="5"/>
      <c r="AF142" s="5"/>
      <c r="AG142" s="5"/>
      <c r="AH142" s="5"/>
      <c r="AI142" s="5"/>
      <c r="AJ142" s="5"/>
      <c r="AK142" s="5"/>
    </row>
    <row r="143" spans="15:37" s="80" customFormat="1">
      <c r="O143" s="5"/>
      <c r="P143" s="5"/>
      <c r="Q143" s="5"/>
      <c r="R143" s="5"/>
      <c r="S143" s="5"/>
      <c r="T143" s="5"/>
      <c r="U143" s="5"/>
      <c r="V143" s="5"/>
      <c r="W143" s="5"/>
      <c r="X143" s="5"/>
      <c r="Y143" s="5"/>
      <c r="Z143" s="5"/>
      <c r="AA143" s="5"/>
      <c r="AB143" s="5"/>
      <c r="AC143" s="5"/>
      <c r="AD143" s="5"/>
      <c r="AE143" s="5"/>
      <c r="AF143" s="5"/>
      <c r="AG143" s="5"/>
      <c r="AH143" s="5"/>
      <c r="AI143" s="5"/>
      <c r="AJ143" s="5"/>
      <c r="AK143" s="5"/>
    </row>
    <row r="144" spans="15:37" s="80" customFormat="1">
      <c r="O144" s="5"/>
      <c r="P144" s="5"/>
      <c r="Q144" s="5"/>
      <c r="R144" s="5"/>
      <c r="S144" s="5"/>
      <c r="T144" s="5"/>
      <c r="U144" s="5"/>
      <c r="V144" s="5"/>
      <c r="W144" s="5"/>
      <c r="X144" s="5"/>
      <c r="Y144" s="5"/>
      <c r="Z144" s="5"/>
      <c r="AA144" s="5"/>
      <c r="AB144" s="5"/>
      <c r="AC144" s="5"/>
      <c r="AD144" s="5"/>
      <c r="AE144" s="5"/>
      <c r="AF144" s="5"/>
      <c r="AG144" s="5"/>
      <c r="AH144" s="5"/>
      <c r="AI144" s="5"/>
      <c r="AJ144" s="5"/>
      <c r="AK144" s="5"/>
    </row>
    <row r="145" spans="15:37" s="80" customFormat="1">
      <c r="O145" s="5"/>
      <c r="P145" s="5"/>
      <c r="Q145" s="5"/>
      <c r="R145" s="5"/>
      <c r="S145" s="5"/>
      <c r="T145" s="5"/>
      <c r="U145" s="5"/>
      <c r="V145" s="5"/>
      <c r="W145" s="5"/>
      <c r="X145" s="5"/>
      <c r="Y145" s="5"/>
      <c r="Z145" s="5"/>
      <c r="AA145" s="5"/>
      <c r="AB145" s="5"/>
      <c r="AC145" s="5"/>
      <c r="AD145" s="5"/>
      <c r="AE145" s="5"/>
      <c r="AF145" s="5"/>
      <c r="AG145" s="5"/>
      <c r="AH145" s="5"/>
      <c r="AI145" s="5"/>
      <c r="AJ145" s="5"/>
      <c r="AK145" s="5"/>
    </row>
    <row r="146" spans="15:37" s="80" customFormat="1">
      <c r="O146" s="5"/>
      <c r="P146" s="5"/>
      <c r="Q146" s="5"/>
      <c r="R146" s="5"/>
      <c r="S146" s="5"/>
      <c r="T146" s="5"/>
      <c r="U146" s="5"/>
      <c r="V146" s="5"/>
      <c r="W146" s="5"/>
      <c r="X146" s="5"/>
      <c r="Y146" s="5"/>
      <c r="Z146" s="5"/>
      <c r="AA146" s="5"/>
      <c r="AB146" s="5"/>
      <c r="AC146" s="5"/>
      <c r="AD146" s="5"/>
      <c r="AE146" s="5"/>
      <c r="AF146" s="5"/>
      <c r="AG146" s="5"/>
      <c r="AH146" s="5"/>
      <c r="AI146" s="5"/>
      <c r="AJ146" s="5"/>
      <c r="AK146" s="5"/>
    </row>
    <row r="147" spans="15:37" s="80" customFormat="1">
      <c r="O147" s="5"/>
      <c r="P147" s="5"/>
      <c r="Q147" s="5"/>
      <c r="R147" s="5"/>
      <c r="S147" s="5"/>
      <c r="T147" s="5"/>
      <c r="U147" s="5"/>
      <c r="V147" s="5"/>
      <c r="W147" s="5"/>
      <c r="X147" s="5"/>
      <c r="Y147" s="5"/>
      <c r="Z147" s="5"/>
      <c r="AA147" s="5"/>
      <c r="AB147" s="5"/>
      <c r="AC147" s="5"/>
      <c r="AD147" s="5"/>
      <c r="AE147" s="5"/>
      <c r="AF147" s="5"/>
      <c r="AG147" s="5"/>
      <c r="AH147" s="5"/>
      <c r="AI147" s="5"/>
      <c r="AJ147" s="5"/>
      <c r="AK147" s="5"/>
    </row>
    <row r="148" spans="15:37" s="80" customFormat="1">
      <c r="O148" s="5"/>
      <c r="P148" s="5"/>
      <c r="Q148" s="5"/>
      <c r="R148" s="5"/>
      <c r="S148" s="5"/>
      <c r="T148" s="5"/>
      <c r="U148" s="5"/>
      <c r="V148" s="5"/>
      <c r="W148" s="5"/>
      <c r="X148" s="5"/>
      <c r="Y148" s="5"/>
      <c r="Z148" s="5"/>
      <c r="AA148" s="5"/>
      <c r="AB148" s="5"/>
      <c r="AC148" s="5"/>
      <c r="AD148" s="5"/>
      <c r="AE148" s="5"/>
      <c r="AF148" s="5"/>
      <c r="AG148" s="5"/>
      <c r="AH148" s="5"/>
      <c r="AI148" s="5"/>
      <c r="AJ148" s="5"/>
      <c r="AK148" s="5"/>
    </row>
    <row r="149" spans="15:37" s="80" customFormat="1">
      <c r="O149" s="5"/>
      <c r="P149" s="5"/>
      <c r="Q149" s="5"/>
      <c r="R149" s="5"/>
      <c r="S149" s="5"/>
      <c r="T149" s="5"/>
      <c r="U149" s="5"/>
      <c r="V149" s="5"/>
      <c r="W149" s="5"/>
      <c r="X149" s="5"/>
      <c r="Y149" s="5"/>
      <c r="Z149" s="5"/>
      <c r="AA149" s="5"/>
      <c r="AB149" s="5"/>
      <c r="AC149" s="5"/>
      <c r="AD149" s="5"/>
      <c r="AE149" s="5"/>
      <c r="AF149" s="5"/>
      <c r="AG149" s="5"/>
      <c r="AH149" s="5"/>
      <c r="AI149" s="5"/>
      <c r="AJ149" s="5"/>
      <c r="AK149" s="5"/>
    </row>
    <row r="150" spans="15:37" s="80" customFormat="1">
      <c r="O150" s="5"/>
      <c r="P150" s="5"/>
      <c r="Q150" s="5"/>
      <c r="R150" s="5"/>
      <c r="S150" s="5"/>
      <c r="T150" s="5"/>
      <c r="U150" s="5"/>
      <c r="V150" s="5"/>
      <c r="W150" s="5"/>
      <c r="X150" s="5"/>
      <c r="Y150" s="5"/>
      <c r="Z150" s="5"/>
      <c r="AA150" s="5"/>
      <c r="AB150" s="5"/>
      <c r="AC150" s="5"/>
      <c r="AD150" s="5"/>
      <c r="AE150" s="5"/>
      <c r="AF150" s="5"/>
      <c r="AG150" s="5"/>
      <c r="AH150" s="5"/>
      <c r="AI150" s="5"/>
      <c r="AJ150" s="5"/>
      <c r="AK150" s="5"/>
    </row>
    <row r="151" spans="15:37" s="80" customFormat="1">
      <c r="O151" s="5"/>
      <c r="P151" s="5"/>
      <c r="Q151" s="5"/>
      <c r="R151" s="5"/>
      <c r="S151" s="5"/>
      <c r="T151" s="5"/>
      <c r="U151" s="5"/>
      <c r="V151" s="5"/>
      <c r="W151" s="5"/>
      <c r="X151" s="5"/>
      <c r="Y151" s="5"/>
      <c r="Z151" s="5"/>
      <c r="AA151" s="5"/>
      <c r="AB151" s="5"/>
      <c r="AC151" s="5"/>
      <c r="AD151" s="5"/>
      <c r="AE151" s="5"/>
      <c r="AF151" s="5"/>
      <c r="AG151" s="5"/>
      <c r="AH151" s="5"/>
      <c r="AI151" s="5"/>
      <c r="AJ151" s="5"/>
      <c r="AK151" s="5"/>
    </row>
    <row r="152" spans="15:37" s="80" customFormat="1">
      <c r="O152" s="5"/>
      <c r="P152" s="5"/>
      <c r="Q152" s="5"/>
      <c r="R152" s="5"/>
      <c r="S152" s="5"/>
      <c r="T152" s="5"/>
      <c r="U152" s="5"/>
      <c r="V152" s="5"/>
      <c r="W152" s="5"/>
      <c r="X152" s="5"/>
      <c r="Y152" s="5"/>
      <c r="Z152" s="5"/>
      <c r="AA152" s="5"/>
      <c r="AB152" s="5"/>
      <c r="AC152" s="5"/>
      <c r="AD152" s="5"/>
      <c r="AE152" s="5"/>
      <c r="AF152" s="5"/>
      <c r="AG152" s="5"/>
      <c r="AH152" s="5"/>
      <c r="AI152" s="5"/>
      <c r="AJ152" s="5"/>
      <c r="AK152" s="5"/>
    </row>
    <row r="153" spans="15:37" s="80" customFormat="1">
      <c r="O153" s="5"/>
      <c r="P153" s="5"/>
      <c r="Q153" s="5"/>
      <c r="R153" s="5"/>
      <c r="S153" s="5"/>
      <c r="T153" s="5"/>
      <c r="U153" s="5"/>
      <c r="V153" s="5"/>
      <c r="W153" s="5"/>
      <c r="X153" s="5"/>
      <c r="Y153" s="5"/>
      <c r="Z153" s="5"/>
      <c r="AA153" s="5"/>
      <c r="AB153" s="5"/>
      <c r="AC153" s="5"/>
      <c r="AD153" s="5"/>
      <c r="AE153" s="5"/>
      <c r="AF153" s="5"/>
      <c r="AG153" s="5"/>
      <c r="AH153" s="5"/>
      <c r="AI153" s="5"/>
      <c r="AJ153" s="5"/>
      <c r="AK153" s="5"/>
    </row>
    <row r="154" spans="15:37" s="80" customFormat="1">
      <c r="O154" s="5"/>
      <c r="P154" s="5"/>
      <c r="Q154" s="5"/>
      <c r="R154" s="5"/>
      <c r="S154" s="5"/>
      <c r="T154" s="5"/>
      <c r="U154" s="5"/>
      <c r="V154" s="5"/>
      <c r="W154" s="5"/>
      <c r="X154" s="5"/>
      <c r="Y154" s="5"/>
      <c r="Z154" s="5"/>
      <c r="AA154" s="5"/>
      <c r="AB154" s="5"/>
      <c r="AC154" s="5"/>
      <c r="AD154" s="5"/>
      <c r="AE154" s="5"/>
      <c r="AF154" s="5"/>
      <c r="AG154" s="5"/>
      <c r="AH154" s="5"/>
      <c r="AI154" s="5"/>
      <c r="AJ154" s="5"/>
      <c r="AK154" s="5"/>
    </row>
    <row r="155" spans="15:37" s="80" customFormat="1">
      <c r="O155" s="5"/>
      <c r="P155" s="5"/>
      <c r="Q155" s="5"/>
      <c r="R155" s="5"/>
      <c r="S155" s="5"/>
      <c r="T155" s="5"/>
      <c r="U155" s="5"/>
      <c r="V155" s="5"/>
      <c r="W155" s="5"/>
      <c r="X155" s="5"/>
      <c r="Y155" s="5"/>
      <c r="Z155" s="5"/>
      <c r="AA155" s="5"/>
      <c r="AB155" s="5"/>
      <c r="AC155" s="5"/>
      <c r="AD155" s="5"/>
      <c r="AE155" s="5"/>
      <c r="AF155" s="5"/>
      <c r="AG155" s="5"/>
      <c r="AH155" s="5"/>
      <c r="AI155" s="5"/>
      <c r="AJ155" s="5"/>
      <c r="AK155" s="5"/>
    </row>
    <row r="156" spans="15:37" s="80" customFormat="1">
      <c r="O156" s="5"/>
      <c r="P156" s="5"/>
      <c r="Q156" s="5"/>
      <c r="R156" s="5"/>
      <c r="S156" s="5"/>
      <c r="T156" s="5"/>
      <c r="U156" s="5"/>
      <c r="V156" s="5"/>
      <c r="W156" s="5"/>
      <c r="X156" s="5"/>
      <c r="Y156" s="5"/>
      <c r="Z156" s="5"/>
      <c r="AA156" s="5"/>
      <c r="AB156" s="5"/>
      <c r="AC156" s="5"/>
      <c r="AD156" s="5"/>
      <c r="AE156" s="5"/>
      <c r="AF156" s="5"/>
      <c r="AG156" s="5"/>
      <c r="AH156" s="5"/>
      <c r="AI156" s="5"/>
      <c r="AJ156" s="5"/>
      <c r="AK156" s="5"/>
    </row>
    <row r="157" spans="15:37" s="80" customFormat="1">
      <c r="O157" s="5"/>
      <c r="P157" s="5"/>
      <c r="Q157" s="5"/>
      <c r="R157" s="5"/>
      <c r="S157" s="5"/>
      <c r="T157" s="5"/>
      <c r="U157" s="5"/>
      <c r="V157" s="5"/>
      <c r="W157" s="5"/>
      <c r="X157" s="5"/>
      <c r="Y157" s="5"/>
      <c r="Z157" s="5"/>
      <c r="AA157" s="5"/>
      <c r="AB157" s="5"/>
      <c r="AC157" s="5"/>
      <c r="AD157" s="5"/>
      <c r="AE157" s="5"/>
      <c r="AF157" s="5"/>
      <c r="AG157" s="5"/>
      <c r="AH157" s="5"/>
      <c r="AI157" s="5"/>
      <c r="AJ157" s="5"/>
      <c r="AK157" s="5"/>
    </row>
    <row r="158" spans="15:37" s="80" customFormat="1">
      <c r="O158" s="5"/>
      <c r="P158" s="5"/>
      <c r="Q158" s="5"/>
      <c r="R158" s="5"/>
      <c r="S158" s="5"/>
      <c r="T158" s="5"/>
      <c r="U158" s="5"/>
      <c r="V158" s="5"/>
      <c r="W158" s="5"/>
      <c r="X158" s="5"/>
      <c r="Y158" s="5"/>
      <c r="Z158" s="5"/>
      <c r="AA158" s="5"/>
      <c r="AB158" s="5"/>
      <c r="AC158" s="5"/>
      <c r="AD158" s="5"/>
      <c r="AE158" s="5"/>
      <c r="AF158" s="5"/>
      <c r="AG158" s="5"/>
      <c r="AH158" s="5"/>
      <c r="AI158" s="5"/>
      <c r="AJ158" s="5"/>
      <c r="AK158" s="5"/>
    </row>
    <row r="159" spans="15:37" s="80" customFormat="1">
      <c r="O159" s="5"/>
      <c r="P159" s="5"/>
      <c r="Q159" s="5"/>
      <c r="R159" s="5"/>
      <c r="S159" s="5"/>
      <c r="T159" s="5"/>
      <c r="U159" s="5"/>
      <c r="V159" s="5"/>
      <c r="W159" s="5"/>
      <c r="X159" s="5"/>
      <c r="Y159" s="5"/>
      <c r="Z159" s="5"/>
      <c r="AA159" s="5"/>
      <c r="AB159" s="5"/>
      <c r="AC159" s="5"/>
      <c r="AD159" s="5"/>
      <c r="AE159" s="5"/>
      <c r="AF159" s="5"/>
      <c r="AG159" s="5"/>
      <c r="AH159" s="5"/>
      <c r="AI159" s="5"/>
      <c r="AJ159" s="5"/>
      <c r="AK159" s="5"/>
    </row>
    <row r="160" spans="15:37" s="80" customFormat="1">
      <c r="O160" s="5"/>
      <c r="P160" s="5"/>
      <c r="Q160" s="5"/>
      <c r="R160" s="5"/>
      <c r="S160" s="5"/>
      <c r="T160" s="5"/>
      <c r="U160" s="5"/>
      <c r="V160" s="5"/>
      <c r="W160" s="5"/>
      <c r="X160" s="5"/>
      <c r="Y160" s="5"/>
      <c r="Z160" s="5"/>
      <c r="AA160" s="5"/>
      <c r="AB160" s="5"/>
      <c r="AC160" s="5"/>
      <c r="AD160" s="5"/>
      <c r="AE160" s="5"/>
      <c r="AF160" s="5"/>
      <c r="AG160" s="5"/>
      <c r="AH160" s="5"/>
      <c r="AI160" s="5"/>
      <c r="AJ160" s="5"/>
      <c r="AK160" s="5"/>
    </row>
    <row r="161" spans="15:37" s="80" customFormat="1">
      <c r="O161" s="5"/>
      <c r="P161" s="5"/>
      <c r="Q161" s="5"/>
      <c r="R161" s="5"/>
      <c r="S161" s="5"/>
      <c r="T161" s="5"/>
      <c r="U161" s="5"/>
      <c r="V161" s="5"/>
      <c r="W161" s="5"/>
      <c r="X161" s="5"/>
      <c r="Y161" s="5"/>
      <c r="Z161" s="5"/>
      <c r="AA161" s="5"/>
      <c r="AB161" s="5"/>
      <c r="AC161" s="5"/>
      <c r="AD161" s="5"/>
      <c r="AE161" s="5"/>
      <c r="AF161" s="5"/>
      <c r="AG161" s="5"/>
      <c r="AH161" s="5"/>
      <c r="AI161" s="5"/>
      <c r="AJ161" s="5"/>
      <c r="AK161" s="5"/>
    </row>
    <row r="162" spans="15:37" s="80" customFormat="1">
      <c r="O162" s="5"/>
      <c r="P162" s="5"/>
      <c r="Q162" s="5"/>
      <c r="R162" s="5"/>
      <c r="S162" s="5"/>
      <c r="T162" s="5"/>
      <c r="U162" s="5"/>
      <c r="V162" s="5"/>
      <c r="W162" s="5"/>
      <c r="X162" s="5"/>
      <c r="Y162" s="5"/>
      <c r="Z162" s="5"/>
      <c r="AA162" s="5"/>
      <c r="AB162" s="5"/>
      <c r="AC162" s="5"/>
      <c r="AD162" s="5"/>
      <c r="AE162" s="5"/>
      <c r="AF162" s="5"/>
      <c r="AG162" s="5"/>
      <c r="AH162" s="5"/>
      <c r="AI162" s="5"/>
      <c r="AJ162" s="5"/>
      <c r="AK162" s="5"/>
    </row>
    <row r="163" spans="15:37" s="80" customFormat="1">
      <c r="O163" s="5"/>
      <c r="P163" s="5"/>
      <c r="Q163" s="5"/>
      <c r="R163" s="5"/>
      <c r="S163" s="5"/>
      <c r="T163" s="5"/>
      <c r="U163" s="5"/>
      <c r="V163" s="5"/>
      <c r="W163" s="5"/>
      <c r="X163" s="5"/>
      <c r="Y163" s="5"/>
      <c r="Z163" s="5"/>
      <c r="AA163" s="5"/>
      <c r="AB163" s="5"/>
      <c r="AC163" s="5"/>
      <c r="AD163" s="5"/>
      <c r="AE163" s="5"/>
      <c r="AF163" s="5"/>
      <c r="AG163" s="5"/>
      <c r="AH163" s="5"/>
      <c r="AI163" s="5"/>
      <c r="AJ163" s="5"/>
      <c r="AK163" s="5"/>
    </row>
    <row r="164" spans="15:37" s="80" customFormat="1">
      <c r="O164" s="5"/>
      <c r="P164" s="5"/>
      <c r="Q164" s="5"/>
      <c r="R164" s="5"/>
      <c r="S164" s="5"/>
      <c r="T164" s="5"/>
      <c r="U164" s="5"/>
      <c r="V164" s="5"/>
      <c r="W164" s="5"/>
      <c r="X164" s="5"/>
      <c r="Y164" s="5"/>
      <c r="Z164" s="5"/>
      <c r="AA164" s="5"/>
      <c r="AB164" s="5"/>
      <c r="AC164" s="5"/>
      <c r="AD164" s="5"/>
      <c r="AE164" s="5"/>
      <c r="AF164" s="5"/>
      <c r="AG164" s="5"/>
      <c r="AH164" s="5"/>
      <c r="AI164" s="5"/>
      <c r="AJ164" s="5"/>
      <c r="AK164" s="5"/>
    </row>
    <row r="165" spans="15:37" s="80" customFormat="1">
      <c r="O165" s="5"/>
      <c r="P165" s="5"/>
      <c r="Q165" s="5"/>
      <c r="R165" s="5"/>
      <c r="S165" s="5"/>
      <c r="T165" s="5"/>
      <c r="U165" s="5"/>
      <c r="V165" s="5"/>
      <c r="W165" s="5"/>
      <c r="X165" s="5"/>
      <c r="Y165" s="5"/>
      <c r="Z165" s="5"/>
      <c r="AA165" s="5"/>
      <c r="AB165" s="5"/>
      <c r="AC165" s="5"/>
      <c r="AD165" s="5"/>
      <c r="AE165" s="5"/>
      <c r="AF165" s="5"/>
      <c r="AG165" s="5"/>
      <c r="AH165" s="5"/>
      <c r="AI165" s="5"/>
      <c r="AJ165" s="5"/>
      <c r="AK165" s="5"/>
    </row>
    <row r="166" spans="15:37" s="80" customFormat="1">
      <c r="O166" s="5"/>
      <c r="P166" s="5"/>
      <c r="Q166" s="5"/>
      <c r="R166" s="5"/>
      <c r="S166" s="5"/>
      <c r="T166" s="5"/>
      <c r="U166" s="5"/>
      <c r="V166" s="5"/>
      <c r="W166" s="5"/>
      <c r="X166" s="5"/>
      <c r="Y166" s="5"/>
      <c r="Z166" s="5"/>
      <c r="AA166" s="5"/>
      <c r="AB166" s="5"/>
      <c r="AC166" s="5"/>
      <c r="AD166" s="5"/>
      <c r="AE166" s="5"/>
      <c r="AF166" s="5"/>
      <c r="AG166" s="5"/>
      <c r="AH166" s="5"/>
      <c r="AI166" s="5"/>
      <c r="AJ166" s="5"/>
      <c r="AK166" s="5"/>
    </row>
    <row r="167" spans="15:37" s="80" customFormat="1">
      <c r="O167" s="5"/>
      <c r="P167" s="5"/>
      <c r="Q167" s="5"/>
      <c r="R167" s="5"/>
      <c r="S167" s="5"/>
      <c r="T167" s="5"/>
      <c r="U167" s="5"/>
      <c r="V167" s="5"/>
      <c r="W167" s="5"/>
      <c r="X167" s="5"/>
      <c r="Y167" s="5"/>
      <c r="Z167" s="5"/>
      <c r="AA167" s="5"/>
      <c r="AB167" s="5"/>
      <c r="AC167" s="5"/>
      <c r="AD167" s="5"/>
      <c r="AE167" s="5"/>
      <c r="AF167" s="5"/>
      <c r="AG167" s="5"/>
      <c r="AH167" s="5"/>
      <c r="AI167" s="5"/>
      <c r="AJ167" s="5"/>
      <c r="AK167" s="5"/>
    </row>
    <row r="168" spans="15:37" s="80" customFormat="1">
      <c r="O168" s="5"/>
      <c r="P168" s="5"/>
      <c r="Q168" s="5"/>
      <c r="R168" s="5"/>
      <c r="S168" s="5"/>
      <c r="T168" s="5"/>
      <c r="U168" s="5"/>
      <c r="V168" s="5"/>
      <c r="W168" s="5"/>
      <c r="X168" s="5"/>
      <c r="Y168" s="5"/>
      <c r="Z168" s="5"/>
      <c r="AA168" s="5"/>
      <c r="AB168" s="5"/>
      <c r="AC168" s="5"/>
      <c r="AD168" s="5"/>
      <c r="AE168" s="5"/>
      <c r="AF168" s="5"/>
      <c r="AG168" s="5"/>
      <c r="AH168" s="5"/>
      <c r="AI168" s="5"/>
      <c r="AJ168" s="5"/>
      <c r="AK168" s="5"/>
    </row>
    <row r="169" spans="15:37" s="80" customFormat="1">
      <c r="O169" s="5"/>
      <c r="P169" s="5"/>
      <c r="Q169" s="5"/>
      <c r="R169" s="5"/>
      <c r="S169" s="5"/>
      <c r="T169" s="5"/>
      <c r="U169" s="5"/>
      <c r="V169" s="5"/>
      <c r="W169" s="5"/>
      <c r="X169" s="5"/>
      <c r="Y169" s="5"/>
      <c r="Z169" s="5"/>
      <c r="AA169" s="5"/>
      <c r="AB169" s="5"/>
      <c r="AC169" s="5"/>
      <c r="AD169" s="5"/>
      <c r="AE169" s="5"/>
      <c r="AF169" s="5"/>
      <c r="AG169" s="5"/>
      <c r="AH169" s="5"/>
      <c r="AI169" s="5"/>
      <c r="AJ169" s="5"/>
      <c r="AK169" s="5"/>
    </row>
    <row r="170" spans="15:37" s="80" customFormat="1">
      <c r="O170" s="5"/>
      <c r="P170" s="5"/>
      <c r="Q170" s="5"/>
      <c r="R170" s="5"/>
      <c r="S170" s="5"/>
      <c r="T170" s="5"/>
      <c r="U170" s="5"/>
      <c r="V170" s="5"/>
      <c r="W170" s="5"/>
      <c r="X170" s="5"/>
      <c r="Y170" s="5"/>
      <c r="Z170" s="5"/>
      <c r="AA170" s="5"/>
      <c r="AB170" s="5"/>
      <c r="AC170" s="5"/>
      <c r="AD170" s="5"/>
      <c r="AE170" s="5"/>
      <c r="AF170" s="5"/>
      <c r="AG170" s="5"/>
      <c r="AH170" s="5"/>
      <c r="AI170" s="5"/>
      <c r="AJ170" s="5"/>
      <c r="AK170" s="5"/>
    </row>
    <row r="171" spans="15:37" s="80" customFormat="1">
      <c r="O171" s="5"/>
      <c r="P171" s="5"/>
      <c r="Q171" s="5"/>
      <c r="R171" s="5"/>
      <c r="S171" s="5"/>
      <c r="T171" s="5"/>
      <c r="U171" s="5"/>
      <c r="V171" s="5"/>
      <c r="W171" s="5"/>
      <c r="X171" s="5"/>
      <c r="Y171" s="5"/>
      <c r="Z171" s="5"/>
      <c r="AA171" s="5"/>
      <c r="AB171" s="5"/>
      <c r="AC171" s="5"/>
      <c r="AD171" s="5"/>
      <c r="AE171" s="5"/>
      <c r="AF171" s="5"/>
      <c r="AG171" s="5"/>
      <c r="AH171" s="5"/>
      <c r="AI171" s="5"/>
      <c r="AJ171" s="5"/>
      <c r="AK171" s="5"/>
    </row>
    <row r="172" spans="15:37" s="80" customFormat="1">
      <c r="O172" s="5"/>
      <c r="P172" s="5"/>
      <c r="Q172" s="5"/>
      <c r="R172" s="5"/>
      <c r="S172" s="5"/>
      <c r="T172" s="5"/>
      <c r="U172" s="5"/>
      <c r="V172" s="5"/>
      <c r="W172" s="5"/>
      <c r="X172" s="5"/>
      <c r="Y172" s="5"/>
      <c r="Z172" s="5"/>
      <c r="AA172" s="5"/>
      <c r="AB172" s="5"/>
      <c r="AC172" s="5"/>
      <c r="AD172" s="5"/>
      <c r="AE172" s="5"/>
      <c r="AF172" s="5"/>
      <c r="AG172" s="5"/>
      <c r="AH172" s="5"/>
      <c r="AI172" s="5"/>
      <c r="AJ172" s="5"/>
      <c r="AK172" s="5"/>
    </row>
    <row r="173" spans="15:37" s="80" customFormat="1">
      <c r="O173" s="5"/>
      <c r="P173" s="5"/>
      <c r="Q173" s="5"/>
      <c r="R173" s="5"/>
      <c r="S173" s="5"/>
      <c r="T173" s="5"/>
      <c r="U173" s="5"/>
      <c r="V173" s="5"/>
      <c r="W173" s="5"/>
      <c r="X173" s="5"/>
      <c r="Y173" s="5"/>
      <c r="Z173" s="5"/>
      <c r="AA173" s="5"/>
      <c r="AB173" s="5"/>
      <c r="AC173" s="5"/>
      <c r="AD173" s="5"/>
      <c r="AE173" s="5"/>
      <c r="AF173" s="5"/>
      <c r="AG173" s="5"/>
      <c r="AH173" s="5"/>
      <c r="AI173" s="5"/>
      <c r="AJ173" s="5"/>
      <c r="AK173" s="5"/>
    </row>
    <row r="174" spans="15:37" s="80" customFormat="1">
      <c r="O174" s="5"/>
      <c r="P174" s="5"/>
      <c r="Q174" s="5"/>
      <c r="R174" s="5"/>
      <c r="S174" s="5"/>
      <c r="T174" s="5"/>
      <c r="U174" s="5"/>
      <c r="V174" s="5"/>
      <c r="W174" s="5"/>
      <c r="X174" s="5"/>
      <c r="Y174" s="5"/>
      <c r="Z174" s="5"/>
      <c r="AA174" s="5"/>
      <c r="AB174" s="5"/>
      <c r="AC174" s="5"/>
      <c r="AD174" s="5"/>
      <c r="AE174" s="5"/>
      <c r="AF174" s="5"/>
      <c r="AG174" s="5"/>
      <c r="AH174" s="5"/>
      <c r="AI174" s="5"/>
      <c r="AJ174" s="5"/>
      <c r="AK174" s="5"/>
    </row>
    <row r="175" spans="15:37" s="80" customFormat="1">
      <c r="O175" s="5"/>
      <c r="P175" s="5"/>
      <c r="Q175" s="5"/>
      <c r="R175" s="5"/>
      <c r="S175" s="5"/>
      <c r="T175" s="5"/>
      <c r="U175" s="5"/>
      <c r="V175" s="5"/>
      <c r="W175" s="5"/>
      <c r="X175" s="5"/>
      <c r="Y175" s="5"/>
      <c r="Z175" s="5"/>
      <c r="AA175" s="5"/>
      <c r="AB175" s="5"/>
      <c r="AC175" s="5"/>
      <c r="AD175" s="5"/>
      <c r="AE175" s="5"/>
      <c r="AF175" s="5"/>
      <c r="AG175" s="5"/>
      <c r="AH175" s="5"/>
      <c r="AI175" s="5"/>
      <c r="AJ175" s="5"/>
      <c r="AK175" s="5"/>
    </row>
    <row r="176" spans="15:37" s="80" customFormat="1">
      <c r="O176" s="5"/>
      <c r="P176" s="5"/>
      <c r="Q176" s="5"/>
      <c r="R176" s="5"/>
      <c r="S176" s="5"/>
      <c r="T176" s="5"/>
      <c r="U176" s="5"/>
      <c r="V176" s="5"/>
      <c r="W176" s="5"/>
      <c r="X176" s="5"/>
      <c r="Y176" s="5"/>
      <c r="Z176" s="5"/>
      <c r="AA176" s="5"/>
      <c r="AB176" s="5"/>
      <c r="AC176" s="5"/>
      <c r="AD176" s="5"/>
      <c r="AE176" s="5"/>
      <c r="AF176" s="5"/>
      <c r="AG176" s="5"/>
      <c r="AH176" s="5"/>
      <c r="AI176" s="5"/>
      <c r="AJ176" s="5"/>
      <c r="AK176" s="5"/>
    </row>
    <row r="177" spans="15:37" s="80" customFormat="1">
      <c r="O177" s="5"/>
      <c r="P177" s="5"/>
      <c r="Q177" s="5"/>
      <c r="R177" s="5"/>
      <c r="S177" s="5"/>
      <c r="T177" s="5"/>
      <c r="U177" s="5"/>
      <c r="V177" s="5"/>
      <c r="W177" s="5"/>
      <c r="X177" s="5"/>
      <c r="Y177" s="5"/>
      <c r="Z177" s="5"/>
      <c r="AA177" s="5"/>
      <c r="AB177" s="5"/>
      <c r="AC177" s="5"/>
      <c r="AD177" s="5"/>
      <c r="AE177" s="5"/>
      <c r="AF177" s="5"/>
      <c r="AG177" s="5"/>
      <c r="AH177" s="5"/>
      <c r="AI177" s="5"/>
      <c r="AJ177" s="5"/>
      <c r="AK177" s="5"/>
    </row>
    <row r="178" spans="15:37" s="80" customFormat="1">
      <c r="O178" s="5"/>
      <c r="P178" s="5"/>
      <c r="Q178" s="5"/>
      <c r="R178" s="5"/>
      <c r="S178" s="5"/>
      <c r="T178" s="5"/>
      <c r="U178" s="5"/>
      <c r="V178" s="5"/>
      <c r="W178" s="5"/>
      <c r="X178" s="5"/>
      <c r="Y178" s="5"/>
      <c r="Z178" s="5"/>
      <c r="AA178" s="5"/>
      <c r="AB178" s="5"/>
      <c r="AC178" s="5"/>
      <c r="AD178" s="5"/>
      <c r="AE178" s="5"/>
      <c r="AF178" s="5"/>
      <c r="AG178" s="5"/>
      <c r="AH178" s="5"/>
      <c r="AI178" s="5"/>
      <c r="AJ178" s="5"/>
      <c r="AK178" s="5"/>
    </row>
    <row r="179" spans="15:37" s="80" customFormat="1">
      <c r="O179" s="5"/>
      <c r="P179" s="5"/>
      <c r="Q179" s="5"/>
      <c r="R179" s="5"/>
      <c r="S179" s="5"/>
      <c r="T179" s="5"/>
      <c r="U179" s="5"/>
      <c r="V179" s="5"/>
      <c r="W179" s="5"/>
      <c r="X179" s="5"/>
      <c r="Y179" s="5"/>
      <c r="Z179" s="5"/>
      <c r="AA179" s="5"/>
      <c r="AB179" s="5"/>
      <c r="AC179" s="5"/>
      <c r="AD179" s="5"/>
      <c r="AE179" s="5"/>
      <c r="AF179" s="5"/>
      <c r="AG179" s="5"/>
      <c r="AH179" s="5"/>
      <c r="AI179" s="5"/>
      <c r="AJ179" s="5"/>
      <c r="AK179" s="5"/>
    </row>
    <row r="180" spans="15:37" s="80" customFormat="1">
      <c r="O180" s="5"/>
      <c r="P180" s="5"/>
      <c r="Q180" s="5"/>
      <c r="R180" s="5"/>
      <c r="S180" s="5"/>
      <c r="T180" s="5"/>
      <c r="U180" s="5"/>
      <c r="V180" s="5"/>
      <c r="W180" s="5"/>
      <c r="X180" s="5"/>
      <c r="Y180" s="5"/>
      <c r="Z180" s="5"/>
      <c r="AA180" s="5"/>
      <c r="AB180" s="5"/>
      <c r="AC180" s="5"/>
      <c r="AD180" s="5"/>
      <c r="AE180" s="5"/>
      <c r="AF180" s="5"/>
      <c r="AG180" s="5"/>
      <c r="AH180" s="5"/>
      <c r="AI180" s="5"/>
      <c r="AJ180" s="5"/>
      <c r="AK180" s="5"/>
    </row>
    <row r="181" spans="15:37" s="80" customFormat="1">
      <c r="O181" s="5"/>
      <c r="P181" s="5"/>
      <c r="Q181" s="5"/>
      <c r="R181" s="5"/>
      <c r="S181" s="5"/>
      <c r="T181" s="5"/>
      <c r="U181" s="5"/>
      <c r="V181" s="5"/>
      <c r="W181" s="5"/>
      <c r="X181" s="5"/>
      <c r="Y181" s="5"/>
      <c r="Z181" s="5"/>
      <c r="AA181" s="5"/>
      <c r="AB181" s="5"/>
      <c r="AC181" s="5"/>
      <c r="AD181" s="5"/>
      <c r="AE181" s="5"/>
      <c r="AF181" s="5"/>
      <c r="AG181" s="5"/>
      <c r="AH181" s="5"/>
      <c r="AI181" s="5"/>
      <c r="AJ181" s="5"/>
      <c r="AK181" s="5"/>
    </row>
    <row r="182" spans="15:37" s="80" customFormat="1">
      <c r="O182" s="5"/>
      <c r="P182" s="5"/>
      <c r="Q182" s="5"/>
      <c r="R182" s="5"/>
      <c r="S182" s="5"/>
      <c r="T182" s="5"/>
      <c r="U182" s="5"/>
      <c r="V182" s="5"/>
      <c r="W182" s="5"/>
      <c r="X182" s="5"/>
      <c r="Y182" s="5"/>
      <c r="Z182" s="5"/>
      <c r="AA182" s="5"/>
      <c r="AB182" s="5"/>
      <c r="AC182" s="5"/>
      <c r="AD182" s="5"/>
      <c r="AE182" s="5"/>
      <c r="AF182" s="5"/>
      <c r="AG182" s="5"/>
      <c r="AH182" s="5"/>
      <c r="AI182" s="5"/>
      <c r="AJ182" s="5"/>
      <c r="AK182" s="5"/>
    </row>
    <row r="183" spans="15:37" s="80" customFormat="1">
      <c r="O183" s="5"/>
      <c r="P183" s="5"/>
      <c r="Q183" s="5"/>
      <c r="R183" s="5"/>
      <c r="S183" s="5"/>
      <c r="T183" s="5"/>
      <c r="U183" s="5"/>
      <c r="V183" s="5"/>
      <c r="W183" s="5"/>
      <c r="X183" s="5"/>
      <c r="Y183" s="5"/>
      <c r="Z183" s="5"/>
      <c r="AA183" s="5"/>
      <c r="AB183" s="5"/>
      <c r="AC183" s="5"/>
      <c r="AD183" s="5"/>
      <c r="AE183" s="5"/>
      <c r="AF183" s="5"/>
      <c r="AG183" s="5"/>
      <c r="AH183" s="5"/>
      <c r="AI183" s="5"/>
      <c r="AJ183" s="5"/>
      <c r="AK183" s="5"/>
    </row>
    <row r="184" spans="15:37" s="80" customFormat="1">
      <c r="O184" s="5"/>
      <c r="P184" s="5"/>
      <c r="Q184" s="5"/>
      <c r="R184" s="5"/>
      <c r="S184" s="5"/>
      <c r="T184" s="5"/>
      <c r="U184" s="5"/>
      <c r="V184" s="5"/>
      <c r="W184" s="5"/>
      <c r="X184" s="5"/>
      <c r="Y184" s="5"/>
      <c r="Z184" s="5"/>
      <c r="AA184" s="5"/>
      <c r="AB184" s="5"/>
      <c r="AC184" s="5"/>
      <c r="AD184" s="5"/>
      <c r="AE184" s="5"/>
      <c r="AF184" s="5"/>
      <c r="AG184" s="5"/>
      <c r="AH184" s="5"/>
      <c r="AI184" s="5"/>
      <c r="AJ184" s="5"/>
      <c r="AK184" s="5"/>
    </row>
    <row r="185" spans="15:37" s="80" customFormat="1">
      <c r="O185" s="5"/>
      <c r="P185" s="5"/>
      <c r="Q185" s="5"/>
      <c r="R185" s="5"/>
      <c r="S185" s="5"/>
      <c r="T185" s="5"/>
      <c r="U185" s="5"/>
      <c r="V185" s="5"/>
      <c r="W185" s="5"/>
      <c r="X185" s="5"/>
      <c r="Y185" s="5"/>
      <c r="Z185" s="5"/>
      <c r="AA185" s="5"/>
      <c r="AB185" s="5"/>
      <c r="AC185" s="5"/>
      <c r="AD185" s="5"/>
      <c r="AE185" s="5"/>
      <c r="AF185" s="5"/>
      <c r="AG185" s="5"/>
      <c r="AH185" s="5"/>
      <c r="AI185" s="5"/>
      <c r="AJ185" s="5"/>
      <c r="AK185" s="5"/>
    </row>
    <row r="186" spans="15:37" s="80" customFormat="1">
      <c r="O186" s="5"/>
      <c r="P186" s="5"/>
      <c r="Q186" s="5"/>
      <c r="R186" s="5"/>
      <c r="S186" s="5"/>
      <c r="T186" s="5"/>
      <c r="U186" s="5"/>
      <c r="V186" s="5"/>
      <c r="W186" s="5"/>
      <c r="X186" s="5"/>
      <c r="Y186" s="5"/>
      <c r="Z186" s="5"/>
      <c r="AA186" s="5"/>
      <c r="AB186" s="5"/>
      <c r="AC186" s="5"/>
      <c r="AD186" s="5"/>
      <c r="AE186" s="5"/>
      <c r="AF186" s="5"/>
      <c r="AG186" s="5"/>
      <c r="AH186" s="5"/>
      <c r="AI186" s="5"/>
      <c r="AJ186" s="5"/>
      <c r="AK186" s="5"/>
    </row>
    <row r="187" spans="15:37" s="80" customFormat="1">
      <c r="O187" s="5"/>
      <c r="P187" s="5"/>
      <c r="Q187" s="5"/>
      <c r="R187" s="5"/>
      <c r="S187" s="5"/>
      <c r="T187" s="5"/>
      <c r="U187" s="5"/>
      <c r="V187" s="5"/>
      <c r="W187" s="5"/>
      <c r="X187" s="5"/>
      <c r="Y187" s="5"/>
      <c r="Z187" s="5"/>
      <c r="AA187" s="5"/>
      <c r="AB187" s="5"/>
      <c r="AC187" s="5"/>
      <c r="AD187" s="5"/>
      <c r="AE187" s="5"/>
      <c r="AF187" s="5"/>
      <c r="AG187" s="5"/>
      <c r="AH187" s="5"/>
      <c r="AI187" s="5"/>
      <c r="AJ187" s="5"/>
      <c r="AK187" s="5"/>
    </row>
    <row r="188" spans="15:37" s="80" customFormat="1">
      <c r="O188" s="5"/>
      <c r="P188" s="5"/>
      <c r="Q188" s="5"/>
      <c r="R188" s="5"/>
      <c r="S188" s="5"/>
      <c r="T188" s="5"/>
      <c r="U188" s="5"/>
      <c r="V188" s="5"/>
      <c r="W188" s="5"/>
      <c r="X188" s="5"/>
      <c r="Y188" s="5"/>
      <c r="Z188" s="5"/>
      <c r="AA188" s="5"/>
      <c r="AB188" s="5"/>
      <c r="AC188" s="5"/>
      <c r="AD188" s="5"/>
      <c r="AE188" s="5"/>
      <c r="AF188" s="5"/>
      <c r="AG188" s="5"/>
      <c r="AH188" s="5"/>
      <c r="AI188" s="5"/>
      <c r="AJ188" s="5"/>
      <c r="AK188" s="5"/>
    </row>
    <row r="189" spans="15:37" s="80" customFormat="1">
      <c r="O189" s="5"/>
      <c r="P189" s="5"/>
      <c r="Q189" s="5"/>
      <c r="R189" s="5"/>
      <c r="S189" s="5"/>
      <c r="T189" s="5"/>
      <c r="U189" s="5"/>
      <c r="V189" s="5"/>
      <c r="W189" s="5"/>
      <c r="X189" s="5"/>
      <c r="Y189" s="5"/>
      <c r="Z189" s="5"/>
      <c r="AA189" s="5"/>
      <c r="AB189" s="5"/>
      <c r="AC189" s="5"/>
      <c r="AD189" s="5"/>
      <c r="AE189" s="5"/>
      <c r="AF189" s="5"/>
      <c r="AG189" s="5"/>
      <c r="AH189" s="5"/>
      <c r="AI189" s="5"/>
      <c r="AJ189" s="5"/>
      <c r="AK189" s="5"/>
    </row>
    <row r="190" spans="15:37" s="80" customFormat="1">
      <c r="O190" s="5"/>
      <c r="P190" s="5"/>
      <c r="Q190" s="5"/>
      <c r="R190" s="5"/>
      <c r="S190" s="5"/>
      <c r="T190" s="5"/>
      <c r="U190" s="5"/>
      <c r="V190" s="5"/>
      <c r="W190" s="5"/>
      <c r="X190" s="5"/>
      <c r="Y190" s="5"/>
      <c r="Z190" s="5"/>
      <c r="AA190" s="5"/>
      <c r="AB190" s="5"/>
      <c r="AC190" s="5"/>
      <c r="AD190" s="5"/>
      <c r="AE190" s="5"/>
      <c r="AF190" s="5"/>
      <c r="AG190" s="5"/>
      <c r="AH190" s="5"/>
      <c r="AI190" s="5"/>
      <c r="AJ190" s="5"/>
      <c r="AK190" s="5"/>
    </row>
    <row r="191" spans="15:37" s="80" customFormat="1">
      <c r="O191" s="5"/>
      <c r="P191" s="5"/>
      <c r="Q191" s="5"/>
      <c r="R191" s="5"/>
      <c r="S191" s="5"/>
      <c r="T191" s="5"/>
      <c r="U191" s="5"/>
      <c r="V191" s="5"/>
      <c r="W191" s="5"/>
      <c r="X191" s="5"/>
      <c r="Y191" s="5"/>
      <c r="Z191" s="5"/>
      <c r="AA191" s="5"/>
      <c r="AB191" s="5"/>
      <c r="AC191" s="5"/>
      <c r="AD191" s="5"/>
      <c r="AE191" s="5"/>
      <c r="AF191" s="5"/>
      <c r="AG191" s="5"/>
      <c r="AH191" s="5"/>
      <c r="AI191" s="5"/>
      <c r="AJ191" s="5"/>
      <c r="AK191" s="5"/>
    </row>
    <row r="192" spans="15:37" s="80" customFormat="1">
      <c r="O192" s="5"/>
      <c r="P192" s="5"/>
      <c r="Q192" s="5"/>
      <c r="R192" s="5"/>
      <c r="S192" s="5"/>
      <c r="T192" s="5"/>
      <c r="U192" s="5"/>
      <c r="V192" s="5"/>
      <c r="W192" s="5"/>
      <c r="X192" s="5"/>
      <c r="Y192" s="5"/>
      <c r="Z192" s="5"/>
      <c r="AA192" s="5"/>
      <c r="AB192" s="5"/>
      <c r="AC192" s="5"/>
      <c r="AD192" s="5"/>
      <c r="AE192" s="5"/>
      <c r="AF192" s="5"/>
      <c r="AG192" s="5"/>
      <c r="AH192" s="5"/>
      <c r="AI192" s="5"/>
      <c r="AJ192" s="5"/>
      <c r="AK192" s="5"/>
    </row>
    <row r="193" spans="15:37" s="80" customFormat="1">
      <c r="O193" s="5"/>
      <c r="P193" s="5"/>
      <c r="Q193" s="5"/>
      <c r="R193" s="5"/>
      <c r="S193" s="5"/>
      <c r="T193" s="5"/>
      <c r="U193" s="5"/>
      <c r="V193" s="5"/>
      <c r="W193" s="5"/>
      <c r="X193" s="5"/>
      <c r="Y193" s="5"/>
      <c r="Z193" s="5"/>
      <c r="AA193" s="5"/>
      <c r="AB193" s="5"/>
      <c r="AC193" s="5"/>
      <c r="AD193" s="5"/>
      <c r="AE193" s="5"/>
      <c r="AF193" s="5"/>
      <c r="AG193" s="5"/>
      <c r="AH193" s="5"/>
      <c r="AI193" s="5"/>
      <c r="AJ193" s="5"/>
      <c r="AK193" s="5"/>
    </row>
    <row r="194" spans="15:37" s="80" customFormat="1">
      <c r="O194" s="5"/>
      <c r="P194" s="5"/>
      <c r="Q194" s="5"/>
      <c r="R194" s="5"/>
      <c r="S194" s="5"/>
      <c r="T194" s="5"/>
      <c r="U194" s="5"/>
      <c r="V194" s="5"/>
      <c r="W194" s="5"/>
      <c r="X194" s="5"/>
      <c r="Y194" s="5"/>
      <c r="Z194" s="5"/>
      <c r="AA194" s="5"/>
      <c r="AB194" s="5"/>
      <c r="AC194" s="5"/>
      <c r="AD194" s="5"/>
      <c r="AE194" s="5"/>
      <c r="AF194" s="5"/>
      <c r="AG194" s="5"/>
      <c r="AH194" s="5"/>
      <c r="AI194" s="5"/>
      <c r="AJ194" s="5"/>
      <c r="AK194" s="5"/>
    </row>
    <row r="195" spans="15:37" s="80" customFormat="1">
      <c r="O195" s="5"/>
      <c r="P195" s="5"/>
      <c r="Q195" s="5"/>
      <c r="R195" s="5"/>
      <c r="S195" s="5"/>
      <c r="T195" s="5"/>
      <c r="U195" s="5"/>
      <c r="V195" s="5"/>
      <c r="W195" s="5"/>
      <c r="X195" s="5"/>
      <c r="Y195" s="5"/>
      <c r="Z195" s="5"/>
      <c r="AA195" s="5"/>
      <c r="AB195" s="5"/>
      <c r="AC195" s="5"/>
      <c r="AD195" s="5"/>
      <c r="AE195" s="5"/>
      <c r="AF195" s="5"/>
      <c r="AG195" s="5"/>
      <c r="AH195" s="5"/>
      <c r="AI195" s="5"/>
      <c r="AJ195" s="5"/>
      <c r="AK195" s="5"/>
    </row>
    <row r="196" spans="15:37" s="80" customFormat="1">
      <c r="O196" s="5"/>
      <c r="P196" s="5"/>
      <c r="Q196" s="5"/>
      <c r="R196" s="5"/>
      <c r="S196" s="5"/>
      <c r="T196" s="5"/>
      <c r="U196" s="5"/>
      <c r="V196" s="5"/>
      <c r="W196" s="5"/>
      <c r="X196" s="5"/>
      <c r="Y196" s="5"/>
      <c r="Z196" s="5"/>
      <c r="AA196" s="5"/>
      <c r="AB196" s="5"/>
      <c r="AC196" s="5"/>
      <c r="AD196" s="5"/>
      <c r="AE196" s="5"/>
      <c r="AF196" s="5"/>
      <c r="AG196" s="5"/>
      <c r="AH196" s="5"/>
      <c r="AI196" s="5"/>
      <c r="AJ196" s="5"/>
      <c r="AK196" s="5"/>
    </row>
    <row r="197" spans="15:37" s="80" customFormat="1">
      <c r="O197" s="5"/>
      <c r="P197" s="5"/>
      <c r="Q197" s="5"/>
      <c r="R197" s="5"/>
      <c r="S197" s="5"/>
      <c r="T197" s="5"/>
      <c r="U197" s="5"/>
      <c r="V197" s="5"/>
      <c r="W197" s="5"/>
      <c r="X197" s="5"/>
      <c r="Y197" s="5"/>
      <c r="Z197" s="5"/>
      <c r="AA197" s="5"/>
      <c r="AB197" s="5"/>
      <c r="AC197" s="5"/>
      <c r="AD197" s="5"/>
      <c r="AE197" s="5"/>
      <c r="AF197" s="5"/>
      <c r="AG197" s="5"/>
      <c r="AH197" s="5"/>
      <c r="AI197" s="5"/>
      <c r="AJ197" s="5"/>
      <c r="AK197" s="5"/>
    </row>
    <row r="198" spans="15:37" s="80" customFormat="1">
      <c r="O198" s="5"/>
      <c r="P198" s="5"/>
      <c r="Q198" s="5"/>
      <c r="R198" s="5"/>
      <c r="S198" s="5"/>
      <c r="T198" s="5"/>
      <c r="U198" s="5"/>
      <c r="V198" s="5"/>
      <c r="W198" s="5"/>
      <c r="X198" s="5"/>
      <c r="Y198" s="5"/>
      <c r="Z198" s="5"/>
      <c r="AA198" s="5"/>
      <c r="AB198" s="5"/>
      <c r="AC198" s="5"/>
      <c r="AD198" s="5"/>
      <c r="AE198" s="5"/>
      <c r="AF198" s="5"/>
      <c r="AG198" s="5"/>
      <c r="AH198" s="5"/>
      <c r="AI198" s="5"/>
      <c r="AJ198" s="5"/>
      <c r="AK198" s="5"/>
    </row>
    <row r="199" spans="15:37" s="80" customFormat="1">
      <c r="O199" s="5"/>
      <c r="P199" s="5"/>
      <c r="Q199" s="5"/>
      <c r="R199" s="5"/>
      <c r="S199" s="5"/>
      <c r="T199" s="5"/>
      <c r="U199" s="5"/>
      <c r="V199" s="5"/>
      <c r="W199" s="5"/>
      <c r="X199" s="5"/>
      <c r="Y199" s="5"/>
      <c r="Z199" s="5"/>
      <c r="AA199" s="5"/>
      <c r="AB199" s="5"/>
      <c r="AC199" s="5"/>
      <c r="AD199" s="5"/>
      <c r="AE199" s="5"/>
      <c r="AF199" s="5"/>
      <c r="AG199" s="5"/>
      <c r="AH199" s="5"/>
      <c r="AI199" s="5"/>
      <c r="AJ199" s="5"/>
      <c r="AK199" s="5"/>
    </row>
    <row r="200" spans="15:37" s="80" customFormat="1">
      <c r="O200" s="5"/>
      <c r="P200" s="5"/>
      <c r="Q200" s="5"/>
      <c r="R200" s="5"/>
      <c r="S200" s="5"/>
      <c r="T200" s="5"/>
      <c r="U200" s="5"/>
      <c r="V200" s="5"/>
      <c r="W200" s="5"/>
      <c r="X200" s="5"/>
      <c r="Y200" s="5"/>
      <c r="Z200" s="5"/>
      <c r="AA200" s="5"/>
      <c r="AB200" s="5"/>
      <c r="AC200" s="5"/>
      <c r="AD200" s="5"/>
      <c r="AE200" s="5"/>
      <c r="AF200" s="5"/>
      <c r="AG200" s="5"/>
      <c r="AH200" s="5"/>
      <c r="AI200" s="5"/>
      <c r="AJ200" s="5"/>
      <c r="AK200" s="5"/>
    </row>
    <row r="201" spans="15:37" s="80" customFormat="1">
      <c r="O201" s="5"/>
      <c r="P201" s="5"/>
      <c r="Q201" s="5"/>
      <c r="R201" s="5"/>
      <c r="S201" s="5"/>
      <c r="T201" s="5"/>
      <c r="U201" s="5"/>
      <c r="V201" s="5"/>
      <c r="W201" s="5"/>
      <c r="X201" s="5"/>
      <c r="Y201" s="5"/>
      <c r="Z201" s="5"/>
      <c r="AA201" s="5"/>
      <c r="AB201" s="5"/>
      <c r="AC201" s="5"/>
      <c r="AD201" s="5"/>
      <c r="AE201" s="5"/>
      <c r="AF201" s="5"/>
      <c r="AG201" s="5"/>
      <c r="AH201" s="5"/>
      <c r="AI201" s="5"/>
      <c r="AJ201" s="5"/>
      <c r="AK201" s="5"/>
    </row>
    <row r="202" spans="15:37" s="80" customFormat="1">
      <c r="O202" s="5"/>
      <c r="P202" s="5"/>
      <c r="Q202" s="5"/>
      <c r="R202" s="5"/>
      <c r="S202" s="5"/>
      <c r="T202" s="5"/>
      <c r="U202" s="5"/>
      <c r="V202" s="5"/>
      <c r="W202" s="5"/>
      <c r="X202" s="5"/>
      <c r="Y202" s="5"/>
      <c r="Z202" s="5"/>
      <c r="AA202" s="5"/>
      <c r="AB202" s="5"/>
      <c r="AC202" s="5"/>
      <c r="AD202" s="5"/>
      <c r="AE202" s="5"/>
      <c r="AF202" s="5"/>
      <c r="AG202" s="5"/>
      <c r="AH202" s="5"/>
      <c r="AI202" s="5"/>
      <c r="AJ202" s="5"/>
      <c r="AK202" s="5"/>
    </row>
    <row r="203" spans="15:37" s="80" customFormat="1">
      <c r="O203" s="5"/>
      <c r="P203" s="5"/>
      <c r="Q203" s="5"/>
      <c r="R203" s="5"/>
      <c r="S203" s="5"/>
      <c r="T203" s="5"/>
      <c r="U203" s="5"/>
      <c r="V203" s="5"/>
      <c r="W203" s="5"/>
      <c r="X203" s="5"/>
      <c r="Y203" s="5"/>
      <c r="Z203" s="5"/>
      <c r="AA203" s="5"/>
      <c r="AB203" s="5"/>
      <c r="AC203" s="5"/>
      <c r="AD203" s="5"/>
      <c r="AE203" s="5"/>
      <c r="AF203" s="5"/>
      <c r="AG203" s="5"/>
      <c r="AH203" s="5"/>
      <c r="AI203" s="5"/>
      <c r="AJ203" s="5"/>
      <c r="AK203" s="5"/>
    </row>
    <row r="204" spans="15:37" s="80" customFormat="1">
      <c r="O204" s="5"/>
      <c r="P204" s="5"/>
      <c r="Q204" s="5"/>
      <c r="R204" s="5"/>
      <c r="S204" s="5"/>
      <c r="T204" s="5"/>
      <c r="U204" s="5"/>
      <c r="V204" s="5"/>
      <c r="W204" s="5"/>
      <c r="X204" s="5"/>
      <c r="Y204" s="5"/>
      <c r="Z204" s="5"/>
      <c r="AA204" s="5"/>
      <c r="AB204" s="5"/>
      <c r="AC204" s="5"/>
      <c r="AD204" s="5"/>
      <c r="AE204" s="5"/>
      <c r="AF204" s="5"/>
      <c r="AG204" s="5"/>
      <c r="AH204" s="5"/>
      <c r="AI204" s="5"/>
      <c r="AJ204" s="5"/>
      <c r="AK204" s="5"/>
    </row>
    <row r="205" spans="15:37" s="80" customFormat="1">
      <c r="O205" s="5"/>
      <c r="P205" s="5"/>
      <c r="Q205" s="5"/>
      <c r="R205" s="5"/>
      <c r="S205" s="5"/>
      <c r="T205" s="5"/>
      <c r="U205" s="5"/>
      <c r="V205" s="5"/>
      <c r="W205" s="5"/>
      <c r="X205" s="5"/>
      <c r="Y205" s="5"/>
      <c r="Z205" s="5"/>
      <c r="AA205" s="5"/>
      <c r="AB205" s="5"/>
      <c r="AC205" s="5"/>
      <c r="AD205" s="5"/>
      <c r="AE205" s="5"/>
      <c r="AF205" s="5"/>
      <c r="AG205" s="5"/>
      <c r="AH205" s="5"/>
      <c r="AI205" s="5"/>
      <c r="AJ205" s="5"/>
      <c r="AK205" s="5"/>
    </row>
    <row r="206" spans="15:37" s="80" customFormat="1">
      <c r="O206" s="5"/>
      <c r="P206" s="5"/>
      <c r="Q206" s="5"/>
      <c r="R206" s="5"/>
      <c r="S206" s="5"/>
      <c r="T206" s="5"/>
      <c r="U206" s="5"/>
      <c r="V206" s="5"/>
      <c r="W206" s="5"/>
      <c r="X206" s="5"/>
      <c r="Y206" s="5"/>
      <c r="Z206" s="5"/>
      <c r="AA206" s="5"/>
      <c r="AB206" s="5"/>
      <c r="AC206" s="5"/>
      <c r="AD206" s="5"/>
      <c r="AE206" s="5"/>
      <c r="AF206" s="5"/>
      <c r="AG206" s="5"/>
      <c r="AH206" s="5"/>
      <c r="AI206" s="5"/>
      <c r="AJ206" s="5"/>
      <c r="AK206" s="5"/>
    </row>
    <row r="207" spans="15:37" s="80" customFormat="1">
      <c r="O207" s="5"/>
      <c r="P207" s="5"/>
      <c r="Q207" s="5"/>
      <c r="R207" s="5"/>
      <c r="S207" s="5"/>
      <c r="T207" s="5"/>
      <c r="U207" s="5"/>
      <c r="V207" s="5"/>
      <c r="W207" s="5"/>
      <c r="X207" s="5"/>
      <c r="Y207" s="5"/>
      <c r="Z207" s="5"/>
      <c r="AA207" s="5"/>
      <c r="AB207" s="5"/>
      <c r="AC207" s="5"/>
      <c r="AD207" s="5"/>
      <c r="AE207" s="5"/>
      <c r="AF207" s="5"/>
      <c r="AG207" s="5"/>
      <c r="AH207" s="5"/>
      <c r="AI207" s="5"/>
      <c r="AJ207" s="5"/>
      <c r="AK207" s="5"/>
    </row>
    <row r="208" spans="15:37" s="80" customFormat="1">
      <c r="O208" s="5"/>
      <c r="P208" s="5"/>
      <c r="Q208" s="5"/>
      <c r="R208" s="5"/>
      <c r="S208" s="5"/>
      <c r="T208" s="5"/>
      <c r="U208" s="5"/>
      <c r="V208" s="5"/>
      <c r="W208" s="5"/>
      <c r="X208" s="5"/>
      <c r="Y208" s="5"/>
      <c r="Z208" s="5"/>
      <c r="AA208" s="5"/>
      <c r="AB208" s="5"/>
      <c r="AC208" s="5"/>
      <c r="AD208" s="5"/>
      <c r="AE208" s="5"/>
      <c r="AF208" s="5"/>
      <c r="AG208" s="5"/>
      <c r="AH208" s="5"/>
      <c r="AI208" s="5"/>
      <c r="AJ208" s="5"/>
      <c r="AK208" s="5"/>
    </row>
    <row r="209" spans="15:37" s="80" customFormat="1">
      <c r="O209" s="5"/>
      <c r="P209" s="5"/>
      <c r="Q209" s="5"/>
      <c r="R209" s="5"/>
      <c r="S209" s="5"/>
      <c r="T209" s="5"/>
      <c r="U209" s="5"/>
      <c r="V209" s="5"/>
      <c r="W209" s="5"/>
      <c r="X209" s="5"/>
      <c r="Y209" s="5"/>
      <c r="Z209" s="5"/>
      <c r="AA209" s="5"/>
      <c r="AB209" s="5"/>
      <c r="AC209" s="5"/>
      <c r="AD209" s="5"/>
      <c r="AE209" s="5"/>
      <c r="AF209" s="5"/>
      <c r="AG209" s="5"/>
      <c r="AH209" s="5"/>
      <c r="AI209" s="5"/>
      <c r="AJ209" s="5"/>
      <c r="AK209" s="5"/>
    </row>
    <row r="210" spans="15:37" s="80" customFormat="1">
      <c r="O210" s="5"/>
      <c r="P210" s="5"/>
      <c r="Q210" s="5"/>
      <c r="R210" s="5"/>
      <c r="S210" s="5"/>
      <c r="T210" s="5"/>
      <c r="U210" s="5"/>
      <c r="V210" s="5"/>
      <c r="W210" s="5"/>
      <c r="X210" s="5"/>
      <c r="Y210" s="5"/>
      <c r="Z210" s="5"/>
      <c r="AA210" s="5"/>
      <c r="AB210" s="5"/>
      <c r="AC210" s="5"/>
      <c r="AD210" s="5"/>
      <c r="AE210" s="5"/>
      <c r="AF210" s="5"/>
      <c r="AG210" s="5"/>
      <c r="AH210" s="5"/>
      <c r="AI210" s="5"/>
      <c r="AJ210" s="5"/>
      <c r="AK210" s="5"/>
    </row>
    <row r="211" spans="15:37" s="80" customFormat="1">
      <c r="O211" s="5"/>
      <c r="P211" s="5"/>
      <c r="Q211" s="5"/>
      <c r="R211" s="5"/>
      <c r="S211" s="5"/>
      <c r="T211" s="5"/>
      <c r="U211" s="5"/>
      <c r="V211" s="5"/>
      <c r="W211" s="5"/>
      <c r="X211" s="5"/>
      <c r="Y211" s="5"/>
      <c r="Z211" s="5"/>
      <c r="AA211" s="5"/>
      <c r="AB211" s="5"/>
      <c r="AC211" s="5"/>
      <c r="AD211" s="5"/>
      <c r="AE211" s="5"/>
      <c r="AF211" s="5"/>
      <c r="AG211" s="5"/>
      <c r="AH211" s="5"/>
      <c r="AI211" s="5"/>
      <c r="AJ211" s="5"/>
      <c r="AK211" s="5"/>
    </row>
    <row r="212" spans="15:37" s="80" customFormat="1">
      <c r="O212" s="5"/>
      <c r="P212" s="5"/>
      <c r="Q212" s="5"/>
      <c r="R212" s="5"/>
      <c r="S212" s="5"/>
      <c r="T212" s="5"/>
      <c r="U212" s="5"/>
      <c r="V212" s="5"/>
      <c r="W212" s="5"/>
      <c r="X212" s="5"/>
      <c r="Y212" s="5"/>
      <c r="Z212" s="5"/>
      <c r="AA212" s="5"/>
      <c r="AB212" s="5"/>
      <c r="AC212" s="5"/>
      <c r="AD212" s="5"/>
      <c r="AE212" s="5"/>
      <c r="AF212" s="5"/>
      <c r="AG212" s="5"/>
      <c r="AH212" s="5"/>
      <c r="AI212" s="5"/>
      <c r="AJ212" s="5"/>
      <c r="AK212" s="5"/>
    </row>
    <row r="213" spans="15:37" s="80" customFormat="1">
      <c r="O213" s="5"/>
      <c r="P213" s="5"/>
      <c r="Q213" s="5"/>
      <c r="R213" s="5"/>
      <c r="S213" s="5"/>
      <c r="T213" s="5"/>
      <c r="U213" s="5"/>
      <c r="V213" s="5"/>
      <c r="W213" s="5"/>
      <c r="X213" s="5"/>
      <c r="Y213" s="5"/>
      <c r="Z213" s="5"/>
      <c r="AA213" s="5"/>
      <c r="AB213" s="5"/>
      <c r="AC213" s="5"/>
      <c r="AD213" s="5"/>
      <c r="AE213" s="5"/>
      <c r="AF213" s="5"/>
      <c r="AG213" s="5"/>
      <c r="AH213" s="5"/>
      <c r="AI213" s="5"/>
      <c r="AJ213" s="5"/>
      <c r="AK213" s="5"/>
    </row>
    <row r="214" spans="15:37" s="80" customFormat="1">
      <c r="O214" s="5"/>
      <c r="P214" s="5"/>
      <c r="Q214" s="5"/>
      <c r="R214" s="5"/>
      <c r="S214" s="5"/>
      <c r="T214" s="5"/>
      <c r="U214" s="5"/>
      <c r="V214" s="5"/>
      <c r="W214" s="5"/>
      <c r="X214" s="5"/>
      <c r="Y214" s="5"/>
      <c r="Z214" s="5"/>
      <c r="AA214" s="5"/>
      <c r="AB214" s="5"/>
      <c r="AC214" s="5"/>
      <c r="AD214" s="5"/>
      <c r="AE214" s="5"/>
      <c r="AF214" s="5"/>
      <c r="AG214" s="5"/>
      <c r="AH214" s="5"/>
      <c r="AI214" s="5"/>
      <c r="AJ214" s="5"/>
      <c r="AK214" s="5"/>
    </row>
    <row r="215" spans="15:37" s="80" customFormat="1">
      <c r="O215" s="5"/>
      <c r="P215" s="5"/>
      <c r="Q215" s="5"/>
      <c r="R215" s="5"/>
      <c r="S215" s="5"/>
      <c r="T215" s="5"/>
      <c r="U215" s="5"/>
      <c r="V215" s="5"/>
      <c r="W215" s="5"/>
      <c r="X215" s="5"/>
      <c r="Y215" s="5"/>
      <c r="Z215" s="5"/>
      <c r="AA215" s="5"/>
      <c r="AB215" s="5"/>
      <c r="AC215" s="5"/>
      <c r="AD215" s="5"/>
      <c r="AE215" s="5"/>
      <c r="AF215" s="5"/>
      <c r="AG215" s="5"/>
      <c r="AH215" s="5"/>
      <c r="AI215" s="5"/>
      <c r="AJ215" s="5"/>
      <c r="AK215" s="5"/>
    </row>
    <row r="216" spans="15:37" s="80" customFormat="1">
      <c r="O216" s="5"/>
      <c r="P216" s="5"/>
      <c r="Q216" s="5"/>
      <c r="R216" s="5"/>
      <c r="S216" s="5"/>
      <c r="T216" s="5"/>
      <c r="U216" s="5"/>
      <c r="V216" s="5"/>
      <c r="W216" s="5"/>
      <c r="X216" s="5"/>
      <c r="Y216" s="5"/>
      <c r="Z216" s="5"/>
      <c r="AA216" s="5"/>
      <c r="AB216" s="5"/>
      <c r="AC216" s="5"/>
      <c r="AD216" s="5"/>
      <c r="AE216" s="5"/>
      <c r="AF216" s="5"/>
      <c r="AG216" s="5"/>
      <c r="AH216" s="5"/>
      <c r="AI216" s="5"/>
      <c r="AJ216" s="5"/>
      <c r="AK216" s="5"/>
    </row>
    <row r="217" spans="15:37" s="80" customFormat="1">
      <c r="O217" s="5"/>
      <c r="P217" s="5"/>
      <c r="Q217" s="5"/>
      <c r="R217" s="5"/>
      <c r="S217" s="5"/>
      <c r="T217" s="5"/>
      <c r="U217" s="5"/>
      <c r="V217" s="5"/>
      <c r="W217" s="5"/>
      <c r="X217" s="5"/>
      <c r="Y217" s="5"/>
      <c r="Z217" s="5"/>
      <c r="AA217" s="5"/>
      <c r="AB217" s="5"/>
      <c r="AC217" s="5"/>
      <c r="AD217" s="5"/>
      <c r="AE217" s="5"/>
      <c r="AF217" s="5"/>
      <c r="AG217" s="5"/>
      <c r="AH217" s="5"/>
      <c r="AI217" s="5"/>
      <c r="AJ217" s="5"/>
      <c r="AK217" s="5"/>
    </row>
    <row r="218" spans="15:37" s="80" customFormat="1">
      <c r="O218" s="5"/>
      <c r="P218" s="5"/>
      <c r="Q218" s="5"/>
      <c r="R218" s="5"/>
      <c r="S218" s="5"/>
      <c r="T218" s="5"/>
      <c r="U218" s="5"/>
      <c r="V218" s="5"/>
      <c r="W218" s="5"/>
      <c r="X218" s="5"/>
      <c r="Y218" s="5"/>
      <c r="Z218" s="5"/>
      <c r="AA218" s="5"/>
      <c r="AB218" s="5"/>
      <c r="AC218" s="5"/>
      <c r="AD218" s="5"/>
      <c r="AE218" s="5"/>
      <c r="AF218" s="5"/>
      <c r="AG218" s="5"/>
      <c r="AH218" s="5"/>
      <c r="AI218" s="5"/>
      <c r="AJ218" s="5"/>
      <c r="AK218" s="5"/>
    </row>
    <row r="219" spans="15:37" s="80" customFormat="1">
      <c r="O219" s="5"/>
      <c r="P219" s="5"/>
      <c r="Q219" s="5"/>
      <c r="R219" s="5"/>
      <c r="S219" s="5"/>
      <c r="T219" s="5"/>
      <c r="U219" s="5"/>
      <c r="V219" s="5"/>
      <c r="W219" s="5"/>
      <c r="X219" s="5"/>
      <c r="Y219" s="5"/>
      <c r="Z219" s="5"/>
      <c r="AA219" s="5"/>
      <c r="AB219" s="5"/>
      <c r="AC219" s="5"/>
      <c r="AD219" s="5"/>
      <c r="AE219" s="5"/>
      <c r="AF219" s="5"/>
      <c r="AG219" s="5"/>
      <c r="AH219" s="5"/>
      <c r="AI219" s="5"/>
      <c r="AJ219" s="5"/>
      <c r="AK219" s="5"/>
    </row>
    <row r="220" spans="15:37" s="80" customFormat="1">
      <c r="O220" s="5"/>
      <c r="P220" s="5"/>
      <c r="Q220" s="5"/>
      <c r="R220" s="5"/>
      <c r="S220" s="5"/>
      <c r="T220" s="5"/>
      <c r="U220" s="5"/>
      <c r="V220" s="5"/>
      <c r="W220" s="5"/>
      <c r="X220" s="5"/>
      <c r="Y220" s="5"/>
      <c r="Z220" s="5"/>
      <c r="AA220" s="5"/>
      <c r="AB220" s="5"/>
      <c r="AC220" s="5"/>
      <c r="AD220" s="5"/>
      <c r="AE220" s="5"/>
      <c r="AF220" s="5"/>
      <c r="AG220" s="5"/>
      <c r="AH220" s="5"/>
      <c r="AI220" s="5"/>
      <c r="AJ220" s="5"/>
      <c r="AK220" s="5"/>
    </row>
    <row r="221" spans="15:37" s="80" customFormat="1">
      <c r="O221" s="5"/>
      <c r="P221" s="5"/>
      <c r="Q221" s="5"/>
      <c r="R221" s="5"/>
      <c r="S221" s="5"/>
      <c r="T221" s="5"/>
      <c r="U221" s="5"/>
      <c r="V221" s="5"/>
      <c r="W221" s="5"/>
      <c r="X221" s="5"/>
      <c r="Y221" s="5"/>
      <c r="Z221" s="5"/>
      <c r="AA221" s="5"/>
      <c r="AB221" s="5"/>
      <c r="AC221" s="5"/>
      <c r="AD221" s="5"/>
      <c r="AE221" s="5"/>
      <c r="AF221" s="5"/>
      <c r="AG221" s="5"/>
      <c r="AH221" s="5"/>
      <c r="AI221" s="5"/>
      <c r="AJ221" s="5"/>
      <c r="AK221" s="5"/>
    </row>
    <row r="222" spans="15:37" s="80" customFormat="1">
      <c r="O222" s="5"/>
      <c r="P222" s="5"/>
      <c r="Q222" s="5"/>
      <c r="R222" s="5"/>
      <c r="S222" s="5"/>
      <c r="T222" s="5"/>
      <c r="U222" s="5"/>
      <c r="V222" s="5"/>
      <c r="W222" s="5"/>
      <c r="X222" s="5"/>
      <c r="Y222" s="5"/>
      <c r="Z222" s="5"/>
      <c r="AA222" s="5"/>
      <c r="AB222" s="5"/>
      <c r="AC222" s="5"/>
      <c r="AD222" s="5"/>
      <c r="AE222" s="5"/>
      <c r="AF222" s="5"/>
      <c r="AG222" s="5"/>
      <c r="AH222" s="5"/>
      <c r="AI222" s="5"/>
      <c r="AJ222" s="5"/>
      <c r="AK222" s="5"/>
    </row>
    <row r="223" spans="15:37" s="80" customFormat="1">
      <c r="O223" s="5"/>
      <c r="P223" s="5"/>
      <c r="Q223" s="5"/>
      <c r="R223" s="5"/>
      <c r="S223" s="5"/>
      <c r="T223" s="5"/>
      <c r="U223" s="5"/>
      <c r="V223" s="5"/>
      <c r="W223" s="5"/>
      <c r="X223" s="5"/>
      <c r="Y223" s="5"/>
      <c r="Z223" s="5"/>
      <c r="AA223" s="5"/>
      <c r="AB223" s="5"/>
      <c r="AC223" s="5"/>
      <c r="AD223" s="5"/>
      <c r="AE223" s="5"/>
      <c r="AF223" s="5"/>
      <c r="AG223" s="5"/>
      <c r="AH223" s="5"/>
      <c r="AI223" s="5"/>
      <c r="AJ223" s="5"/>
      <c r="AK223" s="5"/>
    </row>
    <row r="224" spans="15:37" s="80" customFormat="1">
      <c r="O224" s="5"/>
      <c r="P224" s="5"/>
      <c r="Q224" s="5"/>
      <c r="R224" s="5"/>
      <c r="S224" s="5"/>
      <c r="T224" s="5"/>
      <c r="U224" s="5"/>
      <c r="V224" s="5"/>
      <c r="W224" s="5"/>
      <c r="X224" s="5"/>
      <c r="Y224" s="5"/>
      <c r="Z224" s="5"/>
      <c r="AA224" s="5"/>
      <c r="AB224" s="5"/>
      <c r="AC224" s="5"/>
      <c r="AD224" s="5"/>
      <c r="AE224" s="5"/>
      <c r="AF224" s="5"/>
      <c r="AG224" s="5"/>
      <c r="AH224" s="5"/>
      <c r="AI224" s="5"/>
      <c r="AJ224" s="5"/>
      <c r="AK224" s="5"/>
    </row>
    <row r="225" spans="15:37" s="80" customFormat="1">
      <c r="O225" s="5"/>
      <c r="P225" s="5"/>
      <c r="Q225" s="5"/>
      <c r="R225" s="5"/>
      <c r="S225" s="5"/>
      <c r="T225" s="5"/>
      <c r="U225" s="5"/>
      <c r="V225" s="5"/>
      <c r="W225" s="5"/>
      <c r="X225" s="5"/>
      <c r="Y225" s="5"/>
      <c r="Z225" s="5"/>
      <c r="AA225" s="5"/>
      <c r="AB225" s="5"/>
      <c r="AC225" s="5"/>
      <c r="AD225" s="5"/>
      <c r="AE225" s="5"/>
      <c r="AF225" s="5"/>
      <c r="AG225" s="5"/>
      <c r="AH225" s="5"/>
      <c r="AI225" s="5"/>
      <c r="AJ225" s="5"/>
      <c r="AK225" s="5"/>
    </row>
    <row r="226" spans="15:37" s="80" customFormat="1">
      <c r="O226" s="5"/>
      <c r="P226" s="5"/>
      <c r="Q226" s="5"/>
      <c r="R226" s="5"/>
      <c r="S226" s="5"/>
      <c r="T226" s="5"/>
      <c r="U226" s="5"/>
      <c r="V226" s="5"/>
      <c r="W226" s="5"/>
      <c r="X226" s="5"/>
      <c r="Y226" s="5"/>
      <c r="Z226" s="5"/>
      <c r="AA226" s="5"/>
      <c r="AB226" s="5"/>
      <c r="AC226" s="5"/>
      <c r="AD226" s="5"/>
      <c r="AE226" s="5"/>
      <c r="AF226" s="5"/>
      <c r="AG226" s="5"/>
      <c r="AH226" s="5"/>
      <c r="AI226" s="5"/>
      <c r="AJ226" s="5"/>
      <c r="AK226" s="5"/>
    </row>
    <row r="227" spans="15:37" s="80" customFormat="1">
      <c r="O227" s="5"/>
      <c r="P227" s="5"/>
      <c r="Q227" s="5"/>
      <c r="R227" s="5"/>
      <c r="S227" s="5"/>
      <c r="T227" s="5"/>
      <c r="U227" s="5"/>
      <c r="V227" s="5"/>
      <c r="W227" s="5"/>
      <c r="X227" s="5"/>
      <c r="Y227" s="5"/>
      <c r="Z227" s="5"/>
      <c r="AA227" s="5"/>
      <c r="AB227" s="5"/>
      <c r="AC227" s="5"/>
      <c r="AD227" s="5"/>
      <c r="AE227" s="5"/>
      <c r="AF227" s="5"/>
      <c r="AG227" s="5"/>
      <c r="AH227" s="5"/>
      <c r="AI227" s="5"/>
      <c r="AJ227" s="5"/>
      <c r="AK227" s="5"/>
    </row>
    <row r="228" spans="15:37" s="80" customFormat="1">
      <c r="O228" s="5"/>
      <c r="P228" s="5"/>
      <c r="Q228" s="5"/>
      <c r="R228" s="5"/>
      <c r="S228" s="5"/>
      <c r="T228" s="5"/>
      <c r="U228" s="5"/>
      <c r="V228" s="5"/>
      <c r="W228" s="5"/>
      <c r="X228" s="5"/>
      <c r="Y228" s="5"/>
      <c r="Z228" s="5"/>
      <c r="AA228" s="5"/>
      <c r="AB228" s="5"/>
      <c r="AC228" s="5"/>
      <c r="AD228" s="5"/>
      <c r="AE228" s="5"/>
      <c r="AF228" s="5"/>
      <c r="AG228" s="5"/>
      <c r="AH228" s="5"/>
      <c r="AI228" s="5"/>
      <c r="AJ228" s="5"/>
      <c r="AK228" s="5"/>
    </row>
    <row r="229" spans="15:37" s="80" customFormat="1">
      <c r="O229" s="5"/>
      <c r="P229" s="5"/>
      <c r="Q229" s="5"/>
      <c r="R229" s="5"/>
      <c r="S229" s="5"/>
      <c r="T229" s="5"/>
      <c r="U229" s="5"/>
      <c r="V229" s="5"/>
      <c r="W229" s="5"/>
      <c r="X229" s="5"/>
      <c r="Y229" s="5"/>
      <c r="Z229" s="5"/>
      <c r="AA229" s="5"/>
      <c r="AB229" s="5"/>
      <c r="AC229" s="5"/>
      <c r="AD229" s="5"/>
      <c r="AE229" s="5"/>
      <c r="AF229" s="5"/>
      <c r="AG229" s="5"/>
      <c r="AH229" s="5"/>
      <c r="AI229" s="5"/>
      <c r="AJ229" s="5"/>
      <c r="AK229" s="5"/>
    </row>
    <row r="230" spans="15:37" s="80" customFormat="1">
      <c r="O230" s="5"/>
      <c r="P230" s="5"/>
      <c r="Q230" s="5"/>
      <c r="R230" s="5"/>
      <c r="S230" s="5"/>
      <c r="T230" s="5"/>
      <c r="U230" s="5"/>
      <c r="V230" s="5"/>
      <c r="W230" s="5"/>
      <c r="X230" s="5"/>
      <c r="Y230" s="5"/>
      <c r="Z230" s="5"/>
      <c r="AA230" s="5"/>
      <c r="AB230" s="5"/>
      <c r="AC230" s="5"/>
      <c r="AD230" s="5"/>
      <c r="AE230" s="5"/>
      <c r="AF230" s="5"/>
      <c r="AG230" s="5"/>
      <c r="AH230" s="5"/>
      <c r="AI230" s="5"/>
      <c r="AJ230" s="5"/>
      <c r="AK230" s="5"/>
    </row>
    <row r="231" spans="15:37" s="80" customFormat="1">
      <c r="O231" s="5"/>
      <c r="P231" s="5"/>
      <c r="Q231" s="5"/>
      <c r="R231" s="5"/>
      <c r="S231" s="5"/>
      <c r="T231" s="5"/>
      <c r="U231" s="5"/>
      <c r="V231" s="5"/>
      <c r="W231" s="5"/>
      <c r="X231" s="5"/>
      <c r="Y231" s="5"/>
      <c r="Z231" s="5"/>
      <c r="AA231" s="5"/>
      <c r="AB231" s="5"/>
      <c r="AC231" s="5"/>
      <c r="AD231" s="5"/>
      <c r="AE231" s="5"/>
      <c r="AF231" s="5"/>
      <c r="AG231" s="5"/>
      <c r="AH231" s="5"/>
      <c r="AI231" s="5"/>
      <c r="AJ231" s="5"/>
      <c r="AK231" s="5"/>
    </row>
    <row r="232" spans="15:37" s="80" customFormat="1">
      <c r="O232" s="5"/>
      <c r="P232" s="5"/>
      <c r="Q232" s="5"/>
      <c r="R232" s="5"/>
      <c r="S232" s="5"/>
      <c r="T232" s="5"/>
      <c r="U232" s="5"/>
      <c r="V232" s="5"/>
      <c r="W232" s="5"/>
      <c r="X232" s="5"/>
      <c r="Y232" s="5"/>
      <c r="Z232" s="5"/>
      <c r="AA232" s="5"/>
      <c r="AB232" s="5"/>
      <c r="AC232" s="5"/>
      <c r="AD232" s="5"/>
      <c r="AE232" s="5"/>
      <c r="AF232" s="5"/>
      <c r="AG232" s="5"/>
      <c r="AH232" s="5"/>
      <c r="AI232" s="5"/>
      <c r="AJ232" s="5"/>
      <c r="AK232" s="5"/>
    </row>
    <row r="233" spans="15:37" s="80" customFormat="1">
      <c r="O233" s="5"/>
      <c r="P233" s="5"/>
      <c r="Q233" s="5"/>
      <c r="R233" s="5"/>
      <c r="S233" s="5"/>
      <c r="T233" s="5"/>
      <c r="U233" s="5"/>
      <c r="V233" s="5"/>
      <c r="W233" s="5"/>
      <c r="X233" s="5"/>
      <c r="Y233" s="5"/>
      <c r="Z233" s="5"/>
      <c r="AA233" s="5"/>
      <c r="AB233" s="5"/>
      <c r="AC233" s="5"/>
      <c r="AD233" s="5"/>
      <c r="AE233" s="5"/>
      <c r="AF233" s="5"/>
      <c r="AG233" s="5"/>
      <c r="AH233" s="5"/>
      <c r="AI233" s="5"/>
      <c r="AJ233" s="5"/>
      <c r="AK233" s="5"/>
    </row>
    <row r="234" spans="15:37" s="80" customFormat="1">
      <c r="O234" s="5"/>
      <c r="P234" s="5"/>
      <c r="Q234" s="5"/>
      <c r="R234" s="5"/>
      <c r="S234" s="5"/>
      <c r="T234" s="5"/>
      <c r="U234" s="5"/>
      <c r="V234" s="5"/>
      <c r="W234" s="5"/>
      <c r="X234" s="5"/>
      <c r="Y234" s="5"/>
      <c r="Z234" s="5"/>
      <c r="AA234" s="5"/>
      <c r="AB234" s="5"/>
      <c r="AC234" s="5"/>
      <c r="AD234" s="5"/>
      <c r="AE234" s="5"/>
      <c r="AF234" s="5"/>
      <c r="AG234" s="5"/>
      <c r="AH234" s="5"/>
      <c r="AI234" s="5"/>
      <c r="AJ234" s="5"/>
      <c r="AK234" s="5"/>
    </row>
    <row r="235" spans="15:37" s="80" customFormat="1">
      <c r="O235" s="5"/>
      <c r="P235" s="5"/>
      <c r="Q235" s="5"/>
      <c r="R235" s="5"/>
      <c r="S235" s="5"/>
      <c r="T235" s="5"/>
      <c r="U235" s="5"/>
      <c r="V235" s="5"/>
      <c r="W235" s="5"/>
      <c r="X235" s="5"/>
      <c r="Y235" s="5"/>
      <c r="Z235" s="5"/>
      <c r="AA235" s="5"/>
      <c r="AB235" s="5"/>
      <c r="AC235" s="5"/>
      <c r="AD235" s="5"/>
      <c r="AE235" s="5"/>
      <c r="AF235" s="5"/>
      <c r="AG235" s="5"/>
      <c r="AH235" s="5"/>
      <c r="AI235" s="5"/>
      <c r="AJ235" s="5"/>
      <c r="AK235" s="5"/>
    </row>
    <row r="236" spans="15:37" s="80" customFormat="1">
      <c r="O236" s="5"/>
      <c r="P236" s="5"/>
      <c r="Q236" s="5"/>
      <c r="R236" s="5"/>
      <c r="S236" s="5"/>
      <c r="T236" s="5"/>
      <c r="U236" s="5"/>
      <c r="V236" s="5"/>
      <c r="W236" s="5"/>
      <c r="X236" s="5"/>
      <c r="Y236" s="5"/>
      <c r="Z236" s="5"/>
      <c r="AA236" s="5"/>
      <c r="AB236" s="5"/>
      <c r="AC236" s="5"/>
      <c r="AD236" s="5"/>
      <c r="AE236" s="5"/>
      <c r="AF236" s="5"/>
      <c r="AG236" s="5"/>
      <c r="AH236" s="5"/>
      <c r="AI236" s="5"/>
      <c r="AJ236" s="5"/>
      <c r="AK236" s="5"/>
    </row>
    <row r="237" spans="15:37" s="80" customFormat="1">
      <c r="O237" s="5"/>
      <c r="P237" s="5"/>
      <c r="Q237" s="5"/>
      <c r="R237" s="5"/>
      <c r="S237" s="5"/>
      <c r="T237" s="5"/>
      <c r="U237" s="5"/>
      <c r="V237" s="5"/>
      <c r="W237" s="5"/>
      <c r="X237" s="5"/>
      <c r="Y237" s="5"/>
      <c r="Z237" s="5"/>
      <c r="AA237" s="5"/>
      <c r="AB237" s="5"/>
      <c r="AC237" s="5"/>
      <c r="AD237" s="5"/>
      <c r="AE237" s="5"/>
      <c r="AF237" s="5"/>
      <c r="AG237" s="5"/>
      <c r="AH237" s="5"/>
      <c r="AI237" s="5"/>
      <c r="AJ237" s="5"/>
      <c r="AK237" s="5"/>
    </row>
    <row r="238" spans="15:37" s="80" customFormat="1">
      <c r="O238" s="5"/>
      <c r="P238" s="5"/>
      <c r="Q238" s="5"/>
      <c r="R238" s="5"/>
      <c r="S238" s="5"/>
      <c r="T238" s="5"/>
      <c r="U238" s="5"/>
      <c r="V238" s="5"/>
      <c r="W238" s="5"/>
      <c r="X238" s="5"/>
      <c r="Y238" s="5"/>
      <c r="Z238" s="5"/>
      <c r="AA238" s="5"/>
      <c r="AB238" s="5"/>
      <c r="AC238" s="5"/>
      <c r="AD238" s="5"/>
      <c r="AE238" s="5"/>
      <c r="AF238" s="5"/>
      <c r="AG238" s="5"/>
      <c r="AH238" s="5"/>
      <c r="AI238" s="5"/>
      <c r="AJ238" s="5"/>
      <c r="AK238" s="5"/>
    </row>
    <row r="239" spans="15:37" s="80" customFormat="1">
      <c r="O239" s="5"/>
      <c r="P239" s="5"/>
      <c r="Q239" s="5"/>
      <c r="R239" s="5"/>
      <c r="S239" s="5"/>
      <c r="T239" s="5"/>
      <c r="U239" s="5"/>
      <c r="V239" s="5"/>
      <c r="W239" s="5"/>
      <c r="X239" s="5"/>
      <c r="Y239" s="5"/>
      <c r="Z239" s="5"/>
      <c r="AA239" s="5"/>
      <c r="AB239" s="5"/>
      <c r="AC239" s="5"/>
      <c r="AD239" s="5"/>
      <c r="AE239" s="5"/>
      <c r="AF239" s="5"/>
      <c r="AG239" s="5"/>
      <c r="AH239" s="5"/>
      <c r="AI239" s="5"/>
      <c r="AJ239" s="5"/>
      <c r="AK239" s="5"/>
    </row>
    <row r="240" spans="15:37" s="80" customFormat="1">
      <c r="O240" s="5"/>
      <c r="P240" s="5"/>
      <c r="Q240" s="5"/>
      <c r="R240" s="5"/>
      <c r="S240" s="5"/>
      <c r="T240" s="5"/>
      <c r="U240" s="5"/>
      <c r="V240" s="5"/>
      <c r="W240" s="5"/>
      <c r="X240" s="5"/>
      <c r="Y240" s="5"/>
      <c r="Z240" s="5"/>
      <c r="AA240" s="5"/>
      <c r="AB240" s="5"/>
      <c r="AC240" s="5"/>
      <c r="AD240" s="5"/>
      <c r="AE240" s="5"/>
      <c r="AF240" s="5"/>
      <c r="AG240" s="5"/>
      <c r="AH240" s="5"/>
      <c r="AI240" s="5"/>
      <c r="AJ240" s="5"/>
      <c r="AK240" s="5"/>
    </row>
    <row r="241" spans="15:37" s="80" customFormat="1">
      <c r="O241" s="5"/>
      <c r="P241" s="5"/>
      <c r="Q241" s="5"/>
      <c r="R241" s="5"/>
      <c r="S241" s="5"/>
      <c r="T241" s="5"/>
      <c r="U241" s="5"/>
      <c r="V241" s="5"/>
      <c r="W241" s="5"/>
      <c r="X241" s="5"/>
      <c r="Y241" s="5"/>
      <c r="Z241" s="5"/>
      <c r="AA241" s="5"/>
      <c r="AB241" s="5"/>
      <c r="AC241" s="5"/>
      <c r="AD241" s="5"/>
      <c r="AE241" s="5"/>
      <c r="AF241" s="5"/>
      <c r="AG241" s="5"/>
      <c r="AH241" s="5"/>
      <c r="AI241" s="5"/>
      <c r="AJ241" s="5"/>
      <c r="AK241" s="5"/>
    </row>
    <row r="242" spans="15:37" s="80" customFormat="1">
      <c r="O242" s="5"/>
      <c r="P242" s="5"/>
      <c r="Q242" s="5"/>
      <c r="R242" s="5"/>
      <c r="S242" s="5"/>
      <c r="T242" s="5"/>
      <c r="U242" s="5"/>
      <c r="V242" s="5"/>
      <c r="W242" s="5"/>
      <c r="X242" s="5"/>
      <c r="Y242" s="5"/>
      <c r="Z242" s="5"/>
      <c r="AA242" s="5"/>
      <c r="AB242" s="5"/>
      <c r="AC242" s="5"/>
      <c r="AD242" s="5"/>
      <c r="AE242" s="5"/>
      <c r="AF242" s="5"/>
      <c r="AG242" s="5"/>
      <c r="AH242" s="5"/>
      <c r="AI242" s="5"/>
      <c r="AJ242" s="5"/>
      <c r="AK242" s="5"/>
    </row>
    <row r="243" spans="15:37" s="80" customFormat="1">
      <c r="O243" s="5"/>
      <c r="P243" s="5"/>
      <c r="Q243" s="5"/>
      <c r="R243" s="5"/>
      <c r="S243" s="5"/>
      <c r="T243" s="5"/>
      <c r="U243" s="5"/>
      <c r="V243" s="5"/>
      <c r="W243" s="5"/>
      <c r="X243" s="5"/>
      <c r="Y243" s="5"/>
      <c r="Z243" s="5"/>
      <c r="AA243" s="5"/>
      <c r="AB243" s="5"/>
      <c r="AC243" s="5"/>
      <c r="AD243" s="5"/>
      <c r="AE243" s="5"/>
      <c r="AF243" s="5"/>
      <c r="AG243" s="5"/>
      <c r="AH243" s="5"/>
      <c r="AI243" s="5"/>
      <c r="AJ243" s="5"/>
      <c r="AK243" s="5"/>
    </row>
    <row r="244" spans="15:37" s="80" customFormat="1">
      <c r="O244" s="5"/>
      <c r="P244" s="5"/>
      <c r="Q244" s="5"/>
      <c r="R244" s="5"/>
      <c r="S244" s="5"/>
      <c r="T244" s="5"/>
      <c r="U244" s="5"/>
      <c r="V244" s="5"/>
      <c r="W244" s="5"/>
      <c r="X244" s="5"/>
      <c r="Y244" s="5"/>
      <c r="Z244" s="5"/>
      <c r="AA244" s="5"/>
      <c r="AB244" s="5"/>
      <c r="AC244" s="5"/>
      <c r="AD244" s="5"/>
      <c r="AE244" s="5"/>
      <c r="AF244" s="5"/>
      <c r="AG244" s="5"/>
      <c r="AH244" s="5"/>
      <c r="AI244" s="5"/>
      <c r="AJ244" s="5"/>
      <c r="AK244" s="5"/>
    </row>
    <row r="245" spans="15:37" s="80" customFormat="1">
      <c r="O245" s="5"/>
      <c r="P245" s="5"/>
      <c r="Q245" s="5"/>
      <c r="R245" s="5"/>
      <c r="S245" s="5"/>
      <c r="T245" s="5"/>
      <c r="U245" s="5"/>
      <c r="V245" s="5"/>
      <c r="W245" s="5"/>
      <c r="X245" s="5"/>
      <c r="Y245" s="5"/>
      <c r="Z245" s="5"/>
      <c r="AA245" s="5"/>
      <c r="AB245" s="5"/>
      <c r="AC245" s="5"/>
      <c r="AD245" s="5"/>
      <c r="AE245" s="5"/>
      <c r="AF245" s="5"/>
      <c r="AG245" s="5"/>
      <c r="AH245" s="5"/>
      <c r="AI245" s="5"/>
      <c r="AJ245" s="5"/>
      <c r="AK245" s="5"/>
    </row>
    <row r="246" spans="15:37" s="80" customFormat="1">
      <c r="O246" s="5"/>
      <c r="P246" s="5"/>
      <c r="Q246" s="5"/>
      <c r="R246" s="5"/>
      <c r="S246" s="5"/>
      <c r="T246" s="5"/>
      <c r="U246" s="5"/>
      <c r="V246" s="5"/>
      <c r="W246" s="5"/>
      <c r="X246" s="5"/>
      <c r="Y246" s="5"/>
      <c r="Z246" s="5"/>
      <c r="AA246" s="5"/>
      <c r="AB246" s="5"/>
      <c r="AC246" s="5"/>
      <c r="AD246" s="5"/>
      <c r="AE246" s="5"/>
      <c r="AF246" s="5"/>
      <c r="AG246" s="5"/>
      <c r="AH246" s="5"/>
      <c r="AI246" s="5"/>
      <c r="AJ246" s="5"/>
      <c r="AK246" s="5"/>
    </row>
    <row r="247" spans="15:37" s="80" customFormat="1">
      <c r="O247" s="5"/>
      <c r="P247" s="5"/>
      <c r="Q247" s="5"/>
      <c r="R247" s="5"/>
      <c r="S247" s="5"/>
      <c r="T247" s="5"/>
      <c r="U247" s="5"/>
      <c r="V247" s="5"/>
      <c r="W247" s="5"/>
      <c r="X247" s="5"/>
      <c r="Y247" s="5"/>
      <c r="Z247" s="5"/>
      <c r="AA247" s="5"/>
      <c r="AB247" s="5"/>
      <c r="AC247" s="5"/>
      <c r="AD247" s="5"/>
      <c r="AE247" s="5"/>
      <c r="AF247" s="5"/>
      <c r="AG247" s="5"/>
      <c r="AH247" s="5"/>
      <c r="AI247" s="5"/>
      <c r="AJ247" s="5"/>
      <c r="AK247" s="5"/>
    </row>
    <row r="248" spans="15:37" s="80" customFormat="1">
      <c r="O248" s="5"/>
      <c r="P248" s="5"/>
      <c r="Q248" s="5"/>
      <c r="R248" s="5"/>
      <c r="S248" s="5"/>
      <c r="T248" s="5"/>
      <c r="U248" s="5"/>
      <c r="V248" s="5"/>
      <c r="W248" s="5"/>
      <c r="X248" s="5"/>
      <c r="Y248" s="5"/>
      <c r="Z248" s="5"/>
      <c r="AA248" s="5"/>
      <c r="AB248" s="5"/>
      <c r="AC248" s="5"/>
      <c r="AD248" s="5"/>
      <c r="AE248" s="5"/>
      <c r="AF248" s="5"/>
      <c r="AG248" s="5"/>
      <c r="AH248" s="5"/>
      <c r="AI248" s="5"/>
      <c r="AJ248" s="5"/>
      <c r="AK248" s="5"/>
    </row>
    <row r="249" spans="15:37" s="80" customFormat="1">
      <c r="O249" s="5"/>
      <c r="P249" s="5"/>
      <c r="Q249" s="5"/>
      <c r="R249" s="5"/>
      <c r="S249" s="5"/>
      <c r="T249" s="5"/>
      <c r="U249" s="5"/>
      <c r="V249" s="5"/>
      <c r="W249" s="5"/>
      <c r="X249" s="5"/>
      <c r="Y249" s="5"/>
      <c r="Z249" s="5"/>
      <c r="AA249" s="5"/>
      <c r="AB249" s="5"/>
      <c r="AC249" s="5"/>
      <c r="AD249" s="5"/>
      <c r="AE249" s="5"/>
      <c r="AF249" s="5"/>
      <c r="AG249" s="5"/>
      <c r="AH249" s="5"/>
      <c r="AI249" s="5"/>
      <c r="AJ249" s="5"/>
      <c r="AK249" s="5"/>
    </row>
    <row r="250" spans="15:37" s="80" customFormat="1">
      <c r="O250" s="5"/>
      <c r="P250" s="5"/>
      <c r="Q250" s="5"/>
      <c r="R250" s="5"/>
      <c r="S250" s="5"/>
      <c r="T250" s="5"/>
      <c r="U250" s="5"/>
      <c r="V250" s="5"/>
      <c r="W250" s="5"/>
      <c r="X250" s="5"/>
      <c r="Y250" s="5"/>
      <c r="Z250" s="5"/>
      <c r="AA250" s="5"/>
      <c r="AB250" s="5"/>
      <c r="AC250" s="5"/>
      <c r="AD250" s="5"/>
      <c r="AE250" s="5"/>
      <c r="AF250" s="5"/>
      <c r="AG250" s="5"/>
      <c r="AH250" s="5"/>
      <c r="AI250" s="5"/>
      <c r="AJ250" s="5"/>
      <c r="AK250" s="5"/>
    </row>
    <row r="251" spans="15:37" s="80" customFormat="1">
      <c r="O251" s="5"/>
      <c r="P251" s="5"/>
      <c r="Q251" s="5"/>
      <c r="R251" s="5"/>
      <c r="S251" s="5"/>
      <c r="T251" s="5"/>
      <c r="U251" s="5"/>
      <c r="V251" s="5"/>
      <c r="W251" s="5"/>
      <c r="X251" s="5"/>
      <c r="Y251" s="5"/>
      <c r="Z251" s="5"/>
      <c r="AA251" s="5"/>
      <c r="AB251" s="5"/>
      <c r="AC251" s="5"/>
      <c r="AD251" s="5"/>
      <c r="AE251" s="5"/>
      <c r="AF251" s="5"/>
      <c r="AG251" s="5"/>
      <c r="AH251" s="5"/>
      <c r="AI251" s="5"/>
      <c r="AJ251" s="5"/>
      <c r="AK251" s="5"/>
    </row>
    <row r="252" spans="15:37" s="80" customFormat="1">
      <c r="O252" s="5"/>
      <c r="P252" s="5"/>
      <c r="Q252" s="5"/>
      <c r="R252" s="5"/>
      <c r="S252" s="5"/>
      <c r="T252" s="5"/>
      <c r="U252" s="5"/>
      <c r="V252" s="5"/>
      <c r="W252" s="5"/>
      <c r="X252" s="5"/>
      <c r="Y252" s="5"/>
      <c r="Z252" s="5"/>
      <c r="AA252" s="5"/>
      <c r="AB252" s="5"/>
      <c r="AC252" s="5"/>
      <c r="AD252" s="5"/>
      <c r="AE252" s="5"/>
      <c r="AF252" s="5"/>
      <c r="AG252" s="5"/>
      <c r="AH252" s="5"/>
      <c r="AI252" s="5"/>
      <c r="AJ252" s="5"/>
      <c r="AK252" s="5"/>
    </row>
    <row r="253" spans="15:37" s="80" customFormat="1">
      <c r="O253" s="5"/>
      <c r="P253" s="5"/>
      <c r="Q253" s="5"/>
      <c r="R253" s="5"/>
      <c r="S253" s="5"/>
      <c r="T253" s="5"/>
      <c r="U253" s="5"/>
      <c r="V253" s="5"/>
      <c r="W253" s="5"/>
      <c r="X253" s="5"/>
      <c r="Y253" s="5"/>
      <c r="Z253" s="5"/>
      <c r="AA253" s="5"/>
      <c r="AB253" s="5"/>
      <c r="AC253" s="5"/>
      <c r="AD253" s="5"/>
      <c r="AE253" s="5"/>
      <c r="AF253" s="5"/>
      <c r="AG253" s="5"/>
      <c r="AH253" s="5"/>
      <c r="AI253" s="5"/>
      <c r="AJ253" s="5"/>
      <c r="AK253" s="5"/>
    </row>
    <row r="254" spans="15:37" s="80" customFormat="1">
      <c r="O254" s="5"/>
      <c r="P254" s="5"/>
      <c r="Q254" s="5"/>
      <c r="R254" s="5"/>
      <c r="S254" s="5"/>
      <c r="T254" s="5"/>
      <c r="U254" s="5"/>
      <c r="V254" s="5"/>
      <c r="W254" s="5"/>
      <c r="X254" s="5"/>
      <c r="Y254" s="5"/>
      <c r="Z254" s="5"/>
      <c r="AA254" s="5"/>
      <c r="AB254" s="5"/>
      <c r="AC254" s="5"/>
      <c r="AD254" s="5"/>
      <c r="AE254" s="5"/>
      <c r="AF254" s="5"/>
      <c r="AG254" s="5"/>
      <c r="AH254" s="5"/>
      <c r="AI254" s="5"/>
      <c r="AJ254" s="5"/>
      <c r="AK254" s="5"/>
    </row>
    <row r="255" spans="15:37" s="80" customFormat="1">
      <c r="O255" s="5"/>
      <c r="P255" s="5"/>
      <c r="Q255" s="5"/>
      <c r="R255" s="5"/>
      <c r="S255" s="5"/>
      <c r="T255" s="5"/>
      <c r="U255" s="5"/>
      <c r="V255" s="5"/>
      <c r="W255" s="5"/>
      <c r="X255" s="5"/>
      <c r="Y255" s="5"/>
      <c r="Z255" s="5"/>
      <c r="AA255" s="5"/>
      <c r="AB255" s="5"/>
      <c r="AC255" s="5"/>
      <c r="AD255" s="5"/>
      <c r="AE255" s="5"/>
      <c r="AF255" s="5"/>
      <c r="AG255" s="5"/>
      <c r="AH255" s="5"/>
      <c r="AI255" s="5"/>
      <c r="AJ255" s="5"/>
      <c r="AK255" s="5"/>
    </row>
    <row r="256" spans="15:37" s="80" customFormat="1">
      <c r="O256" s="5"/>
      <c r="P256" s="5"/>
      <c r="Q256" s="5"/>
      <c r="R256" s="5"/>
      <c r="S256" s="5"/>
      <c r="T256" s="5"/>
      <c r="U256" s="5"/>
      <c r="V256" s="5"/>
      <c r="W256" s="5"/>
      <c r="X256" s="5"/>
      <c r="Y256" s="5"/>
      <c r="Z256" s="5"/>
      <c r="AA256" s="5"/>
      <c r="AB256" s="5"/>
      <c r="AC256" s="5"/>
      <c r="AD256" s="5"/>
      <c r="AE256" s="5"/>
      <c r="AF256" s="5"/>
      <c r="AG256" s="5"/>
      <c r="AH256" s="5"/>
      <c r="AI256" s="5"/>
      <c r="AJ256" s="5"/>
      <c r="AK256" s="5"/>
    </row>
    <row r="257" spans="15:37" s="80" customFormat="1">
      <c r="O257" s="5"/>
      <c r="P257" s="5"/>
      <c r="Q257" s="5"/>
      <c r="R257" s="5"/>
      <c r="S257" s="5"/>
      <c r="T257" s="5"/>
      <c r="U257" s="5"/>
      <c r="V257" s="5"/>
      <c r="W257" s="5"/>
      <c r="X257" s="5"/>
      <c r="Y257" s="5"/>
      <c r="Z257" s="5"/>
      <c r="AA257" s="5"/>
      <c r="AB257" s="5"/>
      <c r="AC257" s="5"/>
      <c r="AD257" s="5"/>
      <c r="AE257" s="5"/>
      <c r="AF257" s="5"/>
      <c r="AG257" s="5"/>
      <c r="AH257" s="5"/>
      <c r="AI257" s="5"/>
      <c r="AJ257" s="5"/>
      <c r="AK257" s="5"/>
    </row>
    <row r="258" spans="15:37" s="80" customFormat="1">
      <c r="O258" s="5"/>
      <c r="P258" s="5"/>
      <c r="Q258" s="5"/>
      <c r="R258" s="5"/>
      <c r="S258" s="5"/>
      <c r="T258" s="5"/>
      <c r="U258" s="5"/>
      <c r="V258" s="5"/>
      <c r="W258" s="5"/>
      <c r="X258" s="5"/>
      <c r="Y258" s="5"/>
      <c r="Z258" s="5"/>
      <c r="AA258" s="5"/>
      <c r="AB258" s="5"/>
      <c r="AC258" s="5"/>
      <c r="AD258" s="5"/>
      <c r="AE258" s="5"/>
      <c r="AF258" s="5"/>
      <c r="AG258" s="5"/>
      <c r="AH258" s="5"/>
      <c r="AI258" s="5"/>
      <c r="AJ258" s="5"/>
      <c r="AK258" s="5"/>
    </row>
    <row r="259" spans="15:37" s="80" customFormat="1">
      <c r="O259" s="5"/>
      <c r="P259" s="5"/>
      <c r="Q259" s="5"/>
      <c r="R259" s="5"/>
      <c r="S259" s="5"/>
      <c r="T259" s="5"/>
      <c r="U259" s="5"/>
      <c r="V259" s="5"/>
      <c r="W259" s="5"/>
      <c r="X259" s="5"/>
      <c r="Y259" s="5"/>
      <c r="Z259" s="5"/>
      <c r="AA259" s="5"/>
      <c r="AB259" s="5"/>
      <c r="AC259" s="5"/>
      <c r="AD259" s="5"/>
      <c r="AE259" s="5"/>
      <c r="AF259" s="5"/>
      <c r="AG259" s="5"/>
      <c r="AH259" s="5"/>
      <c r="AI259" s="5"/>
      <c r="AJ259" s="5"/>
      <c r="AK259" s="5"/>
    </row>
    <row r="260" spans="15:37" s="80" customFormat="1">
      <c r="O260" s="5"/>
      <c r="P260" s="5"/>
      <c r="Q260" s="5"/>
      <c r="R260" s="5"/>
      <c r="S260" s="5"/>
      <c r="T260" s="5"/>
      <c r="U260" s="5"/>
      <c r="V260" s="5"/>
      <c r="W260" s="5"/>
      <c r="X260" s="5"/>
      <c r="Y260" s="5"/>
      <c r="Z260" s="5"/>
      <c r="AA260" s="5"/>
      <c r="AB260" s="5"/>
      <c r="AC260" s="5"/>
      <c r="AD260" s="5"/>
      <c r="AE260" s="5"/>
      <c r="AF260" s="5"/>
      <c r="AG260" s="5"/>
      <c r="AH260" s="5"/>
      <c r="AI260" s="5"/>
      <c r="AJ260" s="5"/>
      <c r="AK260" s="5"/>
    </row>
    <row r="261" spans="15:37" s="80" customFormat="1">
      <c r="O261" s="5"/>
      <c r="P261" s="5"/>
      <c r="Q261" s="5"/>
      <c r="R261" s="5"/>
      <c r="S261" s="5"/>
      <c r="T261" s="5"/>
      <c r="U261" s="5"/>
      <c r="V261" s="5"/>
      <c r="W261" s="5"/>
      <c r="X261" s="5"/>
      <c r="Y261" s="5"/>
      <c r="Z261" s="5"/>
      <c r="AA261" s="5"/>
      <c r="AB261" s="5"/>
      <c r="AC261" s="5"/>
      <c r="AD261" s="5"/>
      <c r="AE261" s="5"/>
      <c r="AF261" s="5"/>
      <c r="AG261" s="5"/>
      <c r="AH261" s="5"/>
      <c r="AI261" s="5"/>
      <c r="AJ261" s="5"/>
      <c r="AK261" s="5"/>
    </row>
    <row r="262" spans="15:37" s="80" customFormat="1">
      <c r="O262" s="5"/>
      <c r="P262" s="5"/>
      <c r="Q262" s="5"/>
      <c r="R262" s="5"/>
      <c r="S262" s="5"/>
      <c r="T262" s="5"/>
      <c r="U262" s="5"/>
      <c r="V262" s="5"/>
      <c r="W262" s="5"/>
      <c r="X262" s="5"/>
      <c r="Y262" s="5"/>
      <c r="Z262" s="5"/>
      <c r="AA262" s="5"/>
      <c r="AB262" s="5"/>
      <c r="AC262" s="5"/>
      <c r="AD262" s="5"/>
      <c r="AE262" s="5"/>
      <c r="AF262" s="5"/>
      <c r="AG262" s="5"/>
      <c r="AH262" s="5"/>
      <c r="AI262" s="5"/>
      <c r="AJ262" s="5"/>
      <c r="AK262" s="5"/>
    </row>
    <row r="263" spans="15:37" s="80" customFormat="1">
      <c r="O263" s="5"/>
      <c r="P263" s="5"/>
      <c r="Q263" s="5"/>
      <c r="R263" s="5"/>
      <c r="S263" s="5"/>
      <c r="T263" s="5"/>
      <c r="U263" s="5"/>
      <c r="V263" s="5"/>
      <c r="W263" s="5"/>
      <c r="X263" s="5"/>
      <c r="Y263" s="5"/>
      <c r="Z263" s="5"/>
      <c r="AA263" s="5"/>
      <c r="AB263" s="5"/>
      <c r="AC263" s="5"/>
      <c r="AD263" s="5"/>
      <c r="AE263" s="5"/>
      <c r="AF263" s="5"/>
      <c r="AG263" s="5"/>
      <c r="AH263" s="5"/>
      <c r="AI263" s="5"/>
      <c r="AJ263" s="5"/>
      <c r="AK263" s="5"/>
    </row>
    <row r="264" spans="15:37" s="80" customFormat="1">
      <c r="O264" s="5"/>
      <c r="P264" s="5"/>
      <c r="Q264" s="5"/>
      <c r="R264" s="5"/>
      <c r="S264" s="5"/>
      <c r="T264" s="5"/>
      <c r="U264" s="5"/>
      <c r="V264" s="5"/>
      <c r="W264" s="5"/>
      <c r="X264" s="5"/>
      <c r="Y264" s="5"/>
      <c r="Z264" s="5"/>
      <c r="AA264" s="5"/>
      <c r="AB264" s="5"/>
      <c r="AC264" s="5"/>
      <c r="AD264" s="5"/>
      <c r="AE264" s="5"/>
      <c r="AF264" s="5"/>
      <c r="AG264" s="5"/>
      <c r="AH264" s="5"/>
      <c r="AI264" s="5"/>
      <c r="AJ264" s="5"/>
      <c r="AK264" s="5"/>
    </row>
    <row r="265" spans="15:37" s="80" customFormat="1">
      <c r="O265" s="5"/>
      <c r="P265" s="5"/>
      <c r="Q265" s="5"/>
      <c r="R265" s="5"/>
      <c r="S265" s="5"/>
      <c r="T265" s="5"/>
      <c r="U265" s="5"/>
      <c r="V265" s="5"/>
      <c r="W265" s="5"/>
      <c r="X265" s="5"/>
      <c r="Y265" s="5"/>
      <c r="Z265" s="5"/>
      <c r="AA265" s="5"/>
      <c r="AB265" s="5"/>
      <c r="AC265" s="5"/>
      <c r="AD265" s="5"/>
      <c r="AE265" s="5"/>
      <c r="AF265" s="5"/>
      <c r="AG265" s="5"/>
      <c r="AH265" s="5"/>
      <c r="AI265" s="5"/>
      <c r="AJ265" s="5"/>
      <c r="AK265" s="5"/>
    </row>
    <row r="266" spans="15:37" s="80" customFormat="1">
      <c r="O266" s="5"/>
      <c r="P266" s="5"/>
      <c r="Q266" s="5"/>
      <c r="R266" s="5"/>
      <c r="S266" s="5"/>
      <c r="T266" s="5"/>
      <c r="U266" s="5"/>
      <c r="V266" s="5"/>
      <c r="W266" s="5"/>
      <c r="X266" s="5"/>
      <c r="Y266" s="5"/>
      <c r="Z266" s="5"/>
      <c r="AA266" s="5"/>
      <c r="AB266" s="5"/>
      <c r="AC266" s="5"/>
      <c r="AD266" s="5"/>
      <c r="AE266" s="5"/>
      <c r="AF266" s="5"/>
      <c r="AG266" s="5"/>
      <c r="AH266" s="5"/>
      <c r="AI266" s="5"/>
      <c r="AJ266" s="5"/>
      <c r="AK266" s="5"/>
    </row>
    <row r="267" spans="15:37" s="80" customFormat="1">
      <c r="O267" s="5"/>
      <c r="P267" s="5"/>
      <c r="Q267" s="5"/>
      <c r="R267" s="5"/>
      <c r="S267" s="5"/>
      <c r="T267" s="5"/>
      <c r="U267" s="5"/>
      <c r="V267" s="5"/>
      <c r="W267" s="5"/>
      <c r="X267" s="5"/>
      <c r="Y267" s="5"/>
      <c r="Z267" s="5"/>
      <c r="AA267" s="5"/>
      <c r="AB267" s="5"/>
      <c r="AC267" s="5"/>
      <c r="AD267" s="5"/>
      <c r="AE267" s="5"/>
      <c r="AF267" s="5"/>
      <c r="AG267" s="5"/>
      <c r="AH267" s="5"/>
      <c r="AI267" s="5"/>
      <c r="AJ267" s="5"/>
      <c r="AK267" s="5"/>
    </row>
    <row r="268" spans="15:37" s="80" customFormat="1">
      <c r="O268" s="5"/>
      <c r="P268" s="5"/>
      <c r="Q268" s="5"/>
      <c r="R268" s="5"/>
      <c r="S268" s="5"/>
      <c r="T268" s="5"/>
      <c r="U268" s="5"/>
      <c r="V268" s="5"/>
      <c r="W268" s="5"/>
      <c r="X268" s="5"/>
      <c r="Y268" s="5"/>
      <c r="Z268" s="5"/>
      <c r="AA268" s="5"/>
      <c r="AB268" s="5"/>
      <c r="AC268" s="5"/>
      <c r="AD268" s="5"/>
      <c r="AE268" s="5"/>
      <c r="AF268" s="5"/>
      <c r="AG268" s="5"/>
      <c r="AH268" s="5"/>
      <c r="AI268" s="5"/>
      <c r="AJ268" s="5"/>
      <c r="AK268" s="5"/>
    </row>
    <row r="269" spans="15:37" s="80" customFormat="1">
      <c r="O269" s="5"/>
      <c r="P269" s="5"/>
      <c r="Q269" s="5"/>
      <c r="R269" s="5"/>
      <c r="S269" s="5"/>
      <c r="T269" s="5"/>
      <c r="U269" s="5"/>
      <c r="V269" s="5"/>
      <c r="W269" s="5"/>
      <c r="X269" s="5"/>
      <c r="Y269" s="5"/>
      <c r="Z269" s="5"/>
      <c r="AA269" s="5"/>
      <c r="AB269" s="5"/>
      <c r="AC269" s="5"/>
      <c r="AD269" s="5"/>
      <c r="AE269" s="5"/>
      <c r="AF269" s="5"/>
      <c r="AG269" s="5"/>
      <c r="AH269" s="5"/>
      <c r="AI269" s="5"/>
      <c r="AJ269" s="5"/>
      <c r="AK269" s="5"/>
    </row>
    <row r="270" spans="15:37" s="80" customFormat="1">
      <c r="O270" s="5"/>
      <c r="P270" s="5"/>
      <c r="Q270" s="5"/>
      <c r="R270" s="5"/>
      <c r="S270" s="5"/>
      <c r="T270" s="5"/>
      <c r="U270" s="5"/>
      <c r="V270" s="5"/>
      <c r="W270" s="5"/>
      <c r="X270" s="5"/>
      <c r="Y270" s="5"/>
      <c r="Z270" s="5"/>
      <c r="AA270" s="5"/>
      <c r="AB270" s="5"/>
      <c r="AC270" s="5"/>
      <c r="AD270" s="5"/>
      <c r="AE270" s="5"/>
      <c r="AF270" s="5"/>
      <c r="AG270" s="5"/>
      <c r="AH270" s="5"/>
      <c r="AI270" s="5"/>
      <c r="AJ270" s="5"/>
      <c r="AK270" s="5"/>
    </row>
    <row r="271" spans="15:37" s="80" customFormat="1">
      <c r="O271" s="5"/>
      <c r="P271" s="5"/>
      <c r="Q271" s="5"/>
      <c r="R271" s="5"/>
      <c r="S271" s="5"/>
      <c r="T271" s="5"/>
      <c r="U271" s="5"/>
      <c r="V271" s="5"/>
      <c r="W271" s="5"/>
      <c r="X271" s="5"/>
      <c r="Y271" s="5"/>
      <c r="Z271" s="5"/>
      <c r="AA271" s="5"/>
      <c r="AB271" s="5"/>
      <c r="AC271" s="5"/>
      <c r="AD271" s="5"/>
      <c r="AE271" s="5"/>
      <c r="AF271" s="5"/>
      <c r="AG271" s="5"/>
      <c r="AH271" s="5"/>
      <c r="AI271" s="5"/>
      <c r="AJ271" s="5"/>
      <c r="AK271" s="5"/>
    </row>
    <row r="272" spans="15:37" s="80" customFormat="1">
      <c r="O272" s="5"/>
      <c r="P272" s="5"/>
      <c r="Q272" s="5"/>
      <c r="R272" s="5"/>
      <c r="S272" s="5"/>
      <c r="T272" s="5"/>
      <c r="U272" s="5"/>
      <c r="V272" s="5"/>
      <c r="W272" s="5"/>
      <c r="X272" s="5"/>
      <c r="Y272" s="5"/>
      <c r="Z272" s="5"/>
      <c r="AA272" s="5"/>
      <c r="AB272" s="5"/>
      <c r="AC272" s="5"/>
      <c r="AD272" s="5"/>
      <c r="AE272" s="5"/>
      <c r="AF272" s="5"/>
      <c r="AG272" s="5"/>
      <c r="AH272" s="5"/>
      <c r="AI272" s="5"/>
      <c r="AJ272" s="5"/>
      <c r="AK272" s="5"/>
    </row>
    <row r="273" spans="15:37" s="80" customFormat="1">
      <c r="O273" s="5"/>
      <c r="P273" s="5"/>
      <c r="Q273" s="5"/>
      <c r="R273" s="5"/>
      <c r="S273" s="5"/>
      <c r="T273" s="5"/>
      <c r="U273" s="5"/>
      <c r="V273" s="5"/>
      <c r="W273" s="5"/>
      <c r="X273" s="5"/>
      <c r="Y273" s="5"/>
      <c r="Z273" s="5"/>
      <c r="AA273" s="5"/>
      <c r="AB273" s="5"/>
      <c r="AC273" s="5"/>
      <c r="AD273" s="5"/>
      <c r="AE273" s="5"/>
      <c r="AF273" s="5"/>
      <c r="AG273" s="5"/>
      <c r="AH273" s="5"/>
      <c r="AI273" s="5"/>
      <c r="AJ273" s="5"/>
      <c r="AK273" s="5"/>
    </row>
    <row r="274" spans="15:37" s="80" customFormat="1">
      <c r="O274" s="5"/>
      <c r="P274" s="5"/>
      <c r="Q274" s="5"/>
      <c r="R274" s="5"/>
      <c r="S274" s="5"/>
      <c r="T274" s="5"/>
      <c r="U274" s="5"/>
      <c r="V274" s="5"/>
      <c r="W274" s="5"/>
      <c r="X274" s="5"/>
      <c r="Y274" s="5"/>
      <c r="Z274" s="5"/>
      <c r="AA274" s="5"/>
      <c r="AB274" s="5"/>
      <c r="AC274" s="5"/>
      <c r="AD274" s="5"/>
      <c r="AE274" s="5"/>
      <c r="AF274" s="5"/>
      <c r="AG274" s="5"/>
      <c r="AH274" s="5"/>
      <c r="AI274" s="5"/>
      <c r="AJ274" s="5"/>
      <c r="AK274" s="5"/>
    </row>
    <row r="275" spans="15:37" s="80" customFormat="1">
      <c r="O275" s="5"/>
      <c r="P275" s="5"/>
      <c r="Q275" s="5"/>
      <c r="R275" s="5"/>
      <c r="S275" s="5"/>
      <c r="T275" s="5"/>
      <c r="U275" s="5"/>
      <c r="V275" s="5"/>
      <c r="W275" s="5"/>
      <c r="X275" s="5"/>
      <c r="Y275" s="5"/>
      <c r="Z275" s="5"/>
      <c r="AA275" s="5"/>
      <c r="AB275" s="5"/>
      <c r="AC275" s="5"/>
      <c r="AD275" s="5"/>
      <c r="AE275" s="5"/>
      <c r="AF275" s="5"/>
      <c r="AG275" s="5"/>
      <c r="AH275" s="5"/>
      <c r="AI275" s="5"/>
      <c r="AJ275" s="5"/>
      <c r="AK275" s="5"/>
    </row>
    <row r="276" spans="15:37" s="80" customFormat="1">
      <c r="O276" s="5"/>
      <c r="P276" s="5"/>
      <c r="Q276" s="5"/>
      <c r="R276" s="5"/>
      <c r="S276" s="5"/>
      <c r="T276" s="5"/>
      <c r="U276" s="5"/>
      <c r="V276" s="5"/>
      <c r="W276" s="5"/>
      <c r="X276" s="5"/>
      <c r="Y276" s="5"/>
      <c r="Z276" s="5"/>
      <c r="AA276" s="5"/>
      <c r="AB276" s="5"/>
      <c r="AC276" s="5"/>
      <c r="AD276" s="5"/>
      <c r="AE276" s="5"/>
      <c r="AF276" s="5"/>
      <c r="AG276" s="5"/>
      <c r="AH276" s="5"/>
      <c r="AI276" s="5"/>
      <c r="AJ276" s="5"/>
      <c r="AK276" s="5"/>
    </row>
    <row r="277" spans="15:37" s="80" customFormat="1">
      <c r="O277" s="5"/>
      <c r="P277" s="5"/>
      <c r="Q277" s="5"/>
      <c r="R277" s="5"/>
      <c r="S277" s="5"/>
      <c r="T277" s="5"/>
      <c r="U277" s="5"/>
      <c r="V277" s="5"/>
      <c r="W277" s="5"/>
      <c r="X277" s="5"/>
      <c r="Y277" s="5"/>
      <c r="Z277" s="5"/>
      <c r="AA277" s="5"/>
      <c r="AB277" s="5"/>
      <c r="AC277" s="5"/>
      <c r="AD277" s="5"/>
      <c r="AE277" s="5"/>
      <c r="AF277" s="5"/>
      <c r="AG277" s="5"/>
      <c r="AH277" s="5"/>
      <c r="AI277" s="5"/>
      <c r="AJ277" s="5"/>
      <c r="AK277" s="5"/>
    </row>
    <row r="278" spans="15:37" s="80" customFormat="1">
      <c r="O278" s="5"/>
      <c r="P278" s="5"/>
      <c r="Q278" s="5"/>
      <c r="R278" s="5"/>
      <c r="S278" s="5"/>
      <c r="T278" s="5"/>
      <c r="U278" s="5"/>
      <c r="V278" s="5"/>
      <c r="W278" s="5"/>
      <c r="X278" s="5"/>
      <c r="Y278" s="5"/>
      <c r="Z278" s="5"/>
      <c r="AA278" s="5"/>
      <c r="AB278" s="5"/>
      <c r="AC278" s="5"/>
      <c r="AD278" s="5"/>
      <c r="AE278" s="5"/>
      <c r="AF278" s="5"/>
      <c r="AG278" s="5"/>
      <c r="AH278" s="5"/>
      <c r="AI278" s="5"/>
      <c r="AJ278" s="5"/>
      <c r="AK278" s="5"/>
    </row>
    <row r="279" spans="15:37" s="80" customFormat="1">
      <c r="O279" s="5"/>
      <c r="P279" s="5"/>
      <c r="Q279" s="5"/>
      <c r="R279" s="5"/>
      <c r="S279" s="5"/>
      <c r="T279" s="5"/>
      <c r="U279" s="5"/>
      <c r="V279" s="5"/>
      <c r="W279" s="5"/>
      <c r="X279" s="5"/>
      <c r="Y279" s="5"/>
      <c r="Z279" s="5"/>
      <c r="AA279" s="5"/>
      <c r="AB279" s="5"/>
      <c r="AC279" s="5"/>
      <c r="AD279" s="5"/>
      <c r="AE279" s="5"/>
      <c r="AF279" s="5"/>
      <c r="AG279" s="5"/>
      <c r="AH279" s="5"/>
      <c r="AI279" s="5"/>
      <c r="AJ279" s="5"/>
      <c r="AK279" s="5"/>
    </row>
    <row r="280" spans="15:37" s="80" customFormat="1">
      <c r="O280" s="5"/>
      <c r="P280" s="5"/>
      <c r="Q280" s="5"/>
      <c r="R280" s="5"/>
      <c r="S280" s="5"/>
      <c r="T280" s="5"/>
      <c r="U280" s="5"/>
      <c r="V280" s="5"/>
      <c r="W280" s="5"/>
      <c r="X280" s="5"/>
      <c r="Y280" s="5"/>
      <c r="Z280" s="5"/>
      <c r="AA280" s="5"/>
      <c r="AB280" s="5"/>
      <c r="AC280" s="5"/>
      <c r="AD280" s="5"/>
      <c r="AE280" s="5"/>
      <c r="AF280" s="5"/>
      <c r="AG280" s="5"/>
      <c r="AH280" s="5"/>
      <c r="AI280" s="5"/>
      <c r="AJ280" s="5"/>
      <c r="AK280" s="5"/>
    </row>
    <row r="281" spans="15:37" s="80" customFormat="1">
      <c r="O281" s="5"/>
      <c r="P281" s="5"/>
      <c r="Q281" s="5"/>
      <c r="R281" s="5"/>
      <c r="S281" s="5"/>
      <c r="T281" s="5"/>
      <c r="U281" s="5"/>
      <c r="V281" s="5"/>
      <c r="W281" s="5"/>
      <c r="X281" s="5"/>
      <c r="Y281" s="5"/>
      <c r="Z281" s="5"/>
      <c r="AA281" s="5"/>
      <c r="AB281" s="5"/>
      <c r="AC281" s="5"/>
      <c r="AD281" s="5"/>
      <c r="AE281" s="5"/>
      <c r="AF281" s="5"/>
      <c r="AG281" s="5"/>
      <c r="AH281" s="5"/>
      <c r="AI281" s="5"/>
      <c r="AJ281" s="5"/>
      <c r="AK281" s="5"/>
    </row>
    <row r="282" spans="15:37" s="80" customFormat="1">
      <c r="O282" s="5"/>
      <c r="P282" s="5"/>
      <c r="Q282" s="5"/>
      <c r="R282" s="5"/>
      <c r="S282" s="5"/>
      <c r="T282" s="5"/>
      <c r="U282" s="5"/>
      <c r="V282" s="5"/>
      <c r="W282" s="5"/>
      <c r="X282" s="5"/>
      <c r="Y282" s="5"/>
      <c r="Z282" s="5"/>
      <c r="AA282" s="5"/>
      <c r="AB282" s="5"/>
      <c r="AC282" s="5"/>
      <c r="AD282" s="5"/>
      <c r="AE282" s="5"/>
      <c r="AF282" s="5"/>
      <c r="AG282" s="5"/>
      <c r="AH282" s="5"/>
      <c r="AI282" s="5"/>
      <c r="AJ282" s="5"/>
      <c r="AK282" s="5"/>
    </row>
    <row r="283" spans="15:37" s="80" customFormat="1">
      <c r="O283" s="5"/>
      <c r="P283" s="5"/>
      <c r="Q283" s="5"/>
      <c r="R283" s="5"/>
      <c r="S283" s="5"/>
      <c r="T283" s="5"/>
      <c r="U283" s="5"/>
      <c r="V283" s="5"/>
      <c r="W283" s="5"/>
      <c r="X283" s="5"/>
      <c r="Y283" s="5"/>
      <c r="Z283" s="5"/>
      <c r="AA283" s="5"/>
      <c r="AB283" s="5"/>
      <c r="AC283" s="5"/>
      <c r="AD283" s="5"/>
      <c r="AE283" s="5"/>
      <c r="AF283" s="5"/>
      <c r="AG283" s="5"/>
      <c r="AH283" s="5"/>
      <c r="AI283" s="5"/>
      <c r="AJ283" s="5"/>
      <c r="AK283" s="5"/>
    </row>
    <row r="284" spans="15:37" s="80" customFormat="1">
      <c r="O284" s="5"/>
      <c r="P284" s="5"/>
      <c r="Q284" s="5"/>
      <c r="R284" s="5"/>
      <c r="S284" s="5"/>
      <c r="T284" s="5"/>
      <c r="U284" s="5"/>
      <c r="V284" s="5"/>
      <c r="W284" s="5"/>
      <c r="X284" s="5"/>
      <c r="Y284" s="5"/>
      <c r="Z284" s="5"/>
      <c r="AA284" s="5"/>
      <c r="AB284" s="5"/>
      <c r="AC284" s="5"/>
      <c r="AD284" s="5"/>
      <c r="AE284" s="5"/>
      <c r="AF284" s="5"/>
      <c r="AG284" s="5"/>
      <c r="AH284" s="5"/>
      <c r="AI284" s="5"/>
      <c r="AJ284" s="5"/>
      <c r="AK284" s="5"/>
    </row>
    <row r="285" spans="15:37" s="80" customFormat="1">
      <c r="O285" s="5"/>
      <c r="P285" s="5"/>
      <c r="Q285" s="5"/>
      <c r="R285" s="5"/>
      <c r="S285" s="5"/>
      <c r="T285" s="5"/>
      <c r="U285" s="5"/>
      <c r="V285" s="5"/>
      <c r="W285" s="5"/>
      <c r="X285" s="5"/>
      <c r="Y285" s="5"/>
      <c r="Z285" s="5"/>
      <c r="AA285" s="5"/>
      <c r="AB285" s="5"/>
      <c r="AC285" s="5"/>
      <c r="AD285" s="5"/>
      <c r="AE285" s="5"/>
      <c r="AF285" s="5"/>
      <c r="AG285" s="5"/>
      <c r="AH285" s="5"/>
      <c r="AI285" s="5"/>
      <c r="AJ285" s="5"/>
      <c r="AK285" s="5"/>
    </row>
    <row r="286" spans="15:37" s="80" customFormat="1">
      <c r="O286" s="5"/>
      <c r="P286" s="5"/>
      <c r="Q286" s="5"/>
      <c r="R286" s="5"/>
      <c r="S286" s="5"/>
      <c r="T286" s="5"/>
      <c r="U286" s="5"/>
      <c r="V286" s="5"/>
      <c r="W286" s="5"/>
      <c r="X286" s="5"/>
      <c r="Y286" s="5"/>
      <c r="Z286" s="5"/>
      <c r="AA286" s="5"/>
      <c r="AB286" s="5"/>
      <c r="AC286" s="5"/>
      <c r="AD286" s="5"/>
      <c r="AE286" s="5"/>
      <c r="AF286" s="5"/>
      <c r="AG286" s="5"/>
      <c r="AH286" s="5"/>
      <c r="AI286" s="5"/>
      <c r="AJ286" s="5"/>
      <c r="AK286" s="5"/>
    </row>
    <row r="287" spans="15:37" s="80" customFormat="1">
      <c r="O287" s="5"/>
      <c r="P287" s="5"/>
      <c r="Q287" s="5"/>
      <c r="R287" s="5"/>
      <c r="S287" s="5"/>
      <c r="T287" s="5"/>
      <c r="U287" s="5"/>
      <c r="V287" s="5"/>
      <c r="W287" s="5"/>
      <c r="X287" s="5"/>
      <c r="Y287" s="5"/>
      <c r="Z287" s="5"/>
      <c r="AA287" s="5"/>
      <c r="AB287" s="5"/>
      <c r="AC287" s="5"/>
      <c r="AD287" s="5"/>
      <c r="AE287" s="5"/>
      <c r="AF287" s="5"/>
      <c r="AG287" s="5"/>
      <c r="AH287" s="5"/>
      <c r="AI287" s="5"/>
      <c r="AJ287" s="5"/>
      <c r="AK287" s="5"/>
    </row>
    <row r="288" spans="15:37" s="80" customFormat="1">
      <c r="O288" s="5"/>
      <c r="P288" s="5"/>
      <c r="Q288" s="5"/>
      <c r="R288" s="5"/>
      <c r="S288" s="5"/>
      <c r="T288" s="5"/>
      <c r="U288" s="5"/>
      <c r="V288" s="5"/>
      <c r="W288" s="5"/>
      <c r="X288" s="5"/>
      <c r="Y288" s="5"/>
      <c r="Z288" s="5"/>
      <c r="AA288" s="5"/>
      <c r="AB288" s="5"/>
      <c r="AC288" s="5"/>
      <c r="AD288" s="5"/>
      <c r="AE288" s="5"/>
      <c r="AF288" s="5"/>
      <c r="AG288" s="5"/>
      <c r="AH288" s="5"/>
      <c r="AI288" s="5"/>
      <c r="AJ288" s="5"/>
      <c r="AK288" s="5"/>
    </row>
    <row r="289" spans="15:37" s="80" customFormat="1">
      <c r="O289" s="5"/>
      <c r="P289" s="5"/>
      <c r="Q289" s="5"/>
      <c r="R289" s="5"/>
      <c r="S289" s="5"/>
      <c r="T289" s="5"/>
      <c r="U289" s="5"/>
      <c r="V289" s="5"/>
      <c r="W289" s="5"/>
      <c r="X289" s="5"/>
      <c r="Y289" s="5"/>
      <c r="Z289" s="5"/>
      <c r="AA289" s="5"/>
      <c r="AB289" s="5"/>
      <c r="AC289" s="5"/>
      <c r="AD289" s="5"/>
      <c r="AE289" s="5"/>
      <c r="AF289" s="5"/>
      <c r="AG289" s="5"/>
      <c r="AH289" s="5"/>
      <c r="AI289" s="5"/>
      <c r="AJ289" s="5"/>
      <c r="AK289" s="5"/>
    </row>
    <row r="290" spans="15:37" s="80" customFormat="1">
      <c r="O290" s="5"/>
      <c r="P290" s="5"/>
      <c r="Q290" s="5"/>
      <c r="R290" s="5"/>
      <c r="S290" s="5"/>
      <c r="T290" s="5"/>
      <c r="U290" s="5"/>
      <c r="V290" s="5"/>
      <c r="W290" s="5"/>
      <c r="X290" s="5"/>
      <c r="Y290" s="5"/>
      <c r="Z290" s="5"/>
      <c r="AA290" s="5"/>
      <c r="AB290" s="5"/>
      <c r="AC290" s="5"/>
      <c r="AD290" s="5"/>
      <c r="AE290" s="5"/>
      <c r="AF290" s="5"/>
      <c r="AG290" s="5"/>
      <c r="AH290" s="5"/>
      <c r="AI290" s="5"/>
      <c r="AJ290" s="5"/>
      <c r="AK290" s="5"/>
    </row>
    <row r="291" spans="15:37" s="80" customFormat="1">
      <c r="O291" s="5"/>
      <c r="P291" s="5"/>
      <c r="Q291" s="5"/>
      <c r="R291" s="5"/>
      <c r="S291" s="5"/>
      <c r="T291" s="5"/>
      <c r="U291" s="5"/>
      <c r="V291" s="5"/>
      <c r="W291" s="5"/>
      <c r="X291" s="5"/>
      <c r="Y291" s="5"/>
      <c r="Z291" s="5"/>
      <c r="AA291" s="5"/>
      <c r="AB291" s="5"/>
      <c r="AC291" s="5"/>
      <c r="AD291" s="5"/>
      <c r="AE291" s="5"/>
      <c r="AF291" s="5"/>
      <c r="AG291" s="5"/>
      <c r="AH291" s="5"/>
      <c r="AI291" s="5"/>
      <c r="AJ291" s="5"/>
      <c r="AK291" s="5"/>
    </row>
    <row r="292" spans="15:37" s="80" customFormat="1">
      <c r="O292" s="5"/>
      <c r="P292" s="5"/>
      <c r="Q292" s="5"/>
      <c r="R292" s="5"/>
      <c r="S292" s="5"/>
      <c r="T292" s="5"/>
      <c r="U292" s="5"/>
      <c r="V292" s="5"/>
      <c r="W292" s="5"/>
      <c r="X292" s="5"/>
      <c r="Y292" s="5"/>
      <c r="Z292" s="5"/>
      <c r="AA292" s="5"/>
      <c r="AB292" s="5"/>
      <c r="AC292" s="5"/>
      <c r="AD292" s="5"/>
      <c r="AE292" s="5"/>
      <c r="AF292" s="5"/>
      <c r="AG292" s="5"/>
      <c r="AH292" s="5"/>
      <c r="AI292" s="5"/>
      <c r="AJ292" s="5"/>
      <c r="AK292" s="5"/>
    </row>
    <row r="293" spans="15:37" s="80" customFormat="1">
      <c r="O293" s="5"/>
      <c r="P293" s="5"/>
      <c r="Q293" s="5"/>
      <c r="R293" s="5"/>
      <c r="S293" s="5"/>
      <c r="T293" s="5"/>
      <c r="U293" s="5"/>
      <c r="V293" s="5"/>
      <c r="W293" s="5"/>
      <c r="X293" s="5"/>
      <c r="Y293" s="5"/>
      <c r="Z293" s="5"/>
      <c r="AA293" s="5"/>
      <c r="AB293" s="5"/>
      <c r="AC293" s="5"/>
      <c r="AD293" s="5"/>
      <c r="AE293" s="5"/>
      <c r="AF293" s="5"/>
      <c r="AG293" s="5"/>
      <c r="AH293" s="5"/>
      <c r="AI293" s="5"/>
      <c r="AJ293" s="5"/>
      <c r="AK293" s="5"/>
    </row>
    <row r="294" spans="15:37" s="80" customFormat="1">
      <c r="O294" s="5"/>
      <c r="P294" s="5"/>
      <c r="Q294" s="5"/>
      <c r="R294" s="5"/>
      <c r="S294" s="5"/>
      <c r="T294" s="5"/>
      <c r="U294" s="5"/>
      <c r="V294" s="5"/>
      <c r="W294" s="5"/>
      <c r="X294" s="5"/>
      <c r="Y294" s="5"/>
      <c r="Z294" s="5"/>
      <c r="AA294" s="5"/>
      <c r="AB294" s="5"/>
      <c r="AC294" s="5"/>
      <c r="AD294" s="5"/>
      <c r="AE294" s="5"/>
      <c r="AF294" s="5"/>
      <c r="AG294" s="5"/>
      <c r="AH294" s="5"/>
      <c r="AI294" s="5"/>
      <c r="AJ294" s="5"/>
      <c r="AK294" s="5"/>
    </row>
    <row r="295" spans="15:37" s="80" customFormat="1">
      <c r="O295" s="5"/>
      <c r="P295" s="5"/>
      <c r="Q295" s="5"/>
      <c r="R295" s="5"/>
      <c r="S295" s="5"/>
      <c r="T295" s="5"/>
      <c r="U295" s="5"/>
      <c r="V295" s="5"/>
      <c r="W295" s="5"/>
      <c r="X295" s="5"/>
      <c r="Y295" s="5"/>
      <c r="Z295" s="5"/>
      <c r="AA295" s="5"/>
      <c r="AB295" s="5"/>
      <c r="AC295" s="5"/>
      <c r="AD295" s="5"/>
      <c r="AE295" s="5"/>
      <c r="AF295" s="5"/>
      <c r="AG295" s="5"/>
      <c r="AH295" s="5"/>
      <c r="AI295" s="5"/>
      <c r="AJ295" s="5"/>
      <c r="AK295" s="5"/>
    </row>
    <row r="296" spans="15:37" s="80" customFormat="1">
      <c r="O296" s="5"/>
      <c r="P296" s="5"/>
      <c r="Q296" s="5"/>
      <c r="R296" s="5"/>
      <c r="S296" s="5"/>
      <c r="T296" s="5"/>
      <c r="U296" s="5"/>
      <c r="V296" s="5"/>
      <c r="W296" s="5"/>
      <c r="X296" s="5"/>
      <c r="Y296" s="5"/>
      <c r="Z296" s="5"/>
      <c r="AA296" s="5"/>
      <c r="AB296" s="5"/>
      <c r="AC296" s="5"/>
      <c r="AD296" s="5"/>
      <c r="AE296" s="5"/>
      <c r="AF296" s="5"/>
      <c r="AG296" s="5"/>
      <c r="AH296" s="5"/>
      <c r="AI296" s="5"/>
      <c r="AJ296" s="5"/>
      <c r="AK296" s="5"/>
    </row>
    <row r="297" spans="15:37" s="80" customFormat="1">
      <c r="O297" s="5"/>
      <c r="P297" s="5"/>
      <c r="Q297" s="5"/>
      <c r="R297" s="5"/>
      <c r="S297" s="5"/>
      <c r="T297" s="5"/>
      <c r="U297" s="5"/>
      <c r="V297" s="5"/>
      <c r="W297" s="5"/>
      <c r="X297" s="5"/>
      <c r="Y297" s="5"/>
      <c r="Z297" s="5"/>
      <c r="AA297" s="5"/>
      <c r="AB297" s="5"/>
      <c r="AC297" s="5"/>
      <c r="AD297" s="5"/>
      <c r="AE297" s="5"/>
      <c r="AF297" s="5"/>
      <c r="AG297" s="5"/>
      <c r="AH297" s="5"/>
      <c r="AI297" s="5"/>
      <c r="AJ297" s="5"/>
      <c r="AK297" s="5"/>
    </row>
    <row r="298" spans="15:37" s="80" customFormat="1">
      <c r="O298" s="5"/>
      <c r="P298" s="5"/>
      <c r="Q298" s="5"/>
      <c r="R298" s="5"/>
      <c r="S298" s="5"/>
      <c r="T298" s="5"/>
      <c r="U298" s="5"/>
      <c r="V298" s="5"/>
      <c r="W298" s="5"/>
      <c r="X298" s="5"/>
      <c r="Y298" s="5"/>
      <c r="Z298" s="5"/>
      <c r="AA298" s="5"/>
      <c r="AB298" s="5"/>
      <c r="AC298" s="5"/>
      <c r="AD298" s="5"/>
      <c r="AE298" s="5"/>
      <c r="AF298" s="5"/>
      <c r="AG298" s="5"/>
      <c r="AH298" s="5"/>
      <c r="AI298" s="5"/>
      <c r="AJ298" s="5"/>
      <c r="AK298" s="5"/>
    </row>
    <row r="299" spans="15:37" s="80" customFormat="1">
      <c r="O299" s="5"/>
      <c r="P299" s="5"/>
      <c r="Q299" s="5"/>
      <c r="R299" s="5"/>
      <c r="S299" s="5"/>
      <c r="T299" s="5"/>
      <c r="U299" s="5"/>
      <c r="V299" s="5"/>
      <c r="W299" s="5"/>
      <c r="X299" s="5"/>
      <c r="Y299" s="5"/>
      <c r="Z299" s="5"/>
      <c r="AA299" s="5"/>
      <c r="AB299" s="5"/>
      <c r="AC299" s="5"/>
      <c r="AD299" s="5"/>
      <c r="AE299" s="5"/>
      <c r="AF299" s="5"/>
      <c r="AG299" s="5"/>
      <c r="AH299" s="5"/>
      <c r="AI299" s="5"/>
      <c r="AJ299" s="5"/>
      <c r="AK299" s="5"/>
    </row>
    <row r="300" spans="15:37" s="80" customFormat="1">
      <c r="O300" s="5"/>
      <c r="P300" s="5"/>
      <c r="Q300" s="5"/>
      <c r="R300" s="5"/>
      <c r="S300" s="5"/>
      <c r="T300" s="5"/>
      <c r="U300" s="5"/>
      <c r="V300" s="5"/>
      <c r="W300" s="5"/>
      <c r="X300" s="5"/>
      <c r="Y300" s="5"/>
      <c r="Z300" s="5"/>
      <c r="AA300" s="5"/>
      <c r="AB300" s="5"/>
      <c r="AC300" s="5"/>
      <c r="AD300" s="5"/>
      <c r="AE300" s="5"/>
      <c r="AF300" s="5"/>
      <c r="AG300" s="5"/>
      <c r="AH300" s="5"/>
      <c r="AI300" s="5"/>
      <c r="AJ300" s="5"/>
      <c r="AK300" s="5"/>
    </row>
    <row r="301" spans="15:37" s="80" customFormat="1">
      <c r="O301" s="5"/>
      <c r="P301" s="5"/>
      <c r="Q301" s="5"/>
      <c r="R301" s="5"/>
      <c r="S301" s="5"/>
      <c r="T301" s="5"/>
      <c r="U301" s="5"/>
      <c r="V301" s="5"/>
      <c r="W301" s="5"/>
      <c r="X301" s="5"/>
      <c r="Y301" s="5"/>
      <c r="Z301" s="5"/>
      <c r="AA301" s="5"/>
      <c r="AB301" s="5"/>
      <c r="AC301" s="5"/>
      <c r="AD301" s="5"/>
      <c r="AE301" s="5"/>
      <c r="AF301" s="5"/>
      <c r="AG301" s="5"/>
      <c r="AH301" s="5"/>
      <c r="AI301" s="5"/>
      <c r="AJ301" s="5"/>
      <c r="AK301" s="5"/>
    </row>
    <row r="302" spans="15:37" s="80" customFormat="1">
      <c r="O302" s="5"/>
      <c r="P302" s="5"/>
      <c r="Q302" s="5"/>
      <c r="R302" s="5"/>
      <c r="S302" s="5"/>
      <c r="T302" s="5"/>
      <c r="U302" s="5"/>
      <c r="V302" s="5"/>
      <c r="W302" s="5"/>
      <c r="X302" s="5"/>
      <c r="Y302" s="5"/>
      <c r="Z302" s="5"/>
      <c r="AA302" s="5"/>
      <c r="AB302" s="5"/>
      <c r="AC302" s="5"/>
      <c r="AD302" s="5"/>
      <c r="AE302" s="5"/>
      <c r="AF302" s="5"/>
      <c r="AG302" s="5"/>
      <c r="AH302" s="5"/>
      <c r="AI302" s="5"/>
      <c r="AJ302" s="5"/>
      <c r="AK302" s="5"/>
    </row>
    <row r="303" spans="15:37" s="80" customFormat="1">
      <c r="O303" s="5"/>
      <c r="P303" s="5"/>
      <c r="Q303" s="5"/>
      <c r="R303" s="5"/>
      <c r="S303" s="5"/>
      <c r="T303" s="5"/>
      <c r="U303" s="5"/>
      <c r="V303" s="5"/>
      <c r="W303" s="5"/>
      <c r="X303" s="5"/>
      <c r="Y303" s="5"/>
      <c r="Z303" s="5"/>
      <c r="AA303" s="5"/>
      <c r="AB303" s="5"/>
      <c r="AC303" s="5"/>
      <c r="AD303" s="5"/>
      <c r="AE303" s="5"/>
      <c r="AF303" s="5"/>
      <c r="AG303" s="5"/>
      <c r="AH303" s="5"/>
      <c r="AI303" s="5"/>
      <c r="AJ303" s="5"/>
      <c r="AK303" s="5"/>
    </row>
    <row r="304" spans="15:37" s="80" customFormat="1">
      <c r="O304" s="5"/>
      <c r="P304" s="5"/>
      <c r="Q304" s="5"/>
      <c r="R304" s="5"/>
      <c r="S304" s="5"/>
      <c r="T304" s="5"/>
      <c r="U304" s="5"/>
      <c r="V304" s="5"/>
      <c r="W304" s="5"/>
      <c r="X304" s="5"/>
      <c r="Y304" s="5"/>
      <c r="Z304" s="5"/>
      <c r="AA304" s="5"/>
      <c r="AB304" s="5"/>
      <c r="AC304" s="5"/>
      <c r="AD304" s="5"/>
      <c r="AE304" s="5"/>
      <c r="AF304" s="5"/>
      <c r="AG304" s="5"/>
      <c r="AH304" s="5"/>
      <c r="AI304" s="5"/>
      <c r="AJ304" s="5"/>
      <c r="AK304" s="5"/>
    </row>
    <row r="305" spans="15:37" s="80" customFormat="1">
      <c r="O305" s="5"/>
      <c r="P305" s="5"/>
      <c r="Q305" s="5"/>
      <c r="R305" s="5"/>
      <c r="S305" s="5"/>
      <c r="T305" s="5"/>
      <c r="U305" s="5"/>
      <c r="V305" s="5"/>
      <c r="W305" s="5"/>
      <c r="X305" s="5"/>
      <c r="Y305" s="5"/>
      <c r="Z305" s="5"/>
      <c r="AA305" s="5"/>
      <c r="AB305" s="5"/>
      <c r="AC305" s="5"/>
      <c r="AD305" s="5"/>
      <c r="AE305" s="5"/>
      <c r="AF305" s="5"/>
      <c r="AG305" s="5"/>
      <c r="AH305" s="5"/>
      <c r="AI305" s="5"/>
      <c r="AJ305" s="5"/>
      <c r="AK305" s="5"/>
    </row>
    <row r="306" spans="15:37" s="80" customFormat="1">
      <c r="O306" s="5"/>
      <c r="P306" s="5"/>
      <c r="Q306" s="5"/>
      <c r="R306" s="5"/>
      <c r="S306" s="5"/>
      <c r="T306" s="5"/>
      <c r="U306" s="5"/>
      <c r="V306" s="5"/>
      <c r="W306" s="5"/>
      <c r="X306" s="5"/>
      <c r="Y306" s="5"/>
      <c r="Z306" s="5"/>
      <c r="AA306" s="5"/>
      <c r="AB306" s="5"/>
      <c r="AC306" s="5"/>
      <c r="AD306" s="5"/>
      <c r="AE306" s="5"/>
      <c r="AF306" s="5"/>
      <c r="AG306" s="5"/>
      <c r="AH306" s="5"/>
      <c r="AI306" s="5"/>
      <c r="AJ306" s="5"/>
      <c r="AK306" s="5"/>
    </row>
    <row r="307" spans="15:37" s="80" customFormat="1">
      <c r="O307" s="5"/>
      <c r="P307" s="5"/>
      <c r="Q307" s="5"/>
      <c r="R307" s="5"/>
      <c r="S307" s="5"/>
      <c r="T307" s="5"/>
      <c r="U307" s="5"/>
      <c r="V307" s="5"/>
      <c r="W307" s="5"/>
      <c r="X307" s="5"/>
      <c r="Y307" s="5"/>
      <c r="Z307" s="5"/>
      <c r="AA307" s="5"/>
      <c r="AB307" s="5"/>
      <c r="AC307" s="5"/>
      <c r="AD307" s="5"/>
      <c r="AE307" s="5"/>
      <c r="AF307" s="5"/>
      <c r="AG307" s="5"/>
      <c r="AH307" s="5"/>
      <c r="AI307" s="5"/>
      <c r="AJ307" s="5"/>
      <c r="AK307" s="5"/>
    </row>
    <row r="308" spans="15:37" s="80" customFormat="1">
      <c r="O308" s="5"/>
      <c r="P308" s="5"/>
      <c r="Q308" s="5"/>
      <c r="R308" s="5"/>
      <c r="S308" s="5"/>
      <c r="T308" s="5"/>
      <c r="U308" s="5"/>
      <c r="V308" s="5"/>
      <c r="W308" s="5"/>
      <c r="X308" s="5"/>
      <c r="Y308" s="5"/>
      <c r="Z308" s="5"/>
      <c r="AA308" s="5"/>
      <c r="AB308" s="5"/>
      <c r="AC308" s="5"/>
      <c r="AD308" s="5"/>
      <c r="AE308" s="5"/>
      <c r="AF308" s="5"/>
      <c r="AG308" s="5"/>
      <c r="AH308" s="5"/>
      <c r="AI308" s="5"/>
      <c r="AJ308" s="5"/>
      <c r="AK308" s="5"/>
    </row>
    <row r="309" spans="15:37" s="80" customFormat="1">
      <c r="O309" s="5"/>
      <c r="P309" s="5"/>
      <c r="Q309" s="5"/>
      <c r="R309" s="5"/>
      <c r="S309" s="5"/>
      <c r="T309" s="5"/>
      <c r="U309" s="5"/>
      <c r="V309" s="5"/>
      <c r="W309" s="5"/>
      <c r="X309" s="5"/>
      <c r="Y309" s="5"/>
      <c r="Z309" s="5"/>
      <c r="AA309" s="5"/>
      <c r="AB309" s="5"/>
      <c r="AC309" s="5"/>
      <c r="AD309" s="5"/>
      <c r="AE309" s="5"/>
      <c r="AF309" s="5"/>
      <c r="AG309" s="5"/>
      <c r="AH309" s="5"/>
      <c r="AI309" s="5"/>
      <c r="AJ309" s="5"/>
      <c r="AK309" s="5"/>
    </row>
    <row r="310" spans="15:37" s="80" customFormat="1">
      <c r="O310" s="5"/>
      <c r="P310" s="5"/>
      <c r="Q310" s="5"/>
      <c r="R310" s="5"/>
      <c r="S310" s="5"/>
      <c r="T310" s="5"/>
      <c r="U310" s="5"/>
      <c r="V310" s="5"/>
      <c r="W310" s="5"/>
      <c r="X310" s="5"/>
      <c r="Y310" s="5"/>
      <c r="Z310" s="5"/>
      <c r="AA310" s="5"/>
      <c r="AB310" s="5"/>
      <c r="AC310" s="5"/>
      <c r="AD310" s="5"/>
      <c r="AE310" s="5"/>
      <c r="AF310" s="5"/>
      <c r="AG310" s="5"/>
      <c r="AH310" s="5"/>
      <c r="AI310" s="5"/>
      <c r="AJ310" s="5"/>
      <c r="AK310" s="5"/>
    </row>
    <row r="311" spans="15:37" s="80" customFormat="1">
      <c r="O311" s="5"/>
      <c r="P311" s="5"/>
      <c r="Q311" s="5"/>
      <c r="R311" s="5"/>
      <c r="S311" s="5"/>
      <c r="T311" s="5"/>
      <c r="U311" s="5"/>
      <c r="V311" s="5"/>
      <c r="W311" s="5"/>
      <c r="X311" s="5"/>
      <c r="Y311" s="5"/>
      <c r="Z311" s="5"/>
      <c r="AA311" s="5"/>
      <c r="AB311" s="5"/>
      <c r="AC311" s="5"/>
      <c r="AD311" s="5"/>
      <c r="AE311" s="5"/>
      <c r="AF311" s="5"/>
      <c r="AG311" s="5"/>
      <c r="AH311" s="5"/>
      <c r="AI311" s="5"/>
      <c r="AJ311" s="5"/>
      <c r="AK311" s="5"/>
    </row>
    <row r="312" spans="15:37" s="80" customFormat="1">
      <c r="O312" s="5"/>
      <c r="P312" s="5"/>
      <c r="Q312" s="5"/>
      <c r="R312" s="5"/>
      <c r="S312" s="5"/>
      <c r="T312" s="5"/>
      <c r="U312" s="5"/>
      <c r="V312" s="5"/>
      <c r="W312" s="5"/>
      <c r="X312" s="5"/>
      <c r="Y312" s="5"/>
      <c r="Z312" s="5"/>
      <c r="AA312" s="5"/>
      <c r="AB312" s="5"/>
      <c r="AC312" s="5"/>
      <c r="AD312" s="5"/>
      <c r="AE312" s="5"/>
      <c r="AF312" s="5"/>
      <c r="AG312" s="5"/>
      <c r="AH312" s="5"/>
      <c r="AI312" s="5"/>
      <c r="AJ312" s="5"/>
      <c r="AK312" s="5"/>
    </row>
    <row r="313" spans="15:37" s="80" customFormat="1">
      <c r="O313" s="5"/>
      <c r="P313" s="5"/>
      <c r="Q313" s="5"/>
      <c r="R313" s="5"/>
      <c r="S313" s="5"/>
      <c r="T313" s="5"/>
      <c r="U313" s="5"/>
      <c r="V313" s="5"/>
      <c r="W313" s="5"/>
      <c r="X313" s="5"/>
      <c r="Y313" s="5"/>
      <c r="Z313" s="5"/>
      <c r="AA313" s="5"/>
      <c r="AB313" s="5"/>
      <c r="AC313" s="5"/>
      <c r="AD313" s="5"/>
      <c r="AE313" s="5"/>
      <c r="AF313" s="5"/>
      <c r="AG313" s="5"/>
      <c r="AH313" s="5"/>
      <c r="AI313" s="5"/>
      <c r="AJ313" s="5"/>
      <c r="AK313" s="5"/>
    </row>
    <row r="314" spans="15:37" s="80" customFormat="1">
      <c r="O314" s="5"/>
      <c r="P314" s="5"/>
      <c r="Q314" s="5"/>
      <c r="R314" s="5"/>
      <c r="S314" s="5"/>
      <c r="T314" s="5"/>
      <c r="U314" s="5"/>
      <c r="V314" s="5"/>
      <c r="W314" s="5"/>
      <c r="X314" s="5"/>
      <c r="Y314" s="5"/>
      <c r="Z314" s="5"/>
      <c r="AA314" s="5"/>
      <c r="AB314" s="5"/>
      <c r="AC314" s="5"/>
      <c r="AD314" s="5"/>
      <c r="AE314" s="5"/>
      <c r="AF314" s="5"/>
      <c r="AG314" s="5"/>
      <c r="AH314" s="5"/>
      <c r="AI314" s="5"/>
      <c r="AJ314" s="5"/>
      <c r="AK314" s="5"/>
    </row>
    <row r="315" spans="15:37" s="80" customFormat="1">
      <c r="O315" s="5"/>
      <c r="P315" s="5"/>
      <c r="Q315" s="5"/>
      <c r="R315" s="5"/>
      <c r="S315" s="5"/>
      <c r="T315" s="5"/>
      <c r="U315" s="5"/>
      <c r="V315" s="5"/>
      <c r="W315" s="5"/>
      <c r="X315" s="5"/>
      <c r="Y315" s="5"/>
      <c r="Z315" s="5"/>
      <c r="AA315" s="5"/>
      <c r="AB315" s="5"/>
      <c r="AC315" s="5"/>
      <c r="AD315" s="5"/>
      <c r="AE315" s="5"/>
      <c r="AF315" s="5"/>
      <c r="AG315" s="5"/>
      <c r="AH315" s="5"/>
      <c r="AI315" s="5"/>
      <c r="AJ315" s="5"/>
      <c r="AK315" s="5"/>
    </row>
    <row r="316" spans="15:37" s="80" customFormat="1">
      <c r="O316" s="5"/>
      <c r="P316" s="5"/>
      <c r="Q316" s="5"/>
      <c r="R316" s="5"/>
      <c r="S316" s="5"/>
      <c r="T316" s="5"/>
      <c r="U316" s="5"/>
      <c r="V316" s="5"/>
      <c r="W316" s="5"/>
      <c r="X316" s="5"/>
      <c r="Y316" s="5"/>
      <c r="Z316" s="5"/>
      <c r="AA316" s="5"/>
      <c r="AB316" s="5"/>
      <c r="AC316" s="5"/>
      <c r="AD316" s="5"/>
      <c r="AE316" s="5"/>
      <c r="AF316" s="5"/>
      <c r="AG316" s="5"/>
      <c r="AH316" s="5"/>
      <c r="AI316" s="5"/>
      <c r="AJ316" s="5"/>
      <c r="AK316" s="5"/>
    </row>
    <row r="317" spans="15:37" s="80" customFormat="1">
      <c r="O317" s="5"/>
      <c r="P317" s="5"/>
      <c r="Q317" s="5"/>
      <c r="R317" s="5"/>
      <c r="S317" s="5"/>
      <c r="T317" s="5"/>
      <c r="U317" s="5"/>
      <c r="V317" s="5"/>
      <c r="W317" s="5"/>
      <c r="X317" s="5"/>
      <c r="Y317" s="5"/>
      <c r="Z317" s="5"/>
      <c r="AA317" s="5"/>
      <c r="AB317" s="5"/>
      <c r="AC317" s="5"/>
      <c r="AD317" s="5"/>
      <c r="AE317" s="5"/>
      <c r="AF317" s="5"/>
      <c r="AG317" s="5"/>
      <c r="AH317" s="5"/>
      <c r="AI317" s="5"/>
      <c r="AJ317" s="5"/>
      <c r="AK317" s="5"/>
    </row>
    <row r="318" spans="15:37" s="80" customFormat="1">
      <c r="O318" s="5"/>
      <c r="P318" s="5"/>
      <c r="Q318" s="5"/>
      <c r="R318" s="5"/>
      <c r="S318" s="5"/>
      <c r="T318" s="5"/>
      <c r="U318" s="5"/>
      <c r="V318" s="5"/>
      <c r="W318" s="5"/>
      <c r="X318" s="5"/>
      <c r="Y318" s="5"/>
      <c r="Z318" s="5"/>
      <c r="AA318" s="5"/>
      <c r="AB318" s="5"/>
      <c r="AC318" s="5"/>
      <c r="AD318" s="5"/>
      <c r="AE318" s="5"/>
      <c r="AF318" s="5"/>
      <c r="AG318" s="5"/>
      <c r="AH318" s="5"/>
      <c r="AI318" s="5"/>
      <c r="AJ318" s="5"/>
      <c r="AK318" s="5"/>
    </row>
    <row r="319" spans="15:37" s="80" customFormat="1">
      <c r="O319" s="5"/>
      <c r="P319" s="5"/>
      <c r="Q319" s="5"/>
      <c r="R319" s="5"/>
      <c r="S319" s="5"/>
      <c r="T319" s="5"/>
      <c r="U319" s="5"/>
      <c r="V319" s="5"/>
      <c r="W319" s="5"/>
      <c r="X319" s="5"/>
      <c r="Y319" s="5"/>
      <c r="Z319" s="5"/>
      <c r="AA319" s="5"/>
      <c r="AB319" s="5"/>
      <c r="AC319" s="5"/>
      <c r="AD319" s="5"/>
      <c r="AE319" s="5"/>
      <c r="AF319" s="5"/>
      <c r="AG319" s="5"/>
      <c r="AH319" s="5"/>
      <c r="AI319" s="5"/>
      <c r="AJ319" s="5"/>
      <c r="AK319" s="5"/>
    </row>
    <row r="320" spans="15:37" s="80" customFormat="1">
      <c r="O320" s="5"/>
      <c r="P320" s="5"/>
      <c r="Q320" s="5"/>
      <c r="R320" s="5"/>
      <c r="S320" s="5"/>
      <c r="T320" s="5"/>
      <c r="U320" s="5"/>
      <c r="V320" s="5"/>
      <c r="W320" s="5"/>
      <c r="X320" s="5"/>
      <c r="Y320" s="5"/>
      <c r="Z320" s="5"/>
      <c r="AA320" s="5"/>
      <c r="AB320" s="5"/>
      <c r="AC320" s="5"/>
      <c r="AD320" s="5"/>
      <c r="AE320" s="5"/>
      <c r="AF320" s="5"/>
      <c r="AG320" s="5"/>
      <c r="AH320" s="5"/>
      <c r="AI320" s="5"/>
      <c r="AJ320" s="5"/>
      <c r="AK320" s="5"/>
    </row>
    <row r="321" spans="15:37" s="80" customFormat="1">
      <c r="O321" s="5"/>
      <c r="P321" s="5"/>
      <c r="Q321" s="5"/>
      <c r="R321" s="5"/>
      <c r="S321" s="5"/>
      <c r="T321" s="5"/>
      <c r="U321" s="5"/>
      <c r="V321" s="5"/>
      <c r="W321" s="5"/>
      <c r="X321" s="5"/>
      <c r="Y321" s="5"/>
      <c r="Z321" s="5"/>
      <c r="AA321" s="5"/>
      <c r="AB321" s="5"/>
      <c r="AC321" s="5"/>
      <c r="AD321" s="5"/>
      <c r="AE321" s="5"/>
      <c r="AF321" s="5"/>
      <c r="AG321" s="5"/>
      <c r="AH321" s="5"/>
      <c r="AI321" s="5"/>
      <c r="AJ321" s="5"/>
      <c r="AK321" s="5"/>
    </row>
    <row r="322" spans="15:37" s="80" customFormat="1">
      <c r="O322" s="5"/>
      <c r="P322" s="5"/>
      <c r="Q322" s="5"/>
      <c r="R322" s="5"/>
      <c r="S322" s="5"/>
      <c r="T322" s="5"/>
      <c r="U322" s="5"/>
      <c r="V322" s="5"/>
      <c r="W322" s="5"/>
      <c r="X322" s="5"/>
      <c r="Y322" s="5"/>
      <c r="Z322" s="5"/>
      <c r="AA322" s="5"/>
      <c r="AB322" s="5"/>
      <c r="AC322" s="5"/>
      <c r="AD322" s="5"/>
      <c r="AE322" s="5"/>
      <c r="AF322" s="5"/>
      <c r="AG322" s="5"/>
      <c r="AH322" s="5"/>
      <c r="AI322" s="5"/>
      <c r="AJ322" s="5"/>
      <c r="AK322" s="5"/>
    </row>
    <row r="323" spans="15:37" s="80" customFormat="1">
      <c r="O323" s="5"/>
      <c r="P323" s="5"/>
      <c r="Q323" s="5"/>
      <c r="R323" s="5"/>
      <c r="S323" s="5"/>
      <c r="T323" s="5"/>
      <c r="U323" s="5"/>
      <c r="V323" s="5"/>
      <c r="W323" s="5"/>
      <c r="X323" s="5"/>
      <c r="Y323" s="5"/>
      <c r="Z323" s="5"/>
      <c r="AA323" s="5"/>
      <c r="AB323" s="5"/>
      <c r="AC323" s="5"/>
      <c r="AD323" s="5"/>
      <c r="AE323" s="5"/>
      <c r="AF323" s="5"/>
      <c r="AG323" s="5"/>
      <c r="AH323" s="5"/>
      <c r="AI323" s="5"/>
      <c r="AJ323" s="5"/>
      <c r="AK323" s="5"/>
    </row>
    <row r="324" spans="15:37" s="80" customFormat="1">
      <c r="O324" s="5"/>
      <c r="P324" s="5"/>
      <c r="Q324" s="5"/>
      <c r="R324" s="5"/>
      <c r="S324" s="5"/>
      <c r="T324" s="5"/>
      <c r="U324" s="5"/>
      <c r="V324" s="5"/>
      <c r="W324" s="5"/>
      <c r="X324" s="5"/>
      <c r="Y324" s="5"/>
      <c r="Z324" s="5"/>
      <c r="AA324" s="5"/>
      <c r="AB324" s="5"/>
      <c r="AC324" s="5"/>
      <c r="AD324" s="5"/>
      <c r="AE324" s="5"/>
      <c r="AF324" s="5"/>
      <c r="AG324" s="5"/>
      <c r="AH324" s="5"/>
      <c r="AI324" s="5"/>
      <c r="AJ324" s="5"/>
      <c r="AK324" s="5"/>
    </row>
    <row r="325" spans="15:37" s="80" customFormat="1">
      <c r="O325" s="5"/>
      <c r="P325" s="5"/>
      <c r="Q325" s="5"/>
      <c r="R325" s="5"/>
      <c r="S325" s="5"/>
      <c r="T325" s="5"/>
      <c r="U325" s="5"/>
      <c r="V325" s="5"/>
      <c r="W325" s="5"/>
      <c r="X325" s="5"/>
      <c r="Y325" s="5"/>
      <c r="Z325" s="5"/>
      <c r="AA325" s="5"/>
      <c r="AB325" s="5"/>
      <c r="AC325" s="5"/>
      <c r="AD325" s="5"/>
      <c r="AE325" s="5"/>
      <c r="AF325" s="5"/>
      <c r="AG325" s="5"/>
      <c r="AH325" s="5"/>
      <c r="AI325" s="5"/>
      <c r="AJ325" s="5"/>
      <c r="AK325" s="5"/>
    </row>
    <row r="326" spans="15:37" s="80" customFormat="1">
      <c r="O326" s="5"/>
      <c r="P326" s="5"/>
      <c r="Q326" s="5"/>
      <c r="R326" s="5"/>
      <c r="S326" s="5"/>
      <c r="T326" s="5"/>
      <c r="U326" s="5"/>
      <c r="V326" s="5"/>
      <c r="W326" s="5"/>
      <c r="X326" s="5"/>
      <c r="Y326" s="5"/>
      <c r="Z326" s="5"/>
      <c r="AA326" s="5"/>
      <c r="AB326" s="5"/>
      <c r="AC326" s="5"/>
      <c r="AD326" s="5"/>
      <c r="AE326" s="5"/>
      <c r="AF326" s="5"/>
      <c r="AG326" s="5"/>
      <c r="AH326" s="5"/>
      <c r="AI326" s="5"/>
      <c r="AJ326" s="5"/>
      <c r="AK326" s="5"/>
    </row>
    <row r="327" spans="15:37" s="80" customFormat="1">
      <c r="O327" s="5"/>
      <c r="P327" s="5"/>
      <c r="Q327" s="5"/>
      <c r="R327" s="5"/>
      <c r="S327" s="5"/>
      <c r="T327" s="5"/>
      <c r="U327" s="5"/>
      <c r="V327" s="5"/>
      <c r="W327" s="5"/>
      <c r="X327" s="5"/>
      <c r="Y327" s="5"/>
      <c r="Z327" s="5"/>
      <c r="AA327" s="5"/>
      <c r="AB327" s="5"/>
      <c r="AC327" s="5"/>
      <c r="AD327" s="5"/>
      <c r="AE327" s="5"/>
      <c r="AF327" s="5"/>
      <c r="AG327" s="5"/>
      <c r="AH327" s="5"/>
      <c r="AI327" s="5"/>
      <c r="AJ327" s="5"/>
      <c r="AK327" s="5"/>
    </row>
    <row r="328" spans="15:37" s="80" customFormat="1">
      <c r="O328" s="5"/>
      <c r="P328" s="5"/>
      <c r="Q328" s="5"/>
      <c r="R328" s="5"/>
      <c r="S328" s="5"/>
      <c r="T328" s="5"/>
      <c r="U328" s="5"/>
      <c r="V328" s="5"/>
      <c r="W328" s="5"/>
      <c r="X328" s="5"/>
      <c r="Y328" s="5"/>
      <c r="Z328" s="5"/>
      <c r="AA328" s="5"/>
      <c r="AB328" s="5"/>
      <c r="AC328" s="5"/>
      <c r="AD328" s="5"/>
      <c r="AE328" s="5"/>
      <c r="AF328" s="5"/>
      <c r="AG328" s="5"/>
      <c r="AH328" s="5"/>
      <c r="AI328" s="5"/>
      <c r="AJ328" s="5"/>
      <c r="AK328" s="5"/>
    </row>
    <row r="329" spans="15:37" s="80" customFormat="1">
      <c r="O329" s="5"/>
      <c r="P329" s="5"/>
      <c r="Q329" s="5"/>
      <c r="R329" s="5"/>
      <c r="S329" s="5"/>
      <c r="T329" s="5"/>
      <c r="U329" s="5"/>
      <c r="V329" s="5"/>
      <c r="W329" s="5"/>
      <c r="X329" s="5"/>
      <c r="Y329" s="5"/>
      <c r="Z329" s="5"/>
      <c r="AA329" s="5"/>
      <c r="AB329" s="5"/>
      <c r="AC329" s="5"/>
      <c r="AD329" s="5"/>
      <c r="AE329" s="5"/>
      <c r="AF329" s="5"/>
      <c r="AG329" s="5"/>
      <c r="AH329" s="5"/>
      <c r="AI329" s="5"/>
      <c r="AJ329" s="5"/>
      <c r="AK329" s="5"/>
    </row>
    <row r="330" spans="15:37" s="80" customFormat="1">
      <c r="O330" s="5"/>
      <c r="P330" s="5"/>
      <c r="Q330" s="5"/>
      <c r="R330" s="5"/>
      <c r="S330" s="5"/>
      <c r="T330" s="5"/>
      <c r="U330" s="5"/>
      <c r="V330" s="5"/>
      <c r="W330" s="5"/>
      <c r="X330" s="5"/>
      <c r="Y330" s="5"/>
      <c r="Z330" s="5"/>
      <c r="AA330" s="5"/>
      <c r="AB330" s="5"/>
      <c r="AC330" s="5"/>
      <c r="AD330" s="5"/>
      <c r="AE330" s="5"/>
      <c r="AF330" s="5"/>
      <c r="AG330" s="5"/>
      <c r="AH330" s="5"/>
      <c r="AI330" s="5"/>
      <c r="AJ330" s="5"/>
      <c r="AK330" s="5"/>
    </row>
    <row r="331" spans="15:37" s="80" customFormat="1">
      <c r="O331" s="5"/>
      <c r="P331" s="5"/>
      <c r="Q331" s="5"/>
      <c r="R331" s="5"/>
      <c r="S331" s="5"/>
      <c r="T331" s="5"/>
      <c r="U331" s="5"/>
      <c r="V331" s="5"/>
      <c r="W331" s="5"/>
      <c r="X331" s="5"/>
      <c r="Y331" s="5"/>
      <c r="Z331" s="5"/>
      <c r="AA331" s="5"/>
      <c r="AB331" s="5"/>
      <c r="AC331" s="5"/>
      <c r="AD331" s="5"/>
      <c r="AE331" s="5"/>
      <c r="AF331" s="5"/>
      <c r="AG331" s="5"/>
      <c r="AH331" s="5"/>
      <c r="AI331" s="5"/>
      <c r="AJ331" s="5"/>
      <c r="AK331" s="5"/>
    </row>
    <row r="332" spans="15:37" s="80" customFormat="1">
      <c r="O332" s="5"/>
      <c r="P332" s="5"/>
      <c r="Q332" s="5"/>
      <c r="R332" s="5"/>
      <c r="S332" s="5"/>
      <c r="T332" s="5"/>
      <c r="U332" s="5"/>
      <c r="V332" s="5"/>
      <c r="W332" s="5"/>
      <c r="X332" s="5"/>
      <c r="Y332" s="5"/>
      <c r="Z332" s="5"/>
      <c r="AA332" s="5"/>
      <c r="AB332" s="5"/>
      <c r="AC332" s="5"/>
      <c r="AD332" s="5"/>
      <c r="AE332" s="5"/>
      <c r="AF332" s="5"/>
      <c r="AG332" s="5"/>
      <c r="AH332" s="5"/>
      <c r="AI332" s="5"/>
      <c r="AJ332" s="5"/>
      <c r="AK332" s="5"/>
    </row>
    <row r="333" spans="15:37" s="80" customFormat="1">
      <c r="O333" s="5"/>
      <c r="P333" s="5"/>
      <c r="Q333" s="5"/>
      <c r="R333" s="5"/>
      <c r="S333" s="5"/>
      <c r="T333" s="5"/>
      <c r="U333" s="5"/>
      <c r="V333" s="5"/>
      <c r="W333" s="5"/>
      <c r="X333" s="5"/>
      <c r="Y333" s="5"/>
      <c r="Z333" s="5"/>
      <c r="AA333" s="5"/>
      <c r="AB333" s="5"/>
      <c r="AC333" s="5"/>
      <c r="AD333" s="5"/>
      <c r="AE333" s="5"/>
      <c r="AF333" s="5"/>
      <c r="AG333" s="5"/>
      <c r="AH333" s="5"/>
      <c r="AI333" s="5"/>
      <c r="AJ333" s="5"/>
      <c r="AK333" s="5"/>
    </row>
    <row r="334" spans="15:37" s="80" customFormat="1">
      <c r="O334" s="5"/>
      <c r="P334" s="5"/>
      <c r="Q334" s="5"/>
      <c r="R334" s="5"/>
      <c r="S334" s="5"/>
      <c r="T334" s="5"/>
      <c r="U334" s="5"/>
      <c r="V334" s="5"/>
      <c r="W334" s="5"/>
      <c r="X334" s="5"/>
      <c r="Y334" s="5"/>
      <c r="Z334" s="5"/>
      <c r="AA334" s="5"/>
      <c r="AB334" s="5"/>
      <c r="AC334" s="5"/>
      <c r="AD334" s="5"/>
      <c r="AE334" s="5"/>
      <c r="AF334" s="5"/>
      <c r="AG334" s="5"/>
      <c r="AH334" s="5"/>
      <c r="AI334" s="5"/>
      <c r="AJ334" s="5"/>
      <c r="AK334" s="5"/>
    </row>
    <row r="335" spans="15:37" s="80" customFormat="1">
      <c r="O335" s="5"/>
      <c r="P335" s="5"/>
      <c r="Q335" s="5"/>
      <c r="R335" s="5"/>
      <c r="S335" s="5"/>
      <c r="T335" s="5"/>
      <c r="U335" s="5"/>
      <c r="V335" s="5"/>
      <c r="W335" s="5"/>
      <c r="X335" s="5"/>
      <c r="Y335" s="5"/>
      <c r="Z335" s="5"/>
      <c r="AA335" s="5"/>
      <c r="AB335" s="5"/>
      <c r="AC335" s="5"/>
      <c r="AD335" s="5"/>
      <c r="AE335" s="5"/>
      <c r="AF335" s="5"/>
      <c r="AG335" s="5"/>
      <c r="AH335" s="5"/>
      <c r="AI335" s="5"/>
      <c r="AJ335" s="5"/>
      <c r="AK335" s="5"/>
    </row>
    <row r="336" spans="15:37" s="80" customFormat="1">
      <c r="O336" s="5"/>
      <c r="P336" s="5"/>
      <c r="Q336" s="5"/>
      <c r="R336" s="5"/>
      <c r="S336" s="5"/>
      <c r="T336" s="5"/>
      <c r="U336" s="5"/>
      <c r="V336" s="5"/>
      <c r="W336" s="5"/>
      <c r="X336" s="5"/>
      <c r="Y336" s="5"/>
      <c r="Z336" s="5"/>
      <c r="AA336" s="5"/>
      <c r="AB336" s="5"/>
      <c r="AC336" s="5"/>
      <c r="AD336" s="5"/>
      <c r="AE336" s="5"/>
      <c r="AF336" s="5"/>
      <c r="AG336" s="5"/>
      <c r="AH336" s="5"/>
      <c r="AI336" s="5"/>
      <c r="AJ336" s="5"/>
      <c r="AK336" s="5"/>
    </row>
    <row r="337" spans="15:37" s="80" customFormat="1">
      <c r="O337" s="5"/>
      <c r="P337" s="5"/>
      <c r="Q337" s="5"/>
      <c r="R337" s="5"/>
      <c r="S337" s="5"/>
      <c r="T337" s="5"/>
      <c r="U337" s="5"/>
      <c r="V337" s="5"/>
      <c r="W337" s="5"/>
      <c r="X337" s="5"/>
      <c r="Y337" s="5"/>
      <c r="Z337" s="5"/>
      <c r="AA337" s="5"/>
      <c r="AB337" s="5"/>
      <c r="AC337" s="5"/>
      <c r="AD337" s="5"/>
      <c r="AE337" s="5"/>
      <c r="AF337" s="5"/>
      <c r="AG337" s="5"/>
      <c r="AH337" s="5"/>
      <c r="AI337" s="5"/>
      <c r="AJ337" s="5"/>
      <c r="AK337" s="5"/>
    </row>
    <row r="338" spans="15:37" s="80" customFormat="1">
      <c r="O338" s="5"/>
      <c r="P338" s="5"/>
      <c r="Q338" s="5"/>
      <c r="R338" s="5"/>
      <c r="S338" s="5"/>
      <c r="T338" s="5"/>
      <c r="U338" s="5"/>
      <c r="V338" s="5"/>
      <c r="W338" s="5"/>
      <c r="X338" s="5"/>
      <c r="Y338" s="5"/>
      <c r="Z338" s="5"/>
      <c r="AA338" s="5"/>
      <c r="AB338" s="5"/>
      <c r="AC338" s="5"/>
      <c r="AD338" s="5"/>
      <c r="AE338" s="5"/>
      <c r="AF338" s="5"/>
      <c r="AG338" s="5"/>
      <c r="AH338" s="5"/>
      <c r="AI338" s="5"/>
      <c r="AJ338" s="5"/>
      <c r="AK338" s="5"/>
    </row>
    <row r="339" spans="15:37" s="80" customFormat="1">
      <c r="O339" s="5"/>
      <c r="P339" s="5"/>
      <c r="Q339" s="5"/>
      <c r="R339" s="5"/>
      <c r="S339" s="5"/>
      <c r="T339" s="5"/>
      <c r="U339" s="5"/>
      <c r="V339" s="5"/>
      <c r="W339" s="5"/>
      <c r="X339" s="5"/>
      <c r="Y339" s="5"/>
      <c r="Z339" s="5"/>
      <c r="AA339" s="5"/>
      <c r="AB339" s="5"/>
      <c r="AC339" s="5"/>
      <c r="AD339" s="5"/>
      <c r="AE339" s="5"/>
      <c r="AF339" s="5"/>
      <c r="AG339" s="5"/>
      <c r="AH339" s="5"/>
      <c r="AI339" s="5"/>
      <c r="AJ339" s="5"/>
      <c r="AK339" s="5"/>
    </row>
    <row r="340" spans="15:37" s="80" customFormat="1">
      <c r="O340" s="5"/>
      <c r="P340" s="5"/>
      <c r="Q340" s="5"/>
      <c r="R340" s="5"/>
      <c r="S340" s="5"/>
      <c r="T340" s="5"/>
      <c r="U340" s="5"/>
      <c r="V340" s="5"/>
      <c r="W340" s="5"/>
      <c r="X340" s="5"/>
      <c r="Y340" s="5"/>
      <c r="Z340" s="5"/>
      <c r="AA340" s="5"/>
      <c r="AB340" s="5"/>
      <c r="AC340" s="5"/>
      <c r="AD340" s="5"/>
      <c r="AE340" s="5"/>
      <c r="AF340" s="5"/>
      <c r="AG340" s="5"/>
      <c r="AH340" s="5"/>
      <c r="AI340" s="5"/>
      <c r="AJ340" s="5"/>
      <c r="AK340" s="5"/>
    </row>
    <row r="341" spans="15:37" s="80" customFormat="1">
      <c r="O341" s="5"/>
      <c r="P341" s="5"/>
      <c r="Q341" s="5"/>
      <c r="R341" s="5"/>
      <c r="S341" s="5"/>
      <c r="T341" s="5"/>
      <c r="U341" s="5"/>
      <c r="V341" s="5"/>
      <c r="W341" s="5"/>
      <c r="X341" s="5"/>
      <c r="Y341" s="5"/>
      <c r="Z341" s="5"/>
      <c r="AA341" s="5"/>
      <c r="AB341" s="5"/>
      <c r="AC341" s="5"/>
      <c r="AD341" s="5"/>
      <c r="AE341" s="5"/>
      <c r="AF341" s="5"/>
      <c r="AG341" s="5"/>
      <c r="AH341" s="5"/>
      <c r="AI341" s="5"/>
      <c r="AJ341" s="5"/>
      <c r="AK341" s="5"/>
    </row>
    <row r="342" spans="15:37" s="80" customFormat="1">
      <c r="O342" s="5"/>
      <c r="P342" s="5"/>
      <c r="Q342" s="5"/>
      <c r="R342" s="5"/>
      <c r="S342" s="5"/>
      <c r="T342" s="5"/>
      <c r="U342" s="5"/>
      <c r="V342" s="5"/>
      <c r="W342" s="5"/>
      <c r="X342" s="5"/>
      <c r="Y342" s="5"/>
      <c r="Z342" s="5"/>
      <c r="AA342" s="5"/>
      <c r="AB342" s="5"/>
      <c r="AC342" s="5"/>
      <c r="AD342" s="5"/>
      <c r="AE342" s="5"/>
      <c r="AF342" s="5"/>
      <c r="AG342" s="5"/>
      <c r="AH342" s="5"/>
      <c r="AI342" s="5"/>
      <c r="AJ342" s="5"/>
      <c r="AK342" s="5"/>
    </row>
    <row r="343" spans="15:37" s="80" customFormat="1">
      <c r="O343" s="5"/>
      <c r="P343" s="5"/>
      <c r="Q343" s="5"/>
      <c r="R343" s="5"/>
      <c r="S343" s="5"/>
      <c r="T343" s="5"/>
      <c r="U343" s="5"/>
      <c r="V343" s="5"/>
      <c r="W343" s="5"/>
      <c r="X343" s="5"/>
      <c r="Y343" s="5"/>
      <c r="Z343" s="5"/>
      <c r="AA343" s="5"/>
      <c r="AB343" s="5"/>
      <c r="AC343" s="5"/>
      <c r="AD343" s="5"/>
      <c r="AE343" s="5"/>
      <c r="AF343" s="5"/>
      <c r="AG343" s="5"/>
      <c r="AH343" s="5"/>
      <c r="AI343" s="5"/>
      <c r="AJ343" s="5"/>
      <c r="AK343" s="5"/>
    </row>
    <row r="344" spans="15:37" s="80" customFormat="1">
      <c r="O344" s="5"/>
      <c r="P344" s="5"/>
      <c r="Q344" s="5"/>
      <c r="R344" s="5"/>
      <c r="S344" s="5"/>
      <c r="T344" s="5"/>
      <c r="U344" s="5"/>
      <c r="V344" s="5"/>
      <c r="W344" s="5"/>
      <c r="X344" s="5"/>
      <c r="Y344" s="5"/>
      <c r="Z344" s="5"/>
      <c r="AA344" s="5"/>
      <c r="AB344" s="5"/>
      <c r="AC344" s="5"/>
      <c r="AD344" s="5"/>
      <c r="AE344" s="5"/>
      <c r="AF344" s="5"/>
      <c r="AG344" s="5"/>
      <c r="AH344" s="5"/>
      <c r="AI344" s="5"/>
      <c r="AJ344" s="5"/>
      <c r="AK344" s="5"/>
    </row>
    <row r="345" spans="15:37" s="80" customFormat="1">
      <c r="O345" s="5"/>
      <c r="P345" s="5"/>
      <c r="Q345" s="5"/>
      <c r="R345" s="5"/>
      <c r="S345" s="5"/>
      <c r="T345" s="5"/>
      <c r="U345" s="5"/>
      <c r="V345" s="5"/>
      <c r="W345" s="5"/>
      <c r="X345" s="5"/>
      <c r="Y345" s="5"/>
      <c r="Z345" s="5"/>
      <c r="AA345" s="5"/>
      <c r="AB345" s="5"/>
      <c r="AC345" s="5"/>
      <c r="AD345" s="5"/>
      <c r="AE345" s="5"/>
      <c r="AF345" s="5"/>
      <c r="AG345" s="5"/>
      <c r="AH345" s="5"/>
      <c r="AI345" s="5"/>
      <c r="AJ345" s="5"/>
      <c r="AK345" s="5"/>
    </row>
    <row r="346" spans="15:37" s="80" customFormat="1">
      <c r="O346" s="5"/>
      <c r="P346" s="5"/>
      <c r="Q346" s="5"/>
      <c r="R346" s="5"/>
      <c r="S346" s="5"/>
      <c r="T346" s="5"/>
      <c r="U346" s="5"/>
      <c r="V346" s="5"/>
      <c r="W346" s="5"/>
      <c r="X346" s="5"/>
      <c r="Y346" s="5"/>
      <c r="Z346" s="5"/>
      <c r="AA346" s="5"/>
      <c r="AB346" s="5"/>
      <c r="AC346" s="5"/>
      <c r="AD346" s="5"/>
      <c r="AE346" s="5"/>
      <c r="AF346" s="5"/>
      <c r="AG346" s="5"/>
      <c r="AH346" s="5"/>
      <c r="AI346" s="5"/>
      <c r="AJ346" s="5"/>
      <c r="AK346" s="5"/>
    </row>
    <row r="347" spans="15:37" s="80" customFormat="1">
      <c r="O347" s="5"/>
      <c r="P347" s="5"/>
      <c r="Q347" s="5"/>
      <c r="R347" s="5"/>
      <c r="S347" s="5"/>
      <c r="T347" s="5"/>
      <c r="U347" s="5"/>
      <c r="V347" s="5"/>
      <c r="W347" s="5"/>
      <c r="X347" s="5"/>
      <c r="Y347" s="5"/>
      <c r="Z347" s="5"/>
      <c r="AA347" s="5"/>
      <c r="AB347" s="5"/>
      <c r="AC347" s="5"/>
      <c r="AD347" s="5"/>
      <c r="AE347" s="5"/>
      <c r="AF347" s="5"/>
      <c r="AG347" s="5"/>
      <c r="AH347" s="5"/>
      <c r="AI347" s="5"/>
      <c r="AJ347" s="5"/>
      <c r="AK347" s="5"/>
    </row>
    <row r="348" spans="15:37" s="80" customFormat="1">
      <c r="O348" s="5"/>
      <c r="P348" s="5"/>
      <c r="Q348" s="5"/>
      <c r="R348" s="5"/>
      <c r="S348" s="5"/>
      <c r="T348" s="5"/>
      <c r="U348" s="5"/>
      <c r="V348" s="5"/>
      <c r="W348" s="5"/>
      <c r="X348" s="5"/>
      <c r="Y348" s="5"/>
      <c r="Z348" s="5"/>
      <c r="AA348" s="5"/>
      <c r="AB348" s="5"/>
      <c r="AC348" s="5"/>
      <c r="AD348" s="5"/>
      <c r="AE348" s="5"/>
      <c r="AF348" s="5"/>
      <c r="AG348" s="5"/>
      <c r="AH348" s="5"/>
      <c r="AI348" s="5"/>
      <c r="AJ348" s="5"/>
      <c r="AK348" s="5"/>
    </row>
    <row r="349" spans="15:37" s="80" customFormat="1">
      <c r="O349" s="5"/>
      <c r="P349" s="5"/>
      <c r="Q349" s="5"/>
      <c r="R349" s="5"/>
      <c r="S349" s="5"/>
      <c r="T349" s="5"/>
      <c r="U349" s="5"/>
      <c r="V349" s="5"/>
      <c r="W349" s="5"/>
      <c r="X349" s="5"/>
      <c r="Y349" s="5"/>
      <c r="Z349" s="5"/>
      <c r="AA349" s="5"/>
      <c r="AB349" s="5"/>
      <c r="AC349" s="5"/>
      <c r="AD349" s="5"/>
      <c r="AE349" s="5"/>
      <c r="AF349" s="5"/>
      <c r="AG349" s="5"/>
      <c r="AH349" s="5"/>
      <c r="AI349" s="5"/>
      <c r="AJ349" s="5"/>
      <c r="AK349" s="5"/>
    </row>
    <row r="350" spans="15:37" s="80" customFormat="1">
      <c r="O350" s="5"/>
      <c r="P350" s="5"/>
      <c r="Q350" s="5"/>
      <c r="R350" s="5"/>
      <c r="S350" s="5"/>
      <c r="T350" s="5"/>
      <c r="U350" s="5"/>
      <c r="V350" s="5"/>
      <c r="W350" s="5"/>
      <c r="X350" s="5"/>
      <c r="Y350" s="5"/>
      <c r="Z350" s="5"/>
      <c r="AA350" s="5"/>
      <c r="AB350" s="5"/>
      <c r="AC350" s="5"/>
      <c r="AD350" s="5"/>
      <c r="AE350" s="5"/>
      <c r="AF350" s="5"/>
      <c r="AG350" s="5"/>
      <c r="AH350" s="5"/>
      <c r="AI350" s="5"/>
      <c r="AJ350" s="5"/>
      <c r="AK350" s="5"/>
    </row>
    <row r="351" spans="15:37" s="80" customFormat="1">
      <c r="O351" s="5"/>
      <c r="P351" s="5"/>
      <c r="Q351" s="5"/>
      <c r="R351" s="5"/>
      <c r="S351" s="5"/>
      <c r="T351" s="5"/>
      <c r="U351" s="5"/>
      <c r="V351" s="5"/>
      <c r="W351" s="5"/>
      <c r="X351" s="5"/>
      <c r="Y351" s="5"/>
      <c r="Z351" s="5"/>
      <c r="AA351" s="5"/>
      <c r="AB351" s="5"/>
      <c r="AC351" s="5"/>
      <c r="AD351" s="5"/>
      <c r="AE351" s="5"/>
      <c r="AF351" s="5"/>
      <c r="AG351" s="5"/>
      <c r="AH351" s="5"/>
      <c r="AI351" s="5"/>
      <c r="AJ351" s="5"/>
      <c r="AK351" s="5"/>
    </row>
    <row r="352" spans="15:37" s="80" customFormat="1">
      <c r="O352" s="5"/>
      <c r="P352" s="5"/>
      <c r="Q352" s="5"/>
      <c r="R352" s="5"/>
      <c r="S352" s="5"/>
      <c r="T352" s="5"/>
      <c r="U352" s="5"/>
      <c r="V352" s="5"/>
      <c r="W352" s="5"/>
      <c r="X352" s="5"/>
      <c r="Y352" s="5"/>
      <c r="Z352" s="5"/>
      <c r="AA352" s="5"/>
      <c r="AB352" s="5"/>
      <c r="AC352" s="5"/>
      <c r="AD352" s="5"/>
      <c r="AE352" s="5"/>
      <c r="AF352" s="5"/>
      <c r="AG352" s="5"/>
      <c r="AH352" s="5"/>
      <c r="AI352" s="5"/>
      <c r="AJ352" s="5"/>
      <c r="AK352" s="5"/>
    </row>
    <row r="353" spans="15:37" s="80" customFormat="1">
      <c r="O353" s="5"/>
      <c r="P353" s="5"/>
      <c r="Q353" s="5"/>
      <c r="R353" s="5"/>
      <c r="S353" s="5"/>
      <c r="T353" s="5"/>
      <c r="U353" s="5"/>
      <c r="V353" s="5"/>
      <c r="W353" s="5"/>
      <c r="X353" s="5"/>
      <c r="Y353" s="5"/>
      <c r="Z353" s="5"/>
      <c r="AA353" s="5"/>
      <c r="AB353" s="5"/>
      <c r="AC353" s="5"/>
      <c r="AD353" s="5"/>
      <c r="AE353" s="5"/>
      <c r="AF353" s="5"/>
      <c r="AG353" s="5"/>
      <c r="AH353" s="5"/>
      <c r="AI353" s="5"/>
      <c r="AJ353" s="5"/>
      <c r="AK353" s="5"/>
    </row>
    <row r="354" spans="15:37" s="80" customFormat="1">
      <c r="O354" s="5"/>
      <c r="P354" s="5"/>
      <c r="Q354" s="5"/>
      <c r="R354" s="5"/>
      <c r="S354" s="5"/>
      <c r="T354" s="5"/>
      <c r="U354" s="5"/>
      <c r="V354" s="5"/>
      <c r="W354" s="5"/>
      <c r="X354" s="5"/>
      <c r="Y354" s="5"/>
      <c r="Z354" s="5"/>
      <c r="AA354" s="5"/>
      <c r="AB354" s="5"/>
      <c r="AC354" s="5"/>
      <c r="AD354" s="5"/>
      <c r="AE354" s="5"/>
      <c r="AF354" s="5"/>
      <c r="AG354" s="5"/>
      <c r="AH354" s="5"/>
      <c r="AI354" s="5"/>
      <c r="AJ354" s="5"/>
      <c r="AK354" s="5"/>
    </row>
    <row r="355" spans="15:37" s="80" customFormat="1">
      <c r="O355" s="5"/>
      <c r="P355" s="5"/>
      <c r="Q355" s="5"/>
      <c r="R355" s="5"/>
      <c r="S355" s="5"/>
      <c r="T355" s="5"/>
      <c r="U355" s="5"/>
      <c r="V355" s="5"/>
      <c r="W355" s="5"/>
      <c r="X355" s="5"/>
      <c r="Y355" s="5"/>
      <c r="Z355" s="5"/>
      <c r="AA355" s="5"/>
      <c r="AB355" s="5"/>
      <c r="AC355" s="5"/>
      <c r="AD355" s="5"/>
      <c r="AE355" s="5"/>
      <c r="AF355" s="5"/>
      <c r="AG355" s="5"/>
      <c r="AH355" s="5"/>
      <c r="AI355" s="5"/>
      <c r="AJ355" s="5"/>
      <c r="AK355" s="5"/>
    </row>
    <row r="356" spans="15:37" s="80" customFormat="1">
      <c r="O356" s="5"/>
      <c r="P356" s="5"/>
      <c r="Q356" s="5"/>
      <c r="R356" s="5"/>
      <c r="S356" s="5"/>
      <c r="T356" s="5"/>
      <c r="U356" s="5"/>
      <c r="V356" s="5"/>
      <c r="W356" s="5"/>
      <c r="X356" s="5"/>
      <c r="Y356" s="5"/>
      <c r="Z356" s="5"/>
      <c r="AA356" s="5"/>
      <c r="AB356" s="5"/>
      <c r="AC356" s="5"/>
      <c r="AD356" s="5"/>
      <c r="AE356" s="5"/>
      <c r="AF356" s="5"/>
      <c r="AG356" s="5"/>
      <c r="AH356" s="5"/>
      <c r="AI356" s="5"/>
      <c r="AJ356" s="5"/>
      <c r="AK356" s="5"/>
    </row>
    <row r="357" spans="15:37" s="80" customFormat="1">
      <c r="O357" s="5"/>
      <c r="P357" s="5"/>
      <c r="Q357" s="5"/>
      <c r="R357" s="5"/>
      <c r="S357" s="5"/>
      <c r="T357" s="5"/>
      <c r="U357" s="5"/>
      <c r="V357" s="5"/>
      <c r="W357" s="5"/>
      <c r="X357" s="5"/>
      <c r="Y357" s="5"/>
      <c r="Z357" s="5"/>
      <c r="AA357" s="5"/>
      <c r="AB357" s="5"/>
      <c r="AC357" s="5"/>
      <c r="AD357" s="5"/>
      <c r="AE357" s="5"/>
      <c r="AF357" s="5"/>
      <c r="AG357" s="5"/>
      <c r="AH357" s="5"/>
      <c r="AI357" s="5"/>
      <c r="AJ357" s="5"/>
      <c r="AK357" s="5"/>
    </row>
    <row r="358" spans="15:37" s="80" customFormat="1">
      <c r="O358" s="5"/>
      <c r="P358" s="5"/>
      <c r="Q358" s="5"/>
      <c r="R358" s="5"/>
      <c r="S358" s="5"/>
      <c r="T358" s="5"/>
      <c r="U358" s="5"/>
      <c r="V358" s="5"/>
      <c r="W358" s="5"/>
      <c r="X358" s="5"/>
      <c r="Y358" s="5"/>
      <c r="Z358" s="5"/>
      <c r="AA358" s="5"/>
      <c r="AB358" s="5"/>
      <c r="AC358" s="5"/>
      <c r="AD358" s="5"/>
      <c r="AE358" s="5"/>
      <c r="AF358" s="5"/>
      <c r="AG358" s="5"/>
      <c r="AH358" s="5"/>
      <c r="AI358" s="5"/>
      <c r="AJ358" s="5"/>
      <c r="AK358" s="5"/>
    </row>
    <row r="359" spans="15:37" s="80" customFormat="1">
      <c r="O359" s="5"/>
      <c r="P359" s="5"/>
      <c r="Q359" s="5"/>
      <c r="R359" s="5"/>
      <c r="S359" s="5"/>
      <c r="T359" s="5"/>
      <c r="U359" s="5"/>
      <c r="V359" s="5"/>
      <c r="W359" s="5"/>
      <c r="X359" s="5"/>
      <c r="Y359" s="5"/>
      <c r="Z359" s="5"/>
      <c r="AA359" s="5"/>
      <c r="AB359" s="5"/>
      <c r="AC359" s="5"/>
      <c r="AD359" s="5"/>
      <c r="AE359" s="5"/>
      <c r="AF359" s="5"/>
      <c r="AG359" s="5"/>
      <c r="AH359" s="5"/>
      <c r="AI359" s="5"/>
      <c r="AJ359" s="5"/>
      <c r="AK359" s="5"/>
    </row>
    <row r="360" spans="15:37" s="80" customFormat="1">
      <c r="O360" s="5"/>
      <c r="P360" s="5"/>
      <c r="Q360" s="5"/>
      <c r="R360" s="5"/>
      <c r="S360" s="5"/>
      <c r="T360" s="5"/>
      <c r="U360" s="5"/>
      <c r="V360" s="5"/>
      <c r="W360" s="5"/>
      <c r="X360" s="5"/>
      <c r="Y360" s="5"/>
      <c r="Z360" s="5"/>
      <c r="AA360" s="5"/>
      <c r="AB360" s="5"/>
      <c r="AC360" s="5"/>
      <c r="AD360" s="5"/>
      <c r="AE360" s="5"/>
      <c r="AF360" s="5"/>
      <c r="AG360" s="5"/>
      <c r="AH360" s="5"/>
      <c r="AI360" s="5"/>
      <c r="AJ360" s="5"/>
      <c r="AK360" s="5"/>
    </row>
    <row r="361" spans="15:37" s="80" customFormat="1">
      <c r="O361" s="5"/>
      <c r="P361" s="5"/>
      <c r="Q361" s="5"/>
      <c r="R361" s="5"/>
      <c r="S361" s="5"/>
      <c r="T361" s="5"/>
      <c r="U361" s="5"/>
      <c r="V361" s="5"/>
      <c r="W361" s="5"/>
      <c r="X361" s="5"/>
      <c r="Y361" s="5"/>
      <c r="Z361" s="5"/>
      <c r="AA361" s="5"/>
      <c r="AB361" s="5"/>
      <c r="AC361" s="5"/>
      <c r="AD361" s="5"/>
      <c r="AE361" s="5"/>
      <c r="AF361" s="5"/>
      <c r="AG361" s="5"/>
      <c r="AH361" s="5"/>
      <c r="AI361" s="5"/>
      <c r="AJ361" s="5"/>
      <c r="AK361" s="5"/>
    </row>
    <row r="362" spans="15:37" s="80" customFormat="1">
      <c r="O362" s="5"/>
      <c r="P362" s="5"/>
      <c r="Q362" s="5"/>
      <c r="R362" s="5"/>
      <c r="S362" s="5"/>
      <c r="T362" s="5"/>
      <c r="U362" s="5"/>
      <c r="V362" s="5"/>
      <c r="W362" s="5"/>
      <c r="X362" s="5"/>
      <c r="Y362" s="5"/>
      <c r="Z362" s="5"/>
      <c r="AA362" s="5"/>
      <c r="AB362" s="5"/>
      <c r="AC362" s="5"/>
      <c r="AD362" s="5"/>
      <c r="AE362" s="5"/>
      <c r="AF362" s="5"/>
      <c r="AG362" s="5"/>
      <c r="AH362" s="5"/>
      <c r="AI362" s="5"/>
      <c r="AJ362" s="5"/>
      <c r="AK362" s="5"/>
    </row>
    <row r="363" spans="15:37" s="80" customFormat="1">
      <c r="O363" s="5"/>
      <c r="P363" s="5"/>
      <c r="Q363" s="5"/>
      <c r="R363" s="5"/>
      <c r="S363" s="5"/>
      <c r="T363" s="5"/>
      <c r="U363" s="5"/>
      <c r="V363" s="5"/>
      <c r="W363" s="5"/>
      <c r="X363" s="5"/>
      <c r="Y363" s="5"/>
      <c r="Z363" s="5"/>
      <c r="AA363" s="5"/>
      <c r="AB363" s="5"/>
      <c r="AC363" s="5"/>
      <c r="AD363" s="5"/>
      <c r="AE363" s="5"/>
      <c r="AF363" s="5"/>
      <c r="AG363" s="5"/>
      <c r="AH363" s="5"/>
      <c r="AI363" s="5"/>
      <c r="AJ363" s="5"/>
      <c r="AK363" s="5"/>
    </row>
    <row r="364" spans="15:37" s="80" customFormat="1">
      <c r="O364" s="5"/>
      <c r="P364" s="5"/>
      <c r="Q364" s="5"/>
      <c r="R364" s="5"/>
      <c r="S364" s="5"/>
      <c r="T364" s="5"/>
      <c r="U364" s="5"/>
      <c r="V364" s="5"/>
      <c r="W364" s="5"/>
      <c r="X364" s="5"/>
      <c r="Y364" s="5"/>
      <c r="Z364" s="5"/>
      <c r="AA364" s="5"/>
      <c r="AB364" s="5"/>
      <c r="AC364" s="5"/>
      <c r="AD364" s="5"/>
      <c r="AE364" s="5"/>
      <c r="AF364" s="5"/>
      <c r="AG364" s="5"/>
      <c r="AH364" s="5"/>
      <c r="AI364" s="5"/>
      <c r="AJ364" s="5"/>
      <c r="AK364" s="5"/>
    </row>
    <row r="365" spans="15:37" s="80" customFormat="1">
      <c r="O365" s="5"/>
      <c r="P365" s="5"/>
      <c r="Q365" s="5"/>
      <c r="R365" s="5"/>
      <c r="S365" s="5"/>
      <c r="T365" s="5"/>
      <c r="U365" s="5"/>
      <c r="V365" s="5"/>
      <c r="W365" s="5"/>
      <c r="X365" s="5"/>
      <c r="Y365" s="5"/>
      <c r="Z365" s="5"/>
      <c r="AA365" s="5"/>
      <c r="AB365" s="5"/>
      <c r="AC365" s="5"/>
      <c r="AD365" s="5"/>
      <c r="AE365" s="5"/>
      <c r="AF365" s="5"/>
      <c r="AG365" s="5"/>
      <c r="AH365" s="5"/>
      <c r="AI365" s="5"/>
      <c r="AJ365" s="5"/>
      <c r="AK365" s="5"/>
    </row>
    <row r="366" spans="15:37" s="80" customFormat="1">
      <c r="O366" s="5"/>
      <c r="P366" s="5"/>
      <c r="Q366" s="5"/>
      <c r="R366" s="5"/>
      <c r="S366" s="5"/>
      <c r="T366" s="5"/>
      <c r="U366" s="5"/>
      <c r="V366" s="5"/>
      <c r="W366" s="5"/>
      <c r="X366" s="5"/>
      <c r="Y366" s="5"/>
      <c r="Z366" s="5"/>
      <c r="AA366" s="5"/>
      <c r="AB366" s="5"/>
      <c r="AC366" s="5"/>
      <c r="AD366" s="5"/>
      <c r="AE366" s="5"/>
      <c r="AF366" s="5"/>
      <c r="AG366" s="5"/>
      <c r="AH366" s="5"/>
      <c r="AI366" s="5"/>
      <c r="AJ366" s="5"/>
      <c r="AK366" s="5"/>
    </row>
    <row r="367" spans="15:37" s="80" customFormat="1">
      <c r="O367" s="5"/>
      <c r="P367" s="5"/>
      <c r="Q367" s="5"/>
      <c r="R367" s="5"/>
      <c r="S367" s="5"/>
      <c r="T367" s="5"/>
      <c r="U367" s="5"/>
      <c r="V367" s="5"/>
      <c r="W367" s="5"/>
      <c r="X367" s="5"/>
      <c r="Y367" s="5"/>
      <c r="Z367" s="5"/>
      <c r="AA367" s="5"/>
      <c r="AB367" s="5"/>
      <c r="AC367" s="5"/>
      <c r="AD367" s="5"/>
      <c r="AE367" s="5"/>
      <c r="AF367" s="5"/>
      <c r="AG367" s="5"/>
      <c r="AH367" s="5"/>
      <c r="AI367" s="5"/>
      <c r="AJ367" s="5"/>
      <c r="AK367" s="5"/>
    </row>
    <row r="368" spans="15:37" s="80" customFormat="1">
      <c r="O368" s="5"/>
      <c r="P368" s="5"/>
      <c r="Q368" s="5"/>
      <c r="R368" s="5"/>
      <c r="S368" s="5"/>
      <c r="T368" s="5"/>
      <c r="U368" s="5"/>
      <c r="V368" s="5"/>
      <c r="W368" s="5"/>
      <c r="X368" s="5"/>
      <c r="Y368" s="5"/>
      <c r="Z368" s="5"/>
      <c r="AA368" s="5"/>
      <c r="AB368" s="5"/>
      <c r="AC368" s="5"/>
      <c r="AD368" s="5"/>
      <c r="AE368" s="5"/>
      <c r="AF368" s="5"/>
      <c r="AG368" s="5"/>
      <c r="AH368" s="5"/>
      <c r="AI368" s="5"/>
      <c r="AJ368" s="5"/>
      <c r="AK368" s="5"/>
    </row>
    <row r="369" spans="2:37" s="80" customFormat="1">
      <c r="O369" s="5"/>
      <c r="P369" s="5"/>
      <c r="Q369" s="5"/>
      <c r="R369" s="5"/>
      <c r="S369" s="5"/>
      <c r="T369" s="5"/>
      <c r="U369" s="5"/>
      <c r="V369" s="5"/>
      <c r="W369" s="5"/>
      <c r="X369" s="5"/>
      <c r="Y369" s="5"/>
      <c r="Z369" s="5"/>
      <c r="AA369" s="5"/>
      <c r="AB369" s="5"/>
      <c r="AC369" s="5"/>
      <c r="AD369" s="5"/>
      <c r="AE369" s="5"/>
      <c r="AF369" s="5"/>
      <c r="AG369" s="5"/>
      <c r="AH369" s="5"/>
      <c r="AI369" s="5"/>
      <c r="AJ369" s="5"/>
      <c r="AK369" s="5"/>
    </row>
    <row r="370" spans="2:37" s="80" customFormat="1">
      <c r="O370" s="5"/>
      <c r="P370" s="5"/>
      <c r="Q370" s="5"/>
      <c r="R370" s="5"/>
      <c r="S370" s="5"/>
      <c r="T370" s="5"/>
      <c r="U370" s="5"/>
      <c r="V370" s="5"/>
      <c r="W370" s="5"/>
      <c r="X370" s="5"/>
      <c r="Y370" s="5"/>
      <c r="Z370" s="5"/>
      <c r="AA370" s="5"/>
      <c r="AB370" s="5"/>
      <c r="AC370" s="5"/>
      <c r="AD370" s="5"/>
      <c r="AE370" s="5"/>
      <c r="AF370" s="5"/>
      <c r="AG370" s="5"/>
      <c r="AH370" s="5"/>
      <c r="AI370" s="5"/>
      <c r="AJ370" s="5"/>
      <c r="AK370" s="5"/>
    </row>
    <row r="371" spans="2:37" s="80" customFormat="1">
      <c r="O371" s="5"/>
      <c r="P371" s="5"/>
      <c r="Q371" s="5"/>
      <c r="R371" s="5"/>
      <c r="S371" s="5"/>
      <c r="T371" s="5"/>
      <c r="U371" s="5"/>
      <c r="V371" s="5"/>
      <c r="W371" s="5"/>
      <c r="X371" s="5"/>
      <c r="Y371" s="5"/>
      <c r="Z371" s="5"/>
      <c r="AA371" s="5"/>
      <c r="AB371" s="5"/>
      <c r="AC371" s="5"/>
      <c r="AD371" s="5"/>
      <c r="AE371" s="5"/>
      <c r="AF371" s="5"/>
      <c r="AG371" s="5"/>
      <c r="AH371" s="5"/>
      <c r="AI371" s="5"/>
      <c r="AJ371" s="5"/>
      <c r="AK371" s="5"/>
    </row>
    <row r="372" spans="2:37" s="80" customFormat="1">
      <c r="O372" s="5"/>
      <c r="P372" s="5"/>
      <c r="Q372" s="5"/>
      <c r="R372" s="5"/>
      <c r="S372" s="5"/>
      <c r="T372" s="5"/>
      <c r="U372" s="5"/>
      <c r="V372" s="5"/>
      <c r="W372" s="5"/>
      <c r="X372" s="5"/>
      <c r="Y372" s="5"/>
      <c r="Z372" s="5"/>
      <c r="AA372" s="5"/>
      <c r="AB372" s="5"/>
      <c r="AC372" s="5"/>
      <c r="AD372" s="5"/>
      <c r="AE372" s="5"/>
      <c r="AF372" s="5"/>
      <c r="AG372" s="5"/>
      <c r="AH372" s="5"/>
      <c r="AI372" s="5"/>
      <c r="AJ372" s="5"/>
      <c r="AK372" s="5"/>
    </row>
    <row r="373" spans="2:37" s="80" customFormat="1">
      <c r="O373" s="5"/>
      <c r="P373" s="5"/>
      <c r="Q373" s="5"/>
      <c r="R373" s="5"/>
      <c r="S373" s="5"/>
      <c r="T373" s="5"/>
      <c r="U373" s="5"/>
      <c r="V373" s="5"/>
      <c r="W373" s="5"/>
      <c r="X373" s="5"/>
      <c r="Y373" s="5"/>
      <c r="Z373" s="5"/>
      <c r="AA373" s="5"/>
      <c r="AB373" s="5"/>
      <c r="AC373" s="5"/>
      <c r="AD373" s="5"/>
      <c r="AE373" s="5"/>
      <c r="AF373" s="5"/>
      <c r="AG373" s="5"/>
      <c r="AH373" s="5"/>
      <c r="AI373" s="5"/>
      <c r="AJ373" s="5"/>
      <c r="AK373" s="5"/>
    </row>
    <row r="374" spans="2:37" s="80" customFormat="1">
      <c r="O374" s="5"/>
      <c r="P374" s="5"/>
      <c r="Q374" s="5"/>
      <c r="R374" s="5"/>
      <c r="S374" s="5"/>
      <c r="T374" s="5"/>
      <c r="U374" s="5"/>
      <c r="V374" s="5"/>
      <c r="W374" s="5"/>
      <c r="X374" s="5"/>
      <c r="Y374" s="5"/>
      <c r="Z374" s="5"/>
      <c r="AA374" s="5"/>
      <c r="AB374" s="5"/>
      <c r="AC374" s="5"/>
      <c r="AD374" s="5"/>
      <c r="AE374" s="5"/>
      <c r="AF374" s="5"/>
      <c r="AG374" s="5"/>
      <c r="AH374" s="5"/>
      <c r="AI374" s="5"/>
      <c r="AJ374" s="5"/>
      <c r="AK374" s="5"/>
    </row>
    <row r="375" spans="2:37" s="80" customFormat="1">
      <c r="O375" s="5"/>
      <c r="P375" s="5"/>
      <c r="Q375" s="5"/>
      <c r="R375" s="5"/>
      <c r="S375" s="5"/>
      <c r="T375" s="5"/>
      <c r="U375" s="5"/>
      <c r="V375" s="5"/>
      <c r="W375" s="5"/>
      <c r="X375" s="5"/>
      <c r="Y375" s="5"/>
      <c r="Z375" s="5"/>
      <c r="AA375" s="5"/>
      <c r="AB375" s="5"/>
      <c r="AC375" s="5"/>
      <c r="AD375" s="5"/>
      <c r="AE375" s="5"/>
      <c r="AF375" s="5"/>
      <c r="AG375" s="5"/>
      <c r="AH375" s="5"/>
      <c r="AI375" s="5"/>
      <c r="AJ375" s="5"/>
      <c r="AK375" s="5"/>
    </row>
    <row r="376" spans="2:37" s="80" customFormat="1">
      <c r="O376" s="5"/>
      <c r="P376" s="5"/>
      <c r="Q376" s="5"/>
      <c r="R376" s="5"/>
      <c r="S376" s="5"/>
      <c r="T376" s="5"/>
      <c r="U376" s="5"/>
      <c r="V376" s="5"/>
      <c r="W376" s="5"/>
      <c r="X376" s="5"/>
      <c r="Y376" s="5"/>
      <c r="Z376" s="5"/>
      <c r="AA376" s="5"/>
      <c r="AB376" s="5"/>
      <c r="AC376" s="5"/>
      <c r="AD376" s="5"/>
      <c r="AE376" s="5"/>
      <c r="AF376" s="5"/>
      <c r="AG376" s="5"/>
      <c r="AH376" s="5"/>
      <c r="AI376" s="5"/>
      <c r="AJ376" s="5"/>
      <c r="AK376" s="5"/>
    </row>
    <row r="377" spans="2:37" s="80" customFormat="1">
      <c r="O377" s="5"/>
      <c r="P377" s="5"/>
      <c r="Q377" s="5"/>
      <c r="R377" s="5"/>
      <c r="S377" s="5"/>
      <c r="T377" s="5"/>
      <c r="U377" s="5"/>
      <c r="V377" s="5"/>
      <c r="W377" s="5"/>
      <c r="X377" s="5"/>
      <c r="Y377" s="5"/>
      <c r="Z377" s="5"/>
      <c r="AA377" s="5"/>
      <c r="AB377" s="5"/>
      <c r="AC377" s="5"/>
      <c r="AD377" s="5"/>
      <c r="AE377" s="5"/>
      <c r="AF377" s="5"/>
      <c r="AG377" s="5"/>
      <c r="AH377" s="5"/>
      <c r="AI377" s="5"/>
      <c r="AJ377" s="5"/>
      <c r="AK377" s="5"/>
    </row>
    <row r="378" spans="2:37" s="80" customFormat="1">
      <c r="O378" s="5"/>
      <c r="P378" s="5"/>
      <c r="Q378" s="5"/>
      <c r="R378" s="5"/>
      <c r="S378" s="5"/>
      <c r="T378" s="5"/>
      <c r="U378" s="5"/>
      <c r="V378" s="5"/>
      <c r="W378" s="5"/>
      <c r="X378" s="5"/>
      <c r="Y378" s="5"/>
      <c r="Z378" s="5"/>
      <c r="AA378" s="5"/>
      <c r="AB378" s="5"/>
      <c r="AC378" s="5"/>
      <c r="AD378" s="5"/>
      <c r="AE378" s="5"/>
      <c r="AF378" s="5"/>
      <c r="AG378" s="5"/>
      <c r="AH378" s="5"/>
      <c r="AI378" s="5"/>
      <c r="AJ378" s="5"/>
      <c r="AK378" s="5"/>
    </row>
    <row r="379" spans="2:37">
      <c r="B379" s="80"/>
      <c r="C379" s="80"/>
      <c r="D379" s="80"/>
      <c r="E379" s="80"/>
      <c r="F379" s="80"/>
      <c r="G379" s="80"/>
      <c r="I379" s="80"/>
      <c r="J379" s="80"/>
      <c r="K379" s="80"/>
      <c r="L379" s="80"/>
      <c r="M379" s="80"/>
    </row>
    <row r="380" spans="2:37">
      <c r="B380" s="80"/>
      <c r="C380" s="80"/>
      <c r="D380" s="80"/>
      <c r="E380" s="80"/>
      <c r="F380" s="80"/>
      <c r="G380" s="80"/>
      <c r="I380" s="80"/>
      <c r="J380" s="80"/>
      <c r="K380" s="80"/>
      <c r="L380" s="80"/>
      <c r="M380" s="80"/>
    </row>
    <row r="381" spans="2:37">
      <c r="I381" s="80"/>
      <c r="J381" s="80"/>
      <c r="K381" s="80"/>
      <c r="L381" s="80"/>
      <c r="M381" s="80"/>
    </row>
  </sheetData>
  <mergeCells count="4">
    <mergeCell ref="B1:G1"/>
    <mergeCell ref="I1:M1"/>
    <mergeCell ref="I8:M8"/>
    <mergeCell ref="B42:G45"/>
  </mergeCells>
  <pageMargins left="0.25" right="0.25" top="0.75" bottom="0.75" header="0.3" footer="0.3"/>
  <pageSetup scale="65" orientation="landscape" r:id="rId1"/>
  <headerFooter>
    <oddFooter>&amp;R&amp;P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EJ484"/>
  <sheetViews>
    <sheetView zoomScale="80" zoomScaleNormal="80" workbookViewId="0">
      <selection activeCell="G26" sqref="G26"/>
    </sheetView>
  </sheetViews>
  <sheetFormatPr defaultColWidth="9.109375" defaultRowHeight="14.4"/>
  <cols>
    <col min="1" max="1" width="2.33203125" style="630" customWidth="1"/>
    <col min="2" max="2" width="30.6640625" style="630" customWidth="1"/>
    <col min="3" max="3" width="24" style="630" customWidth="1"/>
    <col min="4" max="4" width="14.33203125" style="630" customWidth="1"/>
    <col min="5" max="5" width="13.109375" style="630" customWidth="1"/>
    <col min="6" max="6" width="55.109375" style="630" customWidth="1"/>
    <col min="7" max="7" width="9" style="630" customWidth="1"/>
    <col min="8" max="8" width="25.6640625" style="630" customWidth="1"/>
    <col min="9" max="9" width="19.109375" style="630" customWidth="1"/>
    <col min="10" max="10" width="14.88671875" style="630" customWidth="1"/>
    <col min="11" max="11" width="13.88671875" style="630" customWidth="1"/>
    <col min="12" max="12" width="31.6640625" style="630" customWidth="1"/>
    <col min="13" max="13" width="8.6640625" style="630" customWidth="1"/>
    <col min="14" max="14" width="9.88671875" style="627" customWidth="1"/>
    <col min="15" max="140" width="9.109375" style="629"/>
    <col min="141" max="16384" width="9.109375" style="630"/>
  </cols>
  <sheetData>
    <row r="1" spans="1:140" ht="15" thickBot="1">
      <c r="A1" s="627"/>
      <c r="B1" s="904" t="s">
        <v>0</v>
      </c>
      <c r="C1" s="904"/>
      <c r="D1" s="904"/>
      <c r="E1" s="904"/>
      <c r="F1" s="904"/>
      <c r="G1" s="628"/>
      <c r="H1" s="941" t="s">
        <v>212</v>
      </c>
      <c r="I1" s="941"/>
      <c r="J1" s="941"/>
      <c r="K1" s="941"/>
      <c r="L1" s="941"/>
      <c r="M1" s="627"/>
      <c r="O1" s="627"/>
      <c r="P1" s="627"/>
      <c r="Q1" s="627"/>
      <c r="R1" s="627"/>
      <c r="S1" s="627"/>
      <c r="T1" s="627"/>
      <c r="U1" s="627"/>
      <c r="V1" s="627"/>
      <c r="W1" s="627"/>
      <c r="X1" s="627"/>
      <c r="Y1" s="627"/>
      <c r="Z1" s="627"/>
      <c r="AA1" s="627"/>
      <c r="AB1" s="627"/>
      <c r="AC1" s="627"/>
      <c r="AD1" s="627"/>
      <c r="AE1" s="627"/>
      <c r="AF1" s="627"/>
      <c r="AG1" s="627"/>
      <c r="EJ1" s="630"/>
    </row>
    <row r="2" spans="1:140" ht="16.2" thickBot="1">
      <c r="A2" s="627"/>
      <c r="B2" s="627"/>
      <c r="C2" s="627"/>
      <c r="D2" s="627"/>
      <c r="E2" s="627"/>
      <c r="F2" s="627"/>
      <c r="G2" s="627"/>
      <c r="H2" s="631"/>
      <c r="I2" s="627"/>
      <c r="J2" s="627"/>
      <c r="K2" s="627"/>
      <c r="L2" s="627"/>
      <c r="M2" s="627"/>
      <c r="O2" s="627"/>
      <c r="P2" s="627"/>
      <c r="Q2" s="627"/>
      <c r="R2" s="627"/>
      <c r="S2" s="627"/>
      <c r="T2" s="627"/>
      <c r="U2" s="627"/>
      <c r="V2" s="627"/>
      <c r="W2" s="627"/>
      <c r="X2" s="627"/>
      <c r="Y2" s="627"/>
      <c r="Z2" s="627"/>
      <c r="AA2" s="627"/>
      <c r="AB2" s="627"/>
      <c r="AC2" s="627"/>
      <c r="AD2" s="627"/>
      <c r="AE2" s="627"/>
      <c r="AF2" s="627"/>
      <c r="AG2" s="627"/>
      <c r="EJ2" s="630"/>
    </row>
    <row r="3" spans="1:140">
      <c r="A3" s="627"/>
      <c r="B3" s="9" t="s">
        <v>2</v>
      </c>
      <c r="C3" s="11" t="s">
        <v>3</v>
      </c>
      <c r="D3" s="12" t="s">
        <v>4</v>
      </c>
      <c r="E3" s="25"/>
      <c r="F3" s="25"/>
      <c r="G3" s="627"/>
      <c r="H3" s="627"/>
      <c r="I3" s="627"/>
      <c r="J3" s="627"/>
      <c r="K3" s="627"/>
      <c r="L3" s="627"/>
      <c r="M3" s="627"/>
      <c r="O3" s="627"/>
      <c r="P3" s="627"/>
      <c r="Q3" s="627"/>
      <c r="R3" s="627"/>
      <c r="S3" s="627"/>
      <c r="T3" s="627"/>
      <c r="U3" s="627"/>
      <c r="V3" s="627"/>
      <c r="W3" s="627"/>
      <c r="X3" s="627"/>
      <c r="Y3" s="627"/>
      <c r="Z3" s="627"/>
      <c r="AA3" s="627"/>
      <c r="AB3" s="627"/>
      <c r="AC3" s="627"/>
      <c r="AD3" s="627"/>
      <c r="AE3" s="627"/>
      <c r="AF3" s="627"/>
      <c r="AG3" s="627"/>
      <c r="EJ3" s="630"/>
    </row>
    <row r="4" spans="1:140">
      <c r="A4" s="627"/>
      <c r="B4" s="20" t="s">
        <v>6</v>
      </c>
      <c r="C4" s="632">
        <v>15</v>
      </c>
      <c r="D4" s="23">
        <f>C4*8</f>
        <v>120</v>
      </c>
      <c r="E4" s="25"/>
      <c r="F4" s="25"/>
      <c r="G4" s="627"/>
      <c r="H4" s="627"/>
      <c r="I4" s="627"/>
      <c r="J4" s="627"/>
      <c r="K4" s="627"/>
      <c r="L4" s="627"/>
      <c r="M4" s="627"/>
      <c r="O4" s="627"/>
      <c r="P4" s="627"/>
      <c r="Q4" s="627"/>
      <c r="R4" s="627"/>
      <c r="S4" s="627"/>
      <c r="T4" s="627"/>
      <c r="U4" s="627"/>
      <c r="V4" s="627"/>
      <c r="W4" s="627"/>
      <c r="X4" s="627"/>
      <c r="Y4" s="627"/>
      <c r="Z4" s="627"/>
      <c r="AA4" s="627"/>
      <c r="AB4" s="627"/>
      <c r="AC4" s="627"/>
      <c r="AD4" s="627"/>
      <c r="AE4" s="627"/>
      <c r="AF4" s="627"/>
      <c r="AG4" s="627"/>
      <c r="EJ4" s="630"/>
    </row>
    <row r="5" spans="1:140">
      <c r="A5" s="627"/>
      <c r="B5" s="20" t="s">
        <v>113</v>
      </c>
      <c r="C5" s="632">
        <v>8</v>
      </c>
      <c r="D5" s="23">
        <f>C5*8</f>
        <v>64</v>
      </c>
      <c r="E5" s="25"/>
      <c r="F5" s="25"/>
      <c r="G5" s="627"/>
      <c r="H5" s="627"/>
      <c r="I5" s="627"/>
      <c r="J5" s="627"/>
      <c r="K5" s="627"/>
      <c r="L5" s="627"/>
      <c r="M5" s="627"/>
      <c r="O5" s="627"/>
      <c r="P5" s="627"/>
      <c r="Q5" s="627"/>
      <c r="R5" s="627"/>
      <c r="S5" s="627"/>
      <c r="T5" s="627"/>
      <c r="U5" s="627"/>
      <c r="V5" s="627"/>
      <c r="W5" s="627"/>
      <c r="X5" s="627"/>
      <c r="Y5" s="627"/>
      <c r="Z5" s="627"/>
      <c r="AA5" s="627"/>
      <c r="AB5" s="627"/>
      <c r="AC5" s="627"/>
      <c r="AD5" s="627"/>
      <c r="AE5" s="627"/>
      <c r="AF5" s="627"/>
      <c r="AG5" s="627"/>
      <c r="EJ5" s="630"/>
    </row>
    <row r="6" spans="1:140">
      <c r="A6" s="627"/>
      <c r="B6" s="20" t="s">
        <v>10</v>
      </c>
      <c r="C6" s="632">
        <v>10</v>
      </c>
      <c r="D6" s="23">
        <f>C6*8</f>
        <v>80</v>
      </c>
      <c r="E6" s="25"/>
      <c r="F6" s="25"/>
      <c r="G6" s="627"/>
      <c r="H6" s="627"/>
      <c r="I6" s="627"/>
      <c r="J6" s="627"/>
      <c r="K6" s="627"/>
      <c r="L6" s="627"/>
      <c r="M6" s="627"/>
      <c r="O6" s="627"/>
      <c r="P6" s="627"/>
      <c r="Q6" s="627"/>
      <c r="R6" s="627"/>
      <c r="S6" s="627"/>
      <c r="T6" s="627"/>
      <c r="U6" s="627"/>
      <c r="V6" s="627"/>
      <c r="W6" s="627"/>
      <c r="X6" s="627"/>
      <c r="Y6" s="627"/>
      <c r="Z6" s="627"/>
      <c r="AA6" s="627"/>
      <c r="AB6" s="627"/>
      <c r="AC6" s="627"/>
      <c r="AD6" s="627"/>
      <c r="AE6" s="627"/>
      <c r="AF6" s="627"/>
      <c r="AG6" s="627"/>
      <c r="EJ6" s="630"/>
    </row>
    <row r="7" spans="1:140">
      <c r="A7" s="627"/>
      <c r="B7" s="39" t="s">
        <v>14</v>
      </c>
      <c r="C7" s="632">
        <v>5</v>
      </c>
      <c r="D7" s="41">
        <f>C7*8</f>
        <v>40</v>
      </c>
      <c r="E7" s="25"/>
      <c r="F7" s="25"/>
      <c r="G7" s="627"/>
      <c r="H7" s="627"/>
      <c r="I7" s="627"/>
      <c r="J7" s="627"/>
      <c r="K7" s="627"/>
      <c r="L7" s="627"/>
      <c r="M7" s="627"/>
      <c r="O7" s="627"/>
      <c r="P7" s="627"/>
      <c r="Q7" s="627"/>
      <c r="R7" s="627"/>
      <c r="S7" s="627"/>
      <c r="T7" s="627"/>
      <c r="U7" s="627"/>
      <c r="V7" s="627"/>
      <c r="W7" s="627"/>
      <c r="X7" s="627"/>
      <c r="Y7" s="627"/>
      <c r="Z7" s="627"/>
      <c r="AA7" s="627"/>
      <c r="AB7" s="627"/>
      <c r="AC7" s="627"/>
      <c r="AD7" s="627"/>
      <c r="AE7" s="627"/>
      <c r="AF7" s="627"/>
      <c r="AG7" s="627"/>
      <c r="EJ7" s="630"/>
    </row>
    <row r="8" spans="1:140" ht="15" thickBot="1">
      <c r="A8" s="627"/>
      <c r="B8" s="20"/>
      <c r="C8" s="45" t="s">
        <v>16</v>
      </c>
      <c r="D8" s="23">
        <f>SUM(D4:D7)</f>
        <v>304</v>
      </c>
      <c r="E8" s="25"/>
      <c r="F8" s="25"/>
      <c r="G8" s="627"/>
      <c r="H8" s="627"/>
      <c r="I8" s="627"/>
      <c r="J8" s="627"/>
      <c r="K8" s="627"/>
      <c r="L8" s="627"/>
      <c r="M8" s="627"/>
      <c r="O8" s="627"/>
      <c r="P8" s="627"/>
      <c r="Q8" s="627"/>
      <c r="R8" s="627"/>
      <c r="S8" s="627"/>
      <c r="T8" s="627"/>
      <c r="U8" s="627"/>
      <c r="V8" s="627"/>
      <c r="W8" s="627"/>
      <c r="X8" s="627"/>
      <c r="Y8" s="627"/>
      <c r="Z8" s="627"/>
      <c r="AA8" s="627"/>
      <c r="AB8" s="627"/>
      <c r="AC8" s="627"/>
      <c r="AD8" s="627"/>
      <c r="AE8" s="627"/>
      <c r="AF8" s="627"/>
      <c r="AG8" s="627"/>
      <c r="EJ8" s="630"/>
    </row>
    <row r="9" spans="1:140" ht="15" thickBot="1">
      <c r="A9" s="627"/>
      <c r="B9" s="51"/>
      <c r="C9" s="53" t="s">
        <v>18</v>
      </c>
      <c r="D9" s="54">
        <f>D8/(52*40)</f>
        <v>0.14615384615384616</v>
      </c>
      <c r="E9" s="25"/>
      <c r="F9" s="56"/>
      <c r="G9" s="627"/>
      <c r="H9" s="942" t="s">
        <v>213</v>
      </c>
      <c r="I9" s="943"/>
      <c r="J9" s="943"/>
      <c r="K9" s="943"/>
      <c r="L9" s="944"/>
      <c r="M9" s="627"/>
      <c r="O9" s="627"/>
      <c r="P9" s="627"/>
      <c r="Q9" s="627"/>
      <c r="R9" s="627"/>
      <c r="S9" s="627"/>
      <c r="T9" s="627"/>
      <c r="U9" s="627"/>
      <c r="V9" s="627"/>
      <c r="W9" s="627"/>
      <c r="X9" s="627"/>
      <c r="Y9" s="627"/>
      <c r="Z9" s="627"/>
      <c r="AA9" s="627"/>
      <c r="AB9" s="627"/>
      <c r="AC9" s="627"/>
      <c r="AD9" s="627"/>
      <c r="AE9" s="627"/>
      <c r="AF9" s="627"/>
      <c r="AG9" s="627"/>
      <c r="EJ9" s="630"/>
    </row>
    <row r="10" spans="1:140" ht="15" thickBot="1">
      <c r="A10" s="627"/>
      <c r="B10" s="627"/>
      <c r="C10" s="627"/>
      <c r="D10" s="627"/>
      <c r="E10" s="627"/>
      <c r="F10" s="627"/>
      <c r="G10" s="627"/>
      <c r="H10" s="633" t="s">
        <v>7</v>
      </c>
      <c r="I10" s="266">
        <v>5</v>
      </c>
      <c r="J10" s="634"/>
      <c r="K10" s="635" t="s">
        <v>9</v>
      </c>
      <c r="L10" s="636">
        <f>I10*365</f>
        <v>1825</v>
      </c>
      <c r="M10" s="627"/>
      <c r="O10" s="627"/>
      <c r="P10" s="627"/>
      <c r="Q10" s="627"/>
      <c r="R10" s="627"/>
      <c r="S10" s="627"/>
      <c r="T10" s="627"/>
      <c r="U10" s="627"/>
      <c r="V10" s="627"/>
      <c r="W10" s="627"/>
      <c r="X10" s="627"/>
      <c r="Y10" s="627"/>
      <c r="Z10" s="627"/>
      <c r="AA10" s="627"/>
      <c r="AB10" s="627"/>
      <c r="AC10" s="627"/>
      <c r="AD10" s="627"/>
      <c r="AE10" s="627"/>
      <c r="AF10" s="627"/>
      <c r="AG10" s="627"/>
      <c r="EJ10" s="630"/>
    </row>
    <row r="11" spans="1:140" ht="27">
      <c r="A11" s="627"/>
      <c r="B11" s="637"/>
      <c r="C11" s="638"/>
      <c r="D11" s="638" t="s">
        <v>23</v>
      </c>
      <c r="E11" s="639"/>
      <c r="F11" s="640" t="s">
        <v>24</v>
      </c>
      <c r="G11" s="627"/>
      <c r="H11" s="641"/>
      <c r="I11" s="642"/>
      <c r="J11" s="643" t="s">
        <v>11</v>
      </c>
      <c r="K11" s="643" t="s">
        <v>12</v>
      </c>
      <c r="L11" s="644" t="s">
        <v>13</v>
      </c>
      <c r="M11" s="627"/>
      <c r="O11" s="627"/>
      <c r="P11" s="627"/>
      <c r="Q11" s="627"/>
      <c r="R11" s="627"/>
      <c r="S11" s="627"/>
      <c r="T11" s="627"/>
      <c r="U11" s="627"/>
      <c r="V11" s="627"/>
      <c r="W11" s="627"/>
      <c r="X11" s="627"/>
      <c r="Y11" s="627"/>
      <c r="Z11" s="627"/>
      <c r="AA11" s="627"/>
      <c r="AB11" s="627"/>
      <c r="AC11" s="627"/>
      <c r="AD11" s="627"/>
      <c r="AE11" s="627"/>
      <c r="AF11" s="627"/>
      <c r="AG11" s="627"/>
      <c r="EJ11" s="630"/>
    </row>
    <row r="12" spans="1:140">
      <c r="A12" s="627"/>
      <c r="B12" s="66" t="s">
        <v>15</v>
      </c>
      <c r="C12" s="645"/>
      <c r="D12" s="646"/>
      <c r="E12" s="647"/>
      <c r="F12" s="648"/>
      <c r="G12" s="627"/>
      <c r="H12" s="649" t="str">
        <f t="shared" ref="H12:H20" si="0">B12</f>
        <v>Management</v>
      </c>
      <c r="I12" s="650"/>
      <c r="J12" s="651"/>
      <c r="K12" s="651"/>
      <c r="L12" s="652"/>
      <c r="M12" s="627"/>
      <c r="O12" s="627"/>
      <c r="P12" s="627"/>
      <c r="Q12" s="627"/>
      <c r="R12" s="627"/>
      <c r="S12" s="627"/>
      <c r="T12" s="627"/>
      <c r="U12" s="627"/>
      <c r="V12" s="627"/>
      <c r="W12" s="627"/>
      <c r="X12" s="627"/>
      <c r="Y12" s="627"/>
      <c r="Z12" s="627"/>
      <c r="AA12" s="627"/>
      <c r="AB12" s="627"/>
      <c r="AC12" s="627"/>
      <c r="AD12" s="627"/>
      <c r="AE12" s="627"/>
      <c r="AF12" s="627"/>
      <c r="AG12" s="627"/>
      <c r="EJ12" s="630"/>
    </row>
    <row r="13" spans="1:140">
      <c r="A13" s="627"/>
      <c r="B13" s="130" t="s">
        <v>120</v>
      </c>
      <c r="C13" s="132"/>
      <c r="D13" s="68">
        <f>'[8]Integrated Team (FY21)'!E15</f>
        <v>92496.84919424048</v>
      </c>
      <c r="E13" s="653"/>
      <c r="F13" s="654" t="str">
        <f>'Int_DBT(FY21)'!G13</f>
        <v>FY16 UFR, Weighted Average, Program Function Manager</v>
      </c>
      <c r="G13" s="627"/>
      <c r="H13" s="120" t="str">
        <f t="shared" si="0"/>
        <v xml:space="preserve">  Management Supervision</v>
      </c>
      <c r="I13" s="207"/>
      <c r="J13" s="215">
        <f>'[8]Integrated Team (FY21)'!E15</f>
        <v>92496.84919424048</v>
      </c>
      <c r="K13" s="209">
        <f>C42</f>
        <v>0.1</v>
      </c>
      <c r="L13" s="210">
        <f>J13*K13</f>
        <v>9249.6849194240476</v>
      </c>
      <c r="M13" s="627"/>
      <c r="O13" s="627"/>
      <c r="P13" s="627"/>
      <c r="Q13" s="627"/>
      <c r="R13" s="627"/>
      <c r="S13" s="627"/>
      <c r="T13" s="627"/>
      <c r="U13" s="627"/>
      <c r="V13" s="627"/>
      <c r="W13" s="627"/>
      <c r="X13" s="627"/>
      <c r="Y13" s="627"/>
      <c r="Z13" s="627"/>
      <c r="AA13" s="627"/>
      <c r="AB13" s="627"/>
      <c r="AC13" s="627"/>
      <c r="AD13" s="627"/>
      <c r="AE13" s="627"/>
      <c r="AF13" s="627"/>
      <c r="AG13" s="627"/>
      <c r="EJ13" s="630"/>
    </row>
    <row r="14" spans="1:140">
      <c r="A14" s="627"/>
      <c r="B14" s="130" t="s">
        <v>173</v>
      </c>
      <c r="C14" s="132"/>
      <c r="D14" s="655">
        <f>'[8]Integrated Team (FY21)'!E14</f>
        <v>60923</v>
      </c>
      <c r="E14" s="656"/>
      <c r="F14" s="540" t="s">
        <v>194</v>
      </c>
      <c r="G14" s="627"/>
      <c r="H14" s="120" t="str">
        <f t="shared" si="0"/>
        <v xml:space="preserve">  Specialty Site Manager</v>
      </c>
      <c r="I14" s="207"/>
      <c r="J14" s="657">
        <f>D14</f>
        <v>60923</v>
      </c>
      <c r="K14" s="209">
        <f>C43</f>
        <v>1</v>
      </c>
      <c r="L14" s="210">
        <f>J14*K14</f>
        <v>60923</v>
      </c>
      <c r="M14" s="627"/>
      <c r="O14" s="627"/>
      <c r="P14" s="627"/>
      <c r="Q14" s="627"/>
      <c r="R14" s="627"/>
      <c r="S14" s="627"/>
      <c r="T14" s="627"/>
      <c r="U14" s="627"/>
      <c r="V14" s="627"/>
      <c r="W14" s="627"/>
      <c r="X14" s="627"/>
      <c r="Y14" s="627"/>
      <c r="Z14" s="627"/>
      <c r="AA14" s="627"/>
      <c r="AB14" s="627"/>
      <c r="AC14" s="627"/>
      <c r="AD14" s="627"/>
      <c r="AE14" s="627"/>
      <c r="AF14" s="627"/>
      <c r="AG14" s="627"/>
      <c r="EJ14" s="630"/>
    </row>
    <row r="15" spans="1:140">
      <c r="A15" s="627"/>
      <c r="B15" s="66" t="s">
        <v>25</v>
      </c>
      <c r="C15" s="132"/>
      <c r="D15" s="68"/>
      <c r="E15" s="64"/>
      <c r="F15" s="654"/>
      <c r="G15" s="627"/>
      <c r="H15" s="31" t="str">
        <f t="shared" si="0"/>
        <v>Medical and Clinical</v>
      </c>
      <c r="I15" s="207"/>
      <c r="J15" s="208"/>
      <c r="K15" s="209"/>
      <c r="L15" s="210"/>
      <c r="M15" s="627"/>
      <c r="O15" s="627"/>
      <c r="P15" s="627"/>
      <c r="Q15" s="627"/>
      <c r="R15" s="627"/>
      <c r="S15" s="627"/>
      <c r="T15" s="627"/>
      <c r="U15" s="627"/>
      <c r="V15" s="627"/>
      <c r="W15" s="627"/>
      <c r="X15" s="627"/>
      <c r="Y15" s="627"/>
      <c r="Z15" s="627"/>
      <c r="AA15" s="627"/>
      <c r="AB15" s="627"/>
      <c r="AC15" s="627"/>
      <c r="AD15" s="627"/>
      <c r="AE15" s="627"/>
      <c r="AF15" s="627"/>
      <c r="AG15" s="627"/>
      <c r="EJ15" s="630"/>
    </row>
    <row r="16" spans="1:140" ht="26.25" customHeight="1">
      <c r="A16" s="627"/>
      <c r="B16" s="658" t="s">
        <v>214</v>
      </c>
      <c r="C16" s="225"/>
      <c r="D16" s="543">
        <v>60923.199999999997</v>
      </c>
      <c r="E16" s="64"/>
      <c r="F16" s="70" t="s">
        <v>35</v>
      </c>
      <c r="G16" s="659"/>
      <c r="H16" s="223" t="str">
        <f t="shared" si="0"/>
        <v xml:space="preserve">   LPHA</v>
      </c>
      <c r="I16" s="660"/>
      <c r="J16" s="86">
        <f>D16</f>
        <v>60923.199999999997</v>
      </c>
      <c r="K16" s="87">
        <f>C45</f>
        <v>1</v>
      </c>
      <c r="L16" s="611">
        <f>J16*K16</f>
        <v>60923.199999999997</v>
      </c>
      <c r="M16" s="627"/>
      <c r="O16" s="627"/>
      <c r="P16" s="627"/>
      <c r="Q16" s="627"/>
      <c r="R16" s="627"/>
      <c r="S16" s="627"/>
      <c r="T16" s="627"/>
      <c r="U16" s="627"/>
      <c r="V16" s="627"/>
      <c r="W16" s="627"/>
      <c r="X16" s="627"/>
      <c r="Y16" s="627"/>
      <c r="Z16" s="627"/>
      <c r="AA16" s="627"/>
      <c r="AB16" s="627"/>
      <c r="AC16" s="627"/>
      <c r="AD16" s="627"/>
      <c r="AE16" s="627"/>
      <c r="AF16" s="627"/>
      <c r="AG16" s="627"/>
      <c r="EJ16" s="630"/>
    </row>
    <row r="17" spans="1:140">
      <c r="A17" s="627"/>
      <c r="B17" s="213" t="str">
        <f>[8]Med_Int_Spec!B18</f>
        <v xml:space="preserve">  Certified Nursing Assistant (CNA)</v>
      </c>
      <c r="C17" s="132"/>
      <c r="D17" s="106">
        <v>32302.399999999998</v>
      </c>
      <c r="E17" s="64"/>
      <c r="F17" s="70" t="s">
        <v>35</v>
      </c>
      <c r="G17" s="627"/>
      <c r="H17" s="120" t="str">
        <f t="shared" si="0"/>
        <v xml:space="preserve">  Certified Nursing Assistant (CNA)</v>
      </c>
      <c r="I17" s="207"/>
      <c r="J17" s="48">
        <f>D17</f>
        <v>32302.399999999998</v>
      </c>
      <c r="K17" s="49">
        <f>C46</f>
        <v>1.4</v>
      </c>
      <c r="L17" s="210">
        <f>J17*K17</f>
        <v>45223.359999999993</v>
      </c>
      <c r="M17" s="661"/>
      <c r="O17" s="627"/>
      <c r="P17" s="627"/>
      <c r="Q17" s="627"/>
      <c r="R17" s="627"/>
      <c r="S17" s="627"/>
      <c r="T17" s="627"/>
      <c r="U17" s="627"/>
      <c r="V17" s="627"/>
      <c r="W17" s="627"/>
      <c r="X17" s="627"/>
      <c r="Y17" s="627"/>
      <c r="Z17" s="627"/>
      <c r="AA17" s="627"/>
      <c r="AB17" s="627"/>
      <c r="AC17" s="627"/>
      <c r="AD17" s="627"/>
      <c r="AE17" s="627"/>
      <c r="AF17" s="627"/>
      <c r="AG17" s="627"/>
      <c r="EJ17" s="630"/>
    </row>
    <row r="18" spans="1:140">
      <c r="A18" s="627"/>
      <c r="B18" s="66" t="s">
        <v>32</v>
      </c>
      <c r="C18" s="132"/>
      <c r="D18" s="306"/>
      <c r="E18" s="64"/>
      <c r="F18" s="662"/>
      <c r="G18" s="627"/>
      <c r="H18" s="31" t="str">
        <f t="shared" si="0"/>
        <v>Direct Care</v>
      </c>
      <c r="I18" s="207"/>
      <c r="J18" s="48"/>
      <c r="K18" s="49"/>
      <c r="L18" s="210"/>
      <c r="M18" s="661"/>
      <c r="O18" s="627"/>
      <c r="P18" s="627"/>
      <c r="Q18" s="627"/>
      <c r="R18" s="627"/>
      <c r="S18" s="627"/>
      <c r="T18" s="627"/>
      <c r="U18" s="627"/>
      <c r="V18" s="627"/>
      <c r="W18" s="627"/>
      <c r="X18" s="627"/>
      <c r="Y18" s="627"/>
      <c r="Z18" s="627"/>
      <c r="AA18" s="627"/>
      <c r="AB18" s="627"/>
      <c r="AC18" s="627"/>
      <c r="AD18" s="627"/>
      <c r="AE18" s="627"/>
      <c r="AF18" s="627"/>
      <c r="AG18" s="627"/>
      <c r="EJ18" s="630"/>
    </row>
    <row r="19" spans="1:140">
      <c r="A19" s="627"/>
      <c r="B19" s="130" t="s">
        <v>215</v>
      </c>
      <c r="C19" s="132"/>
      <c r="D19" s="106">
        <v>41517</v>
      </c>
      <c r="E19" s="64"/>
      <c r="F19" s="70" t="s">
        <v>35</v>
      </c>
      <c r="G19" s="627"/>
      <c r="H19" s="120" t="str">
        <f t="shared" si="0"/>
        <v xml:space="preserve">    Direct Care III</v>
      </c>
      <c r="I19" s="207"/>
      <c r="J19" s="48">
        <f>D19</f>
        <v>41517</v>
      </c>
      <c r="K19" s="49">
        <f>C48</f>
        <v>5.8</v>
      </c>
      <c r="L19" s="210">
        <f>J19*K19</f>
        <v>240798.6</v>
      </c>
      <c r="M19" s="661"/>
      <c r="O19" s="627"/>
      <c r="P19" s="627"/>
      <c r="Q19" s="627"/>
      <c r="R19" s="627"/>
      <c r="S19" s="627"/>
      <c r="T19" s="627"/>
      <c r="U19" s="627"/>
      <c r="V19" s="627"/>
      <c r="W19" s="627"/>
      <c r="X19" s="627"/>
      <c r="Y19" s="627"/>
      <c r="Z19" s="627"/>
      <c r="AA19" s="627"/>
      <c r="AB19" s="627"/>
      <c r="AC19" s="627"/>
      <c r="AD19" s="627"/>
      <c r="AE19" s="627"/>
      <c r="AF19" s="627"/>
      <c r="AG19" s="627"/>
      <c r="EJ19" s="630"/>
    </row>
    <row r="20" spans="1:140">
      <c r="A20" s="627"/>
      <c r="B20" s="130" t="s">
        <v>216</v>
      </c>
      <c r="C20" s="132"/>
      <c r="D20" s="106">
        <v>32198</v>
      </c>
      <c r="E20" s="64"/>
      <c r="F20" s="70" t="s">
        <v>35</v>
      </c>
      <c r="G20" s="627"/>
      <c r="H20" s="120" t="str">
        <f t="shared" si="0"/>
        <v xml:space="preserve">    Direct Care </v>
      </c>
      <c r="I20" s="207"/>
      <c r="J20" s="48">
        <f>D20</f>
        <v>32198</v>
      </c>
      <c r="K20" s="49">
        <f>C49</f>
        <v>4</v>
      </c>
      <c r="L20" s="210">
        <f>J20*K20</f>
        <v>128792</v>
      </c>
      <c r="M20" s="661"/>
      <c r="O20" s="627"/>
      <c r="P20" s="627"/>
      <c r="Q20" s="627"/>
      <c r="R20" s="627"/>
      <c r="S20" s="627"/>
      <c r="T20" s="627"/>
      <c r="U20" s="627"/>
      <c r="V20" s="627"/>
      <c r="W20" s="627"/>
      <c r="X20" s="627"/>
      <c r="Y20" s="627"/>
      <c r="Z20" s="627"/>
      <c r="AA20" s="627"/>
      <c r="AB20" s="627"/>
      <c r="AC20" s="627"/>
      <c r="AD20" s="627"/>
      <c r="AE20" s="627"/>
      <c r="AF20" s="627"/>
      <c r="AG20" s="627"/>
      <c r="EJ20" s="630"/>
    </row>
    <row r="21" spans="1:140">
      <c r="A21" s="627"/>
      <c r="B21" s="130" t="s">
        <v>37</v>
      </c>
      <c r="C21" s="132"/>
      <c r="D21" s="106">
        <v>32198</v>
      </c>
      <c r="E21" s="64"/>
      <c r="F21" s="70" t="s">
        <v>35</v>
      </c>
      <c r="G21" s="627"/>
      <c r="H21" s="120" t="str">
        <f>B21</f>
        <v xml:space="preserve">    Relief</v>
      </c>
      <c r="I21" s="207"/>
      <c r="J21" s="48">
        <f>D21</f>
        <v>32198</v>
      </c>
      <c r="K21" s="49">
        <f>C50</f>
        <v>0.84769230769230774</v>
      </c>
      <c r="L21" s="210">
        <f>J21*K21</f>
        <v>27293.996923076924</v>
      </c>
      <c r="M21" s="661"/>
      <c r="O21" s="627"/>
      <c r="P21" s="627"/>
      <c r="Q21" s="627"/>
      <c r="R21" s="627"/>
      <c r="S21" s="627"/>
      <c r="T21" s="627"/>
      <c r="U21" s="627"/>
      <c r="V21" s="627"/>
      <c r="W21" s="627"/>
      <c r="X21" s="627"/>
      <c r="Y21" s="627"/>
      <c r="Z21" s="627"/>
      <c r="AA21" s="627"/>
      <c r="AB21" s="627"/>
      <c r="AC21" s="627"/>
      <c r="AD21" s="627"/>
      <c r="AE21" s="627"/>
      <c r="AF21" s="627"/>
      <c r="AG21" s="627"/>
      <c r="EJ21" s="630"/>
    </row>
    <row r="22" spans="1:140">
      <c r="A22" s="627"/>
      <c r="B22" s="130"/>
      <c r="C22" s="64"/>
      <c r="D22" s="106"/>
      <c r="E22" s="64"/>
      <c r="F22" s="654"/>
      <c r="G22" s="627"/>
      <c r="H22" s="155" t="s">
        <v>43</v>
      </c>
      <c r="I22" s="156"/>
      <c r="J22" s="156"/>
      <c r="K22" s="663">
        <f>SUM(K13:K21)</f>
        <v>14.147692307692308</v>
      </c>
      <c r="L22" s="229">
        <f>SUM(L13:L21)</f>
        <v>573203.84184250096</v>
      </c>
      <c r="M22" s="661"/>
      <c r="O22" s="627"/>
      <c r="P22" s="627"/>
      <c r="Q22" s="627"/>
      <c r="R22" s="627"/>
      <c r="S22" s="627"/>
      <c r="T22" s="627"/>
      <c r="U22" s="627"/>
      <c r="V22" s="627"/>
      <c r="W22" s="627"/>
      <c r="X22" s="627"/>
      <c r="Y22" s="627"/>
      <c r="Z22" s="627"/>
      <c r="AA22" s="627"/>
      <c r="AB22" s="627"/>
      <c r="AC22" s="627"/>
      <c r="AD22" s="627"/>
      <c r="AE22" s="627"/>
      <c r="AF22" s="627"/>
      <c r="AG22" s="627"/>
      <c r="EJ22" s="630"/>
    </row>
    <row r="23" spans="1:140">
      <c r="A23" s="627"/>
      <c r="B23" s="124"/>
      <c r="C23" s="64"/>
      <c r="D23" s="280" t="s">
        <v>52</v>
      </c>
      <c r="E23" s="64"/>
      <c r="F23" s="664"/>
      <c r="G23" s="627"/>
      <c r="H23" s="31" t="s">
        <v>127</v>
      </c>
      <c r="I23" s="33"/>
      <c r="J23" s="33"/>
      <c r="K23" s="58" t="s">
        <v>45</v>
      </c>
      <c r="L23" s="34"/>
      <c r="M23" s="661"/>
      <c r="O23" s="627"/>
      <c r="P23" s="627"/>
      <c r="Q23" s="627"/>
      <c r="R23" s="627"/>
      <c r="S23" s="627"/>
      <c r="T23" s="627"/>
      <c r="U23" s="627"/>
      <c r="V23" s="627"/>
      <c r="W23" s="627"/>
      <c r="X23" s="627"/>
      <c r="Y23" s="627"/>
      <c r="Z23" s="627"/>
      <c r="AA23" s="627"/>
      <c r="AB23" s="627"/>
      <c r="AC23" s="627"/>
      <c r="AD23" s="627"/>
      <c r="AE23" s="627"/>
      <c r="AF23" s="627"/>
      <c r="AG23" s="627"/>
      <c r="EJ23" s="630"/>
    </row>
    <row r="24" spans="1:140">
      <c r="A24" s="627"/>
      <c r="B24" s="124" t="s">
        <v>54</v>
      </c>
      <c r="C24" s="64"/>
      <c r="D24" s="308">
        <v>0.22309999999999999</v>
      </c>
      <c r="E24" s="263"/>
      <c r="F24" s="665" t="s">
        <v>55</v>
      </c>
      <c r="G24" s="627"/>
      <c r="H24" s="120" t="str">
        <f>B24</f>
        <v xml:space="preserve">  Tax and Fringe</v>
      </c>
      <c r="I24" s="33"/>
      <c r="J24" s="230">
        <f>D24</f>
        <v>0.22309999999999999</v>
      </c>
      <c r="K24" s="33"/>
      <c r="L24" s="231">
        <f>J24*L22</f>
        <v>127881.77711506197</v>
      </c>
      <c r="M24" s="661"/>
      <c r="O24" s="627"/>
      <c r="P24" s="627"/>
      <c r="Q24" s="627"/>
      <c r="R24" s="627"/>
      <c r="S24" s="627"/>
      <c r="T24" s="627"/>
      <c r="U24" s="627"/>
      <c r="V24" s="627"/>
      <c r="W24" s="627"/>
      <c r="X24" s="627"/>
      <c r="Y24" s="627"/>
      <c r="Z24" s="627"/>
      <c r="AA24" s="627"/>
      <c r="AB24" s="627"/>
      <c r="AC24" s="627"/>
      <c r="AD24" s="627"/>
      <c r="AE24" s="627"/>
      <c r="AF24" s="627"/>
      <c r="AG24" s="627"/>
      <c r="EJ24" s="630"/>
    </row>
    <row r="25" spans="1:140">
      <c r="A25" s="627"/>
      <c r="B25" s="130"/>
      <c r="C25" s="666"/>
      <c r="D25" s="139" t="s">
        <v>60</v>
      </c>
      <c r="E25" s="666"/>
      <c r="F25" s="395"/>
      <c r="G25" s="627"/>
      <c r="H25" s="155" t="s">
        <v>47</v>
      </c>
      <c r="I25" s="156"/>
      <c r="J25" s="156"/>
      <c r="K25" s="234"/>
      <c r="L25" s="235">
        <f>L22+L24</f>
        <v>701085.61895756295</v>
      </c>
      <c r="M25" s="661"/>
      <c r="O25" s="627"/>
      <c r="P25" s="627"/>
      <c r="Q25" s="627"/>
      <c r="R25" s="627"/>
      <c r="S25" s="627"/>
      <c r="T25" s="627"/>
      <c r="U25" s="627"/>
      <c r="V25" s="627"/>
      <c r="W25" s="627"/>
      <c r="X25" s="627"/>
      <c r="Y25" s="627"/>
      <c r="Z25" s="627"/>
      <c r="AA25" s="627"/>
      <c r="AB25" s="627"/>
      <c r="AC25" s="627"/>
      <c r="AD25" s="627"/>
      <c r="AE25" s="627"/>
      <c r="AF25" s="627"/>
      <c r="AG25" s="627"/>
      <c r="EJ25" s="630"/>
    </row>
    <row r="26" spans="1:140">
      <c r="A26" s="627"/>
      <c r="B26" s="130" t="str">
        <f>[8]Int_Beh!B26</f>
        <v xml:space="preserve">  Psychologist</v>
      </c>
      <c r="C26" s="132">
        <v>0.625</v>
      </c>
      <c r="D26" s="667">
        <f>'[8]Integrated Team (FY21)'!E35</f>
        <v>135.32</v>
      </c>
      <c r="E26" s="128"/>
      <c r="F26" s="668" t="str">
        <f>'[8]Integrated Team (FY21)'!H35</f>
        <v>BLS /OES Massachusetts Median 2018</v>
      </c>
      <c r="G26" s="627"/>
      <c r="H26" s="31"/>
      <c r="I26" s="58"/>
      <c r="J26" s="58"/>
      <c r="K26" s="619"/>
      <c r="L26" s="174"/>
      <c r="M26" s="661"/>
      <c r="O26" s="627"/>
      <c r="P26" s="627"/>
      <c r="Q26" s="627"/>
      <c r="R26" s="627"/>
      <c r="S26" s="627"/>
      <c r="T26" s="627"/>
      <c r="U26" s="627"/>
      <c r="V26" s="627"/>
      <c r="W26" s="627"/>
      <c r="X26" s="627"/>
      <c r="Y26" s="627"/>
      <c r="Z26" s="627"/>
      <c r="AA26" s="627"/>
      <c r="AB26" s="627"/>
      <c r="AC26" s="627"/>
      <c r="AD26" s="627"/>
      <c r="AE26" s="627"/>
      <c r="AF26" s="627"/>
      <c r="AG26" s="627"/>
      <c r="EJ26" s="630"/>
    </row>
    <row r="27" spans="1:140">
      <c r="A27" s="627"/>
      <c r="B27" s="130"/>
      <c r="C27" s="33"/>
      <c r="D27" s="67"/>
      <c r="E27" s="128"/>
      <c r="F27" s="654"/>
      <c r="G27" s="627"/>
      <c r="H27" s="35" t="s">
        <v>60</v>
      </c>
      <c r="I27" s="236"/>
      <c r="J27" s="37" t="s">
        <v>49</v>
      </c>
      <c r="K27" s="237" t="s">
        <v>178</v>
      </c>
      <c r="L27" s="238" t="s">
        <v>13</v>
      </c>
      <c r="M27" s="661"/>
      <c r="O27" s="627"/>
      <c r="P27" s="627"/>
      <c r="Q27" s="627"/>
      <c r="R27" s="627"/>
      <c r="S27" s="627"/>
      <c r="T27" s="627"/>
      <c r="U27" s="627"/>
      <c r="V27" s="627"/>
      <c r="W27" s="627"/>
      <c r="X27" s="627"/>
      <c r="Y27" s="627"/>
      <c r="Z27" s="627"/>
      <c r="AA27" s="627"/>
      <c r="AB27" s="627"/>
      <c r="AC27" s="627"/>
      <c r="AD27" s="627"/>
      <c r="AE27" s="627"/>
      <c r="AF27" s="627"/>
      <c r="AG27" s="627"/>
      <c r="EJ27" s="630"/>
    </row>
    <row r="28" spans="1:140">
      <c r="A28" s="627"/>
      <c r="B28" s="66"/>
      <c r="C28" s="128"/>
      <c r="D28" s="139" t="s">
        <v>57</v>
      </c>
      <c r="E28" s="128"/>
      <c r="F28" s="654"/>
      <c r="G28" s="627"/>
      <c r="H28" s="206" t="str">
        <f>B26</f>
        <v xml:space="preserve">  Psychologist</v>
      </c>
      <c r="I28" s="58"/>
      <c r="J28" s="146">
        <f>D26</f>
        <v>135.32</v>
      </c>
      <c r="K28" s="240">
        <f>C52*52</f>
        <v>32.5</v>
      </c>
      <c r="L28" s="231">
        <f>J28*K28</f>
        <v>4397.8999999999996</v>
      </c>
      <c r="M28" s="661"/>
      <c r="O28" s="627"/>
      <c r="P28" s="627"/>
      <c r="Q28" s="627"/>
      <c r="R28" s="627"/>
      <c r="S28" s="627"/>
      <c r="T28" s="627"/>
      <c r="U28" s="627"/>
      <c r="V28" s="627"/>
      <c r="W28" s="627"/>
      <c r="X28" s="627"/>
      <c r="Y28" s="627"/>
      <c r="Z28" s="627"/>
      <c r="AA28" s="627"/>
      <c r="AB28" s="627"/>
      <c r="AC28" s="627"/>
      <c r="AD28" s="627"/>
      <c r="AE28" s="627"/>
      <c r="AF28" s="627"/>
      <c r="AG28" s="627"/>
      <c r="EJ28" s="630"/>
    </row>
    <row r="29" spans="1:140">
      <c r="A29" s="627"/>
      <c r="B29" s="71" t="str">
        <f>[8]Int_Fire_Safety!B30</f>
        <v xml:space="preserve">  Staff Training</v>
      </c>
      <c r="C29" s="669"/>
      <c r="D29" s="670">
        <f>[8]Int_Fire_Safety!D30</f>
        <v>277.77888022304023</v>
      </c>
      <c r="E29" s="669"/>
      <c r="F29" s="671" t="str">
        <f>[8]Int_Fire_Safety!G30</f>
        <v>Avg of the FY15 CBFS data per FTE.</v>
      </c>
      <c r="G29" s="627"/>
      <c r="H29" s="92" t="s">
        <v>56</v>
      </c>
      <c r="I29" s="129"/>
      <c r="J29" s="129"/>
      <c r="K29" s="129"/>
      <c r="L29" s="108">
        <f>SUM(L28:L28)</f>
        <v>4397.8999999999996</v>
      </c>
      <c r="M29" s="661"/>
      <c r="O29" s="627"/>
      <c r="P29" s="627"/>
      <c r="Q29" s="627"/>
      <c r="R29" s="627"/>
      <c r="S29" s="627"/>
      <c r="T29" s="627"/>
      <c r="U29" s="627"/>
      <c r="V29" s="627"/>
      <c r="W29" s="627"/>
      <c r="X29" s="627"/>
      <c r="Y29" s="627"/>
      <c r="Z29" s="627"/>
      <c r="AA29" s="627"/>
      <c r="AB29" s="627"/>
      <c r="AC29" s="627"/>
      <c r="AD29" s="627"/>
      <c r="AE29" s="627"/>
      <c r="AF29" s="627"/>
      <c r="AG29" s="627"/>
      <c r="EJ29" s="630"/>
    </row>
    <row r="30" spans="1:140">
      <c r="A30" s="627"/>
      <c r="B30" s="412"/>
      <c r="C30" s="669"/>
      <c r="D30" s="413"/>
      <c r="E30" s="669"/>
      <c r="F30" s="672"/>
      <c r="G30" s="627"/>
      <c r="H30" s="103" t="str">
        <f>'[8]Integrated Team (FY21)'!B45</f>
        <v xml:space="preserve"> PFLMA Trust Contribution</v>
      </c>
      <c r="I30" s="673"/>
      <c r="J30" s="158">
        <f>'[8]Integrated Team (FY21)'!E45</f>
        <v>3.7000000000000002E-3</v>
      </c>
      <c r="K30" s="99"/>
      <c r="L30" s="674">
        <f>J30*L25</f>
        <v>2594.0167901429832</v>
      </c>
      <c r="M30" s="661"/>
      <c r="O30" s="627"/>
      <c r="P30" s="627"/>
      <c r="Q30" s="627"/>
      <c r="R30" s="627"/>
      <c r="S30" s="627"/>
      <c r="T30" s="627"/>
      <c r="U30" s="627"/>
      <c r="V30" s="627"/>
      <c r="W30" s="627"/>
      <c r="X30" s="627"/>
      <c r="Y30" s="627"/>
      <c r="Z30" s="627"/>
      <c r="AA30" s="627"/>
      <c r="AB30" s="627"/>
      <c r="AC30" s="627"/>
      <c r="AD30" s="627"/>
      <c r="AE30" s="627"/>
      <c r="AF30" s="627"/>
      <c r="AG30" s="627"/>
      <c r="EJ30" s="630"/>
    </row>
    <row r="31" spans="1:140">
      <c r="A31" s="627"/>
      <c r="B31" s="124" t="s">
        <v>182</v>
      </c>
      <c r="C31" s="64"/>
      <c r="D31" s="167">
        <f>[8]GLE!C34</f>
        <v>6191.6539525126345</v>
      </c>
      <c r="E31" s="67"/>
      <c r="F31" s="664" t="str">
        <f>[8]GLE!G79</f>
        <v>Benchmark 101 CMR 420: allocation for van, 1 van / 2 GLEs</v>
      </c>
      <c r="G31" s="627"/>
      <c r="H31" s="103" t="str">
        <f>B29</f>
        <v xml:space="preserve">  Staff Training</v>
      </c>
      <c r="I31" s="99"/>
      <c r="J31" s="99"/>
      <c r="K31" s="397">
        <f>D29</f>
        <v>277.77888022304023</v>
      </c>
      <c r="L31" s="105">
        <f>K31*K22</f>
        <v>3929.9301269708894</v>
      </c>
      <c r="M31" s="661"/>
      <c r="O31" s="627"/>
      <c r="P31" s="627"/>
      <c r="Q31" s="627"/>
      <c r="R31" s="627"/>
      <c r="S31" s="627"/>
      <c r="T31" s="627"/>
      <c r="U31" s="627"/>
      <c r="V31" s="627"/>
      <c r="W31" s="627"/>
      <c r="X31" s="627"/>
      <c r="Y31" s="627"/>
      <c r="Z31" s="627"/>
      <c r="AA31" s="627"/>
      <c r="AB31" s="627"/>
      <c r="AC31" s="627"/>
      <c r="AD31" s="627"/>
      <c r="AE31" s="627"/>
      <c r="AF31" s="627"/>
      <c r="AG31" s="627"/>
      <c r="EJ31" s="630"/>
    </row>
    <row r="32" spans="1:140">
      <c r="A32" s="627"/>
      <c r="B32" s="124" t="s">
        <v>68</v>
      </c>
      <c r="C32" s="64"/>
      <c r="D32" s="417">
        <f>'[8]Integrated Team (FY21)'!E44</f>
        <v>642.72053101483573</v>
      </c>
      <c r="E32" s="64"/>
      <c r="F32" s="664" t="str">
        <f>'[8]Integrated Team (FY21)'!H44</f>
        <v>Program Supplies &amp; Materials (33E) per FTE.</v>
      </c>
      <c r="G32" s="627"/>
      <c r="H32" s="172" t="str">
        <f>B31</f>
        <v xml:space="preserve">  Transportation</v>
      </c>
      <c r="I32" s="99"/>
      <c r="J32" s="99"/>
      <c r="K32" s="143"/>
      <c r="L32" s="299">
        <f>D31</f>
        <v>6191.6539525126345</v>
      </c>
      <c r="M32" s="661"/>
      <c r="O32" s="627"/>
      <c r="P32" s="627"/>
      <c r="Q32" s="627"/>
      <c r="R32" s="627"/>
      <c r="S32" s="627"/>
      <c r="T32" s="627"/>
      <c r="U32" s="627"/>
      <c r="V32" s="627"/>
      <c r="W32" s="627"/>
      <c r="X32" s="627"/>
      <c r="Y32" s="627"/>
      <c r="Z32" s="627"/>
      <c r="AA32" s="627"/>
      <c r="AB32" s="627"/>
      <c r="AC32" s="627"/>
      <c r="AD32" s="627"/>
      <c r="AE32" s="627"/>
      <c r="AF32" s="627"/>
      <c r="AG32" s="627"/>
      <c r="EJ32" s="630"/>
    </row>
    <row r="33" spans="1:140">
      <c r="A33" s="627"/>
      <c r="B33" s="124" t="s">
        <v>183</v>
      </c>
      <c r="C33" s="64"/>
      <c r="D33" s="675">
        <v>8.16</v>
      </c>
      <c r="E33" s="64"/>
      <c r="F33" s="214" t="s">
        <v>135</v>
      </c>
      <c r="G33" s="627"/>
      <c r="H33" s="103" t="str">
        <f>B33</f>
        <v xml:space="preserve">  Meals / Food***</v>
      </c>
      <c r="I33" s="99"/>
      <c r="J33" s="673"/>
      <c r="K33" s="143">
        <f>D33</f>
        <v>8.16</v>
      </c>
      <c r="L33" s="326">
        <f>K33*L10</f>
        <v>14892</v>
      </c>
      <c r="M33" s="661"/>
      <c r="O33" s="627"/>
      <c r="P33" s="627"/>
      <c r="Q33" s="627"/>
      <c r="R33" s="627"/>
      <c r="S33" s="627"/>
      <c r="T33" s="627"/>
      <c r="U33" s="627"/>
      <c r="V33" s="627"/>
      <c r="W33" s="627"/>
      <c r="X33" s="627"/>
      <c r="Y33" s="627"/>
      <c r="Z33" s="627"/>
      <c r="AA33" s="627"/>
      <c r="AB33" s="627"/>
      <c r="AC33" s="627"/>
      <c r="AD33" s="627"/>
      <c r="AE33" s="627"/>
      <c r="AF33" s="627"/>
      <c r="AG33" s="627"/>
      <c r="EJ33" s="630"/>
    </row>
    <row r="34" spans="1:140">
      <c r="A34" s="627"/>
      <c r="B34" s="124"/>
      <c r="C34" s="64"/>
      <c r="D34" s="64"/>
      <c r="E34" s="64"/>
      <c r="F34" s="664"/>
      <c r="G34" s="627"/>
      <c r="H34" s="172" t="str">
        <f>B32</f>
        <v xml:space="preserve">  Program Supplies &amp; Materials</v>
      </c>
      <c r="I34" s="99"/>
      <c r="J34" s="99"/>
      <c r="K34" s="493">
        <f>D32</f>
        <v>642.72053101483573</v>
      </c>
      <c r="L34" s="299">
        <f>K34*K22</f>
        <v>9093.0123126345079</v>
      </c>
      <c r="M34" s="661"/>
      <c r="O34" s="627"/>
      <c r="P34" s="627"/>
      <c r="Q34" s="627"/>
      <c r="R34" s="627"/>
      <c r="S34" s="627"/>
      <c r="T34" s="627"/>
      <c r="U34" s="627"/>
      <c r="V34" s="627"/>
      <c r="W34" s="627"/>
      <c r="X34" s="627"/>
      <c r="Y34" s="627"/>
      <c r="Z34" s="627"/>
      <c r="AA34" s="627"/>
      <c r="AB34" s="627"/>
      <c r="AC34" s="627"/>
      <c r="AD34" s="627"/>
      <c r="AE34" s="627"/>
      <c r="AF34" s="627"/>
      <c r="AG34" s="627"/>
      <c r="EJ34" s="630"/>
    </row>
    <row r="35" spans="1:140" ht="15" thickBot="1">
      <c r="A35" s="627"/>
      <c r="B35" s="172" t="s">
        <v>82</v>
      </c>
      <c r="C35" s="306"/>
      <c r="D35" s="308">
        <f>'[8]Integrated Team (FY21)'!E46</f>
        <v>0.12</v>
      </c>
      <c r="E35" s="64"/>
      <c r="F35" s="70" t="s">
        <v>83</v>
      </c>
      <c r="G35" s="627"/>
      <c r="H35" s="98"/>
      <c r="I35" s="99"/>
      <c r="J35" s="99"/>
      <c r="K35" s="676"/>
      <c r="L35" s="677">
        <f>SUM(L30:L34)</f>
        <v>36700.613182261011</v>
      </c>
      <c r="M35" s="661"/>
      <c r="O35" s="627"/>
      <c r="P35" s="627"/>
      <c r="Q35" s="627"/>
      <c r="R35" s="627"/>
      <c r="S35" s="627"/>
      <c r="T35" s="627"/>
      <c r="U35" s="627"/>
      <c r="V35" s="627"/>
      <c r="W35" s="627"/>
      <c r="X35" s="627"/>
      <c r="Y35" s="627"/>
      <c r="Z35" s="627"/>
      <c r="AA35" s="627"/>
      <c r="AB35" s="627"/>
      <c r="AC35" s="627"/>
      <c r="AD35" s="627"/>
      <c r="AE35" s="627"/>
      <c r="AF35" s="627"/>
      <c r="AG35" s="627"/>
      <c r="EJ35" s="630"/>
    </row>
    <row r="36" spans="1:140" ht="15" thickTop="1">
      <c r="A36" s="627"/>
      <c r="B36" s="103" t="str">
        <f>'[8]Integrated Team (FY21)'!B45</f>
        <v xml:space="preserve"> PFLMA Trust Contribution</v>
      </c>
      <c r="C36" s="306"/>
      <c r="D36" s="158">
        <v>3.7000000000000002E-3</v>
      </c>
      <c r="E36" s="64"/>
      <c r="F36" s="70" t="s">
        <v>80</v>
      </c>
      <c r="G36" s="627"/>
      <c r="H36" s="103"/>
      <c r="I36" s="99"/>
      <c r="J36" s="99"/>
      <c r="K36" s="297"/>
      <c r="L36" s="303"/>
      <c r="M36" s="661"/>
      <c r="O36" s="627"/>
      <c r="P36" s="627"/>
      <c r="Q36" s="627"/>
      <c r="R36" s="627"/>
      <c r="S36" s="627"/>
      <c r="T36" s="627"/>
      <c r="U36" s="627"/>
      <c r="V36" s="627"/>
      <c r="W36" s="627"/>
      <c r="X36" s="627"/>
      <c r="Y36" s="627"/>
      <c r="Z36" s="627"/>
      <c r="AA36" s="627"/>
      <c r="AB36" s="627"/>
      <c r="AC36" s="627"/>
      <c r="AD36" s="627"/>
      <c r="AE36" s="627"/>
      <c r="AF36" s="627"/>
      <c r="AG36" s="627"/>
      <c r="EJ36" s="630"/>
    </row>
    <row r="37" spans="1:140">
      <c r="A37" s="627"/>
      <c r="B37" s="178" t="s">
        <v>85</v>
      </c>
      <c r="C37" s="476"/>
      <c r="D37" s="352">
        <f>'[8]Integrated Team (FY21)'!E47</f>
        <v>7.6809383045675458E-2</v>
      </c>
      <c r="E37" s="179"/>
      <c r="F37" s="359" t="s">
        <v>86</v>
      </c>
      <c r="G37" s="627"/>
      <c r="H37" s="92" t="s">
        <v>133</v>
      </c>
      <c r="I37" s="93"/>
      <c r="J37" s="93"/>
      <c r="K37" s="93"/>
      <c r="L37" s="249">
        <f>SUM(L25,L29, L35)</f>
        <v>742184.13213982398</v>
      </c>
      <c r="M37" s="661"/>
      <c r="O37" s="627"/>
      <c r="P37" s="627"/>
      <c r="Q37" s="627"/>
      <c r="R37" s="627"/>
      <c r="S37" s="627"/>
      <c r="T37" s="627"/>
      <c r="U37" s="627"/>
      <c r="V37" s="627"/>
      <c r="W37" s="627"/>
      <c r="X37" s="627"/>
      <c r="Y37" s="627"/>
      <c r="Z37" s="627"/>
      <c r="AA37" s="627"/>
      <c r="AB37" s="627"/>
      <c r="AC37" s="627"/>
      <c r="AD37" s="627"/>
      <c r="AE37" s="627"/>
      <c r="AF37" s="627"/>
      <c r="AG37" s="627"/>
      <c r="EJ37" s="630"/>
    </row>
    <row r="38" spans="1:140">
      <c r="A38" s="627"/>
      <c r="B38" s="172" t="s">
        <v>85</v>
      </c>
      <c r="C38" s="306"/>
      <c r="D38" s="308">
        <f>'CAF 2019 Fall'!BZ25</f>
        <v>1.7780248869661817E-2</v>
      </c>
      <c r="E38" s="33"/>
      <c r="F38" s="34" t="s">
        <v>88</v>
      </c>
      <c r="G38" s="627"/>
      <c r="H38" s="103"/>
      <c r="I38" s="99"/>
      <c r="J38" s="99"/>
      <c r="K38" s="163"/>
      <c r="L38" s="250"/>
      <c r="M38" s="661"/>
      <c r="O38" s="627"/>
      <c r="P38" s="627"/>
      <c r="Q38" s="627"/>
      <c r="R38" s="627"/>
      <c r="S38" s="627"/>
      <c r="T38" s="627"/>
      <c r="U38" s="627"/>
      <c r="V38" s="627"/>
      <c r="W38" s="627"/>
      <c r="X38" s="627"/>
      <c r="Y38" s="627"/>
      <c r="Z38" s="627"/>
      <c r="AA38" s="627"/>
      <c r="AB38" s="627"/>
      <c r="AC38" s="627"/>
      <c r="AD38" s="627"/>
      <c r="AE38" s="627"/>
      <c r="AF38" s="627"/>
      <c r="AG38" s="627"/>
      <c r="EJ38" s="630"/>
    </row>
    <row r="39" spans="1:140">
      <c r="A39" s="627"/>
      <c r="B39" s="172"/>
      <c r="C39" s="673"/>
      <c r="D39" s="673"/>
      <c r="E39" s="678"/>
      <c r="F39" s="679"/>
      <c r="G39" s="627"/>
      <c r="H39" s="103" t="str">
        <f>B35</f>
        <v xml:space="preserve">  Admin. Allocation</v>
      </c>
      <c r="I39" s="99"/>
      <c r="J39" s="307">
        <f>D35</f>
        <v>0.12</v>
      </c>
      <c r="K39" s="99"/>
      <c r="L39" s="105">
        <f>J39*L37</f>
        <v>89062.095856778877</v>
      </c>
      <c r="M39" s="661"/>
      <c r="O39" s="627"/>
      <c r="P39" s="627"/>
      <c r="Q39" s="627"/>
      <c r="R39" s="627"/>
      <c r="S39" s="627"/>
      <c r="T39" s="627"/>
      <c r="U39" s="627"/>
      <c r="V39" s="627"/>
      <c r="W39" s="627"/>
      <c r="X39" s="627"/>
      <c r="Y39" s="627"/>
      <c r="Z39" s="627"/>
      <c r="AA39" s="627"/>
      <c r="AB39" s="627"/>
      <c r="AC39" s="627"/>
      <c r="AD39" s="627"/>
      <c r="AE39" s="627"/>
      <c r="AF39" s="627"/>
      <c r="AG39" s="627"/>
      <c r="EJ39" s="630"/>
    </row>
    <row r="40" spans="1:140" ht="15" thickBot="1">
      <c r="A40" s="627"/>
      <c r="B40" s="680" t="s">
        <v>126</v>
      </c>
      <c r="C40" s="681" t="s">
        <v>185</v>
      </c>
      <c r="D40" s="682" t="s">
        <v>186</v>
      </c>
      <c r="E40" s="682" t="s">
        <v>187</v>
      </c>
      <c r="F40" s="679"/>
      <c r="G40" s="627"/>
      <c r="H40" s="316" t="s">
        <v>81</v>
      </c>
      <c r="I40" s="317"/>
      <c r="J40" s="317"/>
      <c r="K40" s="317"/>
      <c r="L40" s="318">
        <f>SUM(L37:L39)</f>
        <v>831246.22799660289</v>
      </c>
      <c r="M40" s="661"/>
      <c r="O40" s="627"/>
      <c r="P40" s="627"/>
      <c r="Q40" s="627"/>
      <c r="R40" s="627"/>
      <c r="S40" s="627"/>
      <c r="T40" s="627"/>
      <c r="U40" s="627"/>
      <c r="V40" s="627"/>
      <c r="W40" s="627"/>
      <c r="X40" s="627"/>
      <c r="Y40" s="627"/>
      <c r="Z40" s="627"/>
      <c r="AA40" s="627"/>
      <c r="AB40" s="627"/>
      <c r="AC40" s="627"/>
      <c r="AD40" s="627"/>
      <c r="AE40" s="627"/>
      <c r="AF40" s="627"/>
      <c r="AG40" s="627"/>
      <c r="EJ40" s="630"/>
    </row>
    <row r="41" spans="1:140" ht="15" thickTop="1">
      <c r="A41" s="627"/>
      <c r="B41" s="66" t="str">
        <f t="shared" ref="B41:B50" si="1">B12</f>
        <v>Management</v>
      </c>
      <c r="C41" s="64"/>
      <c r="D41" s="678"/>
      <c r="E41" s="678"/>
      <c r="F41" s="679"/>
      <c r="G41" s="627"/>
      <c r="H41" s="103"/>
      <c r="I41" s="99"/>
      <c r="J41" s="99"/>
      <c r="K41" s="99"/>
      <c r="L41" s="101"/>
      <c r="M41" s="661"/>
      <c r="O41" s="627"/>
      <c r="P41" s="627"/>
      <c r="Q41" s="627"/>
      <c r="R41" s="627"/>
      <c r="S41" s="627"/>
      <c r="T41" s="627"/>
      <c r="U41" s="627"/>
      <c r="V41" s="627"/>
      <c r="W41" s="627"/>
      <c r="X41" s="627"/>
      <c r="Y41" s="627"/>
      <c r="Z41" s="627"/>
      <c r="AA41" s="627"/>
      <c r="AB41" s="627"/>
      <c r="AC41" s="627"/>
      <c r="AD41" s="627"/>
      <c r="AE41" s="627"/>
      <c r="AF41" s="627"/>
      <c r="AG41" s="627"/>
      <c r="EJ41" s="630"/>
    </row>
    <row r="42" spans="1:140">
      <c r="A42" s="627"/>
      <c r="B42" s="130" t="str">
        <f t="shared" si="1"/>
        <v xml:space="preserve">  Management Supervision</v>
      </c>
      <c r="C42" s="132">
        <v>0.1</v>
      </c>
      <c r="D42" s="132">
        <v>0.1</v>
      </c>
      <c r="E42" s="132">
        <v>0.1</v>
      </c>
      <c r="F42" s="679"/>
      <c r="G42" s="627"/>
      <c r="H42" s="103" t="str">
        <f>B37</f>
        <v xml:space="preserve">  CAF</v>
      </c>
      <c r="I42" s="99"/>
      <c r="J42" s="324">
        <f>D38</f>
        <v>1.7780248869661817E-2</v>
      </c>
      <c r="K42" s="99"/>
      <c r="L42" s="326">
        <f>L40+(L40*J42)-(L22*J42)</f>
        <v>835834.28584134416</v>
      </c>
      <c r="M42" s="661"/>
      <c r="O42" s="627"/>
      <c r="P42" s="627"/>
      <c r="Q42" s="627"/>
      <c r="R42" s="627"/>
      <c r="S42" s="627"/>
      <c r="T42" s="627"/>
      <c r="U42" s="627"/>
      <c r="V42" s="627"/>
      <c r="W42" s="627"/>
      <c r="X42" s="627"/>
      <c r="Y42" s="627"/>
      <c r="Z42" s="627"/>
      <c r="AA42" s="627"/>
      <c r="AB42" s="627"/>
      <c r="AC42" s="627"/>
      <c r="AD42" s="627"/>
      <c r="AE42" s="627"/>
      <c r="AF42" s="627"/>
      <c r="AG42" s="627"/>
      <c r="EJ42" s="630"/>
    </row>
    <row r="43" spans="1:140">
      <c r="A43" s="627"/>
      <c r="B43" s="130" t="str">
        <f t="shared" si="1"/>
        <v xml:space="preserve">  Specialty Site Manager</v>
      </c>
      <c r="C43" s="132">
        <v>1</v>
      </c>
      <c r="D43" s="132">
        <v>2</v>
      </c>
      <c r="E43" s="132">
        <v>2</v>
      </c>
      <c r="F43" s="679"/>
      <c r="G43" s="627"/>
      <c r="H43" s="103"/>
      <c r="I43" s="99"/>
      <c r="J43" s="99"/>
      <c r="K43" s="99"/>
      <c r="L43" s="683"/>
      <c r="M43" s="661"/>
      <c r="O43" s="627"/>
      <c r="P43" s="627"/>
      <c r="Q43" s="627"/>
      <c r="R43" s="627"/>
      <c r="S43" s="627"/>
      <c r="T43" s="627"/>
      <c r="U43" s="627"/>
      <c r="V43" s="627"/>
      <c r="W43" s="627"/>
      <c r="X43" s="627"/>
      <c r="Y43" s="627"/>
      <c r="Z43" s="627"/>
      <c r="AA43" s="627"/>
      <c r="AB43" s="627"/>
      <c r="AC43" s="627"/>
      <c r="AD43" s="627"/>
      <c r="AE43" s="627"/>
      <c r="AF43" s="627"/>
      <c r="AG43" s="627"/>
      <c r="EJ43" s="630"/>
    </row>
    <row r="44" spans="1:140">
      <c r="A44" s="627"/>
      <c r="B44" s="66" t="str">
        <f t="shared" si="1"/>
        <v>Medical and Clinical</v>
      </c>
      <c r="C44" s="132"/>
      <c r="D44" s="132"/>
      <c r="E44" s="132"/>
      <c r="F44" s="679"/>
      <c r="G44" s="684"/>
      <c r="H44" s="103"/>
      <c r="I44" s="99"/>
      <c r="J44" s="99"/>
      <c r="K44" s="99"/>
      <c r="L44" s="685"/>
      <c r="M44" s="661"/>
      <c r="O44" s="627"/>
      <c r="P44" s="627"/>
      <c r="Q44" s="627"/>
      <c r="R44" s="627"/>
      <c r="S44" s="627"/>
      <c r="T44" s="627"/>
      <c r="U44" s="627"/>
      <c r="V44" s="627"/>
      <c r="W44" s="627"/>
      <c r="X44" s="627"/>
      <c r="Y44" s="627"/>
      <c r="Z44" s="627"/>
      <c r="AA44" s="627"/>
      <c r="AB44" s="627"/>
      <c r="AC44" s="627"/>
      <c r="AD44" s="627"/>
      <c r="AE44" s="627"/>
      <c r="AF44" s="627"/>
      <c r="AG44" s="627"/>
      <c r="EJ44" s="630"/>
    </row>
    <row r="45" spans="1:140" ht="15" thickBot="1">
      <c r="A45" s="627"/>
      <c r="B45" s="658" t="str">
        <f t="shared" si="1"/>
        <v xml:space="preserve">   LPHA</v>
      </c>
      <c r="C45" s="225">
        <v>1</v>
      </c>
      <c r="D45" s="225">
        <v>1</v>
      </c>
      <c r="E45" s="225">
        <v>1.5</v>
      </c>
      <c r="F45" s="654"/>
      <c r="G45" s="627"/>
      <c r="H45" s="120" t="s">
        <v>138</v>
      </c>
      <c r="I45" s="33"/>
      <c r="J45" s="33"/>
      <c r="K45" s="336"/>
      <c r="L45" s="343">
        <f>L42/L10</f>
        <v>457.99138950210641</v>
      </c>
      <c r="M45" s="661"/>
      <c r="O45" s="627"/>
      <c r="P45" s="627"/>
      <c r="Q45" s="627"/>
      <c r="R45" s="627"/>
      <c r="S45" s="627"/>
      <c r="T45" s="627"/>
      <c r="U45" s="627"/>
      <c r="V45" s="627"/>
      <c r="W45" s="627"/>
      <c r="X45" s="627"/>
      <c r="Y45" s="627"/>
      <c r="Z45" s="627"/>
      <c r="AA45" s="627"/>
      <c r="AB45" s="627"/>
      <c r="AC45" s="627"/>
      <c r="AD45" s="627"/>
      <c r="AE45" s="627"/>
      <c r="AF45" s="627"/>
      <c r="AG45" s="627"/>
      <c r="EJ45" s="630"/>
    </row>
    <row r="46" spans="1:140" ht="15" thickBot="1">
      <c r="A46" s="627"/>
      <c r="B46" s="211" t="str">
        <f t="shared" si="1"/>
        <v xml:space="preserve">  Certified Nursing Assistant (CNA)</v>
      </c>
      <c r="C46" s="132">
        <v>1.4</v>
      </c>
      <c r="D46" s="132">
        <v>1.4</v>
      </c>
      <c r="E46" s="132">
        <v>2.4</v>
      </c>
      <c r="F46" s="654"/>
      <c r="G46" s="627"/>
      <c r="H46" s="582"/>
      <c r="I46" s="686"/>
      <c r="J46" s="687"/>
      <c r="K46" s="688"/>
      <c r="L46" s="689"/>
      <c r="M46" s="661"/>
      <c r="O46" s="627"/>
      <c r="P46" s="627"/>
      <c r="Q46" s="627"/>
      <c r="R46" s="627"/>
      <c r="S46" s="627"/>
      <c r="T46" s="627"/>
      <c r="U46" s="627"/>
      <c r="V46" s="627"/>
      <c r="W46" s="627"/>
      <c r="X46" s="627"/>
      <c r="Y46" s="627"/>
      <c r="Z46" s="627"/>
      <c r="AA46" s="627"/>
      <c r="AB46" s="627"/>
      <c r="AC46" s="627"/>
      <c r="AD46" s="627"/>
      <c r="AE46" s="627"/>
      <c r="AF46" s="627"/>
      <c r="AG46" s="627"/>
      <c r="EJ46" s="630"/>
    </row>
    <row r="47" spans="1:140">
      <c r="A47" s="627"/>
      <c r="B47" s="66" t="str">
        <f t="shared" si="1"/>
        <v>Direct Care</v>
      </c>
      <c r="C47" s="132"/>
      <c r="D47" s="132"/>
      <c r="E47" s="132"/>
      <c r="F47" s="679"/>
      <c r="G47" s="627"/>
      <c r="H47" s="64"/>
      <c r="I47" s="64"/>
      <c r="J47" s="64"/>
      <c r="K47" s="690"/>
      <c r="L47" s="690"/>
      <c r="M47" s="627"/>
      <c r="O47" s="627"/>
      <c r="P47" s="627"/>
      <c r="Q47" s="627"/>
      <c r="R47" s="627"/>
      <c r="S47" s="627"/>
      <c r="T47" s="627"/>
      <c r="U47" s="627"/>
      <c r="V47" s="627"/>
      <c r="W47" s="627"/>
      <c r="X47" s="627"/>
      <c r="Y47" s="627"/>
      <c r="Z47" s="627"/>
      <c r="AA47" s="627"/>
      <c r="AB47" s="627"/>
      <c r="AC47" s="627"/>
      <c r="AD47" s="627"/>
      <c r="AE47" s="627"/>
      <c r="AF47" s="627"/>
      <c r="AG47" s="627"/>
      <c r="EJ47" s="630"/>
    </row>
    <row r="48" spans="1:140">
      <c r="A48" s="627"/>
      <c r="B48" s="130" t="str">
        <f t="shared" si="1"/>
        <v xml:space="preserve">    Direct Care III</v>
      </c>
      <c r="C48" s="132">
        <v>5.8</v>
      </c>
      <c r="D48" s="132">
        <v>7.4</v>
      </c>
      <c r="E48" s="132">
        <v>9.9</v>
      </c>
      <c r="F48" s="679"/>
      <c r="G48" s="627"/>
      <c r="H48" s="691"/>
      <c r="I48" s="691"/>
      <c r="J48" s="691"/>
      <c r="K48" s="691"/>
      <c r="L48" s="692"/>
      <c r="M48" s="693"/>
      <c r="O48" s="627"/>
      <c r="P48" s="627"/>
      <c r="Q48" s="627"/>
      <c r="R48" s="627"/>
      <c r="S48" s="627"/>
      <c r="T48" s="627"/>
      <c r="U48" s="627"/>
      <c r="V48" s="627"/>
      <c r="W48" s="627"/>
      <c r="X48" s="627"/>
      <c r="Y48" s="627"/>
      <c r="Z48" s="627"/>
      <c r="AA48" s="627"/>
      <c r="AB48" s="627"/>
      <c r="AC48" s="627"/>
      <c r="AD48" s="627"/>
      <c r="AE48" s="627"/>
      <c r="AF48" s="627"/>
      <c r="AG48" s="627"/>
      <c r="EJ48" s="630"/>
    </row>
    <row r="49" spans="1:140">
      <c r="A49" s="627"/>
      <c r="B49" s="130" t="str">
        <f t="shared" si="1"/>
        <v xml:space="preserve">    Direct Care </v>
      </c>
      <c r="C49" s="132">
        <v>4</v>
      </c>
      <c r="D49" s="132">
        <v>6.8</v>
      </c>
      <c r="E49" s="132">
        <v>7.5</v>
      </c>
      <c r="F49" s="679"/>
      <c r="G49" s="627"/>
      <c r="H49" s="691"/>
      <c r="I49" s="691"/>
      <c r="J49" s="691"/>
      <c r="K49" s="691"/>
      <c r="L49" s="691"/>
      <c r="M49" s="627"/>
      <c r="O49" s="627"/>
      <c r="P49" s="627"/>
      <c r="Q49" s="627"/>
      <c r="R49" s="627"/>
      <c r="S49" s="627"/>
      <c r="T49" s="627"/>
      <c r="U49" s="627"/>
      <c r="V49" s="627"/>
      <c r="W49" s="627"/>
      <c r="X49" s="627"/>
      <c r="Y49" s="627"/>
      <c r="Z49" s="627"/>
      <c r="AA49" s="627"/>
      <c r="AB49" s="627"/>
      <c r="AC49" s="627"/>
      <c r="AD49" s="627"/>
      <c r="AE49" s="627"/>
      <c r="AF49" s="627"/>
      <c r="AG49" s="627"/>
      <c r="EJ49" s="630"/>
    </row>
    <row r="50" spans="1:140">
      <c r="A50" s="627"/>
      <c r="B50" s="216" t="str">
        <f t="shared" si="1"/>
        <v xml:space="preserve">    Relief</v>
      </c>
      <c r="C50" s="132">
        <f>C48*D9</f>
        <v>0.84769230769230774</v>
      </c>
      <c r="D50" s="132">
        <f>D48*D9</f>
        <v>1.0815384615384616</v>
      </c>
      <c r="E50" s="132">
        <f>E48*D9</f>
        <v>1.446923076923077</v>
      </c>
      <c r="F50" s="679"/>
      <c r="G50" s="627"/>
      <c r="H50" s="691"/>
      <c r="I50" s="691"/>
      <c r="J50" s="691"/>
      <c r="K50" s="691"/>
      <c r="L50" s="691"/>
      <c r="M50" s="627"/>
      <c r="O50" s="627"/>
      <c r="P50" s="627"/>
      <c r="Q50" s="627"/>
      <c r="R50" s="627"/>
      <c r="S50" s="627"/>
      <c r="T50" s="627"/>
      <c r="U50" s="627"/>
      <c r="V50" s="627"/>
      <c r="W50" s="627"/>
      <c r="X50" s="627"/>
      <c r="Y50" s="627"/>
      <c r="Z50" s="627"/>
      <c r="AA50" s="627"/>
      <c r="AB50" s="627"/>
      <c r="AC50" s="627"/>
      <c r="AD50" s="627"/>
      <c r="AE50" s="627"/>
      <c r="AF50" s="627"/>
      <c r="AG50" s="627"/>
      <c r="EJ50" s="630"/>
    </row>
    <row r="51" spans="1:140">
      <c r="A51" s="627"/>
      <c r="B51" s="694"/>
      <c r="C51" s="678"/>
      <c r="D51" s="678"/>
      <c r="E51" s="678"/>
      <c r="F51" s="679"/>
      <c r="G51" s="627"/>
      <c r="H51" s="691"/>
      <c r="I51" s="691"/>
      <c r="J51" s="691"/>
      <c r="K51" s="691"/>
      <c r="L51" s="691"/>
      <c r="M51" s="627"/>
      <c r="O51" s="627"/>
      <c r="P51" s="627"/>
      <c r="Q51" s="627"/>
      <c r="R51" s="627"/>
      <c r="S51" s="627"/>
      <c r="T51" s="627"/>
      <c r="U51" s="627"/>
      <c r="V51" s="627"/>
      <c r="W51" s="627"/>
      <c r="X51" s="627"/>
      <c r="Y51" s="627"/>
      <c r="Z51" s="627"/>
      <c r="AA51" s="627"/>
      <c r="AB51" s="627"/>
      <c r="AC51" s="627"/>
      <c r="AD51" s="627"/>
      <c r="AE51" s="627"/>
      <c r="AF51" s="627"/>
      <c r="AG51" s="627"/>
      <c r="EJ51" s="630"/>
    </row>
    <row r="52" spans="1:140" ht="15" thickBot="1">
      <c r="A52" s="627"/>
      <c r="B52" s="341" t="str">
        <f>B26</f>
        <v xml:space="preserve">  Psychologist</v>
      </c>
      <c r="C52" s="490">
        <v>0.625</v>
      </c>
      <c r="D52" s="490">
        <v>1</v>
      </c>
      <c r="E52" s="695">
        <v>1.625</v>
      </c>
      <c r="F52" s="696"/>
      <c r="G52" s="627"/>
      <c r="H52" s="691"/>
      <c r="I52" s="691"/>
      <c r="J52" s="691"/>
      <c r="K52" s="691"/>
      <c r="L52" s="691"/>
      <c r="M52" s="627"/>
      <c r="O52" s="627"/>
      <c r="P52" s="627"/>
      <c r="Q52" s="627"/>
      <c r="R52" s="627"/>
      <c r="S52" s="627"/>
      <c r="T52" s="627"/>
      <c r="U52" s="627"/>
      <c r="V52" s="627"/>
      <c r="W52" s="627"/>
      <c r="X52" s="627"/>
      <c r="Y52" s="627"/>
      <c r="Z52" s="627"/>
      <c r="AA52" s="627"/>
      <c r="AB52" s="627"/>
      <c r="AC52" s="627"/>
      <c r="AD52" s="627"/>
      <c r="AE52" s="627"/>
      <c r="AF52" s="627"/>
      <c r="AG52" s="627"/>
      <c r="EJ52" s="630"/>
    </row>
    <row r="53" spans="1:140">
      <c r="A53" s="627"/>
      <c r="B53" s="120"/>
      <c r="C53" s="132"/>
      <c r="D53" s="132"/>
      <c r="E53" s="697"/>
      <c r="F53" s="679"/>
      <c r="G53" s="627"/>
      <c r="H53" s="691"/>
      <c r="I53" s="691"/>
      <c r="J53" s="691"/>
      <c r="K53" s="691"/>
      <c r="L53" s="691"/>
      <c r="M53" s="627"/>
      <c r="O53" s="627"/>
      <c r="P53" s="627"/>
      <c r="Q53" s="627"/>
      <c r="R53" s="627"/>
      <c r="S53" s="627"/>
      <c r="T53" s="627"/>
      <c r="U53" s="627"/>
      <c r="V53" s="627"/>
      <c r="W53" s="627"/>
      <c r="X53" s="627"/>
      <c r="Y53" s="627"/>
      <c r="Z53" s="627"/>
      <c r="AA53" s="627"/>
      <c r="AB53" s="627"/>
      <c r="AC53" s="627"/>
      <c r="AD53" s="627"/>
      <c r="AE53" s="627"/>
      <c r="AF53" s="627"/>
      <c r="AG53" s="627"/>
    </row>
    <row r="54" spans="1:140" ht="15" thickBot="1">
      <c r="A54" s="627"/>
      <c r="B54" s="120"/>
      <c r="C54" s="132"/>
      <c r="D54" s="132"/>
      <c r="E54" s="697"/>
      <c r="F54" s="679"/>
      <c r="G54" s="627"/>
      <c r="H54" s="691"/>
      <c r="I54" s="691"/>
      <c r="J54" s="691"/>
      <c r="K54" s="691"/>
      <c r="L54" s="691"/>
      <c r="M54" s="627"/>
      <c r="O54" s="627"/>
      <c r="P54" s="627"/>
      <c r="Q54" s="627"/>
      <c r="R54" s="627"/>
      <c r="S54" s="627"/>
      <c r="T54" s="627"/>
      <c r="U54" s="627"/>
      <c r="V54" s="627"/>
      <c r="W54" s="627"/>
      <c r="X54" s="627"/>
      <c r="Y54" s="627"/>
      <c r="Z54" s="627"/>
      <c r="AA54" s="627"/>
      <c r="AB54" s="627"/>
      <c r="AC54" s="627"/>
      <c r="AD54" s="627"/>
      <c r="AE54" s="627"/>
      <c r="AF54" s="627"/>
      <c r="AG54" s="627"/>
    </row>
    <row r="55" spans="1:140">
      <c r="A55" s="627"/>
      <c r="B55" s="945"/>
      <c r="C55" s="946"/>
      <c r="D55" s="946"/>
      <c r="E55" s="946"/>
      <c r="F55" s="947"/>
      <c r="G55" s="627"/>
      <c r="H55" s="691"/>
      <c r="I55" s="691"/>
      <c r="J55" s="691"/>
      <c r="K55" s="691"/>
      <c r="L55" s="691"/>
      <c r="M55" s="627"/>
      <c r="O55" s="627"/>
      <c r="P55" s="627"/>
      <c r="Q55" s="627"/>
      <c r="R55" s="627"/>
      <c r="S55" s="627"/>
      <c r="T55" s="627"/>
      <c r="U55" s="627"/>
      <c r="V55" s="627"/>
      <c r="W55" s="627"/>
      <c r="X55" s="627"/>
      <c r="Y55" s="627"/>
      <c r="Z55" s="627"/>
      <c r="AA55" s="627"/>
      <c r="AB55" s="627"/>
      <c r="AC55" s="627"/>
      <c r="AD55" s="627"/>
      <c r="AE55" s="627"/>
      <c r="AF55" s="627"/>
      <c r="AG55" s="627"/>
    </row>
    <row r="56" spans="1:140" ht="15" thickBot="1">
      <c r="A56" s="627"/>
      <c r="B56" s="948"/>
      <c r="C56" s="949"/>
      <c r="D56" s="949"/>
      <c r="E56" s="949"/>
      <c r="F56" s="950"/>
      <c r="G56" s="698"/>
      <c r="H56" s="691"/>
      <c r="I56" s="691"/>
      <c r="J56" s="691"/>
      <c r="K56" s="691"/>
      <c r="L56" s="691"/>
      <c r="M56" s="627"/>
      <c r="O56" s="627"/>
      <c r="P56" s="627"/>
      <c r="Q56" s="627"/>
      <c r="R56" s="627"/>
      <c r="S56" s="627"/>
      <c r="T56" s="627"/>
      <c r="U56" s="627"/>
      <c r="V56" s="627"/>
      <c r="W56" s="627"/>
      <c r="X56" s="627"/>
      <c r="Y56" s="627"/>
      <c r="Z56" s="627"/>
      <c r="AA56" s="627"/>
      <c r="AB56" s="627"/>
      <c r="AC56" s="627"/>
      <c r="AD56" s="627"/>
      <c r="AE56" s="627"/>
      <c r="AF56" s="627"/>
      <c r="EJ56" s="630"/>
    </row>
    <row r="57" spans="1:140" ht="15" thickBot="1">
      <c r="A57" s="627"/>
      <c r="B57" s="942" t="s">
        <v>217</v>
      </c>
      <c r="C57" s="943"/>
      <c r="D57" s="943"/>
      <c r="E57" s="943"/>
      <c r="F57" s="944"/>
      <c r="G57" s="698"/>
      <c r="H57" s="691"/>
      <c r="I57" s="691"/>
      <c r="J57" s="691"/>
      <c r="K57" s="691"/>
      <c r="L57" s="691"/>
      <c r="M57" s="627"/>
      <c r="O57" s="627"/>
      <c r="P57" s="627"/>
      <c r="Q57" s="627"/>
      <c r="R57" s="627"/>
      <c r="S57" s="627"/>
      <c r="T57" s="627"/>
      <c r="U57" s="627"/>
      <c r="V57" s="627"/>
      <c r="W57" s="627"/>
      <c r="X57" s="627"/>
      <c r="Y57" s="627"/>
      <c r="Z57" s="627"/>
      <c r="AA57" s="627"/>
      <c r="AB57" s="627"/>
      <c r="AC57" s="627"/>
      <c r="AD57" s="627"/>
      <c r="AE57" s="627"/>
      <c r="AF57" s="627"/>
      <c r="EJ57" s="630"/>
    </row>
    <row r="58" spans="1:140" ht="15" thickBot="1">
      <c r="A58" s="627"/>
      <c r="B58" s="26" t="s">
        <v>7</v>
      </c>
      <c r="C58" s="266">
        <v>8</v>
      </c>
      <c r="D58" s="28"/>
      <c r="E58" s="29" t="s">
        <v>9</v>
      </c>
      <c r="F58" s="30">
        <f>C58*365</f>
        <v>2920</v>
      </c>
      <c r="G58" s="698"/>
      <c r="H58" s="942" t="s">
        <v>218</v>
      </c>
      <c r="I58" s="943"/>
      <c r="J58" s="943"/>
      <c r="K58" s="943"/>
      <c r="L58" s="944"/>
      <c r="M58" s="627"/>
      <c r="O58" s="627"/>
      <c r="P58" s="627"/>
      <c r="Q58" s="627"/>
      <c r="R58" s="627"/>
      <c r="S58" s="627"/>
      <c r="T58" s="627"/>
      <c r="U58" s="627"/>
      <c r="V58" s="627"/>
      <c r="W58" s="627"/>
      <c r="X58" s="627"/>
      <c r="Y58" s="627"/>
      <c r="Z58" s="627"/>
      <c r="AA58" s="627"/>
      <c r="AB58" s="627"/>
      <c r="AC58" s="627"/>
      <c r="AD58" s="627"/>
      <c r="AE58" s="627"/>
      <c r="AF58" s="627"/>
      <c r="EJ58" s="630"/>
    </row>
    <row r="59" spans="1:140">
      <c r="A59" s="627"/>
      <c r="B59" s="120"/>
      <c r="C59" s="33"/>
      <c r="D59" s="33"/>
      <c r="E59" s="33"/>
      <c r="F59" s="34"/>
      <c r="G59" s="698"/>
      <c r="H59" s="26" t="s">
        <v>7</v>
      </c>
      <c r="I59" s="266">
        <v>11</v>
      </c>
      <c r="J59" s="28"/>
      <c r="K59" s="29" t="s">
        <v>9</v>
      </c>
      <c r="L59" s="30">
        <f>I59*365</f>
        <v>4015</v>
      </c>
      <c r="M59" s="627"/>
      <c r="O59" s="627"/>
      <c r="P59" s="627"/>
      <c r="Q59" s="627"/>
      <c r="R59" s="627"/>
      <c r="S59" s="627"/>
      <c r="T59" s="627"/>
      <c r="U59" s="627"/>
      <c r="V59" s="627"/>
      <c r="W59" s="627"/>
      <c r="X59" s="627"/>
      <c r="Y59" s="627"/>
      <c r="Z59" s="627"/>
      <c r="AA59" s="627"/>
      <c r="AB59" s="627"/>
      <c r="AC59" s="627"/>
      <c r="AD59" s="627"/>
      <c r="AE59" s="627"/>
      <c r="AF59" s="627"/>
      <c r="EJ59" s="630"/>
    </row>
    <row r="60" spans="1:140">
      <c r="A60" s="627"/>
      <c r="B60" s="35"/>
      <c r="C60" s="36"/>
      <c r="D60" s="37" t="s">
        <v>11</v>
      </c>
      <c r="E60" s="37" t="s">
        <v>12</v>
      </c>
      <c r="F60" s="38" t="s">
        <v>13</v>
      </c>
      <c r="G60" s="678"/>
      <c r="H60" s="120"/>
      <c r="I60" s="33"/>
      <c r="J60" s="33"/>
      <c r="K60" s="33"/>
      <c r="L60" s="34"/>
      <c r="M60" s="627"/>
      <c r="O60" s="627"/>
      <c r="P60" s="627"/>
      <c r="Q60" s="627"/>
      <c r="R60" s="627"/>
      <c r="S60" s="627"/>
      <c r="T60" s="627"/>
      <c r="U60" s="627"/>
      <c r="V60" s="627"/>
      <c r="W60" s="627"/>
      <c r="X60" s="627"/>
      <c r="Y60" s="627"/>
      <c r="Z60" s="627"/>
      <c r="AA60" s="627"/>
      <c r="AB60" s="627"/>
      <c r="AC60" s="627"/>
      <c r="AD60" s="627"/>
      <c r="AE60" s="627"/>
      <c r="AF60" s="627"/>
      <c r="EJ60" s="630"/>
    </row>
    <row r="61" spans="1:140">
      <c r="A61" s="627"/>
      <c r="B61" s="31" t="str">
        <f t="shared" ref="B61:B70" si="2">B12</f>
        <v>Management</v>
      </c>
      <c r="C61" s="42"/>
      <c r="D61" s="162"/>
      <c r="E61" s="162"/>
      <c r="F61" s="699"/>
      <c r="G61" s="700"/>
      <c r="H61" s="35"/>
      <c r="I61" s="36"/>
      <c r="J61" s="37" t="s">
        <v>11</v>
      </c>
      <c r="K61" s="37" t="s">
        <v>12</v>
      </c>
      <c r="L61" s="38" t="s">
        <v>13</v>
      </c>
      <c r="M61" s="627"/>
      <c r="O61" s="627"/>
      <c r="P61" s="627"/>
      <c r="Q61" s="627"/>
      <c r="R61" s="627"/>
      <c r="S61" s="627"/>
      <c r="T61" s="627"/>
      <c r="U61" s="627"/>
      <c r="V61" s="627"/>
      <c r="W61" s="627"/>
      <c r="X61" s="627"/>
      <c r="Y61" s="627"/>
      <c r="Z61" s="627"/>
      <c r="AA61" s="627"/>
      <c r="AB61" s="627"/>
      <c r="AC61" s="627"/>
      <c r="AD61" s="627"/>
      <c r="AE61" s="627"/>
      <c r="AF61" s="627"/>
      <c r="EJ61" s="630"/>
    </row>
    <row r="62" spans="1:140">
      <c r="A62" s="627"/>
      <c r="B62" s="120" t="str">
        <f t="shared" si="2"/>
        <v xml:space="preserve">  Management Supervision</v>
      </c>
      <c r="C62" s="207"/>
      <c r="D62" s="48">
        <f>D13</f>
        <v>92496.84919424048</v>
      </c>
      <c r="E62" s="49">
        <f>D42</f>
        <v>0.1</v>
      </c>
      <c r="F62" s="701">
        <f t="shared" ref="F62" si="3">D62*E62</f>
        <v>9249.6849194240476</v>
      </c>
      <c r="G62" s="64"/>
      <c r="H62" s="31" t="str">
        <f t="shared" ref="H62:H71" si="4">B12</f>
        <v>Management</v>
      </c>
      <c r="I62" s="42"/>
      <c r="J62" s="43"/>
      <c r="K62" s="43"/>
      <c r="L62" s="44"/>
      <c r="M62" s="627"/>
      <c r="O62" s="627"/>
      <c r="P62" s="627"/>
      <c r="Q62" s="627"/>
      <c r="R62" s="627"/>
      <c r="S62" s="627"/>
      <c r="T62" s="627"/>
      <c r="U62" s="627"/>
      <c r="V62" s="627"/>
      <c r="W62" s="627"/>
      <c r="X62" s="627"/>
      <c r="Y62" s="627"/>
      <c r="Z62" s="627"/>
      <c r="AA62" s="627"/>
      <c r="AB62" s="627"/>
      <c r="AC62" s="627"/>
      <c r="AD62" s="627"/>
      <c r="AE62" s="627"/>
      <c r="AF62" s="627"/>
      <c r="EJ62" s="630"/>
    </row>
    <row r="63" spans="1:140">
      <c r="A63" s="627"/>
      <c r="B63" s="120" t="str">
        <f t="shared" si="2"/>
        <v xml:space="preserve">  Specialty Site Manager</v>
      </c>
      <c r="C63" s="207"/>
      <c r="D63" s="702">
        <f>D14</f>
        <v>60923</v>
      </c>
      <c r="E63" s="49">
        <f>D43</f>
        <v>2</v>
      </c>
      <c r="F63" s="701">
        <f>D63*E63</f>
        <v>121846</v>
      </c>
      <c r="G63" s="306"/>
      <c r="H63" s="103" t="str">
        <f t="shared" si="4"/>
        <v xml:space="preserve">  Management Supervision</v>
      </c>
      <c r="I63" s="47"/>
      <c r="J63" s="86">
        <f>'[8]Integrated Team (FY21)'!E15</f>
        <v>92496.84919424048</v>
      </c>
      <c r="K63" s="49">
        <f>E42</f>
        <v>0.1</v>
      </c>
      <c r="L63" s="210">
        <f>J63*K63</f>
        <v>9249.6849194240476</v>
      </c>
      <c r="M63" s="627"/>
      <c r="O63" s="627"/>
      <c r="P63" s="627"/>
      <c r="Q63" s="627"/>
      <c r="R63" s="627"/>
      <c r="S63" s="627"/>
      <c r="T63" s="627"/>
      <c r="U63" s="627"/>
      <c r="V63" s="627"/>
      <c r="W63" s="627"/>
      <c r="X63" s="627"/>
      <c r="Y63" s="627"/>
      <c r="Z63" s="627"/>
      <c r="AA63" s="627"/>
      <c r="AB63" s="627"/>
      <c r="AC63" s="627"/>
      <c r="AD63" s="627"/>
      <c r="AE63" s="627"/>
      <c r="AF63" s="627"/>
      <c r="EJ63" s="630"/>
    </row>
    <row r="64" spans="1:140">
      <c r="A64" s="627"/>
      <c r="B64" s="31" t="str">
        <f t="shared" si="2"/>
        <v>Medical and Clinical</v>
      </c>
      <c r="C64" s="207"/>
      <c r="D64" s="48"/>
      <c r="E64" s="49"/>
      <c r="F64" s="701"/>
      <c r="G64" s="306"/>
      <c r="H64" s="103" t="str">
        <f t="shared" si="4"/>
        <v xml:space="preserve">  Specialty Site Manager</v>
      </c>
      <c r="I64" s="47"/>
      <c r="J64" s="703">
        <f>D14</f>
        <v>60923</v>
      </c>
      <c r="K64" s="49">
        <f>E43</f>
        <v>2</v>
      </c>
      <c r="L64" s="210">
        <f>J64*K64</f>
        <v>121846</v>
      </c>
      <c r="M64" s="627"/>
      <c r="O64" s="627"/>
      <c r="P64" s="627"/>
      <c r="Q64" s="627"/>
      <c r="R64" s="627"/>
      <c r="S64" s="627"/>
      <c r="T64" s="627"/>
      <c r="U64" s="627"/>
      <c r="V64" s="627"/>
      <c r="W64" s="627"/>
      <c r="X64" s="627"/>
      <c r="Y64" s="627"/>
      <c r="Z64" s="627"/>
      <c r="AA64" s="627"/>
      <c r="AB64" s="627"/>
      <c r="AC64" s="627"/>
      <c r="AD64" s="627"/>
      <c r="AE64" s="627"/>
      <c r="AF64" s="627"/>
      <c r="EJ64" s="630"/>
    </row>
    <row r="65" spans="1:140">
      <c r="A65" s="627"/>
      <c r="B65" s="120" t="str">
        <f t="shared" si="2"/>
        <v xml:space="preserve">   LPHA</v>
      </c>
      <c r="C65" s="660"/>
      <c r="D65" s="48">
        <f>D16</f>
        <v>60923.199999999997</v>
      </c>
      <c r="E65" s="87">
        <f>D45</f>
        <v>1</v>
      </c>
      <c r="F65" s="704">
        <f t="shared" ref="F65:F70" si="5">D65*E65</f>
        <v>60923.199999999997</v>
      </c>
      <c r="G65" s="306"/>
      <c r="H65" s="98" t="str">
        <f t="shared" si="4"/>
        <v>Medical and Clinical</v>
      </c>
      <c r="I65" s="47"/>
      <c r="J65" s="48"/>
      <c r="K65" s="49"/>
      <c r="L65" s="210"/>
      <c r="M65" s="627"/>
      <c r="O65" s="627"/>
      <c r="P65" s="627"/>
      <c r="Q65" s="627"/>
      <c r="R65" s="627"/>
      <c r="S65" s="627"/>
      <c r="T65" s="627"/>
      <c r="U65" s="627"/>
      <c r="V65" s="627"/>
      <c r="W65" s="627"/>
      <c r="X65" s="627"/>
      <c r="Y65" s="627"/>
      <c r="Z65" s="627"/>
      <c r="AA65" s="627"/>
      <c r="AB65" s="627"/>
      <c r="AC65" s="627"/>
      <c r="AD65" s="627"/>
      <c r="AE65" s="627"/>
      <c r="AF65" s="627"/>
      <c r="EJ65" s="630"/>
    </row>
    <row r="66" spans="1:140">
      <c r="A66" s="627"/>
      <c r="B66" s="120" t="str">
        <f t="shared" si="2"/>
        <v xml:space="preserve">  Certified Nursing Assistant (CNA)</v>
      </c>
      <c r="C66" s="207"/>
      <c r="D66" s="48">
        <f>D17</f>
        <v>32302.399999999998</v>
      </c>
      <c r="E66" s="49">
        <f>D46</f>
        <v>1.4</v>
      </c>
      <c r="F66" s="701">
        <f>D66*E66</f>
        <v>45223.359999999993</v>
      </c>
      <c r="G66" s="705"/>
      <c r="H66" s="103" t="str">
        <f t="shared" si="4"/>
        <v xml:space="preserve">   LPHA</v>
      </c>
      <c r="I66" s="75"/>
      <c r="J66" s="48">
        <f>D16</f>
        <v>60923.199999999997</v>
      </c>
      <c r="K66" s="87">
        <f>E45</f>
        <v>1.5</v>
      </c>
      <c r="L66" s="611">
        <f>J66*K66</f>
        <v>91384.799999999988</v>
      </c>
      <c r="M66" s="627"/>
      <c r="O66" s="627"/>
      <c r="P66" s="627"/>
      <c r="Q66" s="627"/>
      <c r="R66" s="627"/>
      <c r="S66" s="627"/>
      <c r="T66" s="627"/>
      <c r="U66" s="627"/>
      <c r="V66" s="627"/>
      <c r="W66" s="627"/>
      <c r="X66" s="627"/>
      <c r="Y66" s="627"/>
      <c r="Z66" s="627"/>
      <c r="AA66" s="627"/>
      <c r="AB66" s="627"/>
      <c r="AC66" s="627"/>
      <c r="AD66" s="627"/>
      <c r="AE66" s="627"/>
      <c r="AF66" s="627"/>
      <c r="EJ66" s="630"/>
    </row>
    <row r="67" spans="1:140">
      <c r="A67" s="627"/>
      <c r="B67" s="31" t="str">
        <f t="shared" si="2"/>
        <v>Direct Care</v>
      </c>
      <c r="C67" s="207"/>
      <c r="D67" s="48"/>
      <c r="E67" s="49"/>
      <c r="F67" s="701"/>
      <c r="G67" s="306"/>
      <c r="H67" s="103" t="str">
        <f t="shared" si="4"/>
        <v xml:space="preserve">  Certified Nursing Assistant (CNA)</v>
      </c>
      <c r="I67" s="47"/>
      <c r="J67" s="48">
        <f>D17</f>
        <v>32302.399999999998</v>
      </c>
      <c r="K67" s="49">
        <f>E46</f>
        <v>2.4</v>
      </c>
      <c r="L67" s="210">
        <f>J67*K67</f>
        <v>77525.759999999995</v>
      </c>
      <c r="M67" s="627"/>
      <c r="O67" s="627"/>
      <c r="P67" s="627"/>
      <c r="Q67" s="627"/>
      <c r="R67" s="627"/>
      <c r="S67" s="627"/>
      <c r="T67" s="627"/>
      <c r="U67" s="627"/>
      <c r="V67" s="627"/>
      <c r="W67" s="627"/>
      <c r="X67" s="627"/>
      <c r="Y67" s="627"/>
      <c r="Z67" s="627"/>
      <c r="AA67" s="627"/>
      <c r="AB67" s="627"/>
      <c r="AC67" s="627"/>
      <c r="AD67" s="627"/>
      <c r="AE67" s="627"/>
      <c r="AF67" s="627"/>
      <c r="EJ67" s="630"/>
    </row>
    <row r="68" spans="1:140">
      <c r="A68" s="627"/>
      <c r="B68" s="120" t="str">
        <f t="shared" si="2"/>
        <v xml:space="preserve">    Direct Care III</v>
      </c>
      <c r="C68" s="207"/>
      <c r="D68" s="48">
        <f>D19</f>
        <v>41517</v>
      </c>
      <c r="E68" s="49">
        <f>D48</f>
        <v>7.4</v>
      </c>
      <c r="F68" s="701">
        <f>D68*E68</f>
        <v>307225.8</v>
      </c>
      <c r="G68" s="306"/>
      <c r="H68" s="98" t="str">
        <f t="shared" si="4"/>
        <v>Direct Care</v>
      </c>
      <c r="I68" s="47"/>
      <c r="J68" s="48"/>
      <c r="K68" s="49"/>
      <c r="L68" s="210"/>
      <c r="M68" s="627"/>
      <c r="O68" s="627"/>
      <c r="P68" s="627"/>
      <c r="Q68" s="627"/>
      <c r="R68" s="627"/>
      <c r="S68" s="627"/>
      <c r="T68" s="627"/>
      <c r="U68" s="627"/>
      <c r="V68" s="627"/>
      <c r="W68" s="627"/>
      <c r="X68" s="627"/>
      <c r="Y68" s="627"/>
      <c r="Z68" s="627"/>
      <c r="AA68" s="627"/>
      <c r="AB68" s="627"/>
      <c r="AC68" s="627"/>
      <c r="AD68" s="627"/>
      <c r="AE68" s="627"/>
      <c r="AF68" s="627"/>
      <c r="EJ68" s="630"/>
    </row>
    <row r="69" spans="1:140">
      <c r="A69" s="627"/>
      <c r="B69" s="120" t="str">
        <f t="shared" si="2"/>
        <v xml:space="preserve">    Direct Care </v>
      </c>
      <c r="C69" s="207"/>
      <c r="D69" s="48">
        <f>D20</f>
        <v>32198</v>
      </c>
      <c r="E69" s="49">
        <f>D49</f>
        <v>6.8</v>
      </c>
      <c r="F69" s="701">
        <v>225386</v>
      </c>
      <c r="G69" s="306"/>
      <c r="H69" s="103" t="str">
        <f t="shared" si="4"/>
        <v xml:space="preserve">    Direct Care III</v>
      </c>
      <c r="I69" s="47"/>
      <c r="J69" s="48">
        <f>D19</f>
        <v>41517</v>
      </c>
      <c r="K69" s="49">
        <f>E48</f>
        <v>9.9</v>
      </c>
      <c r="L69" s="210">
        <f>J69*K69</f>
        <v>411018.3</v>
      </c>
      <c r="M69" s="627"/>
      <c r="O69" s="627"/>
      <c r="P69" s="627"/>
      <c r="Q69" s="627"/>
      <c r="R69" s="627"/>
      <c r="S69" s="627"/>
      <c r="T69" s="627"/>
      <c r="U69" s="627"/>
      <c r="V69" s="627"/>
      <c r="W69" s="627"/>
      <c r="X69" s="627"/>
      <c r="Y69" s="627"/>
      <c r="Z69" s="627"/>
      <c r="AA69" s="627"/>
      <c r="AB69" s="627"/>
      <c r="AC69" s="627"/>
      <c r="AD69" s="627"/>
      <c r="AE69" s="627"/>
      <c r="AF69" s="627"/>
      <c r="EJ69" s="630"/>
    </row>
    <row r="70" spans="1:140">
      <c r="A70" s="627"/>
      <c r="B70" s="120" t="str">
        <f t="shared" si="2"/>
        <v xml:space="preserve">    Relief</v>
      </c>
      <c r="C70" s="207"/>
      <c r="D70" s="48">
        <f>D21</f>
        <v>32198</v>
      </c>
      <c r="E70" s="49">
        <f>D50</f>
        <v>1.0815384615384616</v>
      </c>
      <c r="F70" s="701">
        <f t="shared" si="5"/>
        <v>34823.375384615385</v>
      </c>
      <c r="G70" s="306"/>
      <c r="H70" s="103" t="str">
        <f t="shared" si="4"/>
        <v xml:space="preserve">    Direct Care </v>
      </c>
      <c r="I70" s="47"/>
      <c r="J70" s="48">
        <f>D20</f>
        <v>32198</v>
      </c>
      <c r="K70" s="49">
        <f>E49</f>
        <v>7.5</v>
      </c>
      <c r="L70" s="210">
        <f>J70*K70</f>
        <v>241485</v>
      </c>
      <c r="M70" s="627"/>
      <c r="O70" s="627"/>
      <c r="P70" s="627"/>
      <c r="Q70" s="627"/>
      <c r="R70" s="627"/>
      <c r="S70" s="627"/>
      <c r="T70" s="627"/>
      <c r="U70" s="627"/>
      <c r="V70" s="627"/>
      <c r="W70" s="627"/>
      <c r="X70" s="627"/>
      <c r="Y70" s="627"/>
      <c r="Z70" s="627"/>
      <c r="AA70" s="627"/>
      <c r="AB70" s="627"/>
      <c r="AC70" s="627"/>
      <c r="AD70" s="627"/>
      <c r="AE70" s="627"/>
      <c r="AF70" s="627"/>
      <c r="EJ70" s="630"/>
    </row>
    <row r="71" spans="1:140">
      <c r="A71" s="627"/>
      <c r="B71" s="155" t="s">
        <v>43</v>
      </c>
      <c r="C71" s="156"/>
      <c r="D71" s="93"/>
      <c r="E71" s="95">
        <f>SUM(E62:E70)</f>
        <v>19.78153846153846</v>
      </c>
      <c r="F71" s="706">
        <f>SUM(F62:F70)</f>
        <v>804677.42030403938</v>
      </c>
      <c r="G71" s="306"/>
      <c r="H71" s="103" t="str">
        <f t="shared" si="4"/>
        <v xml:space="preserve">    Relief</v>
      </c>
      <c r="I71" s="47"/>
      <c r="J71" s="48">
        <f>D21</f>
        <v>32198</v>
      </c>
      <c r="K71" s="49">
        <f>E50</f>
        <v>1.446923076923077</v>
      </c>
      <c r="L71" s="210">
        <f>J71*K71</f>
        <v>46588.029230769236</v>
      </c>
      <c r="M71" s="627"/>
      <c r="O71" s="627"/>
      <c r="P71" s="627"/>
      <c r="Q71" s="627"/>
      <c r="R71" s="627"/>
      <c r="S71" s="627"/>
      <c r="T71" s="627"/>
      <c r="U71" s="627"/>
      <c r="V71" s="627"/>
      <c r="W71" s="627"/>
      <c r="X71" s="627"/>
      <c r="Y71" s="627"/>
      <c r="Z71" s="627"/>
      <c r="AA71" s="627"/>
      <c r="AB71" s="627"/>
      <c r="AC71" s="627"/>
      <c r="AD71" s="627"/>
      <c r="AE71" s="627"/>
      <c r="AF71" s="627"/>
      <c r="EJ71" s="630"/>
    </row>
    <row r="72" spans="1:140">
      <c r="A72" s="627"/>
      <c r="B72" s="120"/>
      <c r="C72" s="33"/>
      <c r="D72" s="99"/>
      <c r="E72" s="99"/>
      <c r="F72" s="701"/>
      <c r="G72" s="306"/>
      <c r="H72" s="92" t="s">
        <v>43</v>
      </c>
      <c r="I72" s="93"/>
      <c r="J72" s="93"/>
      <c r="K72" s="95">
        <f>SUM(K63:K71)</f>
        <v>24.846923076923076</v>
      </c>
      <c r="L72" s="229">
        <f>SUM(L63:L71)</f>
        <v>999097.57415019325</v>
      </c>
      <c r="M72" s="627"/>
      <c r="O72" s="627"/>
      <c r="P72" s="627"/>
      <c r="Q72" s="627"/>
      <c r="R72" s="627"/>
      <c r="S72" s="627"/>
      <c r="T72" s="627"/>
      <c r="U72" s="627"/>
      <c r="V72" s="627"/>
      <c r="W72" s="627"/>
      <c r="X72" s="627"/>
      <c r="Y72" s="627"/>
      <c r="Z72" s="627"/>
      <c r="AA72" s="627"/>
      <c r="AB72" s="627"/>
      <c r="AC72" s="627"/>
      <c r="AD72" s="627"/>
      <c r="AE72" s="627"/>
      <c r="AF72" s="627"/>
      <c r="EJ72" s="630"/>
    </row>
    <row r="73" spans="1:140">
      <c r="A73" s="627"/>
      <c r="B73" s="31" t="s">
        <v>127</v>
      </c>
      <c r="C73" s="33"/>
      <c r="D73" s="99"/>
      <c r="E73" s="100" t="s">
        <v>45</v>
      </c>
      <c r="F73" s="701"/>
      <c r="G73" s="306"/>
      <c r="H73" s="103"/>
      <c r="I73" s="99"/>
      <c r="J73" s="99"/>
      <c r="K73" s="99"/>
      <c r="L73" s="34"/>
      <c r="M73" s="627"/>
      <c r="O73" s="627"/>
      <c r="P73" s="627"/>
      <c r="Q73" s="627"/>
      <c r="R73" s="627"/>
      <c r="S73" s="627"/>
      <c r="T73" s="627"/>
      <c r="U73" s="627"/>
      <c r="V73" s="627"/>
      <c r="W73" s="627"/>
      <c r="X73" s="627"/>
      <c r="Y73" s="627"/>
      <c r="Z73" s="627"/>
      <c r="AA73" s="627"/>
      <c r="AB73" s="627"/>
      <c r="AC73" s="627"/>
      <c r="AD73" s="627"/>
      <c r="AE73" s="627"/>
      <c r="AF73" s="627"/>
      <c r="EJ73" s="630"/>
    </row>
    <row r="74" spans="1:140">
      <c r="A74" s="627"/>
      <c r="B74" s="120" t="str">
        <f>B24</f>
        <v xml:space="preserve">  Tax and Fringe</v>
      </c>
      <c r="C74" s="33"/>
      <c r="D74" s="104">
        <f>D24</f>
        <v>0.22309999999999999</v>
      </c>
      <c r="E74" s="99"/>
      <c r="F74" s="707">
        <f>D74*F71</f>
        <v>179523.53246983117</v>
      </c>
      <c r="G74" s="460"/>
      <c r="H74" s="98" t="s">
        <v>127</v>
      </c>
      <c r="I74" s="99"/>
      <c r="J74" s="99"/>
      <c r="K74" s="100" t="s">
        <v>45</v>
      </c>
      <c r="L74" s="34"/>
      <c r="M74" s="627"/>
      <c r="O74" s="627"/>
      <c r="P74" s="627"/>
      <c r="Q74" s="627"/>
      <c r="R74" s="627"/>
      <c r="S74" s="627"/>
      <c r="T74" s="627"/>
      <c r="U74" s="627"/>
      <c r="V74" s="627"/>
      <c r="W74" s="627"/>
      <c r="X74" s="627"/>
      <c r="Y74" s="627"/>
      <c r="Z74" s="627"/>
      <c r="AA74" s="627"/>
      <c r="AB74" s="627"/>
      <c r="AC74" s="627"/>
      <c r="AD74" s="627"/>
      <c r="AE74" s="627"/>
      <c r="AF74" s="627"/>
      <c r="EJ74" s="630"/>
    </row>
    <row r="75" spans="1:140">
      <c r="A75" s="627"/>
      <c r="B75" s="155" t="s">
        <v>47</v>
      </c>
      <c r="C75" s="156"/>
      <c r="D75" s="93"/>
      <c r="E75" s="107"/>
      <c r="F75" s="708">
        <f>F71+F74</f>
        <v>984200.95277387055</v>
      </c>
      <c r="G75" s="460"/>
      <c r="H75" s="103" t="str">
        <f>B24</f>
        <v xml:space="preserve">  Tax and Fringe</v>
      </c>
      <c r="I75" s="99"/>
      <c r="J75" s="104">
        <f>D24</f>
        <v>0.22309999999999999</v>
      </c>
      <c r="K75" s="99"/>
      <c r="L75" s="231">
        <f>J75*L72</f>
        <v>222898.66879290811</v>
      </c>
      <c r="M75" s="627"/>
      <c r="O75" s="627"/>
      <c r="P75" s="627"/>
      <c r="Q75" s="627"/>
      <c r="R75" s="627"/>
      <c r="S75" s="627"/>
      <c r="T75" s="627"/>
      <c r="U75" s="627"/>
      <c r="V75" s="627"/>
      <c r="W75" s="627"/>
      <c r="X75" s="627"/>
      <c r="Y75" s="627"/>
      <c r="Z75" s="627"/>
      <c r="AA75" s="627"/>
      <c r="AB75" s="627"/>
      <c r="AC75" s="627"/>
      <c r="AD75" s="627"/>
      <c r="AE75" s="627"/>
      <c r="AF75" s="627"/>
      <c r="EJ75" s="630"/>
    </row>
    <row r="76" spans="1:140">
      <c r="A76" s="627"/>
      <c r="B76" s="31"/>
      <c r="C76" s="58"/>
      <c r="D76" s="100"/>
      <c r="E76" s="297"/>
      <c r="F76" s="709"/>
      <c r="G76" s="306"/>
      <c r="H76" s="92" t="s">
        <v>47</v>
      </c>
      <c r="I76" s="93"/>
      <c r="J76" s="93"/>
      <c r="K76" s="107"/>
      <c r="L76" s="235">
        <f>L72+L75</f>
        <v>1221996.2429431013</v>
      </c>
      <c r="M76" s="627"/>
      <c r="O76" s="627"/>
      <c r="P76" s="627"/>
      <c r="Q76" s="627"/>
      <c r="R76" s="627"/>
      <c r="S76" s="627"/>
      <c r="T76" s="627"/>
      <c r="U76" s="627"/>
      <c r="V76" s="627"/>
      <c r="W76" s="627"/>
      <c r="X76" s="627"/>
      <c r="Y76" s="627"/>
      <c r="Z76" s="627"/>
      <c r="AA76" s="627"/>
      <c r="AB76" s="627"/>
      <c r="AC76" s="627"/>
      <c r="AD76" s="627"/>
      <c r="AE76" s="627"/>
      <c r="AF76" s="627"/>
      <c r="EJ76" s="630"/>
    </row>
    <row r="77" spans="1:140">
      <c r="A77" s="627"/>
      <c r="B77" s="35" t="s">
        <v>60</v>
      </c>
      <c r="C77" s="236"/>
      <c r="D77" s="111" t="s">
        <v>49</v>
      </c>
      <c r="E77" s="112" t="s">
        <v>178</v>
      </c>
      <c r="F77" s="710" t="s">
        <v>13</v>
      </c>
      <c r="G77" s="306"/>
      <c r="H77" s="98"/>
      <c r="I77" s="100"/>
      <c r="J77" s="100"/>
      <c r="K77" s="297"/>
      <c r="L77" s="174"/>
      <c r="M77" s="627"/>
      <c r="O77" s="627"/>
      <c r="P77" s="627"/>
      <c r="Q77" s="627"/>
      <c r="R77" s="627"/>
      <c r="S77" s="627"/>
      <c r="T77" s="627"/>
      <c r="U77" s="627"/>
      <c r="V77" s="627"/>
      <c r="W77" s="627"/>
      <c r="X77" s="627"/>
      <c r="Y77" s="627"/>
      <c r="Z77" s="627"/>
      <c r="AA77" s="627"/>
      <c r="AB77" s="627"/>
      <c r="AC77" s="627"/>
      <c r="AD77" s="627"/>
      <c r="AE77" s="627"/>
      <c r="AF77" s="627"/>
      <c r="EJ77" s="630"/>
    </row>
    <row r="78" spans="1:140">
      <c r="A78" s="627"/>
      <c r="B78" s="206" t="str">
        <f>B52</f>
        <v xml:space="preserve">  Psychologist</v>
      </c>
      <c r="C78" s="58"/>
      <c r="D78" s="143">
        <f>D26</f>
        <v>135.32</v>
      </c>
      <c r="E78" s="118">
        <f>D52*52</f>
        <v>52</v>
      </c>
      <c r="F78" s="707">
        <f>D78*E78</f>
        <v>7036.6399999999994</v>
      </c>
      <c r="G78" s="292"/>
      <c r="H78" s="109" t="s">
        <v>60</v>
      </c>
      <c r="I78" s="110"/>
      <c r="J78" s="111" t="s">
        <v>49</v>
      </c>
      <c r="K78" s="112" t="s">
        <v>4</v>
      </c>
      <c r="L78" s="238" t="s">
        <v>13</v>
      </c>
      <c r="M78" s="627"/>
      <c r="O78" s="627"/>
      <c r="P78" s="627"/>
      <c r="Q78" s="627"/>
      <c r="R78" s="627"/>
      <c r="S78" s="627"/>
      <c r="T78" s="627"/>
      <c r="U78" s="627"/>
      <c r="V78" s="627"/>
      <c r="W78" s="627"/>
      <c r="X78" s="627"/>
      <c r="Y78" s="627"/>
      <c r="Z78" s="627"/>
      <c r="AA78" s="627"/>
      <c r="AB78" s="627"/>
      <c r="AC78" s="627"/>
      <c r="AD78" s="627"/>
      <c r="AE78" s="627"/>
      <c r="AF78" s="627"/>
      <c r="EJ78" s="630"/>
    </row>
    <row r="79" spans="1:140">
      <c r="A79" s="627"/>
      <c r="B79" s="155" t="s">
        <v>56</v>
      </c>
      <c r="C79" s="245"/>
      <c r="D79" s="129"/>
      <c r="E79" s="129"/>
      <c r="F79" s="708">
        <f>SUM(F78:F78)</f>
        <v>7036.6399999999994</v>
      </c>
      <c r="G79" s="277"/>
      <c r="H79" s="46" t="str">
        <f>B52</f>
        <v xml:space="preserve">  Psychologist</v>
      </c>
      <c r="I79" s="100"/>
      <c r="J79" s="143">
        <f>D26</f>
        <v>135.32</v>
      </c>
      <c r="K79" s="118">
        <f>E52*52</f>
        <v>84.5</v>
      </c>
      <c r="L79" s="231">
        <f>J79*K79</f>
        <v>11434.539999999999</v>
      </c>
      <c r="M79" s="627"/>
      <c r="O79" s="627"/>
      <c r="P79" s="627"/>
      <c r="Q79" s="627"/>
      <c r="R79" s="627"/>
      <c r="S79" s="627"/>
      <c r="T79" s="627"/>
      <c r="U79" s="627"/>
      <c r="V79" s="627"/>
      <c r="W79" s="627"/>
      <c r="X79" s="627"/>
      <c r="Y79" s="627"/>
      <c r="Z79" s="627"/>
      <c r="AA79" s="627"/>
      <c r="AB79" s="627"/>
      <c r="AC79" s="627"/>
      <c r="AD79" s="627"/>
      <c r="AE79" s="627"/>
      <c r="AF79" s="627"/>
      <c r="EJ79" s="630"/>
    </row>
    <row r="80" spans="1:140">
      <c r="A80" s="627"/>
      <c r="B80" s="120" t="str">
        <f>B36</f>
        <v xml:space="preserve"> PFLMA Trust Contribution</v>
      </c>
      <c r="C80" s="33"/>
      <c r="D80" s="99"/>
      <c r="E80" s="307">
        <f>D36</f>
        <v>3.7000000000000002E-3</v>
      </c>
      <c r="F80" s="707">
        <f>E80*F71</f>
        <v>2977.3064551249458</v>
      </c>
      <c r="G80" s="306"/>
      <c r="H80" s="92" t="s">
        <v>56</v>
      </c>
      <c r="I80" s="129"/>
      <c r="J80" s="129"/>
      <c r="K80" s="129"/>
      <c r="L80" s="235">
        <f>SUM(L79:L79)</f>
        <v>11434.539999999999</v>
      </c>
      <c r="M80" s="627"/>
      <c r="O80" s="627"/>
      <c r="P80" s="627"/>
      <c r="Q80" s="627"/>
      <c r="R80" s="627"/>
      <c r="S80" s="627"/>
      <c r="T80" s="627"/>
      <c r="U80" s="627"/>
      <c r="V80" s="627"/>
      <c r="W80" s="627"/>
      <c r="X80" s="627"/>
      <c r="Y80" s="627"/>
      <c r="Z80" s="627"/>
      <c r="AA80" s="627"/>
      <c r="AB80" s="627"/>
      <c r="AC80" s="627"/>
      <c r="AD80" s="627"/>
      <c r="AE80" s="627"/>
      <c r="AF80" s="627"/>
      <c r="EJ80" s="630"/>
    </row>
    <row r="81" spans="1:140">
      <c r="A81" s="627"/>
      <c r="B81" s="98" t="str">
        <f>B29</f>
        <v xml:space="preserve">  Staff Training</v>
      </c>
      <c r="C81" s="33"/>
      <c r="D81" s="99"/>
      <c r="E81" s="397">
        <f>D29</f>
        <v>277.77888022304023</v>
      </c>
      <c r="F81" s="707">
        <f>E81*E71</f>
        <v>5494.8936029351553</v>
      </c>
      <c r="G81" s="306"/>
      <c r="H81" s="172" t="str">
        <f>B36</f>
        <v xml:space="preserve"> PFLMA Trust Contribution</v>
      </c>
      <c r="I81" s="99"/>
      <c r="J81" s="99"/>
      <c r="K81" s="711">
        <f>D36</f>
        <v>3.7000000000000002E-3</v>
      </c>
      <c r="L81" s="398">
        <f>K81*L72</f>
        <v>3696.6610243557152</v>
      </c>
      <c r="M81" s="627"/>
      <c r="O81" s="627"/>
      <c r="P81" s="627"/>
      <c r="Q81" s="627"/>
      <c r="R81" s="627"/>
      <c r="S81" s="627"/>
      <c r="T81" s="627"/>
      <c r="U81" s="627"/>
      <c r="V81" s="627"/>
      <c r="W81" s="627"/>
      <c r="X81" s="627"/>
      <c r="Y81" s="627"/>
      <c r="Z81" s="627"/>
      <c r="AA81" s="627"/>
      <c r="AB81" s="627"/>
      <c r="AC81" s="627"/>
      <c r="AD81" s="627"/>
      <c r="AE81" s="627"/>
      <c r="AF81" s="627"/>
      <c r="EJ81" s="630"/>
    </row>
    <row r="82" spans="1:140">
      <c r="A82" s="627"/>
      <c r="B82" s="124" t="str">
        <f>B31</f>
        <v xml:space="preserve">  Transportation</v>
      </c>
      <c r="C82" s="33"/>
      <c r="D82" s="99"/>
      <c r="E82" s="143"/>
      <c r="F82" s="712">
        <f>D31</f>
        <v>6191.6539525126345</v>
      </c>
      <c r="G82" s="306"/>
      <c r="H82" s="172" t="str">
        <f>B81</f>
        <v xml:space="preserve">  Staff Training</v>
      </c>
      <c r="I82" s="99"/>
      <c r="J82" s="99"/>
      <c r="K82" s="143">
        <f>E81</f>
        <v>277.77888022304023</v>
      </c>
      <c r="L82" s="398">
        <f>K82*K72</f>
        <v>6901.9504692957098</v>
      </c>
      <c r="M82" s="627"/>
      <c r="O82" s="627"/>
      <c r="P82" s="627"/>
      <c r="Q82" s="627"/>
      <c r="R82" s="627"/>
      <c r="S82" s="627"/>
      <c r="T82" s="627"/>
      <c r="U82" s="627"/>
      <c r="V82" s="627"/>
      <c r="W82" s="627"/>
      <c r="X82" s="627"/>
      <c r="Y82" s="627"/>
      <c r="Z82" s="627"/>
      <c r="AA82" s="627"/>
      <c r="AB82" s="627"/>
      <c r="AC82" s="627"/>
      <c r="AD82" s="627"/>
      <c r="AE82" s="627"/>
      <c r="AF82" s="627"/>
      <c r="EJ82" s="630"/>
    </row>
    <row r="83" spans="1:140">
      <c r="A83" s="627"/>
      <c r="B83" s="120" t="str">
        <f>B33</f>
        <v xml:space="preserve">  Meals / Food***</v>
      </c>
      <c r="C83" s="33"/>
      <c r="D83" s="673"/>
      <c r="E83" s="143">
        <f>D33</f>
        <v>8.16</v>
      </c>
      <c r="F83" s="713">
        <f>E83*F58</f>
        <v>23827.200000000001</v>
      </c>
      <c r="G83" s="314"/>
      <c r="H83" s="172" t="str">
        <f>B31</f>
        <v xml:space="preserve">  Transportation</v>
      </c>
      <c r="I83" s="99"/>
      <c r="J83" s="99"/>
      <c r="K83" s="143"/>
      <c r="L83" s="398">
        <f>D31</f>
        <v>6191.6539525126345</v>
      </c>
      <c r="M83" s="627"/>
      <c r="O83" s="627"/>
      <c r="P83" s="627"/>
      <c r="Q83" s="627"/>
      <c r="R83" s="627"/>
      <c r="S83" s="627"/>
      <c r="T83" s="627"/>
      <c r="U83" s="627"/>
      <c r="V83" s="627"/>
      <c r="W83" s="627"/>
      <c r="X83" s="627"/>
      <c r="Y83" s="627"/>
      <c r="Z83" s="627"/>
      <c r="AA83" s="627"/>
      <c r="AB83" s="627"/>
      <c r="AC83" s="627"/>
      <c r="AD83" s="627"/>
      <c r="AE83" s="627"/>
      <c r="AF83" s="627"/>
      <c r="EJ83" s="630"/>
    </row>
    <row r="84" spans="1:140" ht="15" thickBot="1">
      <c r="A84" s="627"/>
      <c r="B84" s="124" t="str">
        <f>B32</f>
        <v xml:space="preserve">  Program Supplies &amp; Materials</v>
      </c>
      <c r="C84" s="33"/>
      <c r="D84" s="99"/>
      <c r="E84" s="143">
        <f>D32</f>
        <v>642.72053101483573</v>
      </c>
      <c r="F84" s="714">
        <f>E84*$E$71</f>
        <v>12714.000904290397</v>
      </c>
      <c r="G84" s="314"/>
      <c r="H84" s="103" t="str">
        <f>B33</f>
        <v xml:space="preserve">  Meals / Food***</v>
      </c>
      <c r="I84" s="99"/>
      <c r="J84" s="99"/>
      <c r="K84" s="143">
        <f>D33</f>
        <v>8.16</v>
      </c>
      <c r="L84" s="398">
        <f>K84*L59</f>
        <v>32762.400000000001</v>
      </c>
      <c r="M84" s="627"/>
      <c r="O84" s="627"/>
      <c r="P84" s="627"/>
      <c r="Q84" s="627"/>
      <c r="R84" s="627"/>
      <c r="S84" s="627"/>
      <c r="T84" s="627"/>
      <c r="U84" s="627"/>
      <c r="V84" s="627"/>
      <c r="W84" s="627"/>
      <c r="X84" s="627"/>
      <c r="Y84" s="627"/>
      <c r="Z84" s="627"/>
      <c r="AA84" s="627"/>
      <c r="AB84" s="627"/>
      <c r="AC84" s="627"/>
      <c r="AD84" s="627"/>
      <c r="AE84" s="627"/>
      <c r="AF84" s="627"/>
      <c r="EJ84" s="630"/>
    </row>
    <row r="85" spans="1:140" ht="15" thickTop="1">
      <c r="A85" s="627"/>
      <c r="B85" s="31"/>
      <c r="C85" s="33"/>
      <c r="D85" s="99"/>
      <c r="E85" s="676"/>
      <c r="F85" s="715">
        <f>SUM(F80:F84)</f>
        <v>51205.05491486314</v>
      </c>
      <c r="G85" s="716"/>
      <c r="H85" s="172" t="str">
        <f>B32</f>
        <v xml:space="preserve">  Program Supplies &amp; Materials</v>
      </c>
      <c r="I85" s="99"/>
      <c r="J85" s="99"/>
      <c r="K85" s="143">
        <f>D32</f>
        <v>642.72053101483573</v>
      </c>
      <c r="L85" s="398">
        <f>K85*$K72</f>
        <v>15969.627594084775</v>
      </c>
      <c r="M85" s="627"/>
      <c r="O85" s="627"/>
      <c r="P85" s="627"/>
      <c r="Q85" s="627"/>
      <c r="R85" s="627"/>
      <c r="S85" s="627"/>
      <c r="T85" s="627"/>
      <c r="U85" s="627"/>
      <c r="V85" s="627"/>
      <c r="W85" s="627"/>
      <c r="X85" s="627"/>
      <c r="Y85" s="627"/>
      <c r="Z85" s="627"/>
      <c r="AA85" s="627"/>
      <c r="AB85" s="627"/>
      <c r="AC85" s="627"/>
      <c r="AD85" s="627"/>
      <c r="AE85" s="627"/>
      <c r="AF85" s="627"/>
      <c r="EJ85" s="630"/>
    </row>
    <row r="86" spans="1:140">
      <c r="A86" s="627"/>
      <c r="B86" s="120"/>
      <c r="C86" s="33"/>
      <c r="D86" s="99"/>
      <c r="E86" s="297"/>
      <c r="F86" s="717"/>
      <c r="G86" s="460"/>
      <c r="H86" s="98"/>
      <c r="I86" s="99"/>
      <c r="J86" s="99"/>
      <c r="K86" s="718">
        <f>SUM(K83:K85)</f>
        <v>650.8805310148357</v>
      </c>
      <c r="L86" s="494">
        <f>SUM(L81:L85)</f>
        <v>65522.293040248835</v>
      </c>
      <c r="M86" s="627"/>
      <c r="O86" s="627"/>
      <c r="P86" s="627"/>
      <c r="Q86" s="627"/>
      <c r="R86" s="627"/>
      <c r="S86" s="627"/>
      <c r="T86" s="627"/>
      <c r="U86" s="627"/>
      <c r="V86" s="627"/>
      <c r="W86" s="627"/>
      <c r="X86" s="627"/>
      <c r="Y86" s="627"/>
      <c r="Z86" s="627"/>
      <c r="AA86" s="627"/>
      <c r="AB86" s="627"/>
      <c r="AC86" s="627"/>
      <c r="AD86" s="627"/>
      <c r="AE86" s="627"/>
      <c r="AF86" s="627"/>
      <c r="EJ86" s="630"/>
    </row>
    <row r="87" spans="1:140">
      <c r="A87" s="627"/>
      <c r="B87" s="155" t="s">
        <v>133</v>
      </c>
      <c r="C87" s="156"/>
      <c r="D87" s="93"/>
      <c r="E87" s="93"/>
      <c r="F87" s="719">
        <f>SUM(F75,F79, F85)</f>
        <v>1042442.6476887336</v>
      </c>
      <c r="G87" s="460"/>
      <c r="H87" s="103"/>
      <c r="I87" s="99"/>
      <c r="J87" s="99"/>
      <c r="K87" s="297"/>
      <c r="L87" s="620"/>
      <c r="M87" s="627"/>
      <c r="O87" s="627"/>
      <c r="P87" s="627"/>
      <c r="Q87" s="627"/>
      <c r="R87" s="627"/>
      <c r="S87" s="627"/>
      <c r="T87" s="627"/>
      <c r="U87" s="627"/>
      <c r="V87" s="627"/>
      <c r="W87" s="627"/>
      <c r="X87" s="627"/>
      <c r="Y87" s="627"/>
      <c r="Z87" s="627"/>
      <c r="AA87" s="627"/>
      <c r="AB87" s="627"/>
      <c r="AC87" s="627"/>
      <c r="AD87" s="627"/>
      <c r="AE87" s="627"/>
      <c r="AF87" s="627"/>
      <c r="EJ87" s="630"/>
    </row>
    <row r="88" spans="1:140">
      <c r="A88" s="627"/>
      <c r="B88" s="120"/>
      <c r="C88" s="33"/>
      <c r="D88" s="99"/>
      <c r="E88" s="163"/>
      <c r="F88" s="720"/>
      <c r="G88" s="460"/>
      <c r="H88" s="92" t="s">
        <v>133</v>
      </c>
      <c r="I88" s="93"/>
      <c r="J88" s="93"/>
      <c r="K88" s="93"/>
      <c r="L88" s="157">
        <f>SUM(L76,L80, L86)</f>
        <v>1298953.0759833502</v>
      </c>
      <c r="M88" s="627"/>
      <c r="O88" s="627"/>
      <c r="P88" s="627"/>
      <c r="Q88" s="627"/>
      <c r="R88" s="627"/>
      <c r="S88" s="627"/>
      <c r="T88" s="627"/>
      <c r="U88" s="627"/>
      <c r="V88" s="627"/>
      <c r="W88" s="627"/>
      <c r="X88" s="627"/>
      <c r="Y88" s="627"/>
      <c r="Z88" s="627"/>
      <c r="AA88" s="627"/>
      <c r="AB88" s="627"/>
      <c r="AC88" s="627"/>
      <c r="AD88" s="627"/>
      <c r="AE88" s="627"/>
      <c r="AF88" s="627"/>
      <c r="EJ88" s="630"/>
    </row>
    <row r="89" spans="1:140">
      <c r="A89" s="627"/>
      <c r="B89" s="120" t="str">
        <f>B35</f>
        <v xml:space="preserve">  Admin. Allocation</v>
      </c>
      <c r="C89" s="33"/>
      <c r="D89" s="307">
        <f>D35</f>
        <v>0.12</v>
      </c>
      <c r="E89" s="99"/>
      <c r="F89" s="707">
        <f>D89*F87</f>
        <v>125093.11772264804</v>
      </c>
      <c r="G89" s="721"/>
      <c r="H89" s="103"/>
      <c r="I89" s="99"/>
      <c r="J89" s="99"/>
      <c r="K89" s="163"/>
      <c r="L89" s="164"/>
      <c r="M89" s="627"/>
      <c r="O89" s="627"/>
      <c r="P89" s="627"/>
      <c r="Q89" s="627"/>
      <c r="R89" s="627"/>
      <c r="S89" s="627"/>
      <c r="T89" s="627"/>
      <c r="U89" s="627"/>
      <c r="V89" s="627"/>
      <c r="W89" s="627"/>
      <c r="X89" s="627"/>
      <c r="Y89" s="627"/>
      <c r="Z89" s="627"/>
      <c r="AA89" s="627"/>
      <c r="AB89" s="627"/>
      <c r="AC89" s="627"/>
      <c r="AD89" s="627"/>
      <c r="AE89" s="627"/>
      <c r="AF89" s="627"/>
      <c r="EJ89" s="630"/>
    </row>
    <row r="90" spans="1:140">
      <c r="A90" s="627"/>
      <c r="B90" s="722"/>
      <c r="C90" s="33"/>
      <c r="D90" s="99"/>
      <c r="E90" s="99"/>
      <c r="F90" s="683"/>
      <c r="G90" s="460"/>
      <c r="H90" s="103" t="str">
        <f>B35</f>
        <v xml:space="preserve">  Admin. Allocation</v>
      </c>
      <c r="I90" s="99"/>
      <c r="J90" s="307">
        <f>D35</f>
        <v>0.12</v>
      </c>
      <c r="K90" s="99"/>
      <c r="L90" s="231">
        <f>J90*L88</f>
        <v>155874.36911800201</v>
      </c>
      <c r="M90" s="627"/>
      <c r="O90" s="627"/>
      <c r="P90" s="627"/>
      <c r="Q90" s="627"/>
      <c r="R90" s="627"/>
      <c r="S90" s="627"/>
      <c r="T90" s="627"/>
      <c r="U90" s="627"/>
      <c r="V90" s="627"/>
      <c r="W90" s="627"/>
      <c r="X90" s="627"/>
      <c r="Y90" s="627"/>
      <c r="Z90" s="627"/>
      <c r="AA90" s="627"/>
      <c r="AB90" s="627"/>
      <c r="AC90" s="627"/>
      <c r="AD90" s="627"/>
      <c r="AE90" s="627"/>
      <c r="AF90" s="627"/>
      <c r="EJ90" s="630"/>
    </row>
    <row r="91" spans="1:140">
      <c r="A91" s="627"/>
      <c r="B91" s="120"/>
      <c r="C91" s="33"/>
      <c r="D91" s="99"/>
      <c r="E91" s="99"/>
      <c r="F91" s="707"/>
      <c r="G91" s="306"/>
      <c r="H91" s="723"/>
      <c r="I91" s="99"/>
      <c r="J91" s="99"/>
      <c r="K91" s="99"/>
      <c r="L91" s="724"/>
      <c r="M91" s="627"/>
      <c r="O91" s="627"/>
      <c r="P91" s="627"/>
      <c r="Q91" s="627"/>
      <c r="R91" s="627"/>
      <c r="S91" s="627"/>
      <c r="T91" s="627"/>
      <c r="U91" s="627"/>
      <c r="V91" s="627"/>
      <c r="W91" s="627"/>
      <c r="X91" s="627"/>
      <c r="Y91" s="627"/>
      <c r="Z91" s="627"/>
      <c r="AA91" s="627"/>
      <c r="AB91" s="627"/>
      <c r="AC91" s="627"/>
      <c r="AD91" s="627"/>
      <c r="AE91" s="627"/>
      <c r="AF91" s="627"/>
      <c r="EJ91" s="630"/>
    </row>
    <row r="92" spans="1:140" ht="15" thickBot="1">
      <c r="A92" s="627"/>
      <c r="B92" s="403" t="s">
        <v>81</v>
      </c>
      <c r="C92" s="404"/>
      <c r="D92" s="317"/>
      <c r="E92" s="317"/>
      <c r="F92" s="725">
        <f>SUM(F87:F91)</f>
        <v>1167535.7654113816</v>
      </c>
      <c r="G92" s="673"/>
      <c r="H92" s="103"/>
      <c r="I92" s="99"/>
      <c r="J92" s="99"/>
      <c r="K92" s="99"/>
      <c r="L92" s="624"/>
      <c r="M92" s="627"/>
      <c r="O92" s="627"/>
      <c r="P92" s="627"/>
      <c r="Q92" s="627"/>
      <c r="R92" s="627"/>
      <c r="S92" s="627"/>
      <c r="T92" s="627"/>
      <c r="U92" s="627"/>
      <c r="V92" s="627"/>
      <c r="W92" s="627"/>
      <c r="X92" s="627"/>
      <c r="Y92" s="627"/>
      <c r="Z92" s="627"/>
      <c r="AA92" s="627"/>
      <c r="AB92" s="627"/>
      <c r="AC92" s="627"/>
      <c r="AD92" s="627"/>
      <c r="AE92" s="627"/>
      <c r="AF92" s="627"/>
      <c r="EJ92" s="630"/>
    </row>
    <row r="93" spans="1:140" s="629" customFormat="1" ht="15.6" thickTop="1" thickBot="1">
      <c r="A93" s="627"/>
      <c r="B93" s="120"/>
      <c r="C93" s="33"/>
      <c r="D93" s="99"/>
      <c r="E93" s="99"/>
      <c r="F93" s="701"/>
      <c r="G93" s="673"/>
      <c r="H93" s="316" t="s">
        <v>81</v>
      </c>
      <c r="I93" s="317"/>
      <c r="J93" s="317"/>
      <c r="K93" s="317"/>
      <c r="L93" s="405">
        <f>SUM(L88:L90)</f>
        <v>1454827.4451013522</v>
      </c>
      <c r="M93" s="627"/>
      <c r="N93" s="627"/>
      <c r="O93" s="627"/>
      <c r="P93" s="627"/>
      <c r="Q93" s="627"/>
      <c r="R93" s="627"/>
      <c r="S93" s="627"/>
      <c r="T93" s="627"/>
      <c r="U93" s="627"/>
      <c r="V93" s="627"/>
      <c r="W93" s="627"/>
      <c r="X93" s="627"/>
      <c r="Y93" s="627"/>
      <c r="Z93" s="627"/>
      <c r="AA93" s="627"/>
      <c r="AB93" s="627"/>
      <c r="AC93" s="627"/>
      <c r="AD93" s="627"/>
      <c r="AE93" s="627"/>
      <c r="AF93" s="627"/>
    </row>
    <row r="94" spans="1:140" s="629" customFormat="1" ht="15.6" thickTop="1" thickBot="1">
      <c r="A94" s="627"/>
      <c r="B94" s="120" t="str">
        <f>B37</f>
        <v xml:space="preserve">  CAF</v>
      </c>
      <c r="C94" s="33"/>
      <c r="D94" s="324">
        <f>D38</f>
        <v>1.7780248869661817E-2</v>
      </c>
      <c r="E94" s="99"/>
      <c r="F94" s="725">
        <f>F92+(F92*D94)-(F71*D94)</f>
        <v>1173987.4770918237</v>
      </c>
      <c r="G94" s="673"/>
      <c r="H94" s="103"/>
      <c r="I94" s="99"/>
      <c r="J94" s="99"/>
      <c r="K94" s="99"/>
      <c r="L94" s="34"/>
      <c r="M94" s="627"/>
      <c r="N94" s="627"/>
      <c r="O94" s="627"/>
      <c r="P94" s="627"/>
      <c r="Q94" s="627"/>
      <c r="R94" s="627"/>
      <c r="S94" s="627"/>
      <c r="T94" s="627"/>
      <c r="U94" s="627"/>
      <c r="V94" s="627"/>
      <c r="W94" s="627"/>
      <c r="X94" s="627"/>
      <c r="Y94" s="627"/>
      <c r="Z94" s="627"/>
      <c r="AA94" s="627"/>
      <c r="AB94" s="627"/>
      <c r="AC94" s="627"/>
      <c r="AD94" s="627"/>
      <c r="AE94" s="627"/>
      <c r="AF94" s="627"/>
    </row>
    <row r="95" spans="1:140" s="629" customFormat="1" ht="15.6" thickTop="1" thickBot="1">
      <c r="A95" s="627"/>
      <c r="B95" s="120"/>
      <c r="C95" s="33"/>
      <c r="D95" s="324"/>
      <c r="E95" s="99"/>
      <c r="F95" s="713"/>
      <c r="G95" s="673"/>
      <c r="H95" s="103" t="str">
        <f>B37</f>
        <v xml:space="preserve">  CAF</v>
      </c>
      <c r="I95" s="99"/>
      <c r="J95" s="324">
        <f>D38</f>
        <v>1.7780248869661817E-2</v>
      </c>
      <c r="K95" s="99"/>
      <c r="L95" s="405">
        <f>L93+(L93*J95)-(L72*J95)</f>
        <v>1462930.4356242027</v>
      </c>
      <c r="M95" s="627"/>
      <c r="N95" s="627"/>
      <c r="O95" s="627"/>
      <c r="P95" s="627"/>
      <c r="Q95" s="627"/>
      <c r="R95" s="627"/>
      <c r="S95" s="627"/>
      <c r="T95" s="627"/>
      <c r="U95" s="627"/>
      <c r="V95" s="627"/>
      <c r="W95" s="627"/>
      <c r="X95" s="627"/>
      <c r="Y95" s="627"/>
      <c r="Z95" s="627"/>
      <c r="AA95" s="627"/>
      <c r="AB95" s="627"/>
      <c r="AC95" s="627"/>
      <c r="AD95" s="627"/>
      <c r="AE95" s="627"/>
      <c r="AF95" s="627"/>
      <c r="AG95" s="627"/>
    </row>
    <row r="96" spans="1:140" s="629" customFormat="1" ht="15" thickTop="1">
      <c r="A96" s="627"/>
      <c r="B96" s="120"/>
      <c r="C96" s="33"/>
      <c r="D96" s="99"/>
      <c r="E96" s="99"/>
      <c r="F96" s="726"/>
      <c r="G96" s="673"/>
      <c r="H96" s="103"/>
      <c r="I96" s="99"/>
      <c r="J96" s="324"/>
      <c r="K96" s="99"/>
      <c r="L96" s="338"/>
      <c r="M96" s="693"/>
      <c r="N96" s="627"/>
      <c r="O96" s="627"/>
      <c r="P96" s="627"/>
      <c r="Q96" s="627"/>
      <c r="R96" s="627"/>
      <c r="S96" s="627"/>
      <c r="T96" s="627"/>
      <c r="U96" s="627"/>
      <c r="V96" s="627"/>
      <c r="W96" s="627"/>
      <c r="X96" s="627"/>
      <c r="Y96" s="627"/>
      <c r="Z96" s="627"/>
      <c r="AA96" s="627"/>
      <c r="AB96" s="627"/>
      <c r="AC96" s="627"/>
      <c r="AD96" s="627"/>
      <c r="AE96" s="627"/>
      <c r="AF96" s="627"/>
      <c r="AG96" s="627"/>
    </row>
    <row r="97" spans="1:50" s="629" customFormat="1" ht="15" thickBot="1">
      <c r="A97" s="627"/>
      <c r="B97" s="120" t="s">
        <v>138</v>
      </c>
      <c r="C97" s="33"/>
      <c r="D97" s="99"/>
      <c r="E97" s="163"/>
      <c r="F97" s="727"/>
      <c r="G97" s="460"/>
      <c r="H97" s="103"/>
      <c r="I97" s="99"/>
      <c r="J97" s="99"/>
      <c r="K97" s="99"/>
      <c r="L97" s="728"/>
      <c r="M97" s="627"/>
      <c r="N97" s="627"/>
      <c r="O97" s="627"/>
      <c r="P97" s="627"/>
      <c r="Q97" s="627"/>
      <c r="R97" s="627"/>
      <c r="S97" s="627"/>
      <c r="T97" s="627"/>
      <c r="U97" s="627"/>
      <c r="V97" s="627"/>
      <c r="W97" s="627"/>
      <c r="X97" s="627"/>
      <c r="Y97" s="627"/>
      <c r="Z97" s="627"/>
      <c r="AA97" s="627"/>
      <c r="AB97" s="627"/>
      <c r="AC97" s="627"/>
      <c r="AD97" s="627"/>
      <c r="AE97" s="627"/>
      <c r="AF97" s="627"/>
      <c r="AG97" s="627"/>
    </row>
    <row r="98" spans="1:50" s="731" customFormat="1" ht="15" thickBot="1">
      <c r="A98" s="627"/>
      <c r="B98" s="498" t="s">
        <v>219</v>
      </c>
      <c r="C98" s="348"/>
      <c r="D98" s="349"/>
      <c r="E98" s="350"/>
      <c r="F98" s="729">
        <f>F94/F58</f>
        <v>402.05050585336426</v>
      </c>
      <c r="G98" s="730"/>
      <c r="H98" s="103" t="s">
        <v>138</v>
      </c>
      <c r="I98" s="99"/>
      <c r="J98" s="99"/>
      <c r="K98" s="163"/>
      <c r="L98" s="620"/>
      <c r="M98" s="627"/>
      <c r="N98" s="627"/>
      <c r="O98" s="627"/>
      <c r="P98" s="627"/>
      <c r="Q98" s="627"/>
      <c r="R98" s="627"/>
      <c r="S98" s="627"/>
      <c r="T98" s="627"/>
      <c r="U98" s="627"/>
      <c r="V98" s="627"/>
      <c r="W98" s="627"/>
      <c r="X98" s="627"/>
      <c r="Y98" s="627"/>
      <c r="Z98" s="627"/>
      <c r="AA98" s="627"/>
      <c r="AB98" s="627"/>
      <c r="AC98" s="627"/>
      <c r="AD98" s="627"/>
      <c r="AE98" s="627"/>
      <c r="AF98" s="627"/>
      <c r="AG98" s="627"/>
      <c r="AH98" s="627"/>
      <c r="AI98" s="627"/>
      <c r="AJ98" s="627"/>
      <c r="AK98" s="627"/>
      <c r="AL98" s="627"/>
      <c r="AM98" s="627"/>
      <c r="AN98" s="627"/>
      <c r="AO98" s="627"/>
      <c r="AP98" s="627"/>
      <c r="AQ98" s="627"/>
      <c r="AR98" s="627"/>
      <c r="AS98" s="627"/>
      <c r="AT98" s="627"/>
      <c r="AU98" s="627"/>
      <c r="AV98" s="627"/>
      <c r="AW98" s="627"/>
      <c r="AX98" s="627"/>
    </row>
    <row r="99" spans="1:50" s="731" customFormat="1" ht="15" thickBot="1">
      <c r="A99" s="627"/>
      <c r="B99" s="678"/>
      <c r="C99" s="64"/>
      <c r="D99" s="64"/>
      <c r="E99" s="690"/>
      <c r="F99" s="690"/>
      <c r="G99" s="730"/>
      <c r="H99" s="582" t="s">
        <v>219</v>
      </c>
      <c r="I99" s="686"/>
      <c r="J99" s="687"/>
      <c r="K99" s="688"/>
      <c r="L99" s="732">
        <f>L95/L59</f>
        <v>364.36623552284004</v>
      </c>
      <c r="M99" s="627"/>
      <c r="N99" s="627"/>
      <c r="O99" s="627"/>
      <c r="P99" s="627"/>
      <c r="Q99" s="627"/>
      <c r="R99" s="627"/>
      <c r="S99" s="627"/>
      <c r="T99" s="627"/>
      <c r="U99" s="627"/>
      <c r="V99" s="627"/>
      <c r="W99" s="627"/>
      <c r="X99" s="627"/>
      <c r="Y99" s="627"/>
      <c r="Z99" s="627"/>
      <c r="AA99" s="627"/>
      <c r="AB99" s="627"/>
      <c r="AC99" s="627"/>
      <c r="AD99" s="627"/>
      <c r="AE99" s="627"/>
      <c r="AF99" s="627"/>
      <c r="AG99" s="627"/>
      <c r="AH99" s="627"/>
      <c r="AI99" s="627"/>
      <c r="AJ99" s="627"/>
      <c r="AK99" s="627"/>
      <c r="AL99" s="627"/>
      <c r="AM99" s="627"/>
      <c r="AN99" s="627"/>
      <c r="AO99" s="627"/>
      <c r="AP99" s="627"/>
      <c r="AQ99" s="627"/>
      <c r="AR99" s="627"/>
      <c r="AS99" s="627"/>
      <c r="AT99" s="627"/>
      <c r="AU99" s="627"/>
      <c r="AV99" s="627"/>
      <c r="AW99" s="627"/>
      <c r="AX99" s="627"/>
    </row>
    <row r="100" spans="1:50" s="731" customFormat="1">
      <c r="A100" s="627"/>
      <c r="B100" s="691"/>
      <c r="C100" s="691"/>
      <c r="D100" s="691"/>
      <c r="E100" s="691"/>
      <c r="F100" s="733"/>
      <c r="G100" s="691"/>
      <c r="H100" s="691"/>
      <c r="I100" s="691"/>
      <c r="J100" s="691"/>
      <c r="K100" s="690"/>
      <c r="L100" s="690"/>
      <c r="M100" s="627"/>
      <c r="N100" s="627"/>
      <c r="O100" s="627"/>
      <c r="P100" s="627"/>
      <c r="Q100" s="627"/>
      <c r="R100" s="627"/>
      <c r="S100" s="627"/>
      <c r="T100" s="627"/>
      <c r="U100" s="627"/>
      <c r="V100" s="627"/>
      <c r="W100" s="627"/>
      <c r="X100" s="627"/>
      <c r="Y100" s="627"/>
      <c r="Z100" s="627"/>
      <c r="AA100" s="627"/>
      <c r="AB100" s="627"/>
      <c r="AC100" s="627"/>
      <c r="AD100" s="627"/>
      <c r="AE100" s="627"/>
      <c r="AF100" s="627"/>
      <c r="AG100" s="627"/>
      <c r="AH100" s="627"/>
      <c r="AI100" s="627"/>
      <c r="AJ100" s="627"/>
      <c r="AK100" s="627"/>
      <c r="AL100" s="627"/>
      <c r="AM100" s="627"/>
      <c r="AN100" s="627"/>
      <c r="AO100" s="627"/>
      <c r="AP100" s="627"/>
      <c r="AQ100" s="627"/>
      <c r="AR100" s="627"/>
      <c r="AS100" s="627"/>
      <c r="AT100" s="627"/>
      <c r="AU100" s="627"/>
      <c r="AV100" s="627"/>
      <c r="AW100" s="627"/>
      <c r="AX100" s="627"/>
    </row>
    <row r="101" spans="1:50" s="731" customFormat="1">
      <c r="A101" s="627"/>
      <c r="B101" s="691"/>
      <c r="C101" s="691"/>
      <c r="D101" s="691"/>
      <c r="E101" s="691"/>
      <c r="F101" s="691"/>
      <c r="G101" s="734"/>
      <c r="H101" s="691"/>
      <c r="I101" s="691"/>
      <c r="J101" s="691"/>
      <c r="K101" s="691"/>
      <c r="L101" s="733"/>
      <c r="M101" s="627"/>
      <c r="N101" s="627"/>
      <c r="O101" s="627"/>
      <c r="P101" s="627"/>
      <c r="Q101" s="627"/>
      <c r="R101" s="627"/>
      <c r="S101" s="627"/>
      <c r="T101" s="627"/>
      <c r="U101" s="627"/>
      <c r="V101" s="627"/>
      <c r="W101" s="627"/>
      <c r="X101" s="627"/>
      <c r="Y101" s="627"/>
      <c r="Z101" s="627"/>
      <c r="AA101" s="627"/>
      <c r="AB101" s="627"/>
      <c r="AC101" s="627"/>
      <c r="AD101" s="627"/>
      <c r="AE101" s="627"/>
      <c r="AF101" s="627"/>
      <c r="AG101" s="627"/>
      <c r="AH101" s="627"/>
      <c r="AI101" s="627"/>
      <c r="AJ101" s="627"/>
      <c r="AK101" s="627"/>
      <c r="AL101" s="627"/>
      <c r="AM101" s="627"/>
      <c r="AN101" s="627"/>
      <c r="AO101" s="627"/>
      <c r="AP101" s="627"/>
      <c r="AQ101" s="627"/>
      <c r="AR101" s="627"/>
      <c r="AS101" s="627"/>
      <c r="AT101" s="627"/>
      <c r="AU101" s="627"/>
      <c r="AV101" s="627"/>
      <c r="AW101" s="627"/>
      <c r="AX101" s="627"/>
    </row>
    <row r="102" spans="1:50" s="731" customFormat="1">
      <c r="A102" s="627"/>
      <c r="B102" s="691"/>
      <c r="C102" s="691"/>
      <c r="D102" s="691"/>
      <c r="E102" s="735"/>
      <c r="F102" s="691"/>
      <c r="G102" s="691"/>
      <c r="H102" s="691"/>
      <c r="I102" s="691"/>
      <c r="J102" s="691"/>
      <c r="K102" s="691"/>
      <c r="L102" s="691"/>
      <c r="M102" s="627"/>
      <c r="N102" s="627"/>
      <c r="O102" s="627"/>
      <c r="P102" s="627"/>
      <c r="Q102" s="627"/>
      <c r="R102" s="627"/>
      <c r="S102" s="627"/>
      <c r="T102" s="627"/>
      <c r="U102" s="627"/>
      <c r="V102" s="627"/>
      <c r="W102" s="627"/>
      <c r="X102" s="627"/>
      <c r="Y102" s="627"/>
      <c r="Z102" s="627"/>
      <c r="AA102" s="627"/>
      <c r="AB102" s="627"/>
      <c r="AC102" s="627"/>
      <c r="AD102" s="627"/>
      <c r="AE102" s="627"/>
      <c r="AF102" s="627"/>
      <c r="AG102" s="627"/>
      <c r="AH102" s="627"/>
      <c r="AI102" s="627"/>
      <c r="AJ102" s="627"/>
      <c r="AK102" s="627"/>
      <c r="AL102" s="627"/>
      <c r="AM102" s="627"/>
      <c r="AN102" s="627"/>
      <c r="AO102" s="627"/>
      <c r="AP102" s="627"/>
      <c r="AQ102" s="627"/>
      <c r="AR102" s="627"/>
      <c r="AS102" s="627"/>
      <c r="AT102" s="627"/>
      <c r="AU102" s="627"/>
      <c r="AV102" s="627"/>
      <c r="AW102" s="627"/>
      <c r="AX102" s="627"/>
    </row>
    <row r="103" spans="1:50" s="731" customFormat="1">
      <c r="A103" s="627"/>
      <c r="B103" s="691"/>
      <c r="C103" s="691"/>
      <c r="D103" s="691"/>
      <c r="E103" s="691"/>
      <c r="F103" s="691"/>
      <c r="G103" s="691"/>
      <c r="H103" s="691"/>
      <c r="I103" s="691"/>
      <c r="J103" s="691"/>
      <c r="K103" s="691"/>
      <c r="L103" s="691"/>
      <c r="M103" s="627"/>
      <c r="N103" s="627"/>
      <c r="O103" s="627"/>
      <c r="P103" s="627"/>
      <c r="Q103" s="627"/>
      <c r="R103" s="627"/>
      <c r="S103" s="627"/>
      <c r="T103" s="627"/>
      <c r="U103" s="627"/>
      <c r="V103" s="627"/>
      <c r="W103" s="627"/>
      <c r="X103" s="627"/>
      <c r="Y103" s="627"/>
      <c r="Z103" s="627"/>
      <c r="AA103" s="627"/>
      <c r="AB103" s="627"/>
      <c r="AC103" s="627"/>
      <c r="AD103" s="627"/>
      <c r="AE103" s="627"/>
      <c r="AF103" s="627"/>
      <c r="AG103" s="627"/>
      <c r="AH103" s="627"/>
      <c r="AI103" s="627"/>
      <c r="AJ103" s="627"/>
      <c r="AK103" s="627"/>
      <c r="AL103" s="627"/>
      <c r="AM103" s="627"/>
      <c r="AN103" s="627"/>
      <c r="AO103" s="627"/>
      <c r="AP103" s="627"/>
      <c r="AQ103" s="627"/>
      <c r="AR103" s="627"/>
      <c r="AS103" s="627"/>
      <c r="AT103" s="627"/>
      <c r="AU103" s="627"/>
      <c r="AV103" s="627"/>
      <c r="AW103" s="627"/>
      <c r="AX103" s="627"/>
    </row>
    <row r="104" spans="1:50" s="731" customFormat="1">
      <c r="A104" s="627"/>
      <c r="B104" s="691"/>
      <c r="C104" s="691"/>
      <c r="D104" s="691"/>
      <c r="E104" s="691"/>
      <c r="F104" s="691"/>
      <c r="G104" s="691"/>
      <c r="H104" s="691"/>
      <c r="I104" s="691"/>
      <c r="J104" s="691"/>
      <c r="K104" s="735"/>
      <c r="L104" s="691"/>
      <c r="M104" s="627"/>
      <c r="N104" s="627"/>
      <c r="O104" s="627"/>
      <c r="P104" s="627"/>
      <c r="Q104" s="627"/>
      <c r="R104" s="627"/>
      <c r="S104" s="627"/>
      <c r="T104" s="627"/>
      <c r="U104" s="627"/>
      <c r="V104" s="627"/>
      <c r="W104" s="627"/>
      <c r="X104" s="627"/>
      <c r="Y104" s="627"/>
      <c r="Z104" s="627"/>
      <c r="AA104" s="627"/>
      <c r="AB104" s="627"/>
      <c r="AC104" s="627"/>
      <c r="AD104" s="627"/>
      <c r="AE104" s="627"/>
      <c r="AF104" s="627"/>
      <c r="AG104" s="627"/>
      <c r="AH104" s="627"/>
      <c r="AI104" s="627"/>
      <c r="AJ104" s="627"/>
      <c r="AK104" s="627"/>
      <c r="AL104" s="627"/>
      <c r="AM104" s="627"/>
      <c r="AN104" s="627"/>
      <c r="AO104" s="627"/>
      <c r="AP104" s="627"/>
      <c r="AQ104" s="627"/>
      <c r="AR104" s="627"/>
      <c r="AS104" s="627"/>
      <c r="AT104" s="627"/>
      <c r="AU104" s="627"/>
      <c r="AV104" s="627"/>
      <c r="AW104" s="627"/>
      <c r="AX104" s="627"/>
    </row>
    <row r="105" spans="1:50" s="731" customFormat="1">
      <c r="A105" s="627"/>
      <c r="B105" s="691"/>
      <c r="C105" s="691"/>
      <c r="D105" s="691"/>
      <c r="E105" s="691"/>
      <c r="F105" s="691"/>
      <c r="G105" s="691"/>
      <c r="H105" s="691"/>
      <c r="I105" s="691"/>
      <c r="J105" s="691"/>
      <c r="K105" s="691"/>
      <c r="L105" s="691"/>
      <c r="M105" s="627"/>
      <c r="N105" s="627"/>
      <c r="O105" s="627"/>
      <c r="P105" s="627"/>
      <c r="Q105" s="627"/>
      <c r="R105" s="627"/>
      <c r="S105" s="627"/>
      <c r="T105" s="627"/>
      <c r="U105" s="627"/>
      <c r="V105" s="627"/>
      <c r="W105" s="627"/>
      <c r="X105" s="627"/>
      <c r="Y105" s="627"/>
      <c r="Z105" s="627"/>
      <c r="AA105" s="627"/>
      <c r="AB105" s="627"/>
      <c r="AC105" s="627"/>
      <c r="AD105" s="627"/>
      <c r="AE105" s="627"/>
      <c r="AF105" s="627"/>
      <c r="AG105" s="627"/>
      <c r="AH105" s="627"/>
      <c r="AI105" s="627"/>
      <c r="AJ105" s="627"/>
      <c r="AK105" s="627"/>
      <c r="AL105" s="627"/>
      <c r="AM105" s="627"/>
      <c r="AN105" s="627"/>
      <c r="AO105" s="627"/>
      <c r="AP105" s="627"/>
      <c r="AQ105" s="627"/>
      <c r="AR105" s="627"/>
      <c r="AS105" s="627"/>
      <c r="AT105" s="627"/>
      <c r="AU105" s="627"/>
      <c r="AV105" s="627"/>
      <c r="AW105" s="627"/>
      <c r="AX105" s="627"/>
    </row>
    <row r="106" spans="1:50" s="731" customFormat="1">
      <c r="A106" s="627"/>
      <c r="B106" s="691"/>
      <c r="C106" s="691"/>
      <c r="D106" s="691"/>
      <c r="E106" s="691"/>
      <c r="F106" s="691"/>
      <c r="G106" s="691"/>
      <c r="H106" s="691"/>
      <c r="I106" s="691"/>
      <c r="J106" s="691"/>
      <c r="K106" s="691"/>
      <c r="L106" s="691"/>
      <c r="M106" s="627"/>
      <c r="N106" s="627"/>
      <c r="O106" s="627"/>
      <c r="P106" s="627"/>
      <c r="Q106" s="627"/>
      <c r="R106" s="627"/>
      <c r="S106" s="627"/>
      <c r="T106" s="627"/>
      <c r="U106" s="627"/>
      <c r="V106" s="627"/>
      <c r="W106" s="627"/>
      <c r="X106" s="627"/>
      <c r="Y106" s="627"/>
      <c r="Z106" s="627"/>
      <c r="AA106" s="627"/>
      <c r="AB106" s="627"/>
      <c r="AC106" s="627"/>
      <c r="AD106" s="627"/>
      <c r="AE106" s="627"/>
      <c r="AF106" s="627"/>
      <c r="AG106" s="627"/>
      <c r="AH106" s="627"/>
      <c r="AI106" s="627"/>
      <c r="AJ106" s="627"/>
      <c r="AK106" s="627"/>
      <c r="AL106" s="627"/>
      <c r="AM106" s="627"/>
      <c r="AN106" s="627"/>
      <c r="AO106" s="627"/>
      <c r="AP106" s="627"/>
      <c r="AQ106" s="627"/>
      <c r="AR106" s="627"/>
      <c r="AS106" s="627"/>
      <c r="AT106" s="627"/>
      <c r="AU106" s="627"/>
      <c r="AV106" s="627"/>
      <c r="AW106" s="627"/>
      <c r="AX106" s="627"/>
    </row>
    <row r="107" spans="1:50" s="731" customFormat="1">
      <c r="A107" s="627"/>
      <c r="B107" s="691"/>
      <c r="C107" s="691"/>
      <c r="D107" s="691"/>
      <c r="E107" s="691"/>
      <c r="F107" s="691"/>
      <c r="G107" s="691"/>
      <c r="H107" s="691"/>
      <c r="I107" s="691"/>
      <c r="J107" s="691"/>
      <c r="K107" s="691"/>
      <c r="L107" s="691"/>
      <c r="M107" s="627"/>
      <c r="N107" s="627"/>
      <c r="O107" s="627"/>
      <c r="P107" s="627"/>
      <c r="Q107" s="627"/>
      <c r="R107" s="627"/>
      <c r="S107" s="627"/>
      <c r="T107" s="627"/>
      <c r="U107" s="627"/>
      <c r="V107" s="627"/>
      <c r="W107" s="627"/>
      <c r="X107" s="627"/>
      <c r="Y107" s="627"/>
      <c r="Z107" s="627"/>
      <c r="AA107" s="627"/>
      <c r="AB107" s="627"/>
      <c r="AC107" s="627"/>
      <c r="AD107" s="627"/>
      <c r="AE107" s="627"/>
      <c r="AF107" s="627"/>
      <c r="AG107" s="627"/>
      <c r="AH107" s="627"/>
      <c r="AI107" s="627"/>
      <c r="AJ107" s="627"/>
      <c r="AK107" s="627"/>
      <c r="AL107" s="627"/>
      <c r="AM107" s="627"/>
      <c r="AN107" s="627"/>
      <c r="AO107" s="627"/>
      <c r="AP107" s="627"/>
      <c r="AQ107" s="627"/>
      <c r="AR107" s="627"/>
      <c r="AS107" s="627"/>
      <c r="AT107" s="627"/>
      <c r="AU107" s="627"/>
      <c r="AV107" s="627"/>
      <c r="AW107" s="627"/>
      <c r="AX107" s="627"/>
    </row>
    <row r="108" spans="1:50" s="731" customFormat="1">
      <c r="A108" s="627"/>
      <c r="B108" s="691"/>
      <c r="C108" s="691"/>
      <c r="D108" s="691"/>
      <c r="E108" s="691"/>
      <c r="F108" s="691"/>
      <c r="G108" s="691"/>
      <c r="H108" s="691"/>
      <c r="I108" s="691"/>
      <c r="J108" s="691"/>
      <c r="K108" s="691"/>
      <c r="L108" s="691"/>
      <c r="M108" s="627"/>
      <c r="N108" s="627"/>
      <c r="O108" s="627"/>
      <c r="P108" s="627"/>
      <c r="Q108" s="627"/>
      <c r="R108" s="627"/>
      <c r="S108" s="627"/>
      <c r="T108" s="627"/>
      <c r="U108" s="627"/>
      <c r="V108" s="627"/>
      <c r="W108" s="627"/>
      <c r="X108" s="627"/>
      <c r="Y108" s="627"/>
      <c r="Z108" s="627"/>
      <c r="AA108" s="627"/>
      <c r="AB108" s="627"/>
      <c r="AC108" s="627"/>
      <c r="AD108" s="627"/>
      <c r="AE108" s="627"/>
      <c r="AF108" s="627"/>
      <c r="AG108" s="627"/>
      <c r="AH108" s="627"/>
      <c r="AI108" s="627"/>
      <c r="AJ108" s="627"/>
      <c r="AK108" s="627"/>
      <c r="AL108" s="627"/>
      <c r="AM108" s="627"/>
      <c r="AN108" s="627"/>
      <c r="AO108" s="627"/>
      <c r="AP108" s="627"/>
      <c r="AQ108" s="627"/>
      <c r="AR108" s="627"/>
      <c r="AS108" s="627"/>
      <c r="AT108" s="627"/>
      <c r="AU108" s="627"/>
      <c r="AV108" s="627"/>
      <c r="AW108" s="627"/>
      <c r="AX108" s="627"/>
    </row>
    <row r="109" spans="1:50" s="731" customFormat="1">
      <c r="A109" s="627"/>
      <c r="B109" s="691"/>
      <c r="C109" s="691"/>
      <c r="D109" s="691"/>
      <c r="E109" s="691"/>
      <c r="F109" s="691"/>
      <c r="G109" s="691"/>
      <c r="H109" s="691"/>
      <c r="I109" s="691"/>
      <c r="J109" s="691"/>
      <c r="K109" s="691"/>
      <c r="L109" s="691"/>
      <c r="M109" s="627"/>
      <c r="N109" s="627"/>
      <c r="O109" s="627"/>
      <c r="P109" s="627"/>
      <c r="Q109" s="627"/>
      <c r="R109" s="627"/>
      <c r="S109" s="627"/>
      <c r="T109" s="627"/>
      <c r="U109" s="627"/>
      <c r="V109" s="627"/>
      <c r="W109" s="627"/>
      <c r="X109" s="627"/>
      <c r="Y109" s="627"/>
      <c r="Z109" s="627"/>
      <c r="AA109" s="627"/>
      <c r="AB109" s="627"/>
      <c r="AC109" s="627"/>
      <c r="AD109" s="627"/>
      <c r="AE109" s="627"/>
      <c r="AF109" s="627"/>
      <c r="AG109" s="627"/>
      <c r="AH109" s="627"/>
      <c r="AI109" s="627"/>
      <c r="AJ109" s="627"/>
      <c r="AK109" s="627"/>
      <c r="AL109" s="627"/>
      <c r="AM109" s="627"/>
      <c r="AN109" s="627"/>
      <c r="AO109" s="627"/>
      <c r="AP109" s="627"/>
      <c r="AQ109" s="627"/>
      <c r="AR109" s="627"/>
      <c r="AS109" s="627"/>
      <c r="AT109" s="627"/>
      <c r="AU109" s="627"/>
      <c r="AV109" s="627"/>
      <c r="AW109" s="627"/>
      <c r="AX109" s="627"/>
    </row>
    <row r="110" spans="1:50" s="731" customFormat="1">
      <c r="A110" s="627"/>
      <c r="B110" s="691"/>
      <c r="C110" s="691"/>
      <c r="D110" s="691"/>
      <c r="E110" s="691"/>
      <c r="F110" s="691"/>
      <c r="G110" s="691"/>
      <c r="H110" s="691"/>
      <c r="I110" s="691"/>
      <c r="J110" s="691"/>
      <c r="K110" s="691"/>
      <c r="L110" s="691"/>
      <c r="M110" s="627"/>
      <c r="N110" s="627"/>
      <c r="O110" s="627"/>
      <c r="P110" s="627"/>
      <c r="Q110" s="627"/>
      <c r="R110" s="627"/>
      <c r="S110" s="627"/>
      <c r="T110" s="627"/>
      <c r="U110" s="627"/>
      <c r="V110" s="627"/>
      <c r="W110" s="627"/>
      <c r="X110" s="627"/>
      <c r="Y110" s="627"/>
      <c r="Z110" s="627"/>
      <c r="AA110" s="627"/>
      <c r="AB110" s="627"/>
      <c r="AC110" s="627"/>
      <c r="AD110" s="627"/>
      <c r="AE110" s="627"/>
      <c r="AF110" s="627"/>
      <c r="AG110" s="627"/>
      <c r="AH110" s="627"/>
      <c r="AI110" s="627"/>
      <c r="AJ110" s="627"/>
      <c r="AK110" s="627"/>
      <c r="AL110" s="627"/>
      <c r="AM110" s="627"/>
      <c r="AN110" s="627"/>
      <c r="AO110" s="627"/>
      <c r="AP110" s="627"/>
      <c r="AQ110" s="627"/>
      <c r="AR110" s="627"/>
      <c r="AS110" s="627"/>
      <c r="AT110" s="627"/>
      <c r="AU110" s="627"/>
      <c r="AV110" s="627"/>
      <c r="AW110" s="627"/>
      <c r="AX110" s="627"/>
    </row>
    <row r="111" spans="1:50" s="731" customFormat="1">
      <c r="A111" s="627"/>
      <c r="B111" s="691"/>
      <c r="C111" s="691"/>
      <c r="D111" s="691"/>
      <c r="E111" s="691"/>
      <c r="F111" s="691"/>
      <c r="G111" s="691"/>
      <c r="H111" s="691"/>
      <c r="I111" s="691"/>
      <c r="J111" s="691"/>
      <c r="K111" s="691"/>
      <c r="L111" s="691"/>
      <c r="M111" s="627"/>
      <c r="N111" s="627"/>
      <c r="O111" s="627"/>
      <c r="P111" s="627"/>
      <c r="Q111" s="627"/>
      <c r="R111" s="627"/>
      <c r="S111" s="627"/>
      <c r="T111" s="627"/>
      <c r="U111" s="627"/>
      <c r="V111" s="627"/>
      <c r="W111" s="627"/>
      <c r="X111" s="627"/>
      <c r="Y111" s="627"/>
      <c r="Z111" s="627"/>
      <c r="AA111" s="627"/>
      <c r="AB111" s="627"/>
      <c r="AC111" s="627"/>
      <c r="AD111" s="627"/>
      <c r="AE111" s="627"/>
      <c r="AF111" s="627"/>
      <c r="AG111" s="627"/>
      <c r="AH111" s="627"/>
      <c r="AI111" s="627"/>
      <c r="AJ111" s="627"/>
      <c r="AK111" s="627"/>
      <c r="AL111" s="627"/>
      <c r="AM111" s="627"/>
      <c r="AN111" s="627"/>
      <c r="AO111" s="627"/>
      <c r="AP111" s="627"/>
      <c r="AQ111" s="627"/>
      <c r="AR111" s="627"/>
      <c r="AS111" s="627"/>
      <c r="AT111" s="627"/>
      <c r="AU111" s="627"/>
      <c r="AV111" s="627"/>
      <c r="AW111" s="627"/>
      <c r="AX111" s="627"/>
    </row>
    <row r="112" spans="1:50" s="731" customFormat="1">
      <c r="A112" s="627"/>
      <c r="B112" s="691"/>
      <c r="C112" s="691"/>
      <c r="D112" s="691"/>
      <c r="E112" s="691"/>
      <c r="F112" s="691"/>
      <c r="G112" s="691"/>
      <c r="H112" s="691"/>
      <c r="I112" s="691"/>
      <c r="J112" s="691"/>
      <c r="K112" s="691"/>
      <c r="L112" s="691"/>
      <c r="M112" s="627"/>
      <c r="N112" s="627"/>
      <c r="O112" s="627"/>
      <c r="P112" s="627"/>
      <c r="Q112" s="627"/>
      <c r="R112" s="627"/>
      <c r="S112" s="627"/>
      <c r="T112" s="627"/>
      <c r="U112" s="627"/>
      <c r="V112" s="627"/>
      <c r="W112" s="627"/>
      <c r="X112" s="627"/>
      <c r="Y112" s="627"/>
      <c r="Z112" s="627"/>
      <c r="AA112" s="627"/>
      <c r="AB112" s="627"/>
      <c r="AC112" s="627"/>
      <c r="AD112" s="627"/>
      <c r="AE112" s="627"/>
      <c r="AF112" s="627"/>
      <c r="AG112" s="627"/>
      <c r="AH112" s="627"/>
      <c r="AI112" s="627"/>
      <c r="AJ112" s="627"/>
      <c r="AK112" s="627"/>
      <c r="AL112" s="627"/>
      <c r="AM112" s="627"/>
      <c r="AN112" s="627"/>
      <c r="AO112" s="627"/>
      <c r="AP112" s="627"/>
      <c r="AQ112" s="627"/>
      <c r="AR112" s="627"/>
      <c r="AS112" s="627"/>
      <c r="AT112" s="627"/>
      <c r="AU112" s="627"/>
      <c r="AV112" s="627"/>
      <c r="AW112" s="627"/>
      <c r="AX112" s="627"/>
    </row>
    <row r="113" spans="1:50" s="731" customFormat="1">
      <c r="A113" s="627"/>
      <c r="B113" s="691"/>
      <c r="C113" s="691"/>
      <c r="D113" s="691"/>
      <c r="E113" s="691"/>
      <c r="F113" s="691"/>
      <c r="G113" s="691"/>
      <c r="H113" s="691"/>
      <c r="I113" s="691"/>
      <c r="J113" s="691"/>
      <c r="K113" s="691"/>
      <c r="L113" s="691"/>
      <c r="M113" s="627"/>
      <c r="N113" s="627"/>
      <c r="O113" s="627"/>
      <c r="P113" s="627"/>
      <c r="Q113" s="627"/>
      <c r="R113" s="627"/>
      <c r="S113" s="627"/>
      <c r="T113" s="627"/>
      <c r="U113" s="627"/>
      <c r="V113" s="627"/>
      <c r="W113" s="627"/>
      <c r="X113" s="627"/>
      <c r="Y113" s="627"/>
      <c r="Z113" s="627"/>
      <c r="AA113" s="627"/>
      <c r="AB113" s="627"/>
      <c r="AC113" s="627"/>
      <c r="AD113" s="627"/>
      <c r="AE113" s="627"/>
      <c r="AF113" s="627"/>
      <c r="AG113" s="627"/>
      <c r="AH113" s="627"/>
      <c r="AI113" s="627"/>
      <c r="AJ113" s="627"/>
      <c r="AK113" s="627"/>
      <c r="AL113" s="627"/>
      <c r="AM113" s="627"/>
      <c r="AN113" s="627"/>
      <c r="AO113" s="627"/>
      <c r="AP113" s="627"/>
      <c r="AQ113" s="627"/>
      <c r="AR113" s="627"/>
      <c r="AS113" s="627"/>
      <c r="AT113" s="627"/>
      <c r="AU113" s="627"/>
      <c r="AV113" s="627"/>
      <c r="AW113" s="627"/>
      <c r="AX113" s="627"/>
    </row>
    <row r="114" spans="1:50" s="731" customFormat="1">
      <c r="A114" s="627"/>
      <c r="B114" s="627"/>
      <c r="C114" s="627"/>
      <c r="D114" s="627"/>
      <c r="E114" s="627"/>
      <c r="F114" s="627"/>
      <c r="G114" s="691"/>
      <c r="H114" s="691"/>
      <c r="I114" s="691"/>
      <c r="J114" s="691"/>
      <c r="K114" s="691"/>
      <c r="L114" s="691"/>
      <c r="M114" s="627"/>
      <c r="N114" s="627"/>
      <c r="O114" s="627"/>
      <c r="P114" s="627"/>
      <c r="Q114" s="627"/>
      <c r="R114" s="627"/>
      <c r="S114" s="627"/>
      <c r="T114" s="627"/>
      <c r="U114" s="627"/>
      <c r="V114" s="627"/>
      <c r="W114" s="627"/>
      <c r="X114" s="627"/>
      <c r="Y114" s="627"/>
      <c r="Z114" s="627"/>
      <c r="AA114" s="627"/>
      <c r="AB114" s="627"/>
      <c r="AC114" s="627"/>
      <c r="AD114" s="627"/>
      <c r="AE114" s="627"/>
      <c r="AF114" s="627"/>
      <c r="AG114" s="627"/>
      <c r="AH114" s="627"/>
      <c r="AI114" s="627"/>
      <c r="AJ114" s="627"/>
      <c r="AK114" s="627"/>
      <c r="AL114" s="627"/>
      <c r="AM114" s="627"/>
      <c r="AN114" s="627"/>
      <c r="AO114" s="627"/>
      <c r="AP114" s="627"/>
      <c r="AQ114" s="627"/>
      <c r="AR114" s="627"/>
      <c r="AS114" s="627"/>
      <c r="AT114" s="627"/>
      <c r="AU114" s="627"/>
      <c r="AV114" s="627"/>
      <c r="AW114" s="627"/>
      <c r="AX114" s="627"/>
    </row>
    <row r="115" spans="1:50" s="731" customFormat="1">
      <c r="A115" s="627"/>
      <c r="B115" s="627"/>
      <c r="C115" s="627"/>
      <c r="D115" s="627"/>
      <c r="E115" s="627"/>
      <c r="F115" s="627"/>
      <c r="G115" s="691"/>
      <c r="H115" s="691"/>
      <c r="I115" s="691"/>
      <c r="J115" s="691"/>
      <c r="K115" s="691"/>
      <c r="L115" s="691"/>
      <c r="M115" s="627"/>
      <c r="N115" s="627"/>
      <c r="O115" s="627"/>
      <c r="P115" s="627"/>
      <c r="Q115" s="627"/>
      <c r="R115" s="627"/>
      <c r="S115" s="627"/>
      <c r="T115" s="627"/>
      <c r="U115" s="627"/>
      <c r="V115" s="627"/>
      <c r="W115" s="627"/>
      <c r="X115" s="627"/>
      <c r="Y115" s="627"/>
      <c r="Z115" s="627"/>
      <c r="AA115" s="627"/>
      <c r="AB115" s="627"/>
      <c r="AC115" s="627"/>
      <c r="AD115" s="627"/>
      <c r="AE115" s="627"/>
      <c r="AF115" s="627"/>
      <c r="AG115" s="627"/>
      <c r="AH115" s="627"/>
      <c r="AI115" s="627"/>
      <c r="AJ115" s="627"/>
      <c r="AK115" s="627"/>
      <c r="AL115" s="627"/>
      <c r="AM115" s="627"/>
      <c r="AN115" s="627"/>
      <c r="AO115" s="627"/>
      <c r="AP115" s="627"/>
      <c r="AQ115" s="627"/>
      <c r="AR115" s="627"/>
      <c r="AS115" s="627"/>
      <c r="AT115" s="627"/>
      <c r="AU115" s="627"/>
      <c r="AV115" s="627"/>
      <c r="AW115" s="627"/>
      <c r="AX115" s="627"/>
    </row>
    <row r="116" spans="1:50" s="731" customFormat="1">
      <c r="A116" s="627"/>
      <c r="B116" s="627"/>
      <c r="C116" s="627"/>
      <c r="D116" s="627"/>
      <c r="E116" s="627"/>
      <c r="F116" s="627"/>
      <c r="G116" s="627"/>
      <c r="H116" s="691"/>
      <c r="I116" s="691"/>
      <c r="J116" s="691"/>
      <c r="K116" s="691"/>
      <c r="L116" s="691"/>
      <c r="M116" s="627"/>
      <c r="N116" s="627"/>
      <c r="O116" s="627"/>
      <c r="P116" s="627"/>
      <c r="Q116" s="627"/>
      <c r="R116" s="627"/>
      <c r="S116" s="627"/>
      <c r="T116" s="627"/>
      <c r="U116" s="627"/>
      <c r="V116" s="627"/>
      <c r="W116" s="627"/>
      <c r="X116" s="627"/>
      <c r="Y116" s="627"/>
      <c r="Z116" s="627"/>
      <c r="AA116" s="627"/>
      <c r="AB116" s="627"/>
      <c r="AC116" s="627"/>
      <c r="AD116" s="627"/>
      <c r="AE116" s="627"/>
      <c r="AF116" s="627"/>
      <c r="AG116" s="627"/>
      <c r="AH116" s="627"/>
      <c r="AI116" s="627"/>
      <c r="AJ116" s="627"/>
      <c r="AK116" s="627"/>
      <c r="AL116" s="627"/>
      <c r="AM116" s="627"/>
      <c r="AN116" s="627"/>
      <c r="AO116" s="627"/>
      <c r="AP116" s="627"/>
      <c r="AQ116" s="627"/>
      <c r="AR116" s="627"/>
      <c r="AS116" s="627"/>
      <c r="AT116" s="627"/>
      <c r="AU116" s="627"/>
      <c r="AV116" s="627"/>
      <c r="AW116" s="627"/>
      <c r="AX116" s="627"/>
    </row>
    <row r="117" spans="1:50" s="731" customFormat="1">
      <c r="A117" s="627"/>
      <c r="B117" s="627"/>
      <c r="C117" s="627"/>
      <c r="D117" s="627"/>
      <c r="E117" s="627"/>
      <c r="F117" s="627"/>
      <c r="G117" s="627"/>
      <c r="H117" s="691"/>
      <c r="I117" s="691"/>
      <c r="J117" s="691"/>
      <c r="K117" s="691"/>
      <c r="L117" s="691"/>
      <c r="M117" s="627"/>
      <c r="N117" s="627"/>
      <c r="O117" s="627"/>
      <c r="P117" s="627"/>
      <c r="Q117" s="627"/>
      <c r="R117" s="627"/>
      <c r="S117" s="627"/>
      <c r="T117" s="627"/>
      <c r="U117" s="627"/>
      <c r="V117" s="627"/>
      <c r="W117" s="627"/>
      <c r="X117" s="627"/>
      <c r="Y117" s="627"/>
      <c r="Z117" s="627"/>
      <c r="AA117" s="627"/>
      <c r="AB117" s="627"/>
      <c r="AC117" s="627"/>
      <c r="AD117" s="627"/>
      <c r="AE117" s="627"/>
      <c r="AF117" s="627"/>
      <c r="AG117" s="627"/>
      <c r="AH117" s="627"/>
      <c r="AI117" s="627"/>
      <c r="AJ117" s="627"/>
      <c r="AK117" s="627"/>
      <c r="AL117" s="627"/>
      <c r="AM117" s="627"/>
      <c r="AN117" s="627"/>
      <c r="AO117" s="627"/>
      <c r="AP117" s="627"/>
      <c r="AQ117" s="627"/>
      <c r="AR117" s="627"/>
      <c r="AS117" s="627"/>
      <c r="AT117" s="627"/>
      <c r="AU117" s="627"/>
      <c r="AV117" s="627"/>
      <c r="AW117" s="627"/>
      <c r="AX117" s="627"/>
    </row>
    <row r="118" spans="1:50" s="731" customFormat="1">
      <c r="A118" s="627"/>
      <c r="B118" s="627"/>
      <c r="C118" s="627"/>
      <c r="D118" s="627"/>
      <c r="E118" s="627"/>
      <c r="F118" s="627"/>
      <c r="G118" s="627"/>
      <c r="H118" s="691"/>
      <c r="I118" s="691"/>
      <c r="J118" s="691"/>
      <c r="K118" s="691"/>
      <c r="L118" s="691"/>
      <c r="M118" s="627"/>
      <c r="N118" s="627"/>
      <c r="O118" s="627"/>
      <c r="P118" s="627"/>
      <c r="Q118" s="627"/>
      <c r="R118" s="627"/>
      <c r="S118" s="627"/>
      <c r="T118" s="627"/>
      <c r="U118" s="627"/>
      <c r="V118" s="627"/>
      <c r="W118" s="627"/>
      <c r="X118" s="627"/>
      <c r="Y118" s="627"/>
      <c r="Z118" s="627"/>
      <c r="AA118" s="627"/>
      <c r="AB118" s="627"/>
      <c r="AC118" s="627"/>
      <c r="AD118" s="627"/>
      <c r="AE118" s="627"/>
      <c r="AF118" s="627"/>
      <c r="AG118" s="627"/>
      <c r="AH118" s="627"/>
      <c r="AI118" s="627"/>
      <c r="AJ118" s="627"/>
      <c r="AK118" s="627"/>
      <c r="AL118" s="627"/>
      <c r="AM118" s="627"/>
      <c r="AN118" s="627"/>
      <c r="AO118" s="627"/>
      <c r="AP118" s="627"/>
      <c r="AQ118" s="627"/>
      <c r="AR118" s="627"/>
      <c r="AS118" s="627"/>
      <c r="AT118" s="627"/>
      <c r="AU118" s="627"/>
      <c r="AV118" s="627"/>
      <c r="AW118" s="627"/>
      <c r="AX118" s="627"/>
    </row>
    <row r="119" spans="1:50" s="731" customFormat="1">
      <c r="A119" s="627"/>
      <c r="B119" s="627"/>
      <c r="C119" s="627"/>
      <c r="D119" s="627"/>
      <c r="E119" s="627"/>
      <c r="F119" s="627"/>
      <c r="G119" s="627"/>
      <c r="H119" s="691"/>
      <c r="I119" s="691"/>
      <c r="J119" s="691"/>
      <c r="K119" s="691"/>
      <c r="L119" s="691"/>
      <c r="M119" s="627"/>
      <c r="N119" s="627"/>
      <c r="O119" s="627"/>
      <c r="P119" s="627"/>
      <c r="Q119" s="627"/>
      <c r="R119" s="627"/>
      <c r="S119" s="627"/>
      <c r="T119" s="627"/>
      <c r="U119" s="627"/>
      <c r="V119" s="627"/>
      <c r="W119" s="627"/>
      <c r="X119" s="627"/>
      <c r="Y119" s="627"/>
      <c r="Z119" s="627"/>
      <c r="AA119" s="627"/>
      <c r="AB119" s="627"/>
      <c r="AC119" s="627"/>
      <c r="AD119" s="627"/>
      <c r="AE119" s="627"/>
      <c r="AF119" s="627"/>
      <c r="AG119" s="627"/>
      <c r="AH119" s="627"/>
      <c r="AI119" s="627"/>
      <c r="AJ119" s="627"/>
      <c r="AK119" s="627"/>
      <c r="AL119" s="627"/>
      <c r="AM119" s="627"/>
      <c r="AN119" s="627"/>
      <c r="AO119" s="627"/>
      <c r="AP119" s="627"/>
      <c r="AQ119" s="627"/>
      <c r="AR119" s="627"/>
      <c r="AS119" s="627"/>
      <c r="AT119" s="627"/>
      <c r="AU119" s="627"/>
      <c r="AV119" s="627"/>
      <c r="AW119" s="627"/>
      <c r="AX119" s="627"/>
    </row>
    <row r="120" spans="1:50" s="731" customFormat="1">
      <c r="A120" s="627"/>
      <c r="B120" s="627"/>
      <c r="C120" s="627"/>
      <c r="D120" s="627"/>
      <c r="E120" s="627"/>
      <c r="F120" s="627"/>
      <c r="G120" s="627"/>
      <c r="H120" s="691"/>
      <c r="I120" s="691"/>
      <c r="J120" s="691"/>
      <c r="K120" s="691"/>
      <c r="L120" s="691"/>
      <c r="M120" s="627"/>
      <c r="N120" s="627"/>
      <c r="O120" s="627"/>
      <c r="P120" s="627"/>
      <c r="Q120" s="627"/>
      <c r="R120" s="627"/>
      <c r="S120" s="627"/>
      <c r="T120" s="627"/>
      <c r="U120" s="627"/>
      <c r="V120" s="627"/>
      <c r="W120" s="627"/>
      <c r="X120" s="627"/>
      <c r="Y120" s="627"/>
      <c r="Z120" s="627"/>
      <c r="AA120" s="627"/>
      <c r="AB120" s="627"/>
      <c r="AC120" s="627"/>
      <c r="AD120" s="627"/>
      <c r="AE120" s="627"/>
      <c r="AF120" s="627"/>
      <c r="AG120" s="627"/>
      <c r="AH120" s="627"/>
      <c r="AI120" s="627"/>
      <c r="AJ120" s="627"/>
      <c r="AK120" s="627"/>
      <c r="AL120" s="627"/>
      <c r="AM120" s="627"/>
      <c r="AN120" s="627"/>
      <c r="AO120" s="627"/>
      <c r="AP120" s="627"/>
      <c r="AQ120" s="627"/>
      <c r="AR120" s="627"/>
      <c r="AS120" s="627"/>
      <c r="AT120" s="627"/>
      <c r="AU120" s="627"/>
      <c r="AV120" s="627"/>
      <c r="AW120" s="627"/>
      <c r="AX120" s="627"/>
    </row>
    <row r="121" spans="1:50" s="731" customFormat="1">
      <c r="A121" s="627"/>
      <c r="B121" s="627"/>
      <c r="C121" s="627"/>
      <c r="D121" s="627"/>
      <c r="E121" s="627"/>
      <c r="F121" s="627"/>
      <c r="G121" s="627"/>
      <c r="H121" s="691"/>
      <c r="I121" s="691"/>
      <c r="J121" s="691"/>
      <c r="K121" s="691"/>
      <c r="L121" s="691"/>
      <c r="M121" s="627"/>
      <c r="N121" s="627"/>
      <c r="O121" s="627"/>
      <c r="P121" s="627"/>
      <c r="Q121" s="627"/>
      <c r="R121" s="627"/>
      <c r="S121" s="627"/>
      <c r="T121" s="627"/>
      <c r="U121" s="627"/>
      <c r="V121" s="627"/>
      <c r="W121" s="627"/>
      <c r="X121" s="627"/>
      <c r="Y121" s="627"/>
      <c r="Z121" s="627"/>
      <c r="AA121" s="627"/>
      <c r="AB121" s="627"/>
      <c r="AC121" s="627"/>
      <c r="AD121" s="627"/>
      <c r="AE121" s="627"/>
      <c r="AF121" s="627"/>
      <c r="AG121" s="627"/>
      <c r="AH121" s="627"/>
      <c r="AI121" s="627"/>
      <c r="AJ121" s="627"/>
      <c r="AK121" s="627"/>
      <c r="AL121" s="627"/>
      <c r="AM121" s="627"/>
      <c r="AN121" s="627"/>
      <c r="AO121" s="627"/>
      <c r="AP121" s="627"/>
      <c r="AQ121" s="627"/>
      <c r="AR121" s="627"/>
      <c r="AS121" s="627"/>
      <c r="AT121" s="627"/>
      <c r="AU121" s="627"/>
      <c r="AV121" s="627"/>
      <c r="AW121" s="627"/>
      <c r="AX121" s="627"/>
    </row>
    <row r="122" spans="1:50" s="731" customFormat="1">
      <c r="A122" s="627"/>
      <c r="B122" s="627"/>
      <c r="C122" s="627"/>
      <c r="D122" s="627"/>
      <c r="E122" s="627"/>
      <c r="F122" s="627"/>
      <c r="G122" s="627"/>
      <c r="H122" s="691"/>
      <c r="I122" s="691"/>
      <c r="J122" s="691"/>
      <c r="K122" s="691"/>
      <c r="L122" s="691"/>
      <c r="M122" s="627"/>
      <c r="N122" s="627"/>
      <c r="O122" s="627"/>
      <c r="P122" s="627"/>
      <c r="Q122" s="627"/>
      <c r="R122" s="627"/>
      <c r="S122" s="627"/>
      <c r="T122" s="627"/>
      <c r="U122" s="627"/>
      <c r="V122" s="627"/>
      <c r="W122" s="627"/>
      <c r="X122" s="627"/>
      <c r="Y122" s="627"/>
      <c r="Z122" s="627"/>
      <c r="AA122" s="627"/>
      <c r="AB122" s="627"/>
      <c r="AC122" s="627"/>
      <c r="AD122" s="627"/>
      <c r="AE122" s="627"/>
      <c r="AF122" s="627"/>
      <c r="AG122" s="627"/>
      <c r="AH122" s="627"/>
      <c r="AI122" s="627"/>
      <c r="AJ122" s="627"/>
      <c r="AK122" s="627"/>
      <c r="AL122" s="627"/>
      <c r="AM122" s="627"/>
      <c r="AN122" s="627"/>
      <c r="AO122" s="627"/>
      <c r="AP122" s="627"/>
      <c r="AQ122" s="627"/>
      <c r="AR122" s="627"/>
      <c r="AS122" s="627"/>
      <c r="AT122" s="627"/>
      <c r="AU122" s="627"/>
      <c r="AV122" s="627"/>
      <c r="AW122" s="627"/>
      <c r="AX122" s="627"/>
    </row>
    <row r="123" spans="1:50" s="731" customFormat="1">
      <c r="A123" s="627"/>
      <c r="B123" s="627"/>
      <c r="C123" s="627"/>
      <c r="D123" s="627"/>
      <c r="E123" s="627"/>
      <c r="F123" s="627"/>
      <c r="G123" s="627"/>
      <c r="H123" s="691"/>
      <c r="I123" s="691"/>
      <c r="J123" s="691"/>
      <c r="K123" s="691"/>
      <c r="L123" s="691"/>
      <c r="M123" s="627"/>
      <c r="N123" s="627"/>
      <c r="O123" s="627"/>
      <c r="P123" s="627"/>
      <c r="Q123" s="627"/>
      <c r="R123" s="627"/>
      <c r="S123" s="627"/>
      <c r="T123" s="627"/>
      <c r="U123" s="627"/>
      <c r="V123" s="627"/>
      <c r="W123" s="627"/>
      <c r="X123" s="627"/>
      <c r="Y123" s="627"/>
      <c r="Z123" s="627"/>
      <c r="AA123" s="627"/>
      <c r="AB123" s="627"/>
      <c r="AC123" s="627"/>
      <c r="AD123" s="627"/>
      <c r="AE123" s="627"/>
      <c r="AF123" s="627"/>
      <c r="AG123" s="627"/>
      <c r="AH123" s="627"/>
      <c r="AI123" s="627"/>
      <c r="AJ123" s="627"/>
      <c r="AK123" s="627"/>
      <c r="AL123" s="627"/>
      <c r="AM123" s="627"/>
      <c r="AN123" s="627"/>
      <c r="AO123" s="627"/>
      <c r="AP123" s="627"/>
      <c r="AQ123" s="627"/>
      <c r="AR123" s="627"/>
      <c r="AS123" s="627"/>
      <c r="AT123" s="627"/>
      <c r="AU123" s="627"/>
      <c r="AV123" s="627"/>
      <c r="AW123" s="627"/>
      <c r="AX123" s="627"/>
    </row>
    <row r="124" spans="1:50" s="731" customFormat="1">
      <c r="A124" s="627"/>
      <c r="B124" s="627"/>
      <c r="C124" s="627"/>
      <c r="D124" s="627"/>
      <c r="E124" s="627"/>
      <c r="F124" s="627"/>
      <c r="G124" s="627"/>
      <c r="H124" s="691"/>
      <c r="I124" s="691"/>
      <c r="J124" s="691"/>
      <c r="K124" s="691"/>
      <c r="L124" s="691"/>
      <c r="M124" s="627"/>
      <c r="N124" s="627"/>
      <c r="O124" s="627"/>
      <c r="P124" s="627"/>
      <c r="Q124" s="627"/>
      <c r="R124" s="627"/>
      <c r="S124" s="627"/>
      <c r="T124" s="627"/>
      <c r="U124" s="627"/>
      <c r="V124" s="627"/>
      <c r="W124" s="627"/>
      <c r="X124" s="627"/>
      <c r="Y124" s="627"/>
      <c r="Z124" s="627"/>
      <c r="AA124" s="627"/>
      <c r="AB124" s="627"/>
      <c r="AC124" s="627"/>
      <c r="AD124" s="627"/>
      <c r="AE124" s="627"/>
      <c r="AF124" s="627"/>
      <c r="AG124" s="627"/>
      <c r="AH124" s="627"/>
      <c r="AI124" s="627"/>
      <c r="AJ124" s="627"/>
      <c r="AK124" s="627"/>
      <c r="AL124" s="627"/>
      <c r="AM124" s="627"/>
      <c r="AN124" s="627"/>
      <c r="AO124" s="627"/>
      <c r="AP124" s="627"/>
      <c r="AQ124" s="627"/>
      <c r="AR124" s="627"/>
      <c r="AS124" s="627"/>
      <c r="AT124" s="627"/>
      <c r="AU124" s="627"/>
      <c r="AV124" s="627"/>
      <c r="AW124" s="627"/>
      <c r="AX124" s="627"/>
    </row>
    <row r="125" spans="1:50" s="731" customFormat="1">
      <c r="A125" s="627"/>
      <c r="B125" s="627"/>
      <c r="C125" s="627"/>
      <c r="D125" s="627"/>
      <c r="E125" s="627"/>
      <c r="F125" s="627"/>
      <c r="G125" s="627"/>
      <c r="H125" s="691"/>
      <c r="I125" s="691"/>
      <c r="J125" s="691"/>
      <c r="K125" s="691"/>
      <c r="L125" s="691"/>
      <c r="M125" s="627"/>
      <c r="N125" s="627"/>
      <c r="O125" s="627"/>
      <c r="P125" s="627"/>
      <c r="Q125" s="627"/>
      <c r="R125" s="627"/>
      <c r="S125" s="627"/>
      <c r="T125" s="627"/>
      <c r="U125" s="627"/>
      <c r="V125" s="627"/>
      <c r="W125" s="627"/>
      <c r="X125" s="627"/>
      <c r="Y125" s="627"/>
      <c r="Z125" s="627"/>
      <c r="AA125" s="627"/>
      <c r="AB125" s="627"/>
      <c r="AC125" s="627"/>
      <c r="AD125" s="627"/>
      <c r="AE125" s="627"/>
      <c r="AF125" s="627"/>
      <c r="AG125" s="627"/>
      <c r="AH125" s="627"/>
      <c r="AI125" s="627"/>
      <c r="AJ125" s="627"/>
      <c r="AK125" s="627"/>
      <c r="AL125" s="627"/>
      <c r="AM125" s="627"/>
      <c r="AN125" s="627"/>
      <c r="AO125" s="627"/>
      <c r="AP125" s="627"/>
      <c r="AQ125" s="627"/>
      <c r="AR125" s="627"/>
      <c r="AS125" s="627"/>
      <c r="AT125" s="627"/>
      <c r="AU125" s="627"/>
      <c r="AV125" s="627"/>
      <c r="AW125" s="627"/>
      <c r="AX125" s="627"/>
    </row>
    <row r="126" spans="1:50" s="731" customFormat="1">
      <c r="A126" s="627"/>
      <c r="B126" s="627"/>
      <c r="C126" s="627"/>
      <c r="D126" s="627"/>
      <c r="E126" s="627"/>
      <c r="F126" s="627"/>
      <c r="G126" s="627"/>
      <c r="H126" s="691"/>
      <c r="I126" s="691"/>
      <c r="J126" s="691"/>
      <c r="K126" s="691"/>
      <c r="L126" s="691"/>
      <c r="M126" s="627"/>
      <c r="N126" s="627"/>
      <c r="O126" s="627"/>
      <c r="P126" s="627"/>
      <c r="Q126" s="627"/>
      <c r="R126" s="627"/>
      <c r="S126" s="627"/>
      <c r="T126" s="627"/>
      <c r="U126" s="627"/>
      <c r="V126" s="627"/>
      <c r="W126" s="627"/>
      <c r="X126" s="627"/>
      <c r="Y126" s="627"/>
      <c r="Z126" s="627"/>
      <c r="AA126" s="627"/>
      <c r="AB126" s="627"/>
      <c r="AC126" s="627"/>
      <c r="AD126" s="627"/>
      <c r="AE126" s="627"/>
      <c r="AF126" s="627"/>
      <c r="AG126" s="627"/>
      <c r="AH126" s="627"/>
      <c r="AI126" s="627"/>
      <c r="AJ126" s="627"/>
      <c r="AK126" s="627"/>
      <c r="AL126" s="627"/>
      <c r="AM126" s="627"/>
      <c r="AN126" s="627"/>
      <c r="AO126" s="627"/>
      <c r="AP126" s="627"/>
      <c r="AQ126" s="627"/>
      <c r="AR126" s="627"/>
      <c r="AS126" s="627"/>
      <c r="AT126" s="627"/>
      <c r="AU126" s="627"/>
      <c r="AV126" s="627"/>
      <c r="AW126" s="627"/>
      <c r="AX126" s="627"/>
    </row>
    <row r="127" spans="1:50" s="731" customFormat="1">
      <c r="A127" s="627"/>
      <c r="B127" s="627"/>
      <c r="C127" s="627"/>
      <c r="D127" s="627"/>
      <c r="E127" s="627"/>
      <c r="F127" s="627"/>
      <c r="G127" s="627"/>
      <c r="H127" s="691"/>
      <c r="I127" s="691"/>
      <c r="J127" s="691"/>
      <c r="K127" s="691"/>
      <c r="L127" s="691"/>
      <c r="M127" s="627"/>
      <c r="N127" s="627"/>
      <c r="O127" s="627"/>
      <c r="P127" s="627"/>
      <c r="Q127" s="627"/>
      <c r="R127" s="627"/>
      <c r="S127" s="627"/>
      <c r="T127" s="627"/>
      <c r="U127" s="627"/>
      <c r="V127" s="627"/>
      <c r="W127" s="627"/>
      <c r="X127" s="627"/>
      <c r="Y127" s="627"/>
      <c r="Z127" s="627"/>
      <c r="AA127" s="627"/>
      <c r="AB127" s="627"/>
      <c r="AC127" s="627"/>
      <c r="AD127" s="627"/>
      <c r="AE127" s="627"/>
      <c r="AF127" s="627"/>
      <c r="AG127" s="627"/>
      <c r="AH127" s="627"/>
      <c r="AI127" s="627"/>
      <c r="AJ127" s="627"/>
      <c r="AK127" s="627"/>
      <c r="AL127" s="627"/>
      <c r="AM127" s="627"/>
      <c r="AN127" s="627"/>
      <c r="AO127" s="627"/>
      <c r="AP127" s="627"/>
      <c r="AQ127" s="627"/>
      <c r="AR127" s="627"/>
      <c r="AS127" s="627"/>
      <c r="AT127" s="627"/>
      <c r="AU127" s="627"/>
      <c r="AV127" s="627"/>
      <c r="AW127" s="627"/>
      <c r="AX127" s="627"/>
    </row>
    <row r="128" spans="1:50" s="731" customFormat="1">
      <c r="A128" s="627"/>
      <c r="B128" s="627"/>
      <c r="C128" s="627"/>
      <c r="D128" s="627"/>
      <c r="E128" s="627"/>
      <c r="F128" s="627"/>
      <c r="G128" s="627"/>
      <c r="H128" s="691"/>
      <c r="I128" s="691"/>
      <c r="J128" s="691"/>
      <c r="K128" s="691"/>
      <c r="L128" s="691"/>
      <c r="M128" s="627"/>
      <c r="N128" s="627"/>
      <c r="O128" s="627"/>
      <c r="P128" s="627"/>
      <c r="Q128" s="627"/>
      <c r="R128" s="627"/>
      <c r="S128" s="627"/>
      <c r="T128" s="627"/>
      <c r="U128" s="627"/>
      <c r="V128" s="627"/>
      <c r="W128" s="627"/>
      <c r="X128" s="627"/>
      <c r="Y128" s="627"/>
      <c r="Z128" s="627"/>
      <c r="AA128" s="627"/>
      <c r="AB128" s="627"/>
      <c r="AC128" s="627"/>
      <c r="AD128" s="627"/>
      <c r="AE128" s="627"/>
      <c r="AF128" s="627"/>
      <c r="AG128" s="627"/>
      <c r="AH128" s="627"/>
      <c r="AI128" s="627"/>
      <c r="AJ128" s="627"/>
      <c r="AK128" s="627"/>
      <c r="AL128" s="627"/>
      <c r="AM128" s="627"/>
      <c r="AN128" s="627"/>
      <c r="AO128" s="627"/>
      <c r="AP128" s="627"/>
      <c r="AQ128" s="627"/>
      <c r="AR128" s="627"/>
      <c r="AS128" s="627"/>
      <c r="AT128" s="627"/>
      <c r="AU128" s="627"/>
      <c r="AV128" s="627"/>
      <c r="AW128" s="627"/>
      <c r="AX128" s="627"/>
    </row>
    <row r="129" spans="1:50" s="731" customFormat="1">
      <c r="A129" s="627"/>
      <c r="B129" s="627"/>
      <c r="C129" s="627"/>
      <c r="D129" s="627"/>
      <c r="E129" s="627"/>
      <c r="F129" s="627"/>
      <c r="G129" s="627"/>
      <c r="H129" s="691"/>
      <c r="I129" s="691"/>
      <c r="J129" s="691"/>
      <c r="K129" s="691"/>
      <c r="L129" s="691"/>
      <c r="M129" s="627"/>
      <c r="N129" s="627"/>
      <c r="O129" s="627"/>
      <c r="P129" s="627"/>
      <c r="Q129" s="627"/>
      <c r="R129" s="627"/>
      <c r="S129" s="627"/>
      <c r="T129" s="627"/>
      <c r="U129" s="627"/>
      <c r="V129" s="627"/>
      <c r="W129" s="627"/>
      <c r="X129" s="627"/>
      <c r="Y129" s="627"/>
      <c r="Z129" s="627"/>
      <c r="AA129" s="627"/>
      <c r="AB129" s="627"/>
      <c r="AC129" s="627"/>
      <c r="AD129" s="627"/>
      <c r="AE129" s="627"/>
      <c r="AF129" s="627"/>
      <c r="AG129" s="627"/>
      <c r="AH129" s="627"/>
      <c r="AI129" s="627"/>
      <c r="AJ129" s="627"/>
      <c r="AK129" s="627"/>
      <c r="AL129" s="627"/>
      <c r="AM129" s="627"/>
      <c r="AN129" s="627"/>
      <c r="AO129" s="627"/>
      <c r="AP129" s="627"/>
      <c r="AQ129" s="627"/>
      <c r="AR129" s="627"/>
      <c r="AS129" s="627"/>
      <c r="AT129" s="627"/>
      <c r="AU129" s="627"/>
      <c r="AV129" s="627"/>
      <c r="AW129" s="627"/>
      <c r="AX129" s="627"/>
    </row>
    <row r="130" spans="1:50" s="731" customFormat="1">
      <c r="A130" s="627"/>
      <c r="B130" s="627"/>
      <c r="C130" s="627"/>
      <c r="D130" s="627"/>
      <c r="E130" s="627"/>
      <c r="F130" s="627"/>
      <c r="G130" s="627"/>
      <c r="H130" s="691"/>
      <c r="I130" s="691"/>
      <c r="J130" s="691"/>
      <c r="K130" s="691"/>
      <c r="L130" s="691"/>
      <c r="M130" s="627"/>
      <c r="N130" s="627"/>
      <c r="O130" s="627"/>
      <c r="P130" s="627"/>
      <c r="Q130" s="627"/>
      <c r="R130" s="627"/>
      <c r="S130" s="627"/>
      <c r="T130" s="627"/>
      <c r="U130" s="627"/>
      <c r="V130" s="627"/>
      <c r="W130" s="627"/>
      <c r="X130" s="627"/>
      <c r="Y130" s="627"/>
      <c r="Z130" s="627"/>
      <c r="AA130" s="627"/>
      <c r="AB130" s="627"/>
      <c r="AC130" s="627"/>
      <c r="AD130" s="627"/>
      <c r="AE130" s="627"/>
      <c r="AF130" s="627"/>
      <c r="AG130" s="627"/>
      <c r="AH130" s="627"/>
      <c r="AI130" s="627"/>
      <c r="AJ130" s="627"/>
      <c r="AK130" s="627"/>
      <c r="AL130" s="627"/>
      <c r="AM130" s="627"/>
      <c r="AN130" s="627"/>
      <c r="AO130" s="627"/>
      <c r="AP130" s="627"/>
      <c r="AQ130" s="627"/>
      <c r="AR130" s="627"/>
      <c r="AS130" s="627"/>
      <c r="AT130" s="627"/>
      <c r="AU130" s="627"/>
      <c r="AV130" s="627"/>
      <c r="AW130" s="627"/>
      <c r="AX130" s="627"/>
    </row>
    <row r="131" spans="1:50" s="731" customFormat="1">
      <c r="A131" s="627"/>
      <c r="B131" s="627"/>
      <c r="C131" s="627"/>
      <c r="D131" s="627"/>
      <c r="E131" s="627"/>
      <c r="F131" s="627"/>
      <c r="G131" s="627"/>
      <c r="H131" s="691"/>
      <c r="I131" s="691"/>
      <c r="J131" s="691"/>
      <c r="K131" s="691"/>
      <c r="L131" s="691"/>
      <c r="M131" s="627"/>
      <c r="N131" s="627"/>
      <c r="O131" s="627"/>
      <c r="P131" s="627"/>
      <c r="Q131" s="627"/>
      <c r="R131" s="627"/>
      <c r="S131" s="627"/>
      <c r="T131" s="627"/>
      <c r="U131" s="627"/>
      <c r="V131" s="627"/>
      <c r="W131" s="627"/>
      <c r="X131" s="627"/>
      <c r="Y131" s="627"/>
      <c r="Z131" s="627"/>
      <c r="AA131" s="627"/>
      <c r="AB131" s="627"/>
      <c r="AC131" s="627"/>
      <c r="AD131" s="627"/>
      <c r="AE131" s="627"/>
      <c r="AF131" s="627"/>
      <c r="AG131" s="627"/>
      <c r="AH131" s="627"/>
      <c r="AI131" s="627"/>
      <c r="AJ131" s="627"/>
      <c r="AK131" s="627"/>
      <c r="AL131" s="627"/>
      <c r="AM131" s="627"/>
      <c r="AN131" s="627"/>
      <c r="AO131" s="627"/>
      <c r="AP131" s="627"/>
      <c r="AQ131" s="627"/>
      <c r="AR131" s="627"/>
      <c r="AS131" s="627"/>
      <c r="AT131" s="627"/>
      <c r="AU131" s="627"/>
      <c r="AV131" s="627"/>
      <c r="AW131" s="627"/>
      <c r="AX131" s="627"/>
    </row>
    <row r="132" spans="1:50" s="731" customFormat="1">
      <c r="A132" s="627"/>
      <c r="B132" s="627"/>
      <c r="C132" s="627"/>
      <c r="D132" s="627"/>
      <c r="E132" s="627"/>
      <c r="F132" s="627"/>
      <c r="G132" s="627"/>
      <c r="H132" s="691"/>
      <c r="I132" s="691"/>
      <c r="J132" s="691"/>
      <c r="K132" s="691"/>
      <c r="L132" s="691"/>
      <c r="M132" s="627"/>
      <c r="N132" s="627"/>
      <c r="O132" s="627"/>
      <c r="P132" s="627"/>
      <c r="Q132" s="627"/>
      <c r="R132" s="627"/>
      <c r="S132" s="627"/>
      <c r="T132" s="627"/>
      <c r="U132" s="627"/>
      <c r="V132" s="627"/>
      <c r="W132" s="627"/>
      <c r="X132" s="627"/>
      <c r="Y132" s="627"/>
      <c r="Z132" s="627"/>
      <c r="AA132" s="627"/>
      <c r="AB132" s="627"/>
      <c r="AC132" s="627"/>
      <c r="AD132" s="627"/>
      <c r="AE132" s="627"/>
      <c r="AF132" s="627"/>
      <c r="AG132" s="627"/>
      <c r="AH132" s="627"/>
      <c r="AI132" s="627"/>
      <c r="AJ132" s="627"/>
      <c r="AK132" s="627"/>
      <c r="AL132" s="627"/>
      <c r="AM132" s="627"/>
      <c r="AN132" s="627"/>
      <c r="AO132" s="627"/>
      <c r="AP132" s="627"/>
      <c r="AQ132" s="627"/>
      <c r="AR132" s="627"/>
      <c r="AS132" s="627"/>
      <c r="AT132" s="627"/>
      <c r="AU132" s="627"/>
      <c r="AV132" s="627"/>
      <c r="AW132" s="627"/>
      <c r="AX132" s="627"/>
    </row>
    <row r="133" spans="1:50" s="731" customFormat="1">
      <c r="A133" s="627"/>
      <c r="B133" s="627"/>
      <c r="C133" s="627"/>
      <c r="D133" s="627"/>
      <c r="E133" s="627"/>
      <c r="F133" s="627"/>
      <c r="G133" s="627"/>
      <c r="H133" s="691"/>
      <c r="I133" s="691"/>
      <c r="J133" s="691"/>
      <c r="K133" s="691"/>
      <c r="L133" s="691"/>
      <c r="M133" s="627"/>
      <c r="N133" s="627"/>
      <c r="O133" s="627"/>
      <c r="P133" s="627"/>
      <c r="Q133" s="627"/>
      <c r="R133" s="627"/>
      <c r="S133" s="627"/>
      <c r="T133" s="627"/>
      <c r="U133" s="627"/>
      <c r="V133" s="627"/>
      <c r="W133" s="627"/>
      <c r="X133" s="627"/>
      <c r="Y133" s="627"/>
      <c r="Z133" s="627"/>
      <c r="AA133" s="627"/>
      <c r="AB133" s="627"/>
      <c r="AC133" s="627"/>
      <c r="AD133" s="627"/>
      <c r="AE133" s="627"/>
      <c r="AF133" s="627"/>
      <c r="AG133" s="627"/>
      <c r="AH133" s="627"/>
      <c r="AI133" s="627"/>
      <c r="AJ133" s="627"/>
      <c r="AK133" s="627"/>
      <c r="AL133" s="627"/>
      <c r="AM133" s="627"/>
      <c r="AN133" s="627"/>
      <c r="AO133" s="627"/>
      <c r="AP133" s="627"/>
      <c r="AQ133" s="627"/>
      <c r="AR133" s="627"/>
      <c r="AS133" s="627"/>
      <c r="AT133" s="627"/>
      <c r="AU133" s="627"/>
      <c r="AV133" s="627"/>
      <c r="AW133" s="627"/>
      <c r="AX133" s="627"/>
    </row>
    <row r="134" spans="1:50" s="731" customFormat="1">
      <c r="A134" s="627"/>
      <c r="B134" s="627"/>
      <c r="C134" s="627"/>
      <c r="D134" s="627"/>
      <c r="E134" s="627"/>
      <c r="F134" s="627"/>
      <c r="G134" s="627"/>
      <c r="H134" s="691"/>
      <c r="I134" s="691"/>
      <c r="J134" s="691"/>
      <c r="K134" s="691"/>
      <c r="L134" s="691"/>
      <c r="M134" s="627"/>
      <c r="N134" s="627"/>
      <c r="O134" s="627"/>
      <c r="P134" s="627"/>
      <c r="Q134" s="627"/>
      <c r="R134" s="627"/>
      <c r="S134" s="627"/>
      <c r="T134" s="627"/>
      <c r="U134" s="627"/>
      <c r="V134" s="627"/>
      <c r="W134" s="627"/>
      <c r="X134" s="627"/>
      <c r="Y134" s="627"/>
      <c r="Z134" s="627"/>
      <c r="AA134" s="627"/>
      <c r="AB134" s="627"/>
      <c r="AC134" s="627"/>
      <c r="AD134" s="627"/>
      <c r="AE134" s="627"/>
      <c r="AF134" s="627"/>
      <c r="AG134" s="627"/>
      <c r="AH134" s="627"/>
      <c r="AI134" s="627"/>
      <c r="AJ134" s="627"/>
      <c r="AK134" s="627"/>
      <c r="AL134" s="627"/>
      <c r="AM134" s="627"/>
      <c r="AN134" s="627"/>
      <c r="AO134" s="627"/>
      <c r="AP134" s="627"/>
      <c r="AQ134" s="627"/>
      <c r="AR134" s="627"/>
      <c r="AS134" s="627"/>
      <c r="AT134" s="627"/>
      <c r="AU134" s="627"/>
      <c r="AV134" s="627"/>
      <c r="AW134" s="627"/>
      <c r="AX134" s="627"/>
    </row>
    <row r="135" spans="1:50" s="731" customFormat="1">
      <c r="A135" s="627"/>
      <c r="B135" s="627"/>
      <c r="C135" s="627"/>
      <c r="D135" s="627"/>
      <c r="E135" s="627"/>
      <c r="F135" s="627"/>
      <c r="G135" s="627"/>
      <c r="H135" s="691"/>
      <c r="I135" s="691"/>
      <c r="J135" s="691"/>
      <c r="K135" s="691"/>
      <c r="L135" s="691"/>
      <c r="M135" s="627"/>
      <c r="N135" s="627"/>
      <c r="O135" s="627"/>
      <c r="P135" s="627"/>
      <c r="Q135" s="627"/>
      <c r="R135" s="627"/>
      <c r="S135" s="627"/>
      <c r="T135" s="627"/>
      <c r="U135" s="627"/>
      <c r="V135" s="627"/>
      <c r="W135" s="627"/>
      <c r="X135" s="627"/>
      <c r="Y135" s="627"/>
      <c r="Z135" s="627"/>
      <c r="AA135" s="627"/>
      <c r="AB135" s="627"/>
      <c r="AC135" s="627"/>
      <c r="AD135" s="627"/>
      <c r="AE135" s="627"/>
      <c r="AF135" s="627"/>
      <c r="AG135" s="627"/>
      <c r="AH135" s="627"/>
      <c r="AI135" s="627"/>
      <c r="AJ135" s="627"/>
      <c r="AK135" s="627"/>
      <c r="AL135" s="627"/>
      <c r="AM135" s="627"/>
      <c r="AN135" s="627"/>
      <c r="AO135" s="627"/>
      <c r="AP135" s="627"/>
      <c r="AQ135" s="627"/>
      <c r="AR135" s="627"/>
      <c r="AS135" s="627"/>
      <c r="AT135" s="627"/>
      <c r="AU135" s="627"/>
      <c r="AV135" s="627"/>
      <c r="AW135" s="627"/>
      <c r="AX135" s="627"/>
    </row>
    <row r="136" spans="1:50" s="731" customFormat="1">
      <c r="A136" s="627"/>
      <c r="B136" s="627"/>
      <c r="C136" s="627"/>
      <c r="D136" s="627"/>
      <c r="E136" s="627"/>
      <c r="F136" s="627"/>
      <c r="G136" s="627"/>
      <c r="H136" s="691"/>
      <c r="I136" s="691"/>
      <c r="J136" s="691"/>
      <c r="K136" s="691"/>
      <c r="L136" s="691"/>
      <c r="M136" s="627"/>
      <c r="N136" s="627"/>
      <c r="O136" s="627"/>
      <c r="P136" s="627"/>
      <c r="Q136" s="627"/>
      <c r="R136" s="627"/>
      <c r="S136" s="627"/>
      <c r="T136" s="627"/>
      <c r="U136" s="627"/>
      <c r="V136" s="627"/>
      <c r="W136" s="627"/>
      <c r="X136" s="627"/>
      <c r="Y136" s="627"/>
      <c r="Z136" s="627"/>
      <c r="AA136" s="627"/>
      <c r="AB136" s="627"/>
      <c r="AC136" s="627"/>
      <c r="AD136" s="627"/>
      <c r="AE136" s="627"/>
      <c r="AF136" s="627"/>
      <c r="AG136" s="627"/>
      <c r="AH136" s="627"/>
      <c r="AI136" s="627"/>
      <c r="AJ136" s="627"/>
      <c r="AK136" s="627"/>
      <c r="AL136" s="627"/>
      <c r="AM136" s="627"/>
      <c r="AN136" s="627"/>
      <c r="AO136" s="627"/>
      <c r="AP136" s="627"/>
      <c r="AQ136" s="627"/>
      <c r="AR136" s="627"/>
      <c r="AS136" s="627"/>
      <c r="AT136" s="627"/>
      <c r="AU136" s="627"/>
      <c r="AV136" s="627"/>
      <c r="AW136" s="627"/>
      <c r="AX136" s="627"/>
    </row>
    <row r="137" spans="1:50" s="731" customFormat="1">
      <c r="A137" s="627"/>
      <c r="B137" s="627"/>
      <c r="C137" s="627"/>
      <c r="D137" s="627"/>
      <c r="E137" s="627"/>
      <c r="F137" s="627"/>
      <c r="G137" s="627"/>
      <c r="H137" s="691"/>
      <c r="I137" s="691"/>
      <c r="J137" s="691"/>
      <c r="K137" s="691"/>
      <c r="L137" s="691"/>
      <c r="M137" s="627"/>
      <c r="N137" s="627"/>
      <c r="O137" s="627"/>
      <c r="P137" s="627"/>
      <c r="Q137" s="627"/>
      <c r="R137" s="627"/>
      <c r="S137" s="627"/>
      <c r="T137" s="627"/>
      <c r="U137" s="627"/>
      <c r="V137" s="627"/>
      <c r="W137" s="627"/>
      <c r="X137" s="627"/>
      <c r="Y137" s="627"/>
      <c r="Z137" s="627"/>
      <c r="AA137" s="627"/>
      <c r="AB137" s="627"/>
      <c r="AC137" s="627"/>
      <c r="AD137" s="627"/>
      <c r="AE137" s="627"/>
      <c r="AF137" s="627"/>
      <c r="AG137" s="627"/>
      <c r="AH137" s="627"/>
      <c r="AI137" s="627"/>
      <c r="AJ137" s="627"/>
      <c r="AK137" s="627"/>
      <c r="AL137" s="627"/>
      <c r="AM137" s="627"/>
      <c r="AN137" s="627"/>
      <c r="AO137" s="627"/>
      <c r="AP137" s="627"/>
      <c r="AQ137" s="627"/>
      <c r="AR137" s="627"/>
      <c r="AS137" s="627"/>
      <c r="AT137" s="627"/>
      <c r="AU137" s="627"/>
      <c r="AV137" s="627"/>
      <c r="AW137" s="627"/>
      <c r="AX137" s="627"/>
    </row>
    <row r="138" spans="1:50" s="731" customFormat="1">
      <c r="A138" s="627"/>
      <c r="B138" s="627"/>
      <c r="C138" s="627"/>
      <c r="D138" s="627"/>
      <c r="E138" s="627"/>
      <c r="F138" s="627"/>
      <c r="G138" s="627"/>
      <c r="H138" s="691"/>
      <c r="I138" s="691"/>
      <c r="J138" s="691"/>
      <c r="K138" s="691"/>
      <c r="L138" s="691"/>
      <c r="M138" s="627"/>
      <c r="N138" s="627"/>
      <c r="O138" s="627"/>
      <c r="P138" s="627"/>
      <c r="Q138" s="627"/>
      <c r="R138" s="627"/>
      <c r="S138" s="627"/>
      <c r="T138" s="627"/>
      <c r="U138" s="627"/>
      <c r="V138" s="627"/>
      <c r="W138" s="627"/>
      <c r="X138" s="627"/>
      <c r="Y138" s="627"/>
      <c r="Z138" s="627"/>
      <c r="AA138" s="627"/>
      <c r="AB138" s="627"/>
      <c r="AC138" s="627"/>
      <c r="AD138" s="627"/>
      <c r="AE138" s="627"/>
      <c r="AF138" s="627"/>
      <c r="AG138" s="627"/>
      <c r="AH138" s="627"/>
      <c r="AI138" s="627"/>
      <c r="AJ138" s="627"/>
      <c r="AK138" s="627"/>
      <c r="AL138" s="627"/>
      <c r="AM138" s="627"/>
      <c r="AN138" s="627"/>
      <c r="AO138" s="627"/>
      <c r="AP138" s="627"/>
      <c r="AQ138" s="627"/>
      <c r="AR138" s="627"/>
      <c r="AS138" s="627"/>
      <c r="AT138" s="627"/>
      <c r="AU138" s="627"/>
      <c r="AV138" s="627"/>
      <c r="AW138" s="627"/>
      <c r="AX138" s="627"/>
    </row>
    <row r="139" spans="1:50" s="731" customFormat="1">
      <c r="A139" s="627"/>
      <c r="B139" s="627"/>
      <c r="C139" s="627"/>
      <c r="D139" s="627"/>
      <c r="E139" s="627"/>
      <c r="F139" s="627"/>
      <c r="G139" s="627"/>
      <c r="H139" s="691"/>
      <c r="I139" s="691"/>
      <c r="J139" s="691"/>
      <c r="K139" s="691"/>
      <c r="L139" s="691"/>
      <c r="M139" s="627"/>
      <c r="N139" s="627"/>
      <c r="O139" s="627"/>
      <c r="P139" s="627"/>
      <c r="Q139" s="627"/>
      <c r="R139" s="627"/>
      <c r="S139" s="627"/>
      <c r="T139" s="627"/>
      <c r="U139" s="627"/>
      <c r="V139" s="627"/>
      <c r="W139" s="627"/>
      <c r="X139" s="627"/>
      <c r="Y139" s="627"/>
      <c r="Z139" s="627"/>
      <c r="AA139" s="627"/>
      <c r="AB139" s="627"/>
      <c r="AC139" s="627"/>
      <c r="AD139" s="627"/>
      <c r="AE139" s="627"/>
      <c r="AF139" s="627"/>
      <c r="AG139" s="627"/>
      <c r="AH139" s="627"/>
      <c r="AI139" s="627"/>
      <c r="AJ139" s="627"/>
      <c r="AK139" s="627"/>
      <c r="AL139" s="627"/>
      <c r="AM139" s="627"/>
      <c r="AN139" s="627"/>
      <c r="AO139" s="627"/>
      <c r="AP139" s="627"/>
      <c r="AQ139" s="627"/>
      <c r="AR139" s="627"/>
      <c r="AS139" s="627"/>
      <c r="AT139" s="627"/>
      <c r="AU139" s="627"/>
      <c r="AV139" s="627"/>
      <c r="AW139" s="627"/>
      <c r="AX139" s="627"/>
    </row>
    <row r="140" spans="1:50" s="731" customFormat="1">
      <c r="A140" s="627"/>
      <c r="B140" s="627"/>
      <c r="C140" s="627"/>
      <c r="D140" s="627"/>
      <c r="E140" s="627"/>
      <c r="F140" s="627"/>
      <c r="G140" s="627"/>
      <c r="H140" s="691"/>
      <c r="I140" s="691"/>
      <c r="J140" s="691"/>
      <c r="K140" s="691"/>
      <c r="L140" s="691"/>
      <c r="M140" s="627"/>
      <c r="N140" s="627"/>
      <c r="O140" s="627"/>
      <c r="P140" s="627"/>
      <c r="Q140" s="627"/>
      <c r="R140" s="627"/>
      <c r="S140" s="627"/>
      <c r="T140" s="627"/>
      <c r="U140" s="627"/>
      <c r="V140" s="627"/>
      <c r="W140" s="627"/>
      <c r="X140" s="627"/>
      <c r="Y140" s="627"/>
      <c r="Z140" s="627"/>
      <c r="AA140" s="627"/>
      <c r="AB140" s="627"/>
      <c r="AC140" s="627"/>
      <c r="AD140" s="627"/>
      <c r="AE140" s="627"/>
      <c r="AF140" s="627"/>
      <c r="AG140" s="627"/>
      <c r="AH140" s="627"/>
      <c r="AI140" s="627"/>
      <c r="AJ140" s="627"/>
      <c r="AK140" s="627"/>
      <c r="AL140" s="627"/>
      <c r="AM140" s="627"/>
      <c r="AN140" s="627"/>
      <c r="AO140" s="627"/>
      <c r="AP140" s="627"/>
      <c r="AQ140" s="627"/>
      <c r="AR140" s="627"/>
      <c r="AS140" s="627"/>
      <c r="AT140" s="627"/>
      <c r="AU140" s="627"/>
      <c r="AV140" s="627"/>
      <c r="AW140" s="627"/>
      <c r="AX140" s="627"/>
    </row>
    <row r="141" spans="1:50" s="731" customFormat="1">
      <c r="A141" s="627"/>
      <c r="B141" s="627"/>
      <c r="C141" s="627"/>
      <c r="D141" s="627"/>
      <c r="E141" s="627"/>
      <c r="F141" s="627"/>
      <c r="G141" s="627"/>
      <c r="H141" s="691"/>
      <c r="I141" s="691"/>
      <c r="J141" s="691"/>
      <c r="K141" s="691"/>
      <c r="L141" s="691"/>
      <c r="M141" s="627"/>
      <c r="N141" s="627"/>
      <c r="O141" s="627"/>
      <c r="P141" s="627"/>
      <c r="Q141" s="627"/>
      <c r="R141" s="627"/>
      <c r="S141" s="627"/>
      <c r="T141" s="627"/>
      <c r="U141" s="627"/>
      <c r="V141" s="627"/>
      <c r="W141" s="627"/>
      <c r="X141" s="627"/>
      <c r="Y141" s="627"/>
      <c r="Z141" s="627"/>
      <c r="AA141" s="627"/>
      <c r="AB141" s="627"/>
      <c r="AC141" s="627"/>
      <c r="AD141" s="627"/>
      <c r="AE141" s="627"/>
      <c r="AF141" s="627"/>
      <c r="AG141" s="627"/>
      <c r="AH141" s="627"/>
      <c r="AI141" s="627"/>
      <c r="AJ141" s="627"/>
      <c r="AK141" s="627"/>
      <c r="AL141" s="627"/>
      <c r="AM141" s="627"/>
      <c r="AN141" s="627"/>
      <c r="AO141" s="627"/>
      <c r="AP141" s="627"/>
      <c r="AQ141" s="627"/>
      <c r="AR141" s="627"/>
      <c r="AS141" s="627"/>
      <c r="AT141" s="627"/>
      <c r="AU141" s="627"/>
      <c r="AV141" s="627"/>
      <c r="AW141" s="627"/>
      <c r="AX141" s="627"/>
    </row>
    <row r="142" spans="1:50" s="731" customFormat="1">
      <c r="A142" s="627"/>
      <c r="B142" s="627"/>
      <c r="C142" s="627"/>
      <c r="D142" s="627"/>
      <c r="E142" s="627"/>
      <c r="F142" s="627"/>
      <c r="G142" s="627"/>
      <c r="H142" s="691"/>
      <c r="I142" s="691"/>
      <c r="J142" s="691"/>
      <c r="K142" s="691"/>
      <c r="L142" s="691"/>
      <c r="M142" s="627"/>
      <c r="N142" s="627"/>
      <c r="O142" s="627"/>
      <c r="P142" s="627"/>
      <c r="Q142" s="627"/>
      <c r="R142" s="627"/>
      <c r="S142" s="627"/>
      <c r="T142" s="627"/>
      <c r="U142" s="627"/>
      <c r="V142" s="627"/>
      <c r="W142" s="627"/>
      <c r="X142" s="627"/>
      <c r="Y142" s="627"/>
      <c r="Z142" s="627"/>
      <c r="AA142" s="627"/>
      <c r="AB142" s="627"/>
      <c r="AC142" s="627"/>
      <c r="AD142" s="627"/>
      <c r="AE142" s="627"/>
      <c r="AF142" s="627"/>
      <c r="AG142" s="627"/>
      <c r="AH142" s="627"/>
      <c r="AI142" s="627"/>
      <c r="AJ142" s="627"/>
      <c r="AK142" s="627"/>
      <c r="AL142" s="627"/>
      <c r="AM142" s="627"/>
      <c r="AN142" s="627"/>
      <c r="AO142" s="627"/>
      <c r="AP142" s="627"/>
      <c r="AQ142" s="627"/>
      <c r="AR142" s="627"/>
      <c r="AS142" s="627"/>
      <c r="AT142" s="627"/>
      <c r="AU142" s="627"/>
      <c r="AV142" s="627"/>
      <c r="AW142" s="627"/>
      <c r="AX142" s="627"/>
    </row>
    <row r="143" spans="1:50" s="731" customFormat="1">
      <c r="A143" s="627"/>
      <c r="B143" s="627"/>
      <c r="C143" s="627"/>
      <c r="D143" s="627"/>
      <c r="E143" s="627"/>
      <c r="F143" s="627"/>
      <c r="G143" s="627"/>
      <c r="H143" s="691"/>
      <c r="I143" s="691"/>
      <c r="J143" s="691"/>
      <c r="K143" s="691"/>
      <c r="L143" s="691"/>
      <c r="M143" s="627"/>
      <c r="N143" s="627"/>
      <c r="O143" s="627"/>
      <c r="P143" s="627"/>
      <c r="Q143" s="627"/>
      <c r="R143" s="627"/>
      <c r="S143" s="627"/>
      <c r="T143" s="627"/>
      <c r="U143" s="627"/>
      <c r="V143" s="627"/>
      <c r="W143" s="627"/>
      <c r="X143" s="627"/>
      <c r="Y143" s="627"/>
      <c r="Z143" s="627"/>
      <c r="AA143" s="627"/>
      <c r="AB143" s="627"/>
      <c r="AC143" s="627"/>
      <c r="AD143" s="627"/>
      <c r="AE143" s="627"/>
      <c r="AF143" s="627"/>
      <c r="AG143" s="627"/>
      <c r="AH143" s="627"/>
      <c r="AI143" s="627"/>
      <c r="AJ143" s="627"/>
      <c r="AK143" s="627"/>
      <c r="AL143" s="627"/>
      <c r="AM143" s="627"/>
      <c r="AN143" s="627"/>
      <c r="AO143" s="627"/>
      <c r="AP143" s="627"/>
      <c r="AQ143" s="627"/>
      <c r="AR143" s="627"/>
      <c r="AS143" s="627"/>
      <c r="AT143" s="627"/>
      <c r="AU143" s="627"/>
      <c r="AV143" s="627"/>
      <c r="AW143" s="627"/>
      <c r="AX143" s="627"/>
    </row>
    <row r="144" spans="1:50" s="731" customFormat="1">
      <c r="A144" s="627"/>
      <c r="B144" s="627"/>
      <c r="C144" s="627"/>
      <c r="D144" s="627"/>
      <c r="E144" s="627"/>
      <c r="F144" s="627"/>
      <c r="G144" s="627"/>
      <c r="H144" s="691"/>
      <c r="I144" s="691"/>
      <c r="J144" s="691"/>
      <c r="K144" s="691"/>
      <c r="L144" s="691"/>
      <c r="M144" s="627"/>
      <c r="N144" s="627"/>
      <c r="O144" s="627"/>
      <c r="P144" s="627"/>
      <c r="Q144" s="627"/>
      <c r="R144" s="627"/>
      <c r="S144" s="627"/>
      <c r="T144" s="627"/>
      <c r="U144" s="627"/>
      <c r="V144" s="627"/>
      <c r="W144" s="627"/>
      <c r="X144" s="627"/>
      <c r="Y144" s="627"/>
      <c r="Z144" s="627"/>
      <c r="AA144" s="627"/>
      <c r="AB144" s="627"/>
      <c r="AC144" s="627"/>
      <c r="AD144" s="627"/>
      <c r="AE144" s="627"/>
      <c r="AF144" s="627"/>
      <c r="AG144" s="627"/>
      <c r="AH144" s="627"/>
      <c r="AI144" s="627"/>
      <c r="AJ144" s="627"/>
      <c r="AK144" s="627"/>
      <c r="AL144" s="627"/>
      <c r="AM144" s="627"/>
      <c r="AN144" s="627"/>
      <c r="AO144" s="627"/>
      <c r="AP144" s="627"/>
      <c r="AQ144" s="627"/>
      <c r="AR144" s="627"/>
      <c r="AS144" s="627"/>
      <c r="AT144" s="627"/>
      <c r="AU144" s="627"/>
      <c r="AV144" s="627"/>
      <c r="AW144" s="627"/>
      <c r="AX144" s="627"/>
    </row>
    <row r="145" spans="1:50" s="731" customFormat="1">
      <c r="A145" s="627"/>
      <c r="B145" s="627"/>
      <c r="C145" s="627"/>
      <c r="D145" s="627"/>
      <c r="E145" s="627"/>
      <c r="F145" s="627"/>
      <c r="G145" s="627"/>
      <c r="H145" s="691"/>
      <c r="I145" s="691"/>
      <c r="J145" s="691"/>
      <c r="K145" s="691"/>
      <c r="L145" s="691"/>
      <c r="M145" s="627"/>
      <c r="N145" s="627"/>
      <c r="O145" s="627"/>
      <c r="P145" s="627"/>
      <c r="Q145" s="627"/>
      <c r="R145" s="627"/>
      <c r="S145" s="627"/>
      <c r="T145" s="627"/>
      <c r="U145" s="627"/>
      <c r="V145" s="627"/>
      <c r="W145" s="627"/>
      <c r="X145" s="627"/>
      <c r="Y145" s="627"/>
      <c r="Z145" s="627"/>
      <c r="AA145" s="627"/>
      <c r="AB145" s="627"/>
      <c r="AC145" s="627"/>
      <c r="AD145" s="627"/>
      <c r="AE145" s="627"/>
      <c r="AF145" s="627"/>
      <c r="AG145" s="627"/>
      <c r="AH145" s="627"/>
      <c r="AI145" s="627"/>
      <c r="AJ145" s="627"/>
      <c r="AK145" s="627"/>
      <c r="AL145" s="627"/>
      <c r="AM145" s="627"/>
      <c r="AN145" s="627"/>
      <c r="AO145" s="627"/>
      <c r="AP145" s="627"/>
      <c r="AQ145" s="627"/>
      <c r="AR145" s="627"/>
      <c r="AS145" s="627"/>
      <c r="AT145" s="627"/>
      <c r="AU145" s="627"/>
      <c r="AV145" s="627"/>
      <c r="AW145" s="627"/>
      <c r="AX145" s="627"/>
    </row>
    <row r="146" spans="1:50" s="731" customFormat="1">
      <c r="A146" s="627"/>
      <c r="B146" s="627"/>
      <c r="C146" s="627"/>
      <c r="D146" s="627"/>
      <c r="E146" s="627"/>
      <c r="F146" s="627"/>
      <c r="G146" s="627"/>
      <c r="H146" s="691"/>
      <c r="I146" s="691"/>
      <c r="J146" s="691"/>
      <c r="K146" s="691"/>
      <c r="L146" s="691"/>
      <c r="M146" s="627"/>
      <c r="N146" s="627"/>
      <c r="O146" s="627"/>
      <c r="P146" s="627"/>
      <c r="Q146" s="627"/>
      <c r="R146" s="627"/>
      <c r="S146" s="627"/>
      <c r="T146" s="627"/>
      <c r="U146" s="627"/>
      <c r="V146" s="627"/>
      <c r="W146" s="627"/>
      <c r="X146" s="627"/>
      <c r="Y146" s="627"/>
      <c r="Z146" s="627"/>
      <c r="AA146" s="627"/>
      <c r="AB146" s="627"/>
      <c r="AC146" s="627"/>
      <c r="AD146" s="627"/>
      <c r="AE146" s="627"/>
      <c r="AF146" s="627"/>
      <c r="AG146" s="627"/>
      <c r="AH146" s="627"/>
      <c r="AI146" s="627"/>
      <c r="AJ146" s="627"/>
      <c r="AK146" s="627"/>
      <c r="AL146" s="627"/>
      <c r="AM146" s="627"/>
      <c r="AN146" s="627"/>
      <c r="AO146" s="627"/>
      <c r="AP146" s="627"/>
      <c r="AQ146" s="627"/>
      <c r="AR146" s="627"/>
      <c r="AS146" s="627"/>
      <c r="AT146" s="627"/>
      <c r="AU146" s="627"/>
      <c r="AV146" s="627"/>
      <c r="AW146" s="627"/>
      <c r="AX146" s="627"/>
    </row>
    <row r="147" spans="1:50" s="731" customFormat="1">
      <c r="A147" s="627"/>
      <c r="B147" s="627"/>
      <c r="C147" s="627"/>
      <c r="D147" s="627"/>
      <c r="E147" s="627"/>
      <c r="F147" s="627"/>
      <c r="G147" s="627"/>
      <c r="H147" s="691"/>
      <c r="I147" s="691"/>
      <c r="J147" s="691"/>
      <c r="K147" s="691"/>
      <c r="L147" s="691"/>
      <c r="M147" s="627"/>
      <c r="N147" s="627"/>
      <c r="O147" s="627"/>
      <c r="P147" s="627"/>
      <c r="Q147" s="627"/>
      <c r="R147" s="627"/>
      <c r="S147" s="627"/>
      <c r="T147" s="627"/>
      <c r="U147" s="627"/>
      <c r="V147" s="627"/>
      <c r="W147" s="627"/>
      <c r="X147" s="627"/>
      <c r="Y147" s="627"/>
      <c r="Z147" s="627"/>
      <c r="AA147" s="627"/>
      <c r="AB147" s="627"/>
      <c r="AC147" s="627"/>
      <c r="AD147" s="627"/>
      <c r="AE147" s="627"/>
      <c r="AF147" s="627"/>
      <c r="AG147" s="627"/>
      <c r="AH147" s="627"/>
      <c r="AI147" s="627"/>
      <c r="AJ147" s="627"/>
      <c r="AK147" s="627"/>
      <c r="AL147" s="627"/>
      <c r="AM147" s="627"/>
      <c r="AN147" s="627"/>
      <c r="AO147" s="627"/>
      <c r="AP147" s="627"/>
      <c r="AQ147" s="627"/>
      <c r="AR147" s="627"/>
      <c r="AS147" s="627"/>
      <c r="AT147" s="627"/>
      <c r="AU147" s="627"/>
      <c r="AV147" s="627"/>
      <c r="AW147" s="627"/>
      <c r="AX147" s="627"/>
    </row>
    <row r="148" spans="1:50" s="731" customFormat="1">
      <c r="A148" s="627"/>
      <c r="B148" s="627"/>
      <c r="C148" s="627"/>
      <c r="D148" s="627"/>
      <c r="E148" s="627"/>
      <c r="F148" s="627"/>
      <c r="G148" s="627"/>
      <c r="H148" s="691"/>
      <c r="I148" s="691"/>
      <c r="J148" s="691"/>
      <c r="K148" s="691"/>
      <c r="L148" s="691"/>
      <c r="M148" s="627"/>
      <c r="N148" s="627"/>
      <c r="O148" s="627"/>
      <c r="P148" s="627"/>
      <c r="Q148" s="627"/>
      <c r="R148" s="627"/>
      <c r="S148" s="627"/>
      <c r="T148" s="627"/>
      <c r="U148" s="627"/>
      <c r="V148" s="627"/>
      <c r="W148" s="627"/>
      <c r="X148" s="627"/>
      <c r="Y148" s="627"/>
      <c r="Z148" s="627"/>
      <c r="AA148" s="627"/>
      <c r="AB148" s="627"/>
      <c r="AC148" s="627"/>
      <c r="AD148" s="627"/>
      <c r="AE148" s="627"/>
      <c r="AF148" s="627"/>
      <c r="AG148" s="627"/>
      <c r="AH148" s="627"/>
      <c r="AI148" s="627"/>
      <c r="AJ148" s="627"/>
      <c r="AK148" s="627"/>
      <c r="AL148" s="627"/>
      <c r="AM148" s="627"/>
      <c r="AN148" s="627"/>
      <c r="AO148" s="627"/>
      <c r="AP148" s="627"/>
      <c r="AQ148" s="627"/>
      <c r="AR148" s="627"/>
      <c r="AS148" s="627"/>
      <c r="AT148" s="627"/>
      <c r="AU148" s="627"/>
      <c r="AV148" s="627"/>
      <c r="AW148" s="627"/>
      <c r="AX148" s="627"/>
    </row>
    <row r="149" spans="1:50" s="731" customFormat="1">
      <c r="A149" s="627"/>
      <c r="B149" s="627"/>
      <c r="C149" s="627"/>
      <c r="D149" s="627"/>
      <c r="E149" s="627"/>
      <c r="F149" s="627"/>
      <c r="G149" s="627"/>
      <c r="H149" s="691"/>
      <c r="I149" s="691"/>
      <c r="J149" s="691"/>
      <c r="K149" s="691"/>
      <c r="L149" s="691"/>
      <c r="M149" s="627"/>
      <c r="N149" s="627"/>
      <c r="O149" s="627"/>
      <c r="P149" s="627"/>
      <c r="Q149" s="627"/>
      <c r="R149" s="627"/>
      <c r="S149" s="627"/>
      <c r="T149" s="627"/>
      <c r="U149" s="627"/>
      <c r="V149" s="627"/>
      <c r="W149" s="627"/>
      <c r="X149" s="627"/>
      <c r="Y149" s="627"/>
      <c r="Z149" s="627"/>
      <c r="AA149" s="627"/>
      <c r="AB149" s="627"/>
      <c r="AC149" s="627"/>
      <c r="AD149" s="627"/>
      <c r="AE149" s="627"/>
      <c r="AF149" s="627"/>
      <c r="AG149" s="627"/>
      <c r="AH149" s="627"/>
      <c r="AI149" s="627"/>
      <c r="AJ149" s="627"/>
      <c r="AK149" s="627"/>
      <c r="AL149" s="627"/>
      <c r="AM149" s="627"/>
      <c r="AN149" s="627"/>
      <c r="AO149" s="627"/>
      <c r="AP149" s="627"/>
      <c r="AQ149" s="627"/>
      <c r="AR149" s="627"/>
      <c r="AS149" s="627"/>
      <c r="AT149" s="627"/>
      <c r="AU149" s="627"/>
      <c r="AV149" s="627"/>
      <c r="AW149" s="627"/>
      <c r="AX149" s="627"/>
    </row>
    <row r="150" spans="1:50" s="731" customFormat="1">
      <c r="A150" s="627"/>
      <c r="B150" s="627"/>
      <c r="C150" s="627"/>
      <c r="D150" s="627"/>
      <c r="E150" s="627"/>
      <c r="F150" s="627"/>
      <c r="G150" s="627"/>
      <c r="H150" s="691"/>
      <c r="I150" s="691"/>
      <c r="J150" s="691"/>
      <c r="K150" s="691"/>
      <c r="L150" s="691"/>
      <c r="M150" s="627"/>
      <c r="N150" s="627"/>
      <c r="O150" s="627"/>
      <c r="P150" s="627"/>
      <c r="Q150" s="627"/>
      <c r="R150" s="627"/>
      <c r="S150" s="627"/>
      <c r="T150" s="627"/>
      <c r="U150" s="627"/>
      <c r="V150" s="627"/>
      <c r="W150" s="627"/>
      <c r="X150" s="627"/>
      <c r="Y150" s="627"/>
      <c r="Z150" s="627"/>
      <c r="AA150" s="627"/>
      <c r="AB150" s="627"/>
      <c r="AC150" s="627"/>
      <c r="AD150" s="627"/>
      <c r="AE150" s="627"/>
      <c r="AF150" s="627"/>
      <c r="AG150" s="627"/>
      <c r="AH150" s="627"/>
      <c r="AI150" s="627"/>
      <c r="AJ150" s="627"/>
      <c r="AK150" s="627"/>
      <c r="AL150" s="627"/>
      <c r="AM150" s="627"/>
      <c r="AN150" s="627"/>
      <c r="AO150" s="627"/>
      <c r="AP150" s="627"/>
      <c r="AQ150" s="627"/>
      <c r="AR150" s="627"/>
      <c r="AS150" s="627"/>
      <c r="AT150" s="627"/>
      <c r="AU150" s="627"/>
      <c r="AV150" s="627"/>
      <c r="AW150" s="627"/>
      <c r="AX150" s="627"/>
    </row>
    <row r="151" spans="1:50" s="731" customFormat="1">
      <c r="A151" s="627"/>
      <c r="B151" s="627"/>
      <c r="C151" s="627"/>
      <c r="D151" s="627"/>
      <c r="E151" s="627"/>
      <c r="F151" s="627"/>
      <c r="G151" s="627"/>
      <c r="H151" s="691"/>
      <c r="I151" s="691"/>
      <c r="J151" s="691"/>
      <c r="K151" s="691"/>
      <c r="L151" s="691"/>
      <c r="M151" s="627"/>
      <c r="N151" s="627"/>
      <c r="O151" s="627"/>
      <c r="P151" s="627"/>
      <c r="Q151" s="627"/>
      <c r="R151" s="627"/>
      <c r="S151" s="627"/>
      <c r="T151" s="627"/>
      <c r="U151" s="627"/>
      <c r="V151" s="627"/>
      <c r="W151" s="627"/>
      <c r="X151" s="627"/>
      <c r="Y151" s="627"/>
      <c r="Z151" s="627"/>
      <c r="AA151" s="627"/>
      <c r="AB151" s="627"/>
      <c r="AC151" s="627"/>
      <c r="AD151" s="627"/>
      <c r="AE151" s="627"/>
      <c r="AF151" s="627"/>
      <c r="AG151" s="627"/>
      <c r="AH151" s="627"/>
      <c r="AI151" s="627"/>
      <c r="AJ151" s="627"/>
      <c r="AK151" s="627"/>
      <c r="AL151" s="627"/>
      <c r="AM151" s="627"/>
      <c r="AN151" s="627"/>
      <c r="AO151" s="627"/>
      <c r="AP151" s="627"/>
      <c r="AQ151" s="627"/>
      <c r="AR151" s="627"/>
      <c r="AS151" s="627"/>
      <c r="AT151" s="627"/>
      <c r="AU151" s="627"/>
      <c r="AV151" s="627"/>
      <c r="AW151" s="627"/>
      <c r="AX151" s="627"/>
    </row>
    <row r="152" spans="1:50" s="731" customFormat="1">
      <c r="A152" s="627"/>
      <c r="B152" s="627"/>
      <c r="C152" s="627"/>
      <c r="D152" s="627"/>
      <c r="E152" s="627"/>
      <c r="F152" s="627"/>
      <c r="G152" s="627"/>
      <c r="H152" s="691"/>
      <c r="I152" s="691"/>
      <c r="J152" s="691"/>
      <c r="K152" s="691"/>
      <c r="L152" s="691"/>
      <c r="M152" s="627"/>
      <c r="N152" s="627"/>
      <c r="O152" s="627"/>
      <c r="P152" s="627"/>
      <c r="Q152" s="627"/>
      <c r="R152" s="627"/>
      <c r="S152" s="627"/>
      <c r="T152" s="627"/>
      <c r="U152" s="627"/>
      <c r="V152" s="627"/>
      <c r="W152" s="627"/>
      <c r="X152" s="627"/>
      <c r="Y152" s="627"/>
      <c r="Z152" s="627"/>
      <c r="AA152" s="627"/>
      <c r="AB152" s="627"/>
      <c r="AC152" s="627"/>
      <c r="AD152" s="627"/>
      <c r="AE152" s="627"/>
      <c r="AF152" s="627"/>
      <c r="AG152" s="627"/>
      <c r="AH152" s="627"/>
      <c r="AI152" s="627"/>
      <c r="AJ152" s="627"/>
      <c r="AK152" s="627"/>
      <c r="AL152" s="627"/>
      <c r="AM152" s="627"/>
      <c r="AN152" s="627"/>
      <c r="AO152" s="627"/>
      <c r="AP152" s="627"/>
      <c r="AQ152" s="627"/>
      <c r="AR152" s="627"/>
      <c r="AS152" s="627"/>
      <c r="AT152" s="627"/>
      <c r="AU152" s="627"/>
      <c r="AV152" s="627"/>
      <c r="AW152" s="627"/>
      <c r="AX152" s="627"/>
    </row>
    <row r="153" spans="1:50" s="731" customFormat="1">
      <c r="A153" s="627"/>
      <c r="B153" s="627"/>
      <c r="C153" s="627"/>
      <c r="D153" s="627"/>
      <c r="E153" s="627"/>
      <c r="F153" s="627"/>
      <c r="G153" s="627"/>
      <c r="H153" s="691"/>
      <c r="I153" s="691"/>
      <c r="J153" s="691"/>
      <c r="K153" s="691"/>
      <c r="L153" s="691"/>
      <c r="M153" s="627"/>
      <c r="N153" s="627"/>
      <c r="O153" s="627"/>
      <c r="P153" s="627"/>
      <c r="Q153" s="627"/>
      <c r="R153" s="627"/>
      <c r="S153" s="627"/>
      <c r="T153" s="627"/>
      <c r="U153" s="627"/>
      <c r="V153" s="627"/>
      <c r="W153" s="627"/>
      <c r="X153" s="627"/>
      <c r="Y153" s="627"/>
      <c r="Z153" s="627"/>
      <c r="AA153" s="627"/>
      <c r="AB153" s="627"/>
      <c r="AC153" s="627"/>
      <c r="AD153" s="627"/>
      <c r="AE153" s="627"/>
      <c r="AF153" s="627"/>
      <c r="AG153" s="627"/>
      <c r="AH153" s="627"/>
      <c r="AI153" s="627"/>
      <c r="AJ153" s="627"/>
      <c r="AK153" s="627"/>
      <c r="AL153" s="627"/>
      <c r="AM153" s="627"/>
      <c r="AN153" s="627"/>
      <c r="AO153" s="627"/>
      <c r="AP153" s="627"/>
      <c r="AQ153" s="627"/>
      <c r="AR153" s="627"/>
      <c r="AS153" s="627"/>
      <c r="AT153" s="627"/>
      <c r="AU153" s="627"/>
      <c r="AV153" s="627"/>
      <c r="AW153" s="627"/>
      <c r="AX153" s="627"/>
    </row>
    <row r="154" spans="1:50" s="731" customFormat="1">
      <c r="A154" s="627"/>
      <c r="B154" s="627"/>
      <c r="C154" s="627"/>
      <c r="D154" s="627"/>
      <c r="E154" s="627"/>
      <c r="F154" s="627"/>
      <c r="G154" s="627"/>
      <c r="H154" s="691"/>
      <c r="I154" s="691"/>
      <c r="J154" s="691"/>
      <c r="K154" s="691"/>
      <c r="L154" s="691"/>
      <c r="M154" s="627"/>
      <c r="N154" s="627"/>
      <c r="O154" s="627"/>
      <c r="P154" s="627"/>
      <c r="Q154" s="627"/>
      <c r="R154" s="627"/>
      <c r="S154" s="627"/>
      <c r="T154" s="627"/>
      <c r="U154" s="627"/>
      <c r="V154" s="627"/>
      <c r="W154" s="627"/>
      <c r="X154" s="627"/>
      <c r="Y154" s="627"/>
      <c r="Z154" s="627"/>
      <c r="AA154" s="627"/>
      <c r="AB154" s="627"/>
      <c r="AC154" s="627"/>
      <c r="AD154" s="627"/>
      <c r="AE154" s="627"/>
      <c r="AF154" s="627"/>
      <c r="AG154" s="627"/>
      <c r="AH154" s="627"/>
      <c r="AI154" s="627"/>
      <c r="AJ154" s="627"/>
      <c r="AK154" s="627"/>
      <c r="AL154" s="627"/>
      <c r="AM154" s="627"/>
      <c r="AN154" s="627"/>
      <c r="AO154" s="627"/>
      <c r="AP154" s="627"/>
      <c r="AQ154" s="627"/>
      <c r="AR154" s="627"/>
      <c r="AS154" s="627"/>
      <c r="AT154" s="627"/>
      <c r="AU154" s="627"/>
      <c r="AV154" s="627"/>
      <c r="AW154" s="627"/>
      <c r="AX154" s="627"/>
    </row>
    <row r="155" spans="1:50" s="731" customFormat="1">
      <c r="A155" s="627"/>
      <c r="B155" s="627"/>
      <c r="C155" s="627"/>
      <c r="D155" s="627"/>
      <c r="E155" s="627"/>
      <c r="F155" s="627"/>
      <c r="G155" s="627"/>
      <c r="H155" s="691"/>
      <c r="I155" s="691"/>
      <c r="J155" s="691"/>
      <c r="K155" s="691"/>
      <c r="L155" s="691"/>
      <c r="M155" s="627"/>
      <c r="N155" s="627"/>
      <c r="O155" s="627"/>
      <c r="P155" s="627"/>
      <c r="Q155" s="627"/>
      <c r="R155" s="627"/>
      <c r="S155" s="627"/>
      <c r="T155" s="627"/>
      <c r="U155" s="627"/>
      <c r="V155" s="627"/>
      <c r="W155" s="627"/>
      <c r="X155" s="627"/>
      <c r="Y155" s="627"/>
      <c r="Z155" s="627"/>
      <c r="AA155" s="627"/>
      <c r="AB155" s="627"/>
      <c r="AC155" s="627"/>
      <c r="AD155" s="627"/>
      <c r="AE155" s="627"/>
      <c r="AF155" s="627"/>
      <c r="AG155" s="627"/>
      <c r="AH155" s="627"/>
      <c r="AI155" s="627"/>
      <c r="AJ155" s="627"/>
      <c r="AK155" s="627"/>
      <c r="AL155" s="627"/>
      <c r="AM155" s="627"/>
      <c r="AN155" s="627"/>
      <c r="AO155" s="627"/>
      <c r="AP155" s="627"/>
      <c r="AQ155" s="627"/>
      <c r="AR155" s="627"/>
      <c r="AS155" s="627"/>
      <c r="AT155" s="627"/>
      <c r="AU155" s="627"/>
      <c r="AV155" s="627"/>
      <c r="AW155" s="627"/>
      <c r="AX155" s="627"/>
    </row>
    <row r="156" spans="1:50" s="731" customFormat="1">
      <c r="A156" s="627"/>
      <c r="B156" s="627"/>
      <c r="C156" s="627"/>
      <c r="D156" s="627"/>
      <c r="E156" s="627"/>
      <c r="F156" s="627"/>
      <c r="G156" s="627"/>
      <c r="H156" s="691"/>
      <c r="I156" s="691"/>
      <c r="J156" s="691"/>
      <c r="K156" s="691"/>
      <c r="L156" s="691"/>
      <c r="M156" s="627"/>
      <c r="N156" s="627"/>
      <c r="O156" s="627"/>
      <c r="P156" s="627"/>
      <c r="Q156" s="627"/>
      <c r="R156" s="627"/>
      <c r="S156" s="627"/>
      <c r="T156" s="627"/>
      <c r="U156" s="627"/>
      <c r="V156" s="627"/>
      <c r="W156" s="627"/>
      <c r="X156" s="627"/>
      <c r="Y156" s="627"/>
      <c r="Z156" s="627"/>
      <c r="AA156" s="627"/>
      <c r="AB156" s="627"/>
      <c r="AC156" s="627"/>
      <c r="AD156" s="627"/>
      <c r="AE156" s="627"/>
      <c r="AF156" s="627"/>
      <c r="AG156" s="627"/>
      <c r="AH156" s="627"/>
      <c r="AI156" s="627"/>
      <c r="AJ156" s="627"/>
      <c r="AK156" s="627"/>
      <c r="AL156" s="627"/>
      <c r="AM156" s="627"/>
      <c r="AN156" s="627"/>
      <c r="AO156" s="627"/>
      <c r="AP156" s="627"/>
      <c r="AQ156" s="627"/>
      <c r="AR156" s="627"/>
      <c r="AS156" s="627"/>
      <c r="AT156" s="627"/>
      <c r="AU156" s="627"/>
      <c r="AV156" s="627"/>
      <c r="AW156" s="627"/>
      <c r="AX156" s="627"/>
    </row>
    <row r="157" spans="1:50" s="731" customFormat="1">
      <c r="A157" s="627"/>
      <c r="B157" s="627"/>
      <c r="C157" s="627"/>
      <c r="D157" s="627"/>
      <c r="E157" s="627"/>
      <c r="F157" s="627"/>
      <c r="G157" s="627"/>
      <c r="H157" s="691"/>
      <c r="I157" s="691"/>
      <c r="J157" s="691"/>
      <c r="K157" s="691"/>
      <c r="L157" s="691"/>
      <c r="M157" s="627"/>
      <c r="N157" s="627"/>
      <c r="O157" s="627"/>
      <c r="P157" s="627"/>
      <c r="Q157" s="627"/>
      <c r="R157" s="627"/>
      <c r="S157" s="627"/>
      <c r="T157" s="627"/>
      <c r="U157" s="627"/>
      <c r="V157" s="627"/>
      <c r="W157" s="627"/>
      <c r="X157" s="627"/>
      <c r="Y157" s="627"/>
      <c r="Z157" s="627"/>
      <c r="AA157" s="627"/>
      <c r="AB157" s="627"/>
      <c r="AC157" s="627"/>
      <c r="AD157" s="627"/>
      <c r="AE157" s="627"/>
      <c r="AF157" s="627"/>
      <c r="AG157" s="627"/>
      <c r="AH157" s="627"/>
      <c r="AI157" s="627"/>
      <c r="AJ157" s="627"/>
      <c r="AK157" s="627"/>
      <c r="AL157" s="627"/>
      <c r="AM157" s="627"/>
      <c r="AN157" s="627"/>
      <c r="AO157" s="627"/>
      <c r="AP157" s="627"/>
      <c r="AQ157" s="627"/>
      <c r="AR157" s="627"/>
      <c r="AS157" s="627"/>
      <c r="AT157" s="627"/>
      <c r="AU157" s="627"/>
      <c r="AV157" s="627"/>
      <c r="AW157" s="627"/>
      <c r="AX157" s="627"/>
    </row>
    <row r="158" spans="1:50" s="731" customFormat="1">
      <c r="A158" s="627"/>
      <c r="B158" s="627"/>
      <c r="C158" s="627"/>
      <c r="D158" s="627"/>
      <c r="E158" s="627"/>
      <c r="F158" s="627"/>
      <c r="G158" s="627"/>
      <c r="H158" s="691"/>
      <c r="I158" s="691"/>
      <c r="J158" s="691"/>
      <c r="K158" s="691"/>
      <c r="L158" s="691"/>
      <c r="M158" s="627"/>
      <c r="N158" s="627"/>
      <c r="O158" s="627"/>
      <c r="P158" s="627"/>
      <c r="Q158" s="627"/>
      <c r="R158" s="627"/>
      <c r="S158" s="627"/>
      <c r="T158" s="627"/>
      <c r="U158" s="627"/>
      <c r="V158" s="627"/>
      <c r="W158" s="627"/>
      <c r="X158" s="627"/>
      <c r="Y158" s="627"/>
      <c r="Z158" s="627"/>
      <c r="AA158" s="627"/>
      <c r="AB158" s="627"/>
      <c r="AC158" s="627"/>
      <c r="AD158" s="627"/>
      <c r="AE158" s="627"/>
      <c r="AF158" s="627"/>
      <c r="AG158" s="627"/>
      <c r="AH158" s="627"/>
      <c r="AI158" s="627"/>
      <c r="AJ158" s="627"/>
      <c r="AK158" s="627"/>
      <c r="AL158" s="627"/>
      <c r="AM158" s="627"/>
      <c r="AN158" s="627"/>
      <c r="AO158" s="627"/>
      <c r="AP158" s="627"/>
      <c r="AQ158" s="627"/>
      <c r="AR158" s="627"/>
      <c r="AS158" s="627"/>
      <c r="AT158" s="627"/>
      <c r="AU158" s="627"/>
      <c r="AV158" s="627"/>
      <c r="AW158" s="627"/>
      <c r="AX158" s="627"/>
    </row>
    <row r="159" spans="1:50" s="731" customFormat="1">
      <c r="A159" s="627"/>
      <c r="B159" s="627"/>
      <c r="C159" s="627"/>
      <c r="D159" s="627"/>
      <c r="E159" s="627"/>
      <c r="F159" s="627"/>
      <c r="G159" s="627"/>
      <c r="H159" s="691"/>
      <c r="I159" s="691"/>
      <c r="J159" s="691"/>
      <c r="K159" s="691"/>
      <c r="L159" s="691"/>
      <c r="M159" s="627"/>
      <c r="N159" s="627"/>
      <c r="O159" s="627"/>
      <c r="P159" s="627"/>
      <c r="Q159" s="627"/>
      <c r="R159" s="627"/>
      <c r="S159" s="627"/>
      <c r="T159" s="627"/>
      <c r="U159" s="627"/>
      <c r="V159" s="627"/>
      <c r="W159" s="627"/>
      <c r="X159" s="627"/>
      <c r="Y159" s="627"/>
      <c r="Z159" s="627"/>
      <c r="AA159" s="627"/>
      <c r="AB159" s="627"/>
      <c r="AC159" s="627"/>
      <c r="AD159" s="627"/>
      <c r="AE159" s="627"/>
      <c r="AF159" s="627"/>
      <c r="AG159" s="627"/>
      <c r="AH159" s="627"/>
      <c r="AI159" s="627"/>
      <c r="AJ159" s="627"/>
      <c r="AK159" s="627"/>
      <c r="AL159" s="627"/>
      <c r="AM159" s="627"/>
      <c r="AN159" s="627"/>
      <c r="AO159" s="627"/>
      <c r="AP159" s="627"/>
      <c r="AQ159" s="627"/>
      <c r="AR159" s="627"/>
      <c r="AS159" s="627"/>
      <c r="AT159" s="627"/>
      <c r="AU159" s="627"/>
      <c r="AV159" s="627"/>
      <c r="AW159" s="627"/>
      <c r="AX159" s="627"/>
    </row>
    <row r="160" spans="1:50" s="731" customFormat="1">
      <c r="A160" s="627"/>
      <c r="B160" s="627"/>
      <c r="C160" s="627"/>
      <c r="D160" s="627"/>
      <c r="E160" s="627"/>
      <c r="F160" s="627"/>
      <c r="G160" s="627"/>
      <c r="H160" s="691"/>
      <c r="I160" s="691"/>
      <c r="J160" s="691"/>
      <c r="K160" s="691"/>
      <c r="L160" s="691"/>
      <c r="M160" s="627"/>
      <c r="N160" s="627"/>
      <c r="O160" s="627"/>
      <c r="P160" s="627"/>
      <c r="Q160" s="627"/>
      <c r="R160" s="627"/>
      <c r="S160" s="627"/>
      <c r="T160" s="627"/>
      <c r="U160" s="627"/>
      <c r="V160" s="627"/>
      <c r="W160" s="627"/>
      <c r="X160" s="627"/>
      <c r="Y160" s="627"/>
      <c r="Z160" s="627"/>
      <c r="AA160" s="627"/>
      <c r="AB160" s="627"/>
      <c r="AC160" s="627"/>
      <c r="AD160" s="627"/>
      <c r="AE160" s="627"/>
      <c r="AF160" s="627"/>
      <c r="AG160" s="627"/>
      <c r="AH160" s="627"/>
      <c r="AI160" s="627"/>
      <c r="AJ160" s="627"/>
      <c r="AK160" s="627"/>
      <c r="AL160" s="627"/>
      <c r="AM160" s="627"/>
      <c r="AN160" s="627"/>
      <c r="AO160" s="627"/>
      <c r="AP160" s="627"/>
      <c r="AQ160" s="627"/>
      <c r="AR160" s="627"/>
      <c r="AS160" s="627"/>
      <c r="AT160" s="627"/>
      <c r="AU160" s="627"/>
      <c r="AV160" s="627"/>
      <c r="AW160" s="627"/>
      <c r="AX160" s="627"/>
    </row>
    <row r="161" spans="1:50" s="731" customFormat="1">
      <c r="A161" s="627"/>
      <c r="B161" s="627"/>
      <c r="C161" s="627"/>
      <c r="D161" s="627"/>
      <c r="E161" s="627"/>
      <c r="F161" s="627"/>
      <c r="G161" s="627"/>
      <c r="H161" s="691"/>
      <c r="I161" s="691"/>
      <c r="J161" s="691"/>
      <c r="K161" s="691"/>
      <c r="L161" s="691"/>
      <c r="M161" s="627"/>
      <c r="N161" s="627"/>
      <c r="O161" s="627"/>
      <c r="P161" s="627"/>
      <c r="Q161" s="627"/>
      <c r="R161" s="627"/>
      <c r="S161" s="627"/>
      <c r="T161" s="627"/>
      <c r="U161" s="627"/>
      <c r="V161" s="627"/>
      <c r="W161" s="627"/>
      <c r="X161" s="627"/>
      <c r="Y161" s="627"/>
      <c r="Z161" s="627"/>
      <c r="AA161" s="627"/>
      <c r="AB161" s="627"/>
      <c r="AC161" s="627"/>
      <c r="AD161" s="627"/>
      <c r="AE161" s="627"/>
      <c r="AF161" s="627"/>
      <c r="AG161" s="627"/>
      <c r="AH161" s="627"/>
      <c r="AI161" s="627"/>
      <c r="AJ161" s="627"/>
      <c r="AK161" s="627"/>
      <c r="AL161" s="627"/>
      <c r="AM161" s="627"/>
      <c r="AN161" s="627"/>
      <c r="AO161" s="627"/>
      <c r="AP161" s="627"/>
      <c r="AQ161" s="627"/>
      <c r="AR161" s="627"/>
      <c r="AS161" s="627"/>
      <c r="AT161" s="627"/>
      <c r="AU161" s="627"/>
      <c r="AV161" s="627"/>
      <c r="AW161" s="627"/>
      <c r="AX161" s="627"/>
    </row>
    <row r="162" spans="1:50" s="731" customFormat="1">
      <c r="A162" s="627"/>
      <c r="B162" s="627"/>
      <c r="C162" s="627"/>
      <c r="D162" s="627"/>
      <c r="E162" s="627"/>
      <c r="F162" s="627"/>
      <c r="G162" s="627"/>
      <c r="H162" s="691"/>
      <c r="I162" s="691"/>
      <c r="J162" s="691"/>
      <c r="K162" s="691"/>
      <c r="L162" s="691"/>
      <c r="M162" s="627"/>
      <c r="N162" s="627"/>
      <c r="O162" s="627"/>
      <c r="P162" s="627"/>
      <c r="Q162" s="627"/>
      <c r="R162" s="627"/>
      <c r="S162" s="627"/>
      <c r="T162" s="627"/>
      <c r="U162" s="627"/>
      <c r="V162" s="627"/>
      <c r="W162" s="627"/>
      <c r="X162" s="627"/>
      <c r="Y162" s="627"/>
      <c r="Z162" s="627"/>
      <c r="AA162" s="627"/>
      <c r="AB162" s="627"/>
      <c r="AC162" s="627"/>
      <c r="AD162" s="627"/>
      <c r="AE162" s="627"/>
      <c r="AF162" s="627"/>
      <c r="AG162" s="627"/>
      <c r="AH162" s="627"/>
      <c r="AI162" s="627"/>
      <c r="AJ162" s="627"/>
      <c r="AK162" s="627"/>
      <c r="AL162" s="627"/>
      <c r="AM162" s="627"/>
      <c r="AN162" s="627"/>
      <c r="AO162" s="627"/>
      <c r="AP162" s="627"/>
      <c r="AQ162" s="627"/>
      <c r="AR162" s="627"/>
      <c r="AS162" s="627"/>
      <c r="AT162" s="627"/>
      <c r="AU162" s="627"/>
      <c r="AV162" s="627"/>
      <c r="AW162" s="627"/>
      <c r="AX162" s="627"/>
    </row>
    <row r="163" spans="1:50" s="731" customFormat="1">
      <c r="A163" s="627"/>
      <c r="B163" s="627"/>
      <c r="C163" s="627"/>
      <c r="D163" s="627"/>
      <c r="E163" s="627"/>
      <c r="F163" s="627"/>
      <c r="G163" s="627"/>
      <c r="H163" s="691"/>
      <c r="I163" s="691"/>
      <c r="J163" s="691"/>
      <c r="K163" s="691"/>
      <c r="L163" s="691"/>
      <c r="M163" s="627"/>
      <c r="N163" s="627"/>
      <c r="O163" s="627"/>
      <c r="P163" s="627"/>
      <c r="Q163" s="627"/>
      <c r="R163" s="627"/>
      <c r="S163" s="627"/>
      <c r="T163" s="627"/>
      <c r="U163" s="627"/>
      <c r="V163" s="627"/>
      <c r="W163" s="627"/>
      <c r="X163" s="627"/>
      <c r="Y163" s="627"/>
      <c r="Z163" s="627"/>
      <c r="AA163" s="627"/>
      <c r="AB163" s="627"/>
      <c r="AC163" s="627"/>
      <c r="AD163" s="627"/>
      <c r="AE163" s="627"/>
      <c r="AF163" s="627"/>
      <c r="AG163" s="627"/>
      <c r="AH163" s="627"/>
      <c r="AI163" s="627"/>
      <c r="AJ163" s="627"/>
      <c r="AK163" s="627"/>
      <c r="AL163" s="627"/>
      <c r="AM163" s="627"/>
      <c r="AN163" s="627"/>
      <c r="AO163" s="627"/>
      <c r="AP163" s="627"/>
      <c r="AQ163" s="627"/>
      <c r="AR163" s="627"/>
      <c r="AS163" s="627"/>
      <c r="AT163" s="627"/>
      <c r="AU163" s="627"/>
      <c r="AV163" s="627"/>
      <c r="AW163" s="627"/>
      <c r="AX163" s="627"/>
    </row>
    <row r="164" spans="1:50" s="731" customFormat="1">
      <c r="A164" s="627"/>
      <c r="B164" s="627"/>
      <c r="C164" s="627"/>
      <c r="D164" s="627"/>
      <c r="E164" s="627"/>
      <c r="F164" s="627"/>
      <c r="G164" s="627"/>
      <c r="H164" s="691"/>
      <c r="I164" s="691"/>
      <c r="J164" s="691"/>
      <c r="K164" s="691"/>
      <c r="L164" s="691"/>
      <c r="M164" s="627"/>
      <c r="N164" s="627"/>
      <c r="O164" s="627"/>
      <c r="P164" s="627"/>
      <c r="Q164" s="627"/>
      <c r="R164" s="627"/>
      <c r="S164" s="627"/>
      <c r="T164" s="627"/>
      <c r="U164" s="627"/>
      <c r="V164" s="627"/>
      <c r="W164" s="627"/>
      <c r="X164" s="627"/>
      <c r="Y164" s="627"/>
      <c r="Z164" s="627"/>
      <c r="AA164" s="627"/>
      <c r="AB164" s="627"/>
      <c r="AC164" s="627"/>
      <c r="AD164" s="627"/>
      <c r="AE164" s="627"/>
      <c r="AF164" s="627"/>
      <c r="AG164" s="627"/>
      <c r="AH164" s="627"/>
      <c r="AI164" s="627"/>
      <c r="AJ164" s="627"/>
      <c r="AK164" s="627"/>
      <c r="AL164" s="627"/>
      <c r="AM164" s="627"/>
      <c r="AN164" s="627"/>
      <c r="AO164" s="627"/>
      <c r="AP164" s="627"/>
      <c r="AQ164" s="627"/>
      <c r="AR164" s="627"/>
      <c r="AS164" s="627"/>
      <c r="AT164" s="627"/>
      <c r="AU164" s="627"/>
      <c r="AV164" s="627"/>
      <c r="AW164" s="627"/>
      <c r="AX164" s="627"/>
    </row>
    <row r="165" spans="1:50" s="731" customFormat="1">
      <c r="A165" s="627"/>
      <c r="B165" s="627"/>
      <c r="C165" s="627"/>
      <c r="D165" s="627"/>
      <c r="E165" s="627"/>
      <c r="F165" s="627"/>
      <c r="G165" s="627"/>
      <c r="H165" s="691"/>
      <c r="I165" s="691"/>
      <c r="J165" s="691"/>
      <c r="K165" s="691"/>
      <c r="L165" s="691"/>
      <c r="M165" s="627"/>
      <c r="N165" s="627"/>
      <c r="O165" s="627"/>
      <c r="P165" s="627"/>
      <c r="Q165" s="627"/>
      <c r="R165" s="627"/>
      <c r="S165" s="627"/>
      <c r="T165" s="627"/>
      <c r="U165" s="627"/>
      <c r="V165" s="627"/>
      <c r="W165" s="627"/>
      <c r="X165" s="627"/>
      <c r="Y165" s="627"/>
      <c r="Z165" s="627"/>
      <c r="AA165" s="627"/>
      <c r="AB165" s="627"/>
      <c r="AC165" s="627"/>
      <c r="AD165" s="627"/>
      <c r="AE165" s="627"/>
      <c r="AF165" s="627"/>
      <c r="AG165" s="627"/>
      <c r="AH165" s="627"/>
      <c r="AI165" s="627"/>
      <c r="AJ165" s="627"/>
      <c r="AK165" s="627"/>
      <c r="AL165" s="627"/>
      <c r="AM165" s="627"/>
      <c r="AN165" s="627"/>
      <c r="AO165" s="627"/>
      <c r="AP165" s="627"/>
      <c r="AQ165" s="627"/>
      <c r="AR165" s="627"/>
      <c r="AS165" s="627"/>
      <c r="AT165" s="627"/>
      <c r="AU165" s="627"/>
      <c r="AV165" s="627"/>
      <c r="AW165" s="627"/>
      <c r="AX165" s="627"/>
    </row>
    <row r="166" spans="1:50" s="731" customFormat="1">
      <c r="A166" s="627"/>
      <c r="B166" s="627"/>
      <c r="C166" s="627"/>
      <c r="D166" s="627"/>
      <c r="E166" s="627"/>
      <c r="F166" s="627"/>
      <c r="G166" s="627"/>
      <c r="H166" s="691"/>
      <c r="I166" s="691"/>
      <c r="J166" s="691"/>
      <c r="K166" s="691"/>
      <c r="L166" s="691"/>
      <c r="M166" s="627"/>
      <c r="N166" s="627"/>
      <c r="O166" s="627"/>
      <c r="P166" s="627"/>
      <c r="Q166" s="627"/>
      <c r="R166" s="627"/>
      <c r="S166" s="627"/>
      <c r="T166" s="627"/>
      <c r="U166" s="627"/>
      <c r="V166" s="627"/>
      <c r="W166" s="627"/>
      <c r="X166" s="627"/>
      <c r="Y166" s="627"/>
      <c r="Z166" s="627"/>
      <c r="AA166" s="627"/>
      <c r="AB166" s="627"/>
      <c r="AC166" s="627"/>
      <c r="AD166" s="627"/>
      <c r="AE166" s="627"/>
      <c r="AF166" s="627"/>
      <c r="AG166" s="627"/>
      <c r="AH166" s="627"/>
      <c r="AI166" s="627"/>
      <c r="AJ166" s="627"/>
      <c r="AK166" s="627"/>
      <c r="AL166" s="627"/>
      <c r="AM166" s="627"/>
      <c r="AN166" s="627"/>
      <c r="AO166" s="627"/>
      <c r="AP166" s="627"/>
      <c r="AQ166" s="627"/>
      <c r="AR166" s="627"/>
      <c r="AS166" s="627"/>
      <c r="AT166" s="627"/>
      <c r="AU166" s="627"/>
      <c r="AV166" s="627"/>
      <c r="AW166" s="627"/>
      <c r="AX166" s="627"/>
    </row>
    <row r="167" spans="1:50" s="731" customFormat="1">
      <c r="A167" s="627"/>
      <c r="B167" s="627"/>
      <c r="C167" s="627"/>
      <c r="D167" s="627"/>
      <c r="E167" s="627"/>
      <c r="F167" s="627"/>
      <c r="G167" s="627"/>
      <c r="H167" s="691"/>
      <c r="I167" s="691"/>
      <c r="J167" s="691"/>
      <c r="K167" s="691"/>
      <c r="L167" s="691"/>
      <c r="M167" s="627"/>
      <c r="N167" s="627"/>
      <c r="O167" s="627"/>
      <c r="P167" s="627"/>
      <c r="Q167" s="627"/>
      <c r="R167" s="627"/>
      <c r="S167" s="627"/>
      <c r="T167" s="627"/>
      <c r="U167" s="627"/>
      <c r="V167" s="627"/>
      <c r="W167" s="627"/>
      <c r="X167" s="627"/>
      <c r="Y167" s="627"/>
      <c r="Z167" s="627"/>
      <c r="AA167" s="627"/>
      <c r="AB167" s="627"/>
      <c r="AC167" s="627"/>
      <c r="AD167" s="627"/>
      <c r="AE167" s="627"/>
      <c r="AF167" s="627"/>
      <c r="AG167" s="627"/>
      <c r="AH167" s="627"/>
      <c r="AI167" s="627"/>
      <c r="AJ167" s="627"/>
      <c r="AK167" s="627"/>
      <c r="AL167" s="627"/>
      <c r="AM167" s="627"/>
      <c r="AN167" s="627"/>
      <c r="AO167" s="627"/>
      <c r="AP167" s="627"/>
      <c r="AQ167" s="627"/>
      <c r="AR167" s="627"/>
      <c r="AS167" s="627"/>
      <c r="AT167" s="627"/>
      <c r="AU167" s="627"/>
      <c r="AV167" s="627"/>
      <c r="AW167" s="627"/>
      <c r="AX167" s="627"/>
    </row>
    <row r="168" spans="1:50" s="731" customFormat="1">
      <c r="A168" s="627"/>
      <c r="B168" s="627"/>
      <c r="C168" s="627"/>
      <c r="D168" s="627"/>
      <c r="E168" s="627"/>
      <c r="F168" s="627"/>
      <c r="G168" s="627"/>
      <c r="H168" s="691"/>
      <c r="I168" s="691"/>
      <c r="J168" s="691"/>
      <c r="K168" s="691"/>
      <c r="L168" s="691"/>
      <c r="M168" s="627"/>
      <c r="N168" s="627"/>
      <c r="O168" s="627"/>
      <c r="P168" s="627"/>
      <c r="Q168" s="627"/>
      <c r="R168" s="627"/>
      <c r="S168" s="627"/>
      <c r="T168" s="627"/>
      <c r="U168" s="627"/>
      <c r="V168" s="627"/>
      <c r="W168" s="627"/>
      <c r="X168" s="627"/>
      <c r="Y168" s="627"/>
      <c r="Z168" s="627"/>
      <c r="AA168" s="627"/>
      <c r="AB168" s="627"/>
      <c r="AC168" s="627"/>
      <c r="AD168" s="627"/>
      <c r="AE168" s="627"/>
      <c r="AF168" s="627"/>
      <c r="AG168" s="627"/>
      <c r="AH168" s="627"/>
      <c r="AI168" s="627"/>
      <c r="AJ168" s="627"/>
      <c r="AK168" s="627"/>
      <c r="AL168" s="627"/>
      <c r="AM168" s="627"/>
      <c r="AN168" s="627"/>
      <c r="AO168" s="627"/>
      <c r="AP168" s="627"/>
      <c r="AQ168" s="627"/>
      <c r="AR168" s="627"/>
      <c r="AS168" s="627"/>
      <c r="AT168" s="627"/>
      <c r="AU168" s="627"/>
      <c r="AV168" s="627"/>
      <c r="AW168" s="627"/>
      <c r="AX168" s="627"/>
    </row>
    <row r="169" spans="1:50" s="731" customFormat="1">
      <c r="A169" s="627"/>
      <c r="B169" s="627"/>
      <c r="C169" s="627"/>
      <c r="D169" s="627"/>
      <c r="E169" s="627"/>
      <c r="F169" s="627"/>
      <c r="G169" s="627"/>
      <c r="H169" s="691"/>
      <c r="I169" s="691"/>
      <c r="J169" s="691"/>
      <c r="K169" s="691"/>
      <c r="L169" s="691"/>
      <c r="M169" s="627"/>
      <c r="N169" s="627"/>
      <c r="O169" s="627"/>
      <c r="P169" s="627"/>
      <c r="Q169" s="627"/>
      <c r="R169" s="627"/>
      <c r="S169" s="627"/>
      <c r="T169" s="627"/>
      <c r="U169" s="627"/>
      <c r="V169" s="627"/>
      <c r="W169" s="627"/>
      <c r="X169" s="627"/>
      <c r="Y169" s="627"/>
      <c r="Z169" s="627"/>
      <c r="AA169" s="627"/>
      <c r="AB169" s="627"/>
      <c r="AC169" s="627"/>
      <c r="AD169" s="627"/>
      <c r="AE169" s="627"/>
      <c r="AF169" s="627"/>
      <c r="AG169" s="627"/>
      <c r="AH169" s="627"/>
      <c r="AI169" s="627"/>
      <c r="AJ169" s="627"/>
      <c r="AK169" s="627"/>
      <c r="AL169" s="627"/>
      <c r="AM169" s="627"/>
      <c r="AN169" s="627"/>
      <c r="AO169" s="627"/>
      <c r="AP169" s="627"/>
      <c r="AQ169" s="627"/>
      <c r="AR169" s="627"/>
      <c r="AS169" s="627"/>
      <c r="AT169" s="627"/>
      <c r="AU169" s="627"/>
      <c r="AV169" s="627"/>
      <c r="AW169" s="627"/>
      <c r="AX169" s="627"/>
    </row>
    <row r="170" spans="1:50" s="731" customFormat="1">
      <c r="A170" s="627"/>
      <c r="B170" s="627"/>
      <c r="C170" s="627"/>
      <c r="D170" s="627"/>
      <c r="E170" s="627"/>
      <c r="F170" s="627"/>
      <c r="G170" s="627"/>
      <c r="H170" s="691"/>
      <c r="I170" s="691"/>
      <c r="J170" s="691"/>
      <c r="K170" s="691"/>
      <c r="L170" s="691"/>
      <c r="M170" s="627"/>
      <c r="N170" s="627"/>
      <c r="O170" s="627"/>
      <c r="P170" s="627"/>
      <c r="Q170" s="627"/>
      <c r="R170" s="627"/>
      <c r="S170" s="627"/>
      <c r="T170" s="627"/>
      <c r="U170" s="627"/>
      <c r="V170" s="627"/>
      <c r="W170" s="627"/>
      <c r="X170" s="627"/>
      <c r="Y170" s="627"/>
      <c r="Z170" s="627"/>
      <c r="AA170" s="627"/>
      <c r="AB170" s="627"/>
      <c r="AC170" s="627"/>
      <c r="AD170" s="627"/>
      <c r="AE170" s="627"/>
      <c r="AF170" s="627"/>
      <c r="AG170" s="627"/>
      <c r="AH170" s="627"/>
      <c r="AI170" s="627"/>
      <c r="AJ170" s="627"/>
      <c r="AK170" s="627"/>
      <c r="AL170" s="627"/>
      <c r="AM170" s="627"/>
      <c r="AN170" s="627"/>
      <c r="AO170" s="627"/>
      <c r="AP170" s="627"/>
      <c r="AQ170" s="627"/>
      <c r="AR170" s="627"/>
      <c r="AS170" s="627"/>
      <c r="AT170" s="627"/>
      <c r="AU170" s="627"/>
      <c r="AV170" s="627"/>
      <c r="AW170" s="627"/>
      <c r="AX170" s="627"/>
    </row>
    <row r="171" spans="1:50" s="731" customFormat="1">
      <c r="A171" s="627"/>
      <c r="B171" s="627"/>
      <c r="C171" s="627"/>
      <c r="D171" s="627"/>
      <c r="E171" s="627"/>
      <c r="F171" s="627"/>
      <c r="G171" s="627"/>
      <c r="H171" s="691"/>
      <c r="I171" s="691"/>
      <c r="J171" s="691"/>
      <c r="K171" s="691"/>
      <c r="L171" s="691"/>
      <c r="M171" s="627"/>
      <c r="N171" s="627"/>
      <c r="O171" s="627"/>
      <c r="P171" s="627"/>
      <c r="Q171" s="627"/>
      <c r="R171" s="627"/>
      <c r="S171" s="627"/>
      <c r="T171" s="627"/>
      <c r="U171" s="627"/>
      <c r="V171" s="627"/>
      <c r="W171" s="627"/>
      <c r="X171" s="627"/>
      <c r="Y171" s="627"/>
      <c r="Z171" s="627"/>
      <c r="AA171" s="627"/>
      <c r="AB171" s="627"/>
      <c r="AC171" s="627"/>
      <c r="AD171" s="627"/>
      <c r="AE171" s="627"/>
      <c r="AF171" s="627"/>
      <c r="AG171" s="627"/>
      <c r="AH171" s="627"/>
      <c r="AI171" s="627"/>
      <c r="AJ171" s="627"/>
      <c r="AK171" s="627"/>
      <c r="AL171" s="627"/>
      <c r="AM171" s="627"/>
      <c r="AN171" s="627"/>
      <c r="AO171" s="627"/>
      <c r="AP171" s="627"/>
      <c r="AQ171" s="627"/>
      <c r="AR171" s="627"/>
      <c r="AS171" s="627"/>
      <c r="AT171" s="627"/>
      <c r="AU171" s="627"/>
      <c r="AV171" s="627"/>
      <c r="AW171" s="627"/>
      <c r="AX171" s="627"/>
    </row>
    <row r="172" spans="1:50" s="731" customFormat="1">
      <c r="A172" s="627"/>
      <c r="B172" s="627"/>
      <c r="C172" s="627"/>
      <c r="D172" s="627"/>
      <c r="E172" s="627"/>
      <c r="F172" s="627"/>
      <c r="G172" s="627"/>
      <c r="H172" s="691"/>
      <c r="I172" s="691"/>
      <c r="J172" s="691"/>
      <c r="K172" s="691"/>
      <c r="L172" s="691"/>
      <c r="M172" s="627"/>
      <c r="N172" s="627"/>
      <c r="O172" s="627"/>
      <c r="P172" s="627"/>
      <c r="Q172" s="627"/>
      <c r="R172" s="627"/>
      <c r="S172" s="627"/>
      <c r="T172" s="627"/>
      <c r="U172" s="627"/>
      <c r="V172" s="627"/>
      <c r="W172" s="627"/>
      <c r="X172" s="627"/>
      <c r="Y172" s="627"/>
      <c r="Z172" s="627"/>
      <c r="AA172" s="627"/>
      <c r="AB172" s="627"/>
      <c r="AC172" s="627"/>
      <c r="AD172" s="627"/>
      <c r="AE172" s="627"/>
      <c r="AF172" s="627"/>
      <c r="AG172" s="627"/>
      <c r="AH172" s="627"/>
      <c r="AI172" s="627"/>
      <c r="AJ172" s="627"/>
      <c r="AK172" s="627"/>
      <c r="AL172" s="627"/>
      <c r="AM172" s="627"/>
      <c r="AN172" s="627"/>
      <c r="AO172" s="627"/>
      <c r="AP172" s="627"/>
      <c r="AQ172" s="627"/>
      <c r="AR172" s="627"/>
      <c r="AS172" s="627"/>
      <c r="AT172" s="627"/>
      <c r="AU172" s="627"/>
      <c r="AV172" s="627"/>
      <c r="AW172" s="627"/>
      <c r="AX172" s="627"/>
    </row>
    <row r="173" spans="1:50" s="731" customFormat="1">
      <c r="A173" s="627"/>
      <c r="B173" s="627"/>
      <c r="C173" s="627"/>
      <c r="D173" s="627"/>
      <c r="E173" s="627"/>
      <c r="F173" s="627"/>
      <c r="G173" s="627"/>
      <c r="H173" s="691"/>
      <c r="I173" s="691"/>
      <c r="J173" s="691"/>
      <c r="K173" s="691"/>
      <c r="L173" s="691"/>
      <c r="M173" s="627"/>
      <c r="N173" s="627"/>
      <c r="O173" s="627"/>
      <c r="P173" s="627"/>
      <c r="Q173" s="627"/>
      <c r="R173" s="627"/>
      <c r="S173" s="627"/>
      <c r="T173" s="627"/>
      <c r="U173" s="627"/>
      <c r="V173" s="627"/>
      <c r="W173" s="627"/>
      <c r="X173" s="627"/>
      <c r="Y173" s="627"/>
      <c r="Z173" s="627"/>
      <c r="AA173" s="627"/>
      <c r="AB173" s="627"/>
      <c r="AC173" s="627"/>
      <c r="AD173" s="627"/>
      <c r="AE173" s="627"/>
      <c r="AF173" s="627"/>
      <c r="AG173" s="627"/>
      <c r="AH173" s="627"/>
      <c r="AI173" s="627"/>
      <c r="AJ173" s="627"/>
      <c r="AK173" s="627"/>
      <c r="AL173" s="627"/>
      <c r="AM173" s="627"/>
      <c r="AN173" s="627"/>
      <c r="AO173" s="627"/>
      <c r="AP173" s="627"/>
      <c r="AQ173" s="627"/>
      <c r="AR173" s="627"/>
      <c r="AS173" s="627"/>
      <c r="AT173" s="627"/>
      <c r="AU173" s="627"/>
      <c r="AV173" s="627"/>
      <c r="AW173" s="627"/>
      <c r="AX173" s="627"/>
    </row>
    <row r="174" spans="1:50" s="731" customFormat="1">
      <c r="A174" s="627"/>
      <c r="B174" s="627"/>
      <c r="C174" s="627"/>
      <c r="D174" s="627"/>
      <c r="E174" s="627"/>
      <c r="F174" s="627"/>
      <c r="G174" s="627"/>
      <c r="H174" s="691"/>
      <c r="I174" s="691"/>
      <c r="J174" s="691"/>
      <c r="K174" s="691"/>
      <c r="L174" s="691"/>
      <c r="M174" s="627"/>
      <c r="N174" s="627"/>
      <c r="O174" s="627"/>
      <c r="P174" s="627"/>
      <c r="Q174" s="627"/>
      <c r="R174" s="627"/>
      <c r="S174" s="627"/>
      <c r="T174" s="627"/>
      <c r="U174" s="627"/>
      <c r="V174" s="627"/>
      <c r="W174" s="627"/>
      <c r="X174" s="627"/>
      <c r="Y174" s="627"/>
      <c r="Z174" s="627"/>
      <c r="AA174" s="627"/>
      <c r="AB174" s="627"/>
      <c r="AC174" s="627"/>
      <c r="AD174" s="627"/>
      <c r="AE174" s="627"/>
      <c r="AF174" s="627"/>
      <c r="AG174" s="627"/>
      <c r="AH174" s="627"/>
      <c r="AI174" s="627"/>
      <c r="AJ174" s="627"/>
      <c r="AK174" s="627"/>
      <c r="AL174" s="627"/>
      <c r="AM174" s="627"/>
      <c r="AN174" s="627"/>
      <c r="AO174" s="627"/>
      <c r="AP174" s="627"/>
      <c r="AQ174" s="627"/>
      <c r="AR174" s="627"/>
      <c r="AS174" s="627"/>
      <c r="AT174" s="627"/>
      <c r="AU174" s="627"/>
      <c r="AV174" s="627"/>
      <c r="AW174" s="627"/>
      <c r="AX174" s="627"/>
    </row>
    <row r="175" spans="1:50" s="731" customFormat="1">
      <c r="A175" s="627"/>
      <c r="B175" s="627"/>
      <c r="C175" s="627"/>
      <c r="D175" s="627"/>
      <c r="E175" s="627"/>
      <c r="F175" s="627"/>
      <c r="G175" s="627"/>
      <c r="H175" s="691"/>
      <c r="I175" s="691"/>
      <c r="J175" s="691"/>
      <c r="K175" s="691"/>
      <c r="L175" s="691"/>
      <c r="M175" s="627"/>
      <c r="N175" s="627"/>
      <c r="O175" s="627"/>
      <c r="P175" s="627"/>
      <c r="Q175" s="627"/>
      <c r="R175" s="627"/>
      <c r="S175" s="627"/>
      <c r="T175" s="627"/>
      <c r="U175" s="627"/>
      <c r="V175" s="627"/>
      <c r="W175" s="627"/>
      <c r="X175" s="627"/>
      <c r="Y175" s="627"/>
      <c r="Z175" s="627"/>
      <c r="AA175" s="627"/>
      <c r="AB175" s="627"/>
      <c r="AC175" s="627"/>
      <c r="AD175" s="627"/>
      <c r="AE175" s="627"/>
      <c r="AF175" s="627"/>
      <c r="AG175" s="627"/>
      <c r="AH175" s="627"/>
      <c r="AI175" s="627"/>
      <c r="AJ175" s="627"/>
      <c r="AK175" s="627"/>
      <c r="AL175" s="627"/>
      <c r="AM175" s="627"/>
      <c r="AN175" s="627"/>
      <c r="AO175" s="627"/>
      <c r="AP175" s="627"/>
      <c r="AQ175" s="627"/>
      <c r="AR175" s="627"/>
      <c r="AS175" s="627"/>
      <c r="AT175" s="627"/>
      <c r="AU175" s="627"/>
      <c r="AV175" s="627"/>
      <c r="AW175" s="627"/>
      <c r="AX175" s="627"/>
    </row>
    <row r="176" spans="1:50" s="731" customFormat="1">
      <c r="A176" s="627"/>
      <c r="B176" s="627"/>
      <c r="C176" s="627"/>
      <c r="D176" s="627"/>
      <c r="E176" s="627"/>
      <c r="F176" s="627"/>
      <c r="G176" s="627"/>
      <c r="H176" s="691"/>
      <c r="I176" s="691"/>
      <c r="J176" s="691"/>
      <c r="K176" s="691"/>
      <c r="L176" s="691"/>
      <c r="M176" s="627"/>
      <c r="N176" s="627"/>
      <c r="O176" s="627"/>
      <c r="P176" s="627"/>
      <c r="Q176" s="627"/>
      <c r="R176" s="627"/>
      <c r="S176" s="627"/>
      <c r="T176" s="627"/>
      <c r="U176" s="627"/>
      <c r="V176" s="627"/>
      <c r="W176" s="627"/>
      <c r="X176" s="627"/>
      <c r="Y176" s="627"/>
      <c r="Z176" s="627"/>
      <c r="AA176" s="627"/>
      <c r="AB176" s="627"/>
      <c r="AC176" s="627"/>
      <c r="AD176" s="627"/>
      <c r="AE176" s="627"/>
      <c r="AF176" s="627"/>
      <c r="AG176" s="627"/>
      <c r="AH176" s="627"/>
      <c r="AI176" s="627"/>
      <c r="AJ176" s="627"/>
      <c r="AK176" s="627"/>
      <c r="AL176" s="627"/>
      <c r="AM176" s="627"/>
      <c r="AN176" s="627"/>
      <c r="AO176" s="627"/>
      <c r="AP176" s="627"/>
      <c r="AQ176" s="627"/>
      <c r="AR176" s="627"/>
      <c r="AS176" s="627"/>
      <c r="AT176" s="627"/>
      <c r="AU176" s="627"/>
      <c r="AV176" s="627"/>
      <c r="AW176" s="627"/>
      <c r="AX176" s="627"/>
    </row>
    <row r="177" spans="1:50" s="731" customFormat="1">
      <c r="A177" s="627"/>
      <c r="B177" s="627"/>
      <c r="C177" s="627"/>
      <c r="D177" s="627"/>
      <c r="E177" s="627"/>
      <c r="F177" s="627"/>
      <c r="G177" s="627"/>
      <c r="H177" s="691"/>
      <c r="I177" s="691"/>
      <c r="J177" s="691"/>
      <c r="K177" s="691"/>
      <c r="L177" s="691"/>
      <c r="M177" s="627"/>
      <c r="N177" s="627"/>
      <c r="O177" s="627"/>
      <c r="P177" s="627"/>
      <c r="Q177" s="627"/>
      <c r="R177" s="627"/>
      <c r="S177" s="627"/>
      <c r="T177" s="627"/>
      <c r="U177" s="627"/>
      <c r="V177" s="627"/>
      <c r="W177" s="627"/>
      <c r="X177" s="627"/>
      <c r="Y177" s="627"/>
      <c r="Z177" s="627"/>
      <c r="AA177" s="627"/>
      <c r="AB177" s="627"/>
      <c r="AC177" s="627"/>
      <c r="AD177" s="627"/>
      <c r="AE177" s="627"/>
      <c r="AF177" s="627"/>
      <c r="AG177" s="627"/>
      <c r="AH177" s="627"/>
      <c r="AI177" s="627"/>
      <c r="AJ177" s="627"/>
      <c r="AK177" s="627"/>
      <c r="AL177" s="627"/>
      <c r="AM177" s="627"/>
      <c r="AN177" s="627"/>
      <c r="AO177" s="627"/>
      <c r="AP177" s="627"/>
      <c r="AQ177" s="627"/>
      <c r="AR177" s="627"/>
      <c r="AS177" s="627"/>
      <c r="AT177" s="627"/>
      <c r="AU177" s="627"/>
      <c r="AV177" s="627"/>
      <c r="AW177" s="627"/>
      <c r="AX177" s="627"/>
    </row>
    <row r="178" spans="1:50" s="731" customFormat="1">
      <c r="A178" s="627"/>
      <c r="B178" s="627"/>
      <c r="C178" s="627"/>
      <c r="D178" s="627"/>
      <c r="E178" s="627"/>
      <c r="F178" s="627"/>
      <c r="G178" s="627"/>
      <c r="H178" s="691"/>
      <c r="I178" s="691"/>
      <c r="J178" s="691"/>
      <c r="K178" s="691"/>
      <c r="L178" s="691"/>
      <c r="M178" s="627"/>
      <c r="N178" s="627"/>
      <c r="O178" s="627"/>
      <c r="P178" s="627"/>
      <c r="Q178" s="627"/>
      <c r="R178" s="627"/>
      <c r="S178" s="627"/>
      <c r="T178" s="627"/>
      <c r="U178" s="627"/>
      <c r="V178" s="627"/>
      <c r="W178" s="627"/>
      <c r="X178" s="627"/>
      <c r="Y178" s="627"/>
      <c r="Z178" s="627"/>
      <c r="AA178" s="627"/>
      <c r="AB178" s="627"/>
      <c r="AC178" s="627"/>
      <c r="AD178" s="627"/>
      <c r="AE178" s="627"/>
      <c r="AF178" s="627"/>
      <c r="AG178" s="627"/>
      <c r="AH178" s="627"/>
      <c r="AI178" s="627"/>
      <c r="AJ178" s="627"/>
      <c r="AK178" s="627"/>
      <c r="AL178" s="627"/>
      <c r="AM178" s="627"/>
      <c r="AN178" s="627"/>
      <c r="AO178" s="627"/>
      <c r="AP178" s="627"/>
      <c r="AQ178" s="627"/>
      <c r="AR178" s="627"/>
      <c r="AS178" s="627"/>
      <c r="AT178" s="627"/>
      <c r="AU178" s="627"/>
      <c r="AV178" s="627"/>
      <c r="AW178" s="627"/>
      <c r="AX178" s="627"/>
    </row>
    <row r="179" spans="1:50" s="731" customFormat="1">
      <c r="A179" s="627"/>
      <c r="B179" s="627"/>
      <c r="C179" s="627"/>
      <c r="D179" s="627"/>
      <c r="E179" s="627"/>
      <c r="F179" s="627"/>
      <c r="G179" s="627"/>
      <c r="H179" s="691"/>
      <c r="I179" s="691"/>
      <c r="J179" s="691"/>
      <c r="K179" s="691"/>
      <c r="L179" s="691"/>
      <c r="M179" s="627"/>
      <c r="N179" s="627"/>
      <c r="O179" s="627"/>
      <c r="P179" s="627"/>
      <c r="Q179" s="627"/>
      <c r="R179" s="627"/>
      <c r="S179" s="627"/>
      <c r="T179" s="627"/>
      <c r="U179" s="627"/>
      <c r="V179" s="627"/>
      <c r="W179" s="627"/>
      <c r="X179" s="627"/>
      <c r="Y179" s="627"/>
      <c r="Z179" s="627"/>
      <c r="AA179" s="627"/>
      <c r="AB179" s="627"/>
      <c r="AC179" s="627"/>
      <c r="AD179" s="627"/>
      <c r="AE179" s="627"/>
      <c r="AF179" s="627"/>
      <c r="AG179" s="627"/>
      <c r="AH179" s="627"/>
      <c r="AI179" s="627"/>
      <c r="AJ179" s="627"/>
      <c r="AK179" s="627"/>
      <c r="AL179" s="627"/>
      <c r="AM179" s="627"/>
      <c r="AN179" s="627"/>
      <c r="AO179" s="627"/>
      <c r="AP179" s="627"/>
      <c r="AQ179" s="627"/>
      <c r="AR179" s="627"/>
      <c r="AS179" s="627"/>
      <c r="AT179" s="627"/>
      <c r="AU179" s="627"/>
      <c r="AV179" s="627"/>
      <c r="AW179" s="627"/>
      <c r="AX179" s="627"/>
    </row>
    <row r="180" spans="1:50" s="731" customFormat="1">
      <c r="A180" s="627"/>
      <c r="B180" s="627"/>
      <c r="C180" s="627"/>
      <c r="D180" s="627"/>
      <c r="E180" s="627"/>
      <c r="F180" s="627"/>
      <c r="G180" s="627"/>
      <c r="H180" s="691"/>
      <c r="I180" s="691"/>
      <c r="J180" s="691"/>
      <c r="K180" s="691"/>
      <c r="L180" s="691"/>
      <c r="M180" s="627"/>
      <c r="N180" s="627"/>
      <c r="O180" s="627"/>
      <c r="P180" s="627"/>
      <c r="Q180" s="627"/>
      <c r="R180" s="627"/>
      <c r="S180" s="627"/>
      <c r="T180" s="627"/>
      <c r="U180" s="627"/>
      <c r="V180" s="627"/>
      <c r="W180" s="627"/>
      <c r="X180" s="627"/>
      <c r="Y180" s="627"/>
      <c r="Z180" s="627"/>
      <c r="AA180" s="627"/>
      <c r="AB180" s="627"/>
      <c r="AC180" s="627"/>
      <c r="AD180" s="627"/>
      <c r="AE180" s="627"/>
      <c r="AF180" s="627"/>
      <c r="AG180" s="627"/>
      <c r="AH180" s="627"/>
      <c r="AI180" s="627"/>
      <c r="AJ180" s="627"/>
      <c r="AK180" s="627"/>
      <c r="AL180" s="627"/>
      <c r="AM180" s="627"/>
      <c r="AN180" s="627"/>
      <c r="AO180" s="627"/>
      <c r="AP180" s="627"/>
      <c r="AQ180" s="627"/>
      <c r="AR180" s="627"/>
      <c r="AS180" s="627"/>
      <c r="AT180" s="627"/>
      <c r="AU180" s="627"/>
      <c r="AV180" s="627"/>
      <c r="AW180" s="627"/>
      <c r="AX180" s="627"/>
    </row>
    <row r="181" spans="1:50" s="731" customFormat="1">
      <c r="A181" s="627"/>
      <c r="B181" s="627"/>
      <c r="C181" s="627"/>
      <c r="D181" s="627"/>
      <c r="E181" s="627"/>
      <c r="F181" s="627"/>
      <c r="G181" s="627"/>
      <c r="H181" s="691"/>
      <c r="I181" s="691"/>
      <c r="J181" s="691"/>
      <c r="K181" s="691"/>
      <c r="L181" s="691"/>
      <c r="M181" s="627"/>
      <c r="N181" s="627"/>
      <c r="O181" s="627"/>
      <c r="P181" s="627"/>
      <c r="Q181" s="627"/>
      <c r="R181" s="627"/>
      <c r="S181" s="627"/>
      <c r="T181" s="627"/>
      <c r="U181" s="627"/>
      <c r="V181" s="627"/>
      <c r="W181" s="627"/>
      <c r="X181" s="627"/>
      <c r="Y181" s="627"/>
      <c r="Z181" s="627"/>
      <c r="AA181" s="627"/>
      <c r="AB181" s="627"/>
      <c r="AC181" s="627"/>
      <c r="AD181" s="627"/>
      <c r="AE181" s="627"/>
      <c r="AF181" s="627"/>
      <c r="AG181" s="627"/>
      <c r="AH181" s="627"/>
      <c r="AI181" s="627"/>
      <c r="AJ181" s="627"/>
      <c r="AK181" s="627"/>
      <c r="AL181" s="627"/>
      <c r="AM181" s="627"/>
      <c r="AN181" s="627"/>
      <c r="AO181" s="627"/>
      <c r="AP181" s="627"/>
      <c r="AQ181" s="627"/>
      <c r="AR181" s="627"/>
      <c r="AS181" s="627"/>
      <c r="AT181" s="627"/>
      <c r="AU181" s="627"/>
      <c r="AV181" s="627"/>
      <c r="AW181" s="627"/>
      <c r="AX181" s="627"/>
    </row>
    <row r="182" spans="1:50" s="731" customFormat="1">
      <c r="A182" s="627"/>
      <c r="B182" s="627"/>
      <c r="C182" s="627"/>
      <c r="D182" s="627"/>
      <c r="E182" s="627"/>
      <c r="F182" s="627"/>
      <c r="G182" s="627"/>
      <c r="H182" s="691"/>
      <c r="I182" s="691"/>
      <c r="J182" s="691"/>
      <c r="K182" s="691"/>
      <c r="L182" s="691"/>
      <c r="M182" s="627"/>
      <c r="N182" s="627"/>
      <c r="O182" s="627"/>
      <c r="P182" s="627"/>
      <c r="Q182" s="627"/>
      <c r="R182" s="627"/>
      <c r="S182" s="627"/>
      <c r="T182" s="627"/>
      <c r="U182" s="627"/>
      <c r="V182" s="627"/>
      <c r="W182" s="627"/>
      <c r="X182" s="627"/>
      <c r="Y182" s="627"/>
      <c r="Z182" s="627"/>
      <c r="AA182" s="627"/>
      <c r="AB182" s="627"/>
      <c r="AC182" s="627"/>
      <c r="AD182" s="627"/>
      <c r="AE182" s="627"/>
      <c r="AF182" s="627"/>
      <c r="AG182" s="627"/>
      <c r="AH182" s="627"/>
      <c r="AI182" s="627"/>
      <c r="AJ182" s="627"/>
      <c r="AK182" s="627"/>
      <c r="AL182" s="627"/>
      <c r="AM182" s="627"/>
      <c r="AN182" s="627"/>
      <c r="AO182" s="627"/>
      <c r="AP182" s="627"/>
      <c r="AQ182" s="627"/>
      <c r="AR182" s="627"/>
      <c r="AS182" s="627"/>
      <c r="AT182" s="627"/>
      <c r="AU182" s="627"/>
      <c r="AV182" s="627"/>
      <c r="AW182" s="627"/>
      <c r="AX182" s="627"/>
    </row>
    <row r="183" spans="1:50" s="731" customFormat="1">
      <c r="A183" s="627"/>
      <c r="B183" s="627"/>
      <c r="C183" s="627"/>
      <c r="D183" s="627"/>
      <c r="E183" s="627"/>
      <c r="F183" s="627"/>
      <c r="G183" s="627"/>
      <c r="H183" s="691"/>
      <c r="I183" s="691"/>
      <c r="J183" s="691"/>
      <c r="K183" s="691"/>
      <c r="L183" s="691"/>
      <c r="M183" s="627"/>
      <c r="N183" s="627"/>
      <c r="O183" s="627"/>
      <c r="P183" s="627"/>
      <c r="Q183" s="627"/>
      <c r="R183" s="627"/>
      <c r="S183" s="627"/>
      <c r="T183" s="627"/>
      <c r="U183" s="627"/>
      <c r="V183" s="627"/>
      <c r="W183" s="627"/>
      <c r="X183" s="627"/>
      <c r="Y183" s="627"/>
      <c r="Z183" s="627"/>
      <c r="AA183" s="627"/>
      <c r="AB183" s="627"/>
      <c r="AC183" s="627"/>
      <c r="AD183" s="627"/>
      <c r="AE183" s="627"/>
      <c r="AF183" s="627"/>
      <c r="AG183" s="627"/>
      <c r="AH183" s="627"/>
      <c r="AI183" s="627"/>
      <c r="AJ183" s="627"/>
      <c r="AK183" s="627"/>
      <c r="AL183" s="627"/>
      <c r="AM183" s="627"/>
      <c r="AN183" s="627"/>
      <c r="AO183" s="627"/>
      <c r="AP183" s="627"/>
      <c r="AQ183" s="627"/>
      <c r="AR183" s="627"/>
      <c r="AS183" s="627"/>
      <c r="AT183" s="627"/>
      <c r="AU183" s="627"/>
      <c r="AV183" s="627"/>
      <c r="AW183" s="627"/>
      <c r="AX183" s="627"/>
    </row>
    <row r="184" spans="1:50" s="731" customFormat="1">
      <c r="A184" s="627"/>
      <c r="B184" s="627"/>
      <c r="C184" s="627"/>
      <c r="D184" s="627"/>
      <c r="E184" s="627"/>
      <c r="F184" s="627"/>
      <c r="G184" s="627"/>
      <c r="H184" s="691"/>
      <c r="I184" s="691"/>
      <c r="J184" s="691"/>
      <c r="K184" s="691"/>
      <c r="L184" s="691"/>
      <c r="M184" s="627"/>
      <c r="N184" s="627"/>
      <c r="O184" s="627"/>
      <c r="P184" s="627"/>
      <c r="Q184" s="627"/>
      <c r="R184" s="627"/>
      <c r="S184" s="627"/>
      <c r="T184" s="627"/>
      <c r="U184" s="627"/>
      <c r="V184" s="627"/>
      <c r="W184" s="627"/>
      <c r="X184" s="627"/>
      <c r="Y184" s="627"/>
      <c r="Z184" s="627"/>
      <c r="AA184" s="627"/>
      <c r="AB184" s="627"/>
      <c r="AC184" s="627"/>
      <c r="AD184" s="627"/>
      <c r="AE184" s="627"/>
      <c r="AF184" s="627"/>
      <c r="AG184" s="627"/>
      <c r="AH184" s="627"/>
      <c r="AI184" s="627"/>
      <c r="AJ184" s="627"/>
      <c r="AK184" s="627"/>
      <c r="AL184" s="627"/>
      <c r="AM184" s="627"/>
      <c r="AN184" s="627"/>
      <c r="AO184" s="627"/>
      <c r="AP184" s="627"/>
      <c r="AQ184" s="627"/>
      <c r="AR184" s="627"/>
      <c r="AS184" s="627"/>
      <c r="AT184" s="627"/>
      <c r="AU184" s="627"/>
      <c r="AV184" s="627"/>
      <c r="AW184" s="627"/>
      <c r="AX184" s="627"/>
    </row>
    <row r="185" spans="1:50" s="731" customFormat="1">
      <c r="A185" s="627"/>
      <c r="B185" s="627"/>
      <c r="C185" s="627"/>
      <c r="D185" s="627"/>
      <c r="E185" s="627"/>
      <c r="F185" s="627"/>
      <c r="G185" s="627"/>
      <c r="H185" s="691"/>
      <c r="I185" s="691"/>
      <c r="J185" s="691"/>
      <c r="K185" s="691"/>
      <c r="L185" s="691"/>
      <c r="M185" s="627"/>
      <c r="N185" s="627"/>
      <c r="O185" s="627"/>
      <c r="P185" s="627"/>
      <c r="Q185" s="627"/>
      <c r="R185" s="627"/>
      <c r="S185" s="627"/>
      <c r="T185" s="627"/>
      <c r="U185" s="627"/>
      <c r="V185" s="627"/>
      <c r="W185" s="627"/>
      <c r="X185" s="627"/>
      <c r="Y185" s="627"/>
      <c r="Z185" s="627"/>
      <c r="AA185" s="627"/>
      <c r="AB185" s="627"/>
      <c r="AC185" s="627"/>
      <c r="AD185" s="627"/>
      <c r="AE185" s="627"/>
      <c r="AF185" s="627"/>
      <c r="AG185" s="627"/>
      <c r="AH185" s="627"/>
      <c r="AI185" s="627"/>
      <c r="AJ185" s="627"/>
      <c r="AK185" s="627"/>
      <c r="AL185" s="627"/>
      <c r="AM185" s="627"/>
      <c r="AN185" s="627"/>
      <c r="AO185" s="627"/>
      <c r="AP185" s="627"/>
      <c r="AQ185" s="627"/>
      <c r="AR185" s="627"/>
      <c r="AS185" s="627"/>
      <c r="AT185" s="627"/>
      <c r="AU185" s="627"/>
      <c r="AV185" s="627"/>
      <c r="AW185" s="627"/>
      <c r="AX185" s="627"/>
    </row>
    <row r="186" spans="1:50" s="731" customFormat="1">
      <c r="A186" s="627"/>
      <c r="B186" s="627"/>
      <c r="C186" s="627"/>
      <c r="D186" s="627"/>
      <c r="E186" s="627"/>
      <c r="F186" s="627"/>
      <c r="G186" s="627"/>
      <c r="H186" s="691"/>
      <c r="I186" s="691"/>
      <c r="J186" s="691"/>
      <c r="K186" s="691"/>
      <c r="L186" s="691"/>
      <c r="M186" s="627"/>
      <c r="N186" s="627"/>
      <c r="O186" s="627"/>
      <c r="P186" s="627"/>
      <c r="Q186" s="627"/>
      <c r="R186" s="627"/>
      <c r="S186" s="627"/>
      <c r="T186" s="627"/>
      <c r="U186" s="627"/>
      <c r="V186" s="627"/>
      <c r="W186" s="627"/>
      <c r="X186" s="627"/>
      <c r="Y186" s="627"/>
      <c r="Z186" s="627"/>
      <c r="AA186" s="627"/>
      <c r="AB186" s="627"/>
      <c r="AC186" s="627"/>
      <c r="AD186" s="627"/>
      <c r="AE186" s="627"/>
      <c r="AF186" s="627"/>
      <c r="AG186" s="627"/>
      <c r="AH186" s="627"/>
      <c r="AI186" s="627"/>
      <c r="AJ186" s="627"/>
      <c r="AK186" s="627"/>
      <c r="AL186" s="627"/>
      <c r="AM186" s="627"/>
      <c r="AN186" s="627"/>
      <c r="AO186" s="627"/>
      <c r="AP186" s="627"/>
      <c r="AQ186" s="627"/>
      <c r="AR186" s="627"/>
      <c r="AS186" s="627"/>
      <c r="AT186" s="627"/>
      <c r="AU186" s="627"/>
      <c r="AV186" s="627"/>
      <c r="AW186" s="627"/>
      <c r="AX186" s="627"/>
    </row>
    <row r="187" spans="1:50" s="731" customFormat="1">
      <c r="A187" s="627"/>
      <c r="B187" s="627"/>
      <c r="C187" s="627"/>
      <c r="D187" s="627"/>
      <c r="E187" s="627"/>
      <c r="F187" s="627"/>
      <c r="G187" s="627"/>
      <c r="H187" s="691"/>
      <c r="I187" s="691"/>
      <c r="J187" s="691"/>
      <c r="K187" s="691"/>
      <c r="L187" s="691"/>
      <c r="M187" s="627"/>
      <c r="N187" s="627"/>
      <c r="O187" s="627"/>
      <c r="P187" s="627"/>
      <c r="Q187" s="627"/>
      <c r="R187" s="627"/>
      <c r="S187" s="627"/>
      <c r="T187" s="627"/>
      <c r="U187" s="627"/>
      <c r="V187" s="627"/>
      <c r="W187" s="627"/>
      <c r="X187" s="627"/>
      <c r="Y187" s="627"/>
      <c r="Z187" s="627"/>
      <c r="AA187" s="627"/>
      <c r="AB187" s="627"/>
      <c r="AC187" s="627"/>
      <c r="AD187" s="627"/>
      <c r="AE187" s="627"/>
      <c r="AF187" s="627"/>
      <c r="AG187" s="627"/>
      <c r="AH187" s="627"/>
      <c r="AI187" s="627"/>
      <c r="AJ187" s="627"/>
      <c r="AK187" s="627"/>
      <c r="AL187" s="627"/>
      <c r="AM187" s="627"/>
      <c r="AN187" s="627"/>
      <c r="AO187" s="627"/>
      <c r="AP187" s="627"/>
      <c r="AQ187" s="627"/>
      <c r="AR187" s="627"/>
      <c r="AS187" s="627"/>
      <c r="AT187" s="627"/>
      <c r="AU187" s="627"/>
      <c r="AV187" s="627"/>
      <c r="AW187" s="627"/>
      <c r="AX187" s="627"/>
    </row>
    <row r="188" spans="1:50" s="731" customFormat="1">
      <c r="A188" s="627"/>
      <c r="B188" s="627"/>
      <c r="C188" s="627"/>
      <c r="D188" s="627"/>
      <c r="E188" s="627"/>
      <c r="F188" s="627"/>
      <c r="G188" s="627"/>
      <c r="H188" s="691"/>
      <c r="I188" s="691"/>
      <c r="J188" s="691"/>
      <c r="K188" s="691"/>
      <c r="L188" s="691"/>
      <c r="M188" s="627"/>
      <c r="N188" s="627"/>
      <c r="O188" s="627"/>
      <c r="P188" s="627"/>
      <c r="Q188" s="627"/>
      <c r="R188" s="627"/>
      <c r="S188" s="627"/>
      <c r="T188" s="627"/>
      <c r="U188" s="627"/>
      <c r="V188" s="627"/>
      <c r="W188" s="627"/>
      <c r="X188" s="627"/>
      <c r="Y188" s="627"/>
      <c r="Z188" s="627"/>
      <c r="AA188" s="627"/>
      <c r="AB188" s="627"/>
      <c r="AC188" s="627"/>
      <c r="AD188" s="627"/>
      <c r="AE188" s="627"/>
      <c r="AF188" s="627"/>
      <c r="AG188" s="627"/>
      <c r="AH188" s="627"/>
      <c r="AI188" s="627"/>
      <c r="AJ188" s="627"/>
      <c r="AK188" s="627"/>
      <c r="AL188" s="627"/>
      <c r="AM188" s="627"/>
      <c r="AN188" s="627"/>
      <c r="AO188" s="627"/>
      <c r="AP188" s="627"/>
      <c r="AQ188" s="627"/>
      <c r="AR188" s="627"/>
      <c r="AS188" s="627"/>
      <c r="AT188" s="627"/>
      <c r="AU188" s="627"/>
      <c r="AV188" s="627"/>
      <c r="AW188" s="627"/>
      <c r="AX188" s="627"/>
    </row>
    <row r="189" spans="1:50" s="731" customFormat="1">
      <c r="A189" s="627"/>
      <c r="B189" s="627"/>
      <c r="C189" s="627"/>
      <c r="D189" s="627"/>
      <c r="E189" s="627"/>
      <c r="F189" s="627"/>
      <c r="G189" s="627"/>
      <c r="H189" s="691"/>
      <c r="I189" s="691"/>
      <c r="J189" s="691"/>
      <c r="K189" s="691"/>
      <c r="L189" s="691"/>
      <c r="M189" s="627"/>
      <c r="N189" s="627"/>
      <c r="O189" s="627"/>
      <c r="P189" s="627"/>
      <c r="Q189" s="627"/>
      <c r="R189" s="627"/>
      <c r="S189" s="627"/>
      <c r="T189" s="627"/>
      <c r="U189" s="627"/>
      <c r="V189" s="627"/>
      <c r="W189" s="627"/>
      <c r="X189" s="627"/>
      <c r="Y189" s="627"/>
      <c r="Z189" s="627"/>
      <c r="AA189" s="627"/>
      <c r="AB189" s="627"/>
      <c r="AC189" s="627"/>
      <c r="AD189" s="627"/>
      <c r="AE189" s="627"/>
      <c r="AF189" s="627"/>
      <c r="AG189" s="627"/>
      <c r="AH189" s="627"/>
      <c r="AI189" s="627"/>
      <c r="AJ189" s="627"/>
      <c r="AK189" s="627"/>
      <c r="AL189" s="627"/>
      <c r="AM189" s="627"/>
      <c r="AN189" s="627"/>
      <c r="AO189" s="627"/>
      <c r="AP189" s="627"/>
      <c r="AQ189" s="627"/>
      <c r="AR189" s="627"/>
      <c r="AS189" s="627"/>
      <c r="AT189" s="627"/>
      <c r="AU189" s="627"/>
      <c r="AV189" s="627"/>
      <c r="AW189" s="627"/>
      <c r="AX189" s="627"/>
    </row>
    <row r="190" spans="1:50" s="731" customFormat="1">
      <c r="A190" s="627"/>
      <c r="B190" s="627"/>
      <c r="C190" s="627"/>
      <c r="D190" s="627"/>
      <c r="E190" s="627"/>
      <c r="F190" s="627"/>
      <c r="G190" s="627"/>
      <c r="H190" s="691"/>
      <c r="I190" s="691"/>
      <c r="J190" s="691"/>
      <c r="K190" s="691"/>
      <c r="L190" s="691"/>
      <c r="M190" s="627"/>
      <c r="N190" s="627"/>
      <c r="O190" s="627"/>
      <c r="P190" s="627"/>
      <c r="Q190" s="627"/>
      <c r="R190" s="627"/>
      <c r="S190" s="627"/>
      <c r="T190" s="627"/>
      <c r="U190" s="627"/>
      <c r="V190" s="627"/>
      <c r="W190" s="627"/>
      <c r="X190" s="627"/>
      <c r="Y190" s="627"/>
      <c r="Z190" s="627"/>
      <c r="AA190" s="627"/>
      <c r="AB190" s="627"/>
      <c r="AC190" s="627"/>
      <c r="AD190" s="627"/>
      <c r="AE190" s="627"/>
      <c r="AF190" s="627"/>
      <c r="AG190" s="627"/>
      <c r="AH190" s="627"/>
      <c r="AI190" s="627"/>
      <c r="AJ190" s="627"/>
      <c r="AK190" s="627"/>
      <c r="AL190" s="627"/>
      <c r="AM190" s="627"/>
      <c r="AN190" s="627"/>
      <c r="AO190" s="627"/>
      <c r="AP190" s="627"/>
      <c r="AQ190" s="627"/>
      <c r="AR190" s="627"/>
      <c r="AS190" s="627"/>
      <c r="AT190" s="627"/>
      <c r="AU190" s="627"/>
      <c r="AV190" s="627"/>
      <c r="AW190" s="627"/>
      <c r="AX190" s="627"/>
    </row>
    <row r="191" spans="1:50" s="731" customFormat="1">
      <c r="A191" s="627"/>
      <c r="B191" s="627"/>
      <c r="C191" s="627"/>
      <c r="D191" s="627"/>
      <c r="E191" s="627"/>
      <c r="F191" s="627"/>
      <c r="G191" s="627"/>
      <c r="H191" s="691"/>
      <c r="I191" s="691"/>
      <c r="J191" s="691"/>
      <c r="K191" s="691"/>
      <c r="L191" s="691"/>
      <c r="M191" s="627"/>
      <c r="N191" s="627"/>
      <c r="O191" s="627"/>
      <c r="P191" s="627"/>
      <c r="Q191" s="627"/>
      <c r="R191" s="627"/>
      <c r="S191" s="627"/>
      <c r="T191" s="627"/>
      <c r="U191" s="627"/>
      <c r="V191" s="627"/>
      <c r="W191" s="627"/>
      <c r="X191" s="627"/>
      <c r="Y191" s="627"/>
      <c r="Z191" s="627"/>
      <c r="AA191" s="627"/>
      <c r="AB191" s="627"/>
      <c r="AC191" s="627"/>
      <c r="AD191" s="627"/>
      <c r="AE191" s="627"/>
      <c r="AF191" s="627"/>
      <c r="AG191" s="627"/>
      <c r="AH191" s="627"/>
      <c r="AI191" s="627"/>
      <c r="AJ191" s="627"/>
      <c r="AK191" s="627"/>
      <c r="AL191" s="627"/>
      <c r="AM191" s="627"/>
      <c r="AN191" s="627"/>
      <c r="AO191" s="627"/>
      <c r="AP191" s="627"/>
      <c r="AQ191" s="627"/>
      <c r="AR191" s="627"/>
      <c r="AS191" s="627"/>
      <c r="AT191" s="627"/>
      <c r="AU191" s="627"/>
      <c r="AV191" s="627"/>
      <c r="AW191" s="627"/>
      <c r="AX191" s="627"/>
    </row>
    <row r="192" spans="1:50" s="731" customFormat="1">
      <c r="A192" s="627"/>
      <c r="B192" s="627"/>
      <c r="C192" s="627"/>
      <c r="D192" s="627"/>
      <c r="E192" s="627"/>
      <c r="F192" s="627"/>
      <c r="G192" s="627"/>
      <c r="H192" s="691"/>
      <c r="I192" s="691"/>
      <c r="J192" s="691"/>
      <c r="K192" s="691"/>
      <c r="L192" s="691"/>
      <c r="M192" s="627"/>
      <c r="N192" s="627"/>
      <c r="O192" s="627"/>
      <c r="P192" s="627"/>
      <c r="Q192" s="627"/>
      <c r="R192" s="627"/>
      <c r="S192" s="627"/>
      <c r="T192" s="627"/>
      <c r="U192" s="627"/>
      <c r="V192" s="627"/>
      <c r="W192" s="627"/>
      <c r="X192" s="627"/>
      <c r="Y192" s="627"/>
      <c r="Z192" s="627"/>
      <c r="AA192" s="627"/>
      <c r="AB192" s="627"/>
      <c r="AC192" s="627"/>
      <c r="AD192" s="627"/>
      <c r="AE192" s="627"/>
      <c r="AF192" s="627"/>
      <c r="AG192" s="627"/>
      <c r="AH192" s="627"/>
      <c r="AI192" s="627"/>
      <c r="AJ192" s="627"/>
      <c r="AK192" s="627"/>
      <c r="AL192" s="627"/>
      <c r="AM192" s="627"/>
      <c r="AN192" s="627"/>
      <c r="AO192" s="627"/>
      <c r="AP192" s="627"/>
      <c r="AQ192" s="627"/>
      <c r="AR192" s="627"/>
      <c r="AS192" s="627"/>
      <c r="AT192" s="627"/>
      <c r="AU192" s="627"/>
      <c r="AV192" s="627"/>
      <c r="AW192" s="627"/>
      <c r="AX192" s="627"/>
    </row>
    <row r="193" spans="1:50" s="731" customFormat="1">
      <c r="A193" s="627"/>
      <c r="B193" s="627"/>
      <c r="C193" s="627"/>
      <c r="D193" s="627"/>
      <c r="E193" s="627"/>
      <c r="F193" s="627"/>
      <c r="G193" s="627"/>
      <c r="H193" s="691"/>
      <c r="I193" s="691"/>
      <c r="J193" s="691"/>
      <c r="K193" s="691"/>
      <c r="L193" s="691"/>
      <c r="M193" s="627"/>
      <c r="N193" s="627"/>
      <c r="O193" s="627"/>
      <c r="P193" s="627"/>
      <c r="Q193" s="627"/>
      <c r="R193" s="627"/>
      <c r="S193" s="627"/>
      <c r="T193" s="627"/>
      <c r="U193" s="627"/>
      <c r="V193" s="627"/>
      <c r="W193" s="627"/>
      <c r="X193" s="627"/>
      <c r="Y193" s="627"/>
      <c r="Z193" s="627"/>
      <c r="AA193" s="627"/>
      <c r="AB193" s="627"/>
      <c r="AC193" s="627"/>
      <c r="AD193" s="627"/>
      <c r="AE193" s="627"/>
      <c r="AF193" s="627"/>
      <c r="AG193" s="627"/>
      <c r="AH193" s="627"/>
      <c r="AI193" s="627"/>
      <c r="AJ193" s="627"/>
      <c r="AK193" s="627"/>
      <c r="AL193" s="627"/>
      <c r="AM193" s="627"/>
      <c r="AN193" s="627"/>
      <c r="AO193" s="627"/>
      <c r="AP193" s="627"/>
      <c r="AQ193" s="627"/>
      <c r="AR193" s="627"/>
      <c r="AS193" s="627"/>
      <c r="AT193" s="627"/>
      <c r="AU193" s="627"/>
      <c r="AV193" s="627"/>
      <c r="AW193" s="627"/>
      <c r="AX193" s="627"/>
    </row>
    <row r="194" spans="1:50" s="731" customFormat="1">
      <c r="A194" s="627"/>
      <c r="B194" s="627"/>
      <c r="C194" s="627"/>
      <c r="D194" s="627"/>
      <c r="E194" s="627"/>
      <c r="F194" s="627"/>
      <c r="G194" s="627"/>
      <c r="H194" s="627"/>
      <c r="I194" s="627"/>
      <c r="J194" s="627"/>
      <c r="K194" s="627"/>
      <c r="L194" s="627"/>
      <c r="M194" s="627"/>
      <c r="N194" s="627"/>
      <c r="O194" s="627"/>
      <c r="P194" s="627"/>
      <c r="Q194" s="627"/>
      <c r="R194" s="627"/>
      <c r="S194" s="627"/>
      <c r="T194" s="627"/>
      <c r="U194" s="627"/>
      <c r="V194" s="627"/>
      <c r="W194" s="627"/>
      <c r="X194" s="627"/>
      <c r="Y194" s="627"/>
      <c r="Z194" s="627"/>
      <c r="AA194" s="627"/>
      <c r="AB194" s="627"/>
      <c r="AC194" s="627"/>
      <c r="AD194" s="627"/>
      <c r="AE194" s="627"/>
      <c r="AF194" s="627"/>
      <c r="AG194" s="627"/>
      <c r="AH194" s="627"/>
      <c r="AI194" s="627"/>
      <c r="AJ194" s="627"/>
      <c r="AK194" s="627"/>
      <c r="AL194" s="627"/>
      <c r="AM194" s="627"/>
      <c r="AN194" s="627"/>
      <c r="AO194" s="627"/>
      <c r="AP194" s="627"/>
      <c r="AQ194" s="627"/>
      <c r="AR194" s="627"/>
      <c r="AS194" s="627"/>
      <c r="AT194" s="627"/>
      <c r="AU194" s="627"/>
      <c r="AV194" s="627"/>
      <c r="AW194" s="627"/>
      <c r="AX194" s="627"/>
    </row>
    <row r="195" spans="1:50" s="731" customFormat="1">
      <c r="A195" s="627"/>
      <c r="B195" s="627"/>
      <c r="C195" s="627"/>
      <c r="D195" s="627"/>
      <c r="E195" s="627"/>
      <c r="F195" s="627"/>
      <c r="G195" s="627"/>
      <c r="H195" s="627"/>
      <c r="I195" s="627"/>
      <c r="J195" s="627"/>
      <c r="K195" s="627"/>
      <c r="L195" s="627"/>
      <c r="M195" s="627"/>
      <c r="N195" s="627"/>
      <c r="O195" s="627"/>
      <c r="P195" s="627"/>
      <c r="Q195" s="627"/>
      <c r="R195" s="627"/>
      <c r="S195" s="627"/>
      <c r="T195" s="627"/>
      <c r="U195" s="627"/>
      <c r="V195" s="627"/>
      <c r="W195" s="627"/>
      <c r="X195" s="627"/>
      <c r="Y195" s="627"/>
      <c r="Z195" s="627"/>
      <c r="AA195" s="627"/>
      <c r="AB195" s="627"/>
      <c r="AC195" s="627"/>
      <c r="AD195" s="627"/>
      <c r="AE195" s="627"/>
      <c r="AF195" s="627"/>
      <c r="AG195" s="627"/>
      <c r="AH195" s="627"/>
      <c r="AI195" s="627"/>
      <c r="AJ195" s="627"/>
      <c r="AK195" s="627"/>
      <c r="AL195" s="627"/>
      <c r="AM195" s="627"/>
      <c r="AN195" s="627"/>
      <c r="AO195" s="627"/>
      <c r="AP195" s="627"/>
      <c r="AQ195" s="627"/>
      <c r="AR195" s="627"/>
      <c r="AS195" s="627"/>
      <c r="AT195" s="627"/>
      <c r="AU195" s="627"/>
      <c r="AV195" s="627"/>
      <c r="AW195" s="627"/>
      <c r="AX195" s="627"/>
    </row>
    <row r="196" spans="1:50" s="731" customFormat="1">
      <c r="A196" s="627"/>
      <c r="B196" s="627"/>
      <c r="C196" s="627"/>
      <c r="D196" s="627"/>
      <c r="E196" s="627"/>
      <c r="F196" s="627"/>
      <c r="G196" s="627"/>
      <c r="H196" s="627"/>
      <c r="I196" s="627"/>
      <c r="J196" s="627"/>
      <c r="K196" s="627"/>
      <c r="L196" s="627"/>
      <c r="M196" s="627"/>
      <c r="N196" s="627"/>
      <c r="O196" s="627"/>
      <c r="P196" s="627"/>
      <c r="Q196" s="627"/>
      <c r="R196" s="627"/>
      <c r="S196" s="627"/>
      <c r="T196" s="627"/>
      <c r="U196" s="627"/>
      <c r="V196" s="627"/>
      <c r="W196" s="627"/>
      <c r="X196" s="627"/>
      <c r="Y196" s="627"/>
      <c r="Z196" s="627"/>
      <c r="AA196" s="627"/>
      <c r="AB196" s="627"/>
      <c r="AC196" s="627"/>
      <c r="AD196" s="627"/>
      <c r="AE196" s="627"/>
      <c r="AF196" s="627"/>
      <c r="AG196" s="627"/>
      <c r="AH196" s="627"/>
      <c r="AI196" s="627"/>
      <c r="AJ196" s="627"/>
      <c r="AK196" s="627"/>
      <c r="AL196" s="627"/>
      <c r="AM196" s="627"/>
      <c r="AN196" s="627"/>
      <c r="AO196" s="627"/>
      <c r="AP196" s="627"/>
      <c r="AQ196" s="627"/>
      <c r="AR196" s="627"/>
      <c r="AS196" s="627"/>
      <c r="AT196" s="627"/>
      <c r="AU196" s="627"/>
      <c r="AV196" s="627"/>
      <c r="AW196" s="627"/>
      <c r="AX196" s="627"/>
    </row>
    <row r="197" spans="1:50" s="731" customFormat="1">
      <c r="A197" s="627"/>
      <c r="B197" s="627"/>
      <c r="C197" s="627"/>
      <c r="D197" s="627"/>
      <c r="E197" s="627"/>
      <c r="F197" s="627"/>
      <c r="G197" s="627"/>
      <c r="H197" s="627"/>
      <c r="I197" s="627"/>
      <c r="J197" s="627"/>
      <c r="K197" s="627"/>
      <c r="L197" s="627"/>
      <c r="M197" s="627"/>
      <c r="N197" s="627"/>
      <c r="O197" s="627"/>
      <c r="P197" s="627"/>
      <c r="Q197" s="627"/>
      <c r="R197" s="627"/>
      <c r="S197" s="627"/>
      <c r="T197" s="627"/>
      <c r="U197" s="627"/>
      <c r="V197" s="627"/>
      <c r="W197" s="627"/>
      <c r="X197" s="627"/>
      <c r="Y197" s="627"/>
      <c r="Z197" s="627"/>
      <c r="AA197" s="627"/>
      <c r="AB197" s="627"/>
      <c r="AC197" s="627"/>
      <c r="AD197" s="627"/>
      <c r="AE197" s="627"/>
      <c r="AF197" s="627"/>
      <c r="AG197" s="627"/>
      <c r="AH197" s="627"/>
      <c r="AI197" s="627"/>
      <c r="AJ197" s="627"/>
      <c r="AK197" s="627"/>
      <c r="AL197" s="627"/>
      <c r="AM197" s="627"/>
      <c r="AN197" s="627"/>
      <c r="AO197" s="627"/>
      <c r="AP197" s="627"/>
      <c r="AQ197" s="627"/>
      <c r="AR197" s="627"/>
      <c r="AS197" s="627"/>
      <c r="AT197" s="627"/>
      <c r="AU197" s="627"/>
      <c r="AV197" s="627"/>
      <c r="AW197" s="627"/>
      <c r="AX197" s="627"/>
    </row>
    <row r="198" spans="1:50" s="731" customFormat="1">
      <c r="A198" s="627"/>
      <c r="B198" s="627"/>
      <c r="C198" s="627"/>
      <c r="D198" s="627"/>
      <c r="E198" s="627"/>
      <c r="F198" s="627"/>
      <c r="G198" s="627"/>
      <c r="H198" s="627"/>
      <c r="I198" s="627"/>
      <c r="J198" s="627"/>
      <c r="K198" s="627"/>
      <c r="L198" s="627"/>
      <c r="M198" s="627"/>
      <c r="N198" s="627"/>
      <c r="O198" s="627"/>
      <c r="P198" s="627"/>
      <c r="Q198" s="627"/>
      <c r="R198" s="627"/>
      <c r="S198" s="627"/>
      <c r="T198" s="627"/>
      <c r="U198" s="627"/>
      <c r="V198" s="627"/>
      <c r="W198" s="627"/>
      <c r="X198" s="627"/>
      <c r="Y198" s="627"/>
      <c r="Z198" s="627"/>
      <c r="AA198" s="627"/>
      <c r="AB198" s="627"/>
      <c r="AC198" s="627"/>
      <c r="AD198" s="627"/>
      <c r="AE198" s="627"/>
      <c r="AF198" s="627"/>
      <c r="AG198" s="627"/>
      <c r="AH198" s="627"/>
      <c r="AI198" s="627"/>
      <c r="AJ198" s="627"/>
      <c r="AK198" s="627"/>
      <c r="AL198" s="627"/>
      <c r="AM198" s="627"/>
      <c r="AN198" s="627"/>
      <c r="AO198" s="627"/>
      <c r="AP198" s="627"/>
      <c r="AQ198" s="627"/>
      <c r="AR198" s="627"/>
      <c r="AS198" s="627"/>
      <c r="AT198" s="627"/>
      <c r="AU198" s="627"/>
      <c r="AV198" s="627"/>
      <c r="AW198" s="627"/>
      <c r="AX198" s="627"/>
    </row>
    <row r="199" spans="1:50" s="731" customFormat="1">
      <c r="A199" s="627"/>
      <c r="B199" s="627"/>
      <c r="C199" s="627"/>
      <c r="D199" s="627"/>
      <c r="E199" s="627"/>
      <c r="F199" s="627"/>
      <c r="G199" s="627"/>
      <c r="H199" s="627"/>
      <c r="I199" s="627"/>
      <c r="J199" s="627"/>
      <c r="K199" s="627"/>
      <c r="L199" s="627"/>
      <c r="M199" s="627"/>
      <c r="N199" s="627"/>
      <c r="O199" s="627"/>
      <c r="P199" s="627"/>
      <c r="Q199" s="627"/>
      <c r="R199" s="627"/>
      <c r="S199" s="627"/>
      <c r="T199" s="627"/>
      <c r="U199" s="627"/>
      <c r="V199" s="627"/>
      <c r="W199" s="627"/>
      <c r="X199" s="627"/>
      <c r="Y199" s="627"/>
      <c r="Z199" s="627"/>
      <c r="AA199" s="627"/>
      <c r="AB199" s="627"/>
      <c r="AC199" s="627"/>
      <c r="AD199" s="627"/>
      <c r="AE199" s="627"/>
      <c r="AF199" s="627"/>
      <c r="AG199" s="627"/>
      <c r="AH199" s="627"/>
      <c r="AI199" s="627"/>
      <c r="AJ199" s="627"/>
      <c r="AK199" s="627"/>
      <c r="AL199" s="627"/>
      <c r="AM199" s="627"/>
      <c r="AN199" s="627"/>
      <c r="AO199" s="627"/>
      <c r="AP199" s="627"/>
      <c r="AQ199" s="627"/>
      <c r="AR199" s="627"/>
      <c r="AS199" s="627"/>
      <c r="AT199" s="627"/>
      <c r="AU199" s="627"/>
      <c r="AV199" s="627"/>
      <c r="AW199" s="627"/>
      <c r="AX199" s="627"/>
    </row>
    <row r="200" spans="1:50" s="731" customFormat="1">
      <c r="A200" s="627"/>
      <c r="B200" s="627"/>
      <c r="C200" s="627"/>
      <c r="D200" s="627"/>
      <c r="E200" s="627"/>
      <c r="F200" s="627"/>
      <c r="G200" s="627"/>
      <c r="H200" s="627"/>
      <c r="I200" s="627"/>
      <c r="J200" s="627"/>
      <c r="K200" s="627"/>
      <c r="L200" s="627"/>
      <c r="M200" s="627"/>
      <c r="N200" s="627"/>
      <c r="O200" s="627"/>
      <c r="P200" s="627"/>
      <c r="Q200" s="627"/>
      <c r="R200" s="627"/>
      <c r="S200" s="627"/>
      <c r="T200" s="627"/>
      <c r="U200" s="627"/>
      <c r="V200" s="627"/>
      <c r="W200" s="627"/>
      <c r="X200" s="627"/>
      <c r="Y200" s="627"/>
      <c r="Z200" s="627"/>
      <c r="AA200" s="627"/>
      <c r="AB200" s="627"/>
      <c r="AC200" s="627"/>
      <c r="AD200" s="627"/>
      <c r="AE200" s="627"/>
      <c r="AF200" s="627"/>
      <c r="AG200" s="627"/>
      <c r="AH200" s="627"/>
      <c r="AI200" s="627"/>
      <c r="AJ200" s="627"/>
      <c r="AK200" s="627"/>
      <c r="AL200" s="627"/>
      <c r="AM200" s="627"/>
      <c r="AN200" s="627"/>
      <c r="AO200" s="627"/>
      <c r="AP200" s="627"/>
      <c r="AQ200" s="627"/>
      <c r="AR200" s="627"/>
      <c r="AS200" s="627"/>
      <c r="AT200" s="627"/>
      <c r="AU200" s="627"/>
      <c r="AV200" s="627"/>
      <c r="AW200" s="627"/>
      <c r="AX200" s="627"/>
    </row>
    <row r="201" spans="1:50" s="731" customFormat="1">
      <c r="A201" s="627"/>
      <c r="B201" s="627"/>
      <c r="C201" s="627"/>
      <c r="D201" s="627"/>
      <c r="E201" s="627"/>
      <c r="F201" s="627"/>
      <c r="G201" s="627"/>
      <c r="H201" s="627"/>
      <c r="I201" s="627"/>
      <c r="J201" s="627"/>
      <c r="K201" s="627"/>
      <c r="L201" s="627"/>
      <c r="M201" s="627"/>
      <c r="N201" s="627"/>
      <c r="O201" s="627"/>
      <c r="P201" s="627"/>
      <c r="Q201" s="627"/>
      <c r="R201" s="627"/>
      <c r="S201" s="627"/>
      <c r="T201" s="627"/>
      <c r="U201" s="627"/>
      <c r="V201" s="627"/>
      <c r="W201" s="627"/>
      <c r="X201" s="627"/>
      <c r="Y201" s="627"/>
      <c r="Z201" s="627"/>
      <c r="AA201" s="627"/>
      <c r="AB201" s="627"/>
      <c r="AC201" s="627"/>
      <c r="AD201" s="627"/>
      <c r="AE201" s="627"/>
      <c r="AF201" s="627"/>
      <c r="AG201" s="627"/>
      <c r="AH201" s="627"/>
      <c r="AI201" s="627"/>
      <c r="AJ201" s="627"/>
      <c r="AK201" s="627"/>
      <c r="AL201" s="627"/>
      <c r="AM201" s="627"/>
      <c r="AN201" s="627"/>
      <c r="AO201" s="627"/>
      <c r="AP201" s="627"/>
      <c r="AQ201" s="627"/>
      <c r="AR201" s="627"/>
      <c r="AS201" s="627"/>
      <c r="AT201" s="627"/>
      <c r="AU201" s="627"/>
      <c r="AV201" s="627"/>
      <c r="AW201" s="627"/>
      <c r="AX201" s="627"/>
    </row>
    <row r="202" spans="1:50" s="731" customFormat="1">
      <c r="A202" s="627"/>
      <c r="B202" s="627"/>
      <c r="C202" s="627"/>
      <c r="D202" s="627"/>
      <c r="E202" s="627"/>
      <c r="F202" s="627"/>
      <c r="G202" s="627"/>
      <c r="H202" s="627"/>
      <c r="I202" s="627"/>
      <c r="J202" s="627"/>
      <c r="K202" s="627"/>
      <c r="L202" s="627"/>
      <c r="M202" s="627"/>
      <c r="N202" s="627"/>
      <c r="O202" s="627"/>
      <c r="P202" s="627"/>
      <c r="Q202" s="627"/>
      <c r="R202" s="627"/>
      <c r="S202" s="627"/>
      <c r="T202" s="627"/>
      <c r="U202" s="627"/>
      <c r="V202" s="627"/>
      <c r="W202" s="627"/>
      <c r="X202" s="627"/>
      <c r="Y202" s="627"/>
      <c r="Z202" s="627"/>
      <c r="AA202" s="627"/>
      <c r="AB202" s="627"/>
      <c r="AC202" s="627"/>
      <c r="AD202" s="627"/>
      <c r="AE202" s="627"/>
      <c r="AF202" s="627"/>
      <c r="AG202" s="627"/>
      <c r="AH202" s="627"/>
      <c r="AI202" s="627"/>
      <c r="AJ202" s="627"/>
      <c r="AK202" s="627"/>
      <c r="AL202" s="627"/>
      <c r="AM202" s="627"/>
      <c r="AN202" s="627"/>
      <c r="AO202" s="627"/>
      <c r="AP202" s="627"/>
      <c r="AQ202" s="627"/>
      <c r="AR202" s="627"/>
      <c r="AS202" s="627"/>
      <c r="AT202" s="627"/>
      <c r="AU202" s="627"/>
      <c r="AV202" s="627"/>
      <c r="AW202" s="627"/>
      <c r="AX202" s="627"/>
    </row>
    <row r="203" spans="1:50" s="731" customFormat="1">
      <c r="A203" s="627"/>
      <c r="B203" s="627"/>
      <c r="C203" s="627"/>
      <c r="D203" s="627"/>
      <c r="E203" s="627"/>
      <c r="F203" s="627"/>
      <c r="G203" s="627"/>
      <c r="H203" s="627"/>
      <c r="I203" s="627"/>
      <c r="J203" s="627"/>
      <c r="K203" s="627"/>
      <c r="L203" s="627"/>
      <c r="M203" s="627"/>
      <c r="N203" s="627"/>
      <c r="O203" s="627"/>
      <c r="P203" s="627"/>
      <c r="Q203" s="627"/>
      <c r="R203" s="627"/>
      <c r="S203" s="627"/>
      <c r="T203" s="627"/>
      <c r="U203" s="627"/>
      <c r="V203" s="627"/>
      <c r="W203" s="627"/>
      <c r="X203" s="627"/>
      <c r="Y203" s="627"/>
      <c r="Z203" s="627"/>
      <c r="AA203" s="627"/>
      <c r="AB203" s="627"/>
      <c r="AC203" s="627"/>
      <c r="AD203" s="627"/>
      <c r="AE203" s="627"/>
      <c r="AF203" s="627"/>
      <c r="AG203" s="627"/>
      <c r="AH203" s="627"/>
      <c r="AI203" s="627"/>
      <c r="AJ203" s="627"/>
      <c r="AK203" s="627"/>
      <c r="AL203" s="627"/>
      <c r="AM203" s="627"/>
      <c r="AN203" s="627"/>
      <c r="AO203" s="627"/>
      <c r="AP203" s="627"/>
      <c r="AQ203" s="627"/>
      <c r="AR203" s="627"/>
      <c r="AS203" s="627"/>
      <c r="AT203" s="627"/>
      <c r="AU203" s="627"/>
      <c r="AV203" s="627"/>
      <c r="AW203" s="627"/>
      <c r="AX203" s="627"/>
    </row>
    <row r="204" spans="1:50" s="731" customFormat="1">
      <c r="A204" s="627"/>
      <c r="B204" s="627"/>
      <c r="C204" s="627"/>
      <c r="D204" s="627"/>
      <c r="E204" s="627"/>
      <c r="F204" s="627"/>
      <c r="G204" s="627"/>
      <c r="H204" s="627"/>
      <c r="I204" s="627"/>
      <c r="J204" s="627"/>
      <c r="K204" s="627"/>
      <c r="L204" s="627"/>
      <c r="M204" s="627"/>
      <c r="N204" s="627"/>
      <c r="O204" s="627"/>
      <c r="P204" s="627"/>
      <c r="Q204" s="627"/>
      <c r="R204" s="627"/>
      <c r="S204" s="627"/>
      <c r="T204" s="627"/>
      <c r="U204" s="627"/>
      <c r="V204" s="627"/>
      <c r="W204" s="627"/>
      <c r="X204" s="627"/>
      <c r="Y204" s="627"/>
      <c r="Z204" s="627"/>
      <c r="AA204" s="627"/>
      <c r="AB204" s="627"/>
      <c r="AC204" s="627"/>
      <c r="AD204" s="627"/>
      <c r="AE204" s="627"/>
      <c r="AF204" s="627"/>
      <c r="AG204" s="627"/>
      <c r="AH204" s="627"/>
      <c r="AI204" s="627"/>
      <c r="AJ204" s="627"/>
      <c r="AK204" s="627"/>
      <c r="AL204" s="627"/>
      <c r="AM204" s="627"/>
      <c r="AN204" s="627"/>
      <c r="AO204" s="627"/>
      <c r="AP204" s="627"/>
      <c r="AQ204" s="627"/>
      <c r="AR204" s="627"/>
      <c r="AS204" s="627"/>
      <c r="AT204" s="627"/>
      <c r="AU204" s="627"/>
      <c r="AV204" s="627"/>
      <c r="AW204" s="627"/>
      <c r="AX204" s="627"/>
    </row>
    <row r="205" spans="1:50" s="731" customFormat="1">
      <c r="A205" s="627"/>
      <c r="B205" s="627"/>
      <c r="C205" s="627"/>
      <c r="D205" s="627"/>
      <c r="E205" s="627"/>
      <c r="F205" s="627"/>
      <c r="G205" s="627"/>
      <c r="H205" s="627"/>
      <c r="I205" s="627"/>
      <c r="J205" s="627"/>
      <c r="K205" s="627"/>
      <c r="L205" s="627"/>
      <c r="M205" s="627"/>
      <c r="N205" s="627"/>
      <c r="O205" s="627"/>
      <c r="P205" s="627"/>
      <c r="Q205" s="627"/>
      <c r="R205" s="627"/>
      <c r="S205" s="627"/>
      <c r="T205" s="627"/>
      <c r="U205" s="627"/>
      <c r="V205" s="627"/>
      <c r="W205" s="627"/>
      <c r="X205" s="627"/>
      <c r="Y205" s="627"/>
      <c r="Z205" s="627"/>
      <c r="AA205" s="627"/>
      <c r="AB205" s="627"/>
      <c r="AC205" s="627"/>
      <c r="AD205" s="627"/>
      <c r="AE205" s="627"/>
      <c r="AF205" s="627"/>
      <c r="AG205" s="627"/>
      <c r="AH205" s="627"/>
      <c r="AI205" s="627"/>
      <c r="AJ205" s="627"/>
      <c r="AK205" s="627"/>
      <c r="AL205" s="627"/>
      <c r="AM205" s="627"/>
      <c r="AN205" s="627"/>
      <c r="AO205" s="627"/>
      <c r="AP205" s="627"/>
      <c r="AQ205" s="627"/>
      <c r="AR205" s="627"/>
      <c r="AS205" s="627"/>
      <c r="AT205" s="627"/>
      <c r="AU205" s="627"/>
      <c r="AV205" s="627"/>
      <c r="AW205" s="627"/>
      <c r="AX205" s="627"/>
    </row>
    <row r="206" spans="1:50" s="731" customFormat="1">
      <c r="A206" s="627"/>
      <c r="B206" s="627"/>
      <c r="C206" s="627"/>
      <c r="D206" s="627"/>
      <c r="E206" s="627"/>
      <c r="F206" s="627"/>
      <c r="G206" s="627"/>
      <c r="H206" s="627"/>
      <c r="I206" s="627"/>
      <c r="J206" s="627"/>
      <c r="K206" s="627"/>
      <c r="L206" s="627"/>
      <c r="M206" s="627"/>
      <c r="N206" s="627"/>
      <c r="O206" s="627"/>
      <c r="P206" s="627"/>
      <c r="Q206" s="627"/>
      <c r="R206" s="627"/>
      <c r="S206" s="627"/>
      <c r="T206" s="627"/>
      <c r="U206" s="627"/>
      <c r="V206" s="627"/>
      <c r="W206" s="627"/>
      <c r="X206" s="627"/>
      <c r="Y206" s="627"/>
      <c r="Z206" s="627"/>
      <c r="AA206" s="627"/>
      <c r="AB206" s="627"/>
      <c r="AC206" s="627"/>
      <c r="AD206" s="627"/>
      <c r="AE206" s="627"/>
      <c r="AF206" s="627"/>
      <c r="AG206" s="627"/>
      <c r="AH206" s="627"/>
      <c r="AI206" s="627"/>
      <c r="AJ206" s="627"/>
      <c r="AK206" s="627"/>
      <c r="AL206" s="627"/>
      <c r="AM206" s="627"/>
      <c r="AN206" s="627"/>
      <c r="AO206" s="627"/>
      <c r="AP206" s="627"/>
      <c r="AQ206" s="627"/>
      <c r="AR206" s="627"/>
      <c r="AS206" s="627"/>
      <c r="AT206" s="627"/>
      <c r="AU206" s="627"/>
      <c r="AV206" s="627"/>
      <c r="AW206" s="627"/>
      <c r="AX206" s="627"/>
    </row>
    <row r="207" spans="1:50" s="731" customFormat="1">
      <c r="A207" s="627"/>
      <c r="B207" s="627"/>
      <c r="C207" s="627"/>
      <c r="D207" s="627"/>
      <c r="E207" s="627"/>
      <c r="F207" s="627"/>
      <c r="G207" s="627"/>
      <c r="H207" s="627"/>
      <c r="I207" s="627"/>
      <c r="J207" s="627"/>
      <c r="K207" s="627"/>
      <c r="L207" s="627"/>
      <c r="M207" s="627"/>
      <c r="N207" s="627"/>
      <c r="O207" s="627"/>
      <c r="P207" s="627"/>
      <c r="Q207" s="627"/>
      <c r="R207" s="627"/>
      <c r="S207" s="627"/>
      <c r="T207" s="627"/>
      <c r="U207" s="627"/>
      <c r="V207" s="627"/>
      <c r="W207" s="627"/>
      <c r="X207" s="627"/>
      <c r="Y207" s="627"/>
      <c r="Z207" s="627"/>
      <c r="AA207" s="627"/>
      <c r="AB207" s="627"/>
      <c r="AC207" s="627"/>
      <c r="AD207" s="627"/>
      <c r="AE207" s="627"/>
      <c r="AF207" s="627"/>
      <c r="AG207" s="627"/>
      <c r="AH207" s="627"/>
      <c r="AI207" s="627"/>
      <c r="AJ207" s="627"/>
      <c r="AK207" s="627"/>
      <c r="AL207" s="627"/>
      <c r="AM207" s="627"/>
      <c r="AN207" s="627"/>
      <c r="AO207" s="627"/>
      <c r="AP207" s="627"/>
      <c r="AQ207" s="627"/>
      <c r="AR207" s="627"/>
      <c r="AS207" s="627"/>
      <c r="AT207" s="627"/>
      <c r="AU207" s="627"/>
      <c r="AV207" s="627"/>
      <c r="AW207" s="627"/>
      <c r="AX207" s="627"/>
    </row>
    <row r="208" spans="1:50" s="731" customFormat="1">
      <c r="A208" s="627"/>
      <c r="B208" s="627"/>
      <c r="C208" s="627"/>
      <c r="D208" s="627"/>
      <c r="E208" s="627"/>
      <c r="F208" s="627"/>
      <c r="G208" s="627"/>
      <c r="H208" s="627"/>
      <c r="I208" s="627"/>
      <c r="J208" s="627"/>
      <c r="K208" s="627"/>
      <c r="L208" s="627"/>
      <c r="M208" s="627"/>
      <c r="N208" s="627"/>
      <c r="O208" s="627"/>
      <c r="P208" s="627"/>
      <c r="Q208" s="627"/>
      <c r="R208" s="627"/>
      <c r="S208" s="627"/>
      <c r="T208" s="627"/>
      <c r="U208" s="627"/>
      <c r="V208" s="627"/>
      <c r="W208" s="627"/>
      <c r="X208" s="627"/>
      <c r="Y208" s="627"/>
      <c r="Z208" s="627"/>
      <c r="AA208" s="627"/>
      <c r="AB208" s="627"/>
      <c r="AC208" s="627"/>
      <c r="AD208" s="627"/>
      <c r="AE208" s="627"/>
      <c r="AF208" s="627"/>
      <c r="AG208" s="627"/>
      <c r="AH208" s="627"/>
      <c r="AI208" s="627"/>
      <c r="AJ208" s="627"/>
      <c r="AK208" s="627"/>
      <c r="AL208" s="627"/>
      <c r="AM208" s="627"/>
      <c r="AN208" s="627"/>
      <c r="AO208" s="627"/>
      <c r="AP208" s="627"/>
      <c r="AQ208" s="627"/>
      <c r="AR208" s="627"/>
      <c r="AS208" s="627"/>
      <c r="AT208" s="627"/>
      <c r="AU208" s="627"/>
      <c r="AV208" s="627"/>
      <c r="AW208" s="627"/>
      <c r="AX208" s="627"/>
    </row>
    <row r="209" spans="1:50" s="731" customFormat="1">
      <c r="A209" s="627"/>
      <c r="B209" s="627"/>
      <c r="C209" s="627"/>
      <c r="D209" s="627"/>
      <c r="E209" s="627"/>
      <c r="F209" s="627"/>
      <c r="G209" s="627"/>
      <c r="H209" s="627"/>
      <c r="I209" s="627"/>
      <c r="J209" s="627"/>
      <c r="K209" s="627"/>
      <c r="L209" s="627"/>
      <c r="M209" s="627"/>
      <c r="N209" s="627"/>
      <c r="O209" s="627"/>
      <c r="P209" s="627"/>
      <c r="Q209" s="627"/>
      <c r="R209" s="627"/>
      <c r="S209" s="627"/>
      <c r="T209" s="627"/>
      <c r="U209" s="627"/>
      <c r="V209" s="627"/>
      <c r="W209" s="627"/>
      <c r="X209" s="627"/>
      <c r="Y209" s="627"/>
      <c r="Z209" s="627"/>
      <c r="AA209" s="627"/>
      <c r="AB209" s="627"/>
      <c r="AC209" s="627"/>
      <c r="AD209" s="627"/>
      <c r="AE209" s="627"/>
      <c r="AF209" s="627"/>
      <c r="AG209" s="627"/>
      <c r="AH209" s="627"/>
      <c r="AI209" s="627"/>
      <c r="AJ209" s="627"/>
      <c r="AK209" s="627"/>
      <c r="AL209" s="627"/>
      <c r="AM209" s="627"/>
      <c r="AN209" s="627"/>
      <c r="AO209" s="627"/>
      <c r="AP209" s="627"/>
      <c r="AQ209" s="627"/>
      <c r="AR209" s="627"/>
      <c r="AS209" s="627"/>
      <c r="AT209" s="627"/>
      <c r="AU209" s="627"/>
      <c r="AV209" s="627"/>
      <c r="AW209" s="627"/>
      <c r="AX209" s="627"/>
    </row>
    <row r="210" spans="1:50" s="731" customFormat="1">
      <c r="A210" s="627"/>
      <c r="B210" s="627"/>
      <c r="C210" s="627"/>
      <c r="D210" s="627"/>
      <c r="E210" s="627"/>
      <c r="F210" s="627"/>
      <c r="G210" s="627"/>
      <c r="H210" s="627"/>
      <c r="I210" s="627"/>
      <c r="J210" s="627"/>
      <c r="K210" s="627"/>
      <c r="L210" s="627"/>
      <c r="M210" s="627"/>
      <c r="N210" s="627"/>
      <c r="O210" s="627"/>
      <c r="P210" s="627"/>
      <c r="Q210" s="627"/>
      <c r="R210" s="627"/>
      <c r="S210" s="627"/>
      <c r="T210" s="627"/>
      <c r="U210" s="627"/>
      <c r="V210" s="627"/>
      <c r="W210" s="627"/>
      <c r="X210" s="627"/>
      <c r="Y210" s="627"/>
      <c r="Z210" s="627"/>
      <c r="AA210" s="627"/>
      <c r="AB210" s="627"/>
      <c r="AC210" s="627"/>
      <c r="AD210" s="627"/>
      <c r="AE210" s="627"/>
      <c r="AF210" s="627"/>
      <c r="AG210" s="627"/>
      <c r="AH210" s="627"/>
      <c r="AI210" s="627"/>
      <c r="AJ210" s="627"/>
      <c r="AK210" s="627"/>
      <c r="AL210" s="627"/>
      <c r="AM210" s="627"/>
      <c r="AN210" s="627"/>
      <c r="AO210" s="627"/>
      <c r="AP210" s="627"/>
      <c r="AQ210" s="627"/>
      <c r="AR210" s="627"/>
      <c r="AS210" s="627"/>
      <c r="AT210" s="627"/>
      <c r="AU210" s="627"/>
      <c r="AV210" s="627"/>
      <c r="AW210" s="627"/>
      <c r="AX210" s="627"/>
    </row>
    <row r="211" spans="1:50" s="731" customFormat="1">
      <c r="A211" s="627"/>
      <c r="B211" s="627"/>
      <c r="C211" s="627"/>
      <c r="D211" s="627"/>
      <c r="E211" s="627"/>
      <c r="F211" s="627"/>
      <c r="G211" s="627"/>
      <c r="H211" s="627"/>
      <c r="I211" s="627"/>
      <c r="J211" s="627"/>
      <c r="K211" s="627"/>
      <c r="L211" s="627"/>
      <c r="M211" s="627"/>
      <c r="N211" s="627"/>
      <c r="O211" s="627"/>
      <c r="P211" s="627"/>
      <c r="Q211" s="627"/>
      <c r="R211" s="627"/>
      <c r="S211" s="627"/>
      <c r="T211" s="627"/>
      <c r="U211" s="627"/>
      <c r="V211" s="627"/>
      <c r="W211" s="627"/>
      <c r="X211" s="627"/>
      <c r="Y211" s="627"/>
      <c r="Z211" s="627"/>
      <c r="AA211" s="627"/>
      <c r="AB211" s="627"/>
      <c r="AC211" s="627"/>
      <c r="AD211" s="627"/>
      <c r="AE211" s="627"/>
      <c r="AF211" s="627"/>
      <c r="AG211" s="627"/>
      <c r="AH211" s="627"/>
      <c r="AI211" s="627"/>
      <c r="AJ211" s="627"/>
      <c r="AK211" s="627"/>
      <c r="AL211" s="627"/>
      <c r="AM211" s="627"/>
      <c r="AN211" s="627"/>
      <c r="AO211" s="627"/>
      <c r="AP211" s="627"/>
      <c r="AQ211" s="627"/>
      <c r="AR211" s="627"/>
      <c r="AS211" s="627"/>
      <c r="AT211" s="627"/>
      <c r="AU211" s="627"/>
      <c r="AV211" s="627"/>
      <c r="AW211" s="627"/>
      <c r="AX211" s="627"/>
    </row>
    <row r="212" spans="1:50" s="629" customFormat="1">
      <c r="A212" s="627"/>
      <c r="B212" s="627"/>
      <c r="C212" s="627"/>
      <c r="D212" s="627"/>
      <c r="E212" s="627"/>
      <c r="F212" s="627"/>
      <c r="G212" s="627"/>
      <c r="H212" s="627"/>
      <c r="I212" s="627"/>
      <c r="J212" s="627"/>
      <c r="K212" s="627"/>
      <c r="L212" s="627"/>
      <c r="M212" s="627"/>
      <c r="N212" s="627"/>
      <c r="O212" s="627"/>
      <c r="P212" s="627"/>
      <c r="Q212" s="627"/>
      <c r="R212" s="627"/>
      <c r="S212" s="627"/>
      <c r="T212" s="627"/>
      <c r="U212" s="627"/>
      <c r="V212" s="627"/>
      <c r="W212" s="627"/>
      <c r="X212" s="627"/>
      <c r="Y212" s="627"/>
      <c r="Z212" s="627"/>
      <c r="AA212" s="627"/>
      <c r="AB212" s="627"/>
      <c r="AC212" s="627"/>
      <c r="AD212" s="627"/>
      <c r="AE212" s="627"/>
      <c r="AF212" s="627"/>
      <c r="AG212" s="627"/>
      <c r="AH212" s="627"/>
      <c r="AI212" s="627"/>
      <c r="AJ212" s="627"/>
      <c r="AK212" s="627"/>
      <c r="AL212" s="627"/>
      <c r="AM212" s="627"/>
      <c r="AN212" s="627"/>
      <c r="AO212" s="627"/>
      <c r="AP212" s="627"/>
      <c r="AQ212" s="627"/>
      <c r="AR212" s="627"/>
      <c r="AS212" s="627"/>
      <c r="AT212" s="627"/>
      <c r="AU212" s="627"/>
      <c r="AV212" s="627"/>
      <c r="AW212" s="627"/>
      <c r="AX212" s="627"/>
    </row>
    <row r="213" spans="1:50" s="629" customFormat="1">
      <c r="A213" s="627"/>
      <c r="B213" s="627"/>
      <c r="C213" s="627"/>
      <c r="D213" s="627"/>
      <c r="E213" s="627"/>
      <c r="F213" s="627"/>
      <c r="G213" s="627"/>
      <c r="H213" s="627"/>
      <c r="I213" s="627"/>
      <c r="J213" s="627"/>
      <c r="K213" s="627"/>
      <c r="L213" s="627"/>
      <c r="M213" s="627"/>
      <c r="N213" s="627"/>
      <c r="O213" s="627"/>
      <c r="P213" s="627"/>
      <c r="Q213" s="627"/>
      <c r="R213" s="627"/>
      <c r="S213" s="627"/>
      <c r="T213" s="627"/>
      <c r="U213" s="627"/>
      <c r="V213" s="627"/>
      <c r="W213" s="627"/>
      <c r="X213" s="627"/>
      <c r="Y213" s="627"/>
      <c r="Z213" s="627"/>
      <c r="AA213" s="627"/>
      <c r="AB213" s="627"/>
      <c r="AC213" s="627"/>
      <c r="AD213" s="627"/>
      <c r="AE213" s="627"/>
      <c r="AF213" s="627"/>
      <c r="AG213" s="627"/>
      <c r="AH213" s="627"/>
      <c r="AI213" s="627"/>
      <c r="AJ213" s="627"/>
      <c r="AK213" s="627"/>
      <c r="AL213" s="627"/>
      <c r="AM213" s="627"/>
      <c r="AN213" s="627"/>
      <c r="AO213" s="627"/>
      <c r="AP213" s="627"/>
      <c r="AQ213" s="627"/>
      <c r="AR213" s="627"/>
      <c r="AS213" s="627"/>
      <c r="AT213" s="627"/>
      <c r="AU213" s="627"/>
      <c r="AV213" s="627"/>
      <c r="AW213" s="627"/>
      <c r="AX213" s="627"/>
    </row>
    <row r="214" spans="1:50" s="629" customFormat="1">
      <c r="A214" s="627"/>
      <c r="B214" s="627"/>
      <c r="C214" s="627"/>
      <c r="D214" s="627"/>
      <c r="E214" s="627"/>
      <c r="F214" s="627"/>
      <c r="G214" s="627"/>
      <c r="H214" s="627"/>
      <c r="I214" s="627"/>
      <c r="J214" s="627"/>
      <c r="K214" s="627"/>
      <c r="L214" s="627"/>
      <c r="M214" s="627"/>
      <c r="N214" s="627"/>
      <c r="O214" s="627"/>
      <c r="P214" s="627"/>
      <c r="Q214" s="627"/>
      <c r="R214" s="627"/>
      <c r="S214" s="627"/>
      <c r="T214" s="627"/>
      <c r="U214" s="627"/>
      <c r="V214" s="627"/>
      <c r="W214" s="627"/>
      <c r="X214" s="627"/>
      <c r="Y214" s="627"/>
      <c r="Z214" s="627"/>
      <c r="AA214" s="627"/>
      <c r="AB214" s="627"/>
      <c r="AC214" s="627"/>
      <c r="AD214" s="627"/>
      <c r="AE214" s="627"/>
      <c r="AF214" s="627"/>
      <c r="AG214" s="627"/>
      <c r="AH214" s="627"/>
      <c r="AI214" s="627"/>
      <c r="AJ214" s="627"/>
      <c r="AK214" s="627"/>
      <c r="AL214" s="627"/>
      <c r="AM214" s="627"/>
      <c r="AN214" s="627"/>
      <c r="AO214" s="627"/>
      <c r="AP214" s="627"/>
      <c r="AQ214" s="627"/>
      <c r="AR214" s="627"/>
      <c r="AS214" s="627"/>
      <c r="AT214" s="627"/>
      <c r="AU214" s="627"/>
      <c r="AV214" s="627"/>
      <c r="AW214" s="627"/>
      <c r="AX214" s="627"/>
    </row>
    <row r="215" spans="1:50" s="629" customFormat="1">
      <c r="A215" s="627"/>
      <c r="B215" s="627"/>
      <c r="C215" s="627"/>
      <c r="D215" s="627"/>
      <c r="E215" s="627"/>
      <c r="F215" s="627"/>
      <c r="G215" s="627"/>
      <c r="H215" s="627"/>
      <c r="I215" s="627"/>
      <c r="J215" s="627"/>
      <c r="K215" s="627"/>
      <c r="L215" s="627"/>
      <c r="M215" s="627"/>
      <c r="N215" s="627"/>
      <c r="O215" s="627"/>
      <c r="P215" s="627"/>
      <c r="Q215" s="627"/>
      <c r="R215" s="627"/>
      <c r="S215" s="627"/>
      <c r="T215" s="627"/>
      <c r="U215" s="627"/>
      <c r="V215" s="627"/>
      <c r="W215" s="627"/>
      <c r="X215" s="627"/>
      <c r="Y215" s="627"/>
      <c r="Z215" s="627"/>
      <c r="AA215" s="627"/>
      <c r="AB215" s="627"/>
      <c r="AC215" s="627"/>
      <c r="AD215" s="627"/>
      <c r="AE215" s="627"/>
      <c r="AF215" s="627"/>
      <c r="AG215" s="627"/>
      <c r="AH215" s="627"/>
      <c r="AI215" s="627"/>
      <c r="AJ215" s="627"/>
      <c r="AK215" s="627"/>
      <c r="AL215" s="627"/>
      <c r="AM215" s="627"/>
      <c r="AN215" s="627"/>
      <c r="AO215" s="627"/>
      <c r="AP215" s="627"/>
      <c r="AQ215" s="627"/>
      <c r="AR215" s="627"/>
      <c r="AS215" s="627"/>
      <c r="AT215" s="627"/>
      <c r="AU215" s="627"/>
      <c r="AV215" s="627"/>
      <c r="AW215" s="627"/>
      <c r="AX215" s="627"/>
    </row>
    <row r="216" spans="1:50" s="629" customFormat="1">
      <c r="A216" s="627"/>
      <c r="B216" s="627"/>
      <c r="C216" s="627"/>
      <c r="D216" s="627"/>
      <c r="E216" s="627"/>
      <c r="F216" s="627"/>
      <c r="G216" s="627"/>
      <c r="H216" s="627"/>
      <c r="I216" s="627"/>
      <c r="J216" s="627"/>
      <c r="K216" s="627"/>
      <c r="L216" s="627"/>
      <c r="M216" s="627"/>
      <c r="N216" s="627"/>
      <c r="O216" s="627"/>
      <c r="P216" s="627"/>
      <c r="Q216" s="627"/>
      <c r="R216" s="627"/>
      <c r="S216" s="627"/>
      <c r="T216" s="627"/>
      <c r="U216" s="627"/>
      <c r="V216" s="627"/>
      <c r="W216" s="627"/>
      <c r="X216" s="627"/>
      <c r="Y216" s="627"/>
      <c r="Z216" s="627"/>
      <c r="AA216" s="627"/>
      <c r="AB216" s="627"/>
      <c r="AC216" s="627"/>
      <c r="AD216" s="627"/>
      <c r="AE216" s="627"/>
      <c r="AF216" s="627"/>
      <c r="AG216" s="627"/>
      <c r="AH216" s="627"/>
      <c r="AI216" s="627"/>
      <c r="AJ216" s="627"/>
      <c r="AK216" s="627"/>
      <c r="AL216" s="627"/>
      <c r="AM216" s="627"/>
      <c r="AN216" s="627"/>
      <c r="AO216" s="627"/>
      <c r="AP216" s="627"/>
      <c r="AQ216" s="627"/>
      <c r="AR216" s="627"/>
      <c r="AS216" s="627"/>
      <c r="AT216" s="627"/>
      <c r="AU216" s="627"/>
      <c r="AV216" s="627"/>
      <c r="AW216" s="627"/>
      <c r="AX216" s="627"/>
    </row>
    <row r="217" spans="1:50" s="629" customFormat="1">
      <c r="A217" s="627"/>
      <c r="B217" s="627"/>
      <c r="C217" s="627"/>
      <c r="D217" s="627"/>
      <c r="E217" s="627"/>
      <c r="F217" s="627"/>
      <c r="G217" s="627"/>
      <c r="H217" s="627"/>
      <c r="I217" s="627"/>
      <c r="J217" s="627"/>
      <c r="K217" s="627"/>
      <c r="L217" s="627"/>
      <c r="M217" s="627"/>
      <c r="N217" s="627"/>
      <c r="O217" s="627"/>
      <c r="P217" s="627"/>
      <c r="Q217" s="627"/>
      <c r="R217" s="627"/>
      <c r="S217" s="627"/>
      <c r="T217" s="627"/>
      <c r="U217" s="627"/>
      <c r="V217" s="627"/>
      <c r="W217" s="627"/>
      <c r="X217" s="627"/>
      <c r="Y217" s="627"/>
      <c r="Z217" s="627"/>
      <c r="AA217" s="627"/>
      <c r="AB217" s="627"/>
      <c r="AC217" s="627"/>
      <c r="AD217" s="627"/>
      <c r="AE217" s="627"/>
      <c r="AF217" s="627"/>
      <c r="AG217" s="627"/>
      <c r="AH217" s="627"/>
      <c r="AI217" s="627"/>
      <c r="AJ217" s="627"/>
      <c r="AK217" s="627"/>
      <c r="AL217" s="627"/>
      <c r="AM217" s="627"/>
      <c r="AN217" s="627"/>
      <c r="AO217" s="627"/>
      <c r="AP217" s="627"/>
      <c r="AQ217" s="627"/>
      <c r="AR217" s="627"/>
      <c r="AS217" s="627"/>
      <c r="AT217" s="627"/>
      <c r="AU217" s="627"/>
      <c r="AV217" s="627"/>
      <c r="AW217" s="627"/>
      <c r="AX217" s="627"/>
    </row>
    <row r="218" spans="1:50" s="629" customFormat="1">
      <c r="A218" s="627"/>
      <c r="B218" s="627"/>
      <c r="C218" s="627"/>
      <c r="D218" s="627"/>
      <c r="E218" s="627"/>
      <c r="F218" s="627"/>
      <c r="G218" s="627"/>
      <c r="H218" s="627"/>
      <c r="I218" s="627"/>
      <c r="J218" s="627"/>
      <c r="K218" s="627"/>
      <c r="L218" s="627"/>
      <c r="M218" s="627"/>
      <c r="N218" s="627"/>
      <c r="O218" s="627"/>
      <c r="P218" s="627"/>
      <c r="Q218" s="627"/>
      <c r="R218" s="627"/>
      <c r="S218" s="627"/>
      <c r="T218" s="627"/>
      <c r="U218" s="627"/>
      <c r="V218" s="627"/>
      <c r="W218" s="627"/>
      <c r="X218" s="627"/>
      <c r="Y218" s="627"/>
      <c r="Z218" s="627"/>
      <c r="AA218" s="627"/>
      <c r="AB218" s="627"/>
      <c r="AC218" s="627"/>
      <c r="AD218" s="627"/>
      <c r="AE218" s="627"/>
      <c r="AF218" s="627"/>
      <c r="AG218" s="627"/>
      <c r="AH218" s="627"/>
      <c r="AI218" s="627"/>
      <c r="AJ218" s="627"/>
      <c r="AK218" s="627"/>
      <c r="AL218" s="627"/>
      <c r="AM218" s="627"/>
      <c r="AN218" s="627"/>
      <c r="AO218" s="627"/>
      <c r="AP218" s="627"/>
      <c r="AQ218" s="627"/>
      <c r="AR218" s="627"/>
      <c r="AS218" s="627"/>
      <c r="AT218" s="627"/>
      <c r="AU218" s="627"/>
      <c r="AV218" s="627"/>
      <c r="AW218" s="627"/>
      <c r="AX218" s="627"/>
    </row>
    <row r="219" spans="1:50" s="629" customFormat="1">
      <c r="A219" s="627"/>
      <c r="B219" s="627"/>
      <c r="C219" s="627"/>
      <c r="D219" s="627"/>
      <c r="E219" s="627"/>
      <c r="F219" s="627"/>
      <c r="G219" s="627"/>
      <c r="H219" s="627"/>
      <c r="I219" s="627"/>
      <c r="J219" s="627"/>
      <c r="K219" s="627"/>
      <c r="L219" s="627"/>
      <c r="M219" s="627"/>
      <c r="N219" s="627"/>
      <c r="O219" s="627"/>
      <c r="P219" s="627"/>
      <c r="Q219" s="627"/>
      <c r="R219" s="627"/>
      <c r="S219" s="627"/>
      <c r="T219" s="627"/>
      <c r="U219" s="627"/>
      <c r="V219" s="627"/>
      <c r="W219" s="627"/>
      <c r="X219" s="627"/>
      <c r="Y219" s="627"/>
      <c r="Z219" s="627"/>
      <c r="AA219" s="627"/>
      <c r="AB219" s="627"/>
      <c r="AC219" s="627"/>
      <c r="AD219" s="627"/>
      <c r="AE219" s="627"/>
      <c r="AF219" s="627"/>
      <c r="AG219" s="627"/>
      <c r="AH219" s="627"/>
      <c r="AI219" s="627"/>
      <c r="AJ219" s="627"/>
      <c r="AK219" s="627"/>
      <c r="AL219" s="627"/>
      <c r="AM219" s="627"/>
      <c r="AN219" s="627"/>
      <c r="AO219" s="627"/>
      <c r="AP219" s="627"/>
      <c r="AQ219" s="627"/>
      <c r="AR219" s="627"/>
      <c r="AS219" s="627"/>
      <c r="AT219" s="627"/>
      <c r="AU219" s="627"/>
      <c r="AV219" s="627"/>
      <c r="AW219" s="627"/>
      <c r="AX219" s="627"/>
    </row>
    <row r="220" spans="1:50" s="629" customFormat="1">
      <c r="A220" s="627"/>
      <c r="B220" s="627"/>
      <c r="C220" s="627"/>
      <c r="D220" s="627"/>
      <c r="E220" s="627"/>
      <c r="F220" s="627"/>
      <c r="G220" s="627"/>
      <c r="H220" s="627"/>
      <c r="I220" s="627"/>
      <c r="J220" s="627"/>
      <c r="K220" s="627"/>
      <c r="L220" s="627"/>
      <c r="M220" s="627"/>
      <c r="N220" s="627"/>
      <c r="O220" s="627"/>
      <c r="P220" s="627"/>
      <c r="Q220" s="627"/>
      <c r="R220" s="627"/>
      <c r="S220" s="627"/>
      <c r="T220" s="627"/>
      <c r="U220" s="627"/>
      <c r="V220" s="627"/>
      <c r="W220" s="627"/>
      <c r="X220" s="627"/>
      <c r="Y220" s="627"/>
      <c r="Z220" s="627"/>
      <c r="AA220" s="627"/>
      <c r="AB220" s="627"/>
      <c r="AC220" s="627"/>
      <c r="AD220" s="627"/>
      <c r="AE220" s="627"/>
      <c r="AF220" s="627"/>
      <c r="AG220" s="627"/>
      <c r="AH220" s="627"/>
      <c r="AI220" s="627"/>
      <c r="AJ220" s="627"/>
      <c r="AK220" s="627"/>
      <c r="AL220" s="627"/>
      <c r="AM220" s="627"/>
      <c r="AN220" s="627"/>
      <c r="AO220" s="627"/>
      <c r="AP220" s="627"/>
      <c r="AQ220" s="627"/>
      <c r="AR220" s="627"/>
      <c r="AS220" s="627"/>
      <c r="AT220" s="627"/>
      <c r="AU220" s="627"/>
      <c r="AV220" s="627"/>
      <c r="AW220" s="627"/>
      <c r="AX220" s="627"/>
    </row>
    <row r="221" spans="1:50" s="629" customFormat="1">
      <c r="A221" s="627"/>
      <c r="B221" s="627"/>
      <c r="C221" s="627"/>
      <c r="D221" s="627"/>
      <c r="E221" s="627"/>
      <c r="F221" s="627"/>
      <c r="G221" s="627"/>
      <c r="H221" s="627"/>
      <c r="I221" s="627"/>
      <c r="J221" s="627"/>
      <c r="K221" s="627"/>
      <c r="L221" s="627"/>
      <c r="M221" s="627"/>
      <c r="N221" s="627"/>
      <c r="O221" s="627"/>
      <c r="P221" s="627"/>
      <c r="Q221" s="627"/>
      <c r="R221" s="627"/>
      <c r="S221" s="627"/>
      <c r="T221" s="627"/>
      <c r="U221" s="627"/>
      <c r="V221" s="627"/>
      <c r="W221" s="627"/>
      <c r="X221" s="627"/>
      <c r="Y221" s="627"/>
      <c r="Z221" s="627"/>
      <c r="AA221" s="627"/>
      <c r="AB221" s="627"/>
      <c r="AC221" s="627"/>
      <c r="AD221" s="627"/>
      <c r="AE221" s="627"/>
      <c r="AF221" s="627"/>
      <c r="AG221" s="627"/>
      <c r="AH221" s="627"/>
      <c r="AI221" s="627"/>
      <c r="AJ221" s="627"/>
      <c r="AK221" s="627"/>
      <c r="AL221" s="627"/>
      <c r="AM221" s="627"/>
      <c r="AN221" s="627"/>
      <c r="AO221" s="627"/>
      <c r="AP221" s="627"/>
      <c r="AQ221" s="627"/>
      <c r="AR221" s="627"/>
      <c r="AS221" s="627"/>
      <c r="AT221" s="627"/>
      <c r="AU221" s="627"/>
      <c r="AV221" s="627"/>
      <c r="AW221" s="627"/>
      <c r="AX221" s="627"/>
    </row>
    <row r="222" spans="1:50" s="629" customFormat="1">
      <c r="A222" s="627"/>
      <c r="B222" s="627"/>
      <c r="C222" s="627"/>
      <c r="D222" s="627"/>
      <c r="E222" s="627"/>
      <c r="F222" s="627"/>
      <c r="G222" s="627"/>
      <c r="H222" s="627"/>
      <c r="I222" s="627"/>
      <c r="J222" s="627"/>
      <c r="K222" s="627"/>
      <c r="L222" s="627"/>
      <c r="M222" s="627"/>
      <c r="N222" s="627"/>
      <c r="O222" s="627"/>
      <c r="P222" s="627"/>
      <c r="Q222" s="627"/>
      <c r="R222" s="627"/>
      <c r="S222" s="627"/>
      <c r="T222" s="627"/>
      <c r="U222" s="627"/>
      <c r="V222" s="627"/>
      <c r="W222" s="627"/>
      <c r="X222" s="627"/>
      <c r="Y222" s="627"/>
      <c r="Z222" s="627"/>
      <c r="AA222" s="627"/>
      <c r="AB222" s="627"/>
      <c r="AC222" s="627"/>
      <c r="AD222" s="627"/>
      <c r="AE222" s="627"/>
      <c r="AF222" s="627"/>
      <c r="AG222" s="627"/>
      <c r="AH222" s="627"/>
      <c r="AI222" s="627"/>
      <c r="AJ222" s="627"/>
      <c r="AK222" s="627"/>
      <c r="AL222" s="627"/>
      <c r="AM222" s="627"/>
      <c r="AN222" s="627"/>
      <c r="AO222" s="627"/>
      <c r="AP222" s="627"/>
      <c r="AQ222" s="627"/>
      <c r="AR222" s="627"/>
      <c r="AS222" s="627"/>
      <c r="AT222" s="627"/>
      <c r="AU222" s="627"/>
      <c r="AV222" s="627"/>
      <c r="AW222" s="627"/>
      <c r="AX222" s="627"/>
    </row>
    <row r="223" spans="1:50" s="629" customFormat="1">
      <c r="A223" s="627"/>
      <c r="B223" s="627"/>
      <c r="C223" s="627"/>
      <c r="D223" s="627"/>
      <c r="E223" s="627"/>
      <c r="F223" s="627"/>
      <c r="G223" s="627"/>
      <c r="H223" s="627"/>
      <c r="I223" s="627"/>
      <c r="J223" s="627"/>
      <c r="K223" s="627"/>
      <c r="L223" s="627"/>
      <c r="M223" s="627"/>
      <c r="N223" s="627"/>
      <c r="O223" s="627"/>
      <c r="P223" s="627"/>
      <c r="Q223" s="627"/>
      <c r="R223" s="627"/>
      <c r="S223" s="627"/>
      <c r="T223" s="627"/>
      <c r="U223" s="627"/>
      <c r="V223" s="627"/>
      <c r="W223" s="627"/>
      <c r="X223" s="627"/>
      <c r="Y223" s="627"/>
      <c r="Z223" s="627"/>
      <c r="AA223" s="627"/>
      <c r="AB223" s="627"/>
      <c r="AC223" s="627"/>
      <c r="AD223" s="627"/>
      <c r="AE223" s="627"/>
      <c r="AF223" s="627"/>
      <c r="AG223" s="627"/>
      <c r="AH223" s="627"/>
      <c r="AI223" s="627"/>
      <c r="AJ223" s="627"/>
      <c r="AK223" s="627"/>
      <c r="AL223" s="627"/>
      <c r="AM223" s="627"/>
      <c r="AN223" s="627"/>
      <c r="AO223" s="627"/>
      <c r="AP223" s="627"/>
      <c r="AQ223" s="627"/>
      <c r="AR223" s="627"/>
      <c r="AS223" s="627"/>
      <c r="AT223" s="627"/>
      <c r="AU223" s="627"/>
      <c r="AV223" s="627"/>
      <c r="AW223" s="627"/>
      <c r="AX223" s="627"/>
    </row>
    <row r="224" spans="1:50" s="629" customFormat="1">
      <c r="A224" s="627"/>
      <c r="B224" s="627"/>
      <c r="C224" s="627"/>
      <c r="D224" s="627"/>
      <c r="E224" s="627"/>
      <c r="F224" s="627"/>
      <c r="G224" s="627"/>
      <c r="H224" s="627"/>
      <c r="I224" s="627"/>
      <c r="J224" s="627"/>
      <c r="K224" s="627"/>
      <c r="L224" s="627"/>
      <c r="M224" s="627"/>
      <c r="N224" s="627"/>
      <c r="O224" s="627"/>
      <c r="P224" s="627"/>
      <c r="Q224" s="627"/>
      <c r="R224" s="627"/>
      <c r="S224" s="627"/>
      <c r="T224" s="627"/>
      <c r="U224" s="627"/>
      <c r="V224" s="627"/>
      <c r="W224" s="627"/>
      <c r="X224" s="627"/>
      <c r="Y224" s="627"/>
      <c r="Z224" s="627"/>
      <c r="AA224" s="627"/>
      <c r="AB224" s="627"/>
      <c r="AC224" s="627"/>
      <c r="AD224" s="627"/>
      <c r="AE224" s="627"/>
      <c r="AF224" s="627"/>
      <c r="AG224" s="627"/>
      <c r="AH224" s="627"/>
      <c r="AI224" s="627"/>
      <c r="AJ224" s="627"/>
      <c r="AK224" s="627"/>
      <c r="AL224" s="627"/>
      <c r="AM224" s="627"/>
      <c r="AN224" s="627"/>
      <c r="AO224" s="627"/>
      <c r="AP224" s="627"/>
      <c r="AQ224" s="627"/>
      <c r="AR224" s="627"/>
      <c r="AS224" s="627"/>
      <c r="AT224" s="627"/>
      <c r="AU224" s="627"/>
      <c r="AV224" s="627"/>
      <c r="AW224" s="627"/>
      <c r="AX224" s="627"/>
    </row>
    <row r="225" spans="1:50" s="629" customFormat="1">
      <c r="A225" s="627"/>
      <c r="B225" s="627"/>
      <c r="C225" s="627"/>
      <c r="D225" s="627"/>
      <c r="E225" s="627"/>
      <c r="F225" s="627"/>
      <c r="G225" s="627"/>
      <c r="H225" s="627"/>
      <c r="I225" s="627"/>
      <c r="J225" s="627"/>
      <c r="K225" s="627"/>
      <c r="L225" s="627"/>
      <c r="M225" s="627"/>
      <c r="N225" s="627"/>
      <c r="O225" s="627"/>
      <c r="P225" s="627"/>
      <c r="Q225" s="627"/>
      <c r="R225" s="627"/>
      <c r="S225" s="627"/>
      <c r="T225" s="627"/>
      <c r="U225" s="627"/>
      <c r="V225" s="627"/>
      <c r="W225" s="627"/>
      <c r="X225" s="627"/>
      <c r="Y225" s="627"/>
      <c r="Z225" s="627"/>
      <c r="AA225" s="627"/>
      <c r="AB225" s="627"/>
      <c r="AC225" s="627"/>
      <c r="AD225" s="627"/>
      <c r="AE225" s="627"/>
      <c r="AF225" s="627"/>
      <c r="AG225" s="627"/>
      <c r="AH225" s="627"/>
      <c r="AI225" s="627"/>
      <c r="AJ225" s="627"/>
      <c r="AK225" s="627"/>
      <c r="AL225" s="627"/>
      <c r="AM225" s="627"/>
      <c r="AN225" s="627"/>
      <c r="AO225" s="627"/>
      <c r="AP225" s="627"/>
      <c r="AQ225" s="627"/>
      <c r="AR225" s="627"/>
      <c r="AS225" s="627"/>
      <c r="AT225" s="627"/>
      <c r="AU225" s="627"/>
      <c r="AV225" s="627"/>
      <c r="AW225" s="627"/>
      <c r="AX225" s="627"/>
    </row>
    <row r="226" spans="1:50" s="629" customFormat="1">
      <c r="A226" s="627"/>
      <c r="B226" s="627"/>
      <c r="C226" s="627"/>
      <c r="D226" s="627"/>
      <c r="E226" s="627"/>
      <c r="F226" s="627"/>
      <c r="G226" s="627"/>
      <c r="H226" s="627"/>
      <c r="I226" s="627"/>
      <c r="J226" s="627"/>
      <c r="K226" s="627"/>
      <c r="L226" s="627"/>
      <c r="M226" s="627"/>
      <c r="N226" s="627"/>
      <c r="O226" s="627"/>
      <c r="P226" s="627"/>
      <c r="Q226" s="627"/>
      <c r="R226" s="627"/>
      <c r="S226" s="627"/>
      <c r="T226" s="627"/>
      <c r="U226" s="627"/>
      <c r="V226" s="627"/>
      <c r="W226" s="627"/>
      <c r="X226" s="627"/>
      <c r="Y226" s="627"/>
      <c r="Z226" s="627"/>
      <c r="AA226" s="627"/>
      <c r="AB226" s="627"/>
      <c r="AC226" s="627"/>
      <c r="AD226" s="627"/>
      <c r="AE226" s="627"/>
      <c r="AF226" s="627"/>
      <c r="AG226" s="627"/>
      <c r="AH226" s="627"/>
      <c r="AI226" s="627"/>
      <c r="AJ226" s="627"/>
      <c r="AK226" s="627"/>
      <c r="AL226" s="627"/>
      <c r="AM226" s="627"/>
      <c r="AN226" s="627"/>
      <c r="AO226" s="627"/>
      <c r="AP226" s="627"/>
      <c r="AQ226" s="627"/>
      <c r="AR226" s="627"/>
      <c r="AS226" s="627"/>
      <c r="AT226" s="627"/>
      <c r="AU226" s="627"/>
      <c r="AV226" s="627"/>
      <c r="AW226" s="627"/>
      <c r="AX226" s="627"/>
    </row>
    <row r="227" spans="1:50" s="629" customFormat="1">
      <c r="A227" s="627"/>
      <c r="B227" s="627"/>
      <c r="C227" s="627"/>
      <c r="D227" s="627"/>
      <c r="E227" s="627"/>
      <c r="F227" s="627"/>
      <c r="G227" s="627"/>
      <c r="H227" s="627"/>
      <c r="I227" s="627"/>
      <c r="J227" s="627"/>
      <c r="K227" s="627"/>
      <c r="L227" s="627"/>
      <c r="M227" s="627"/>
      <c r="N227" s="627"/>
      <c r="O227" s="627"/>
      <c r="P227" s="627"/>
      <c r="Q227" s="627"/>
      <c r="R227" s="627"/>
      <c r="S227" s="627"/>
      <c r="T227" s="627"/>
      <c r="U227" s="627"/>
      <c r="V227" s="627"/>
      <c r="W227" s="627"/>
      <c r="X227" s="627"/>
      <c r="Y227" s="627"/>
      <c r="Z227" s="627"/>
      <c r="AA227" s="627"/>
      <c r="AB227" s="627"/>
      <c r="AC227" s="627"/>
      <c r="AD227" s="627"/>
      <c r="AE227" s="627"/>
      <c r="AF227" s="627"/>
      <c r="AG227" s="627"/>
      <c r="AH227" s="627"/>
      <c r="AI227" s="627"/>
      <c r="AJ227" s="627"/>
      <c r="AK227" s="627"/>
      <c r="AL227" s="627"/>
      <c r="AM227" s="627"/>
      <c r="AN227" s="627"/>
      <c r="AO227" s="627"/>
      <c r="AP227" s="627"/>
      <c r="AQ227" s="627"/>
      <c r="AR227" s="627"/>
      <c r="AS227" s="627"/>
      <c r="AT227" s="627"/>
      <c r="AU227" s="627"/>
      <c r="AV227" s="627"/>
      <c r="AW227" s="627"/>
      <c r="AX227" s="627"/>
    </row>
    <row r="228" spans="1:50" s="629" customFormat="1">
      <c r="A228" s="627"/>
      <c r="B228" s="627"/>
      <c r="C228" s="627"/>
      <c r="D228" s="627"/>
      <c r="E228" s="627"/>
      <c r="F228" s="627"/>
      <c r="G228" s="627"/>
      <c r="H228" s="627"/>
      <c r="I228" s="627"/>
      <c r="J228" s="627"/>
      <c r="K228" s="627"/>
      <c r="L228" s="627"/>
      <c r="M228" s="627"/>
      <c r="N228" s="627"/>
      <c r="O228" s="627"/>
      <c r="P228" s="627"/>
      <c r="Q228" s="627"/>
      <c r="R228" s="627"/>
      <c r="S228" s="627"/>
      <c r="T228" s="627"/>
      <c r="U228" s="627"/>
      <c r="V228" s="627"/>
      <c r="W228" s="627"/>
      <c r="X228" s="627"/>
      <c r="Y228" s="627"/>
      <c r="Z228" s="627"/>
      <c r="AA228" s="627"/>
      <c r="AB228" s="627"/>
      <c r="AC228" s="627"/>
      <c r="AD228" s="627"/>
      <c r="AE228" s="627"/>
      <c r="AF228" s="627"/>
      <c r="AG228" s="627"/>
      <c r="AH228" s="627"/>
      <c r="AI228" s="627"/>
      <c r="AJ228" s="627"/>
      <c r="AK228" s="627"/>
      <c r="AL228" s="627"/>
      <c r="AM228" s="627"/>
      <c r="AN228" s="627"/>
      <c r="AO228" s="627"/>
      <c r="AP228" s="627"/>
      <c r="AQ228" s="627"/>
      <c r="AR228" s="627"/>
      <c r="AS228" s="627"/>
      <c r="AT228" s="627"/>
      <c r="AU228" s="627"/>
      <c r="AV228" s="627"/>
      <c r="AW228" s="627"/>
      <c r="AX228" s="627"/>
    </row>
    <row r="229" spans="1:50" s="629" customFormat="1">
      <c r="A229" s="627"/>
      <c r="B229" s="627"/>
      <c r="C229" s="627"/>
      <c r="D229" s="627"/>
      <c r="E229" s="627"/>
      <c r="F229" s="627"/>
      <c r="G229" s="627"/>
      <c r="H229" s="627"/>
      <c r="I229" s="627"/>
      <c r="J229" s="627"/>
      <c r="K229" s="627"/>
      <c r="L229" s="627"/>
      <c r="M229" s="627"/>
      <c r="N229" s="627"/>
      <c r="O229" s="627"/>
      <c r="P229" s="627"/>
      <c r="Q229" s="627"/>
      <c r="R229" s="627"/>
      <c r="S229" s="627"/>
      <c r="T229" s="627"/>
      <c r="U229" s="627"/>
      <c r="V229" s="627"/>
      <c r="W229" s="627"/>
      <c r="X229" s="627"/>
      <c r="Y229" s="627"/>
      <c r="Z229" s="627"/>
      <c r="AA229" s="627"/>
      <c r="AB229" s="627"/>
      <c r="AC229" s="627"/>
      <c r="AD229" s="627"/>
      <c r="AE229" s="627"/>
      <c r="AF229" s="627"/>
      <c r="AG229" s="627"/>
      <c r="AH229" s="627"/>
      <c r="AI229" s="627"/>
      <c r="AJ229" s="627"/>
      <c r="AK229" s="627"/>
      <c r="AL229" s="627"/>
      <c r="AM229" s="627"/>
      <c r="AN229" s="627"/>
      <c r="AO229" s="627"/>
      <c r="AP229" s="627"/>
      <c r="AQ229" s="627"/>
      <c r="AR229" s="627"/>
      <c r="AS229" s="627"/>
      <c r="AT229" s="627"/>
      <c r="AU229" s="627"/>
      <c r="AV229" s="627"/>
      <c r="AW229" s="627"/>
      <c r="AX229" s="627"/>
    </row>
    <row r="230" spans="1:50" s="629" customFormat="1">
      <c r="A230" s="627"/>
      <c r="B230" s="627"/>
      <c r="C230" s="627"/>
      <c r="D230" s="627"/>
      <c r="E230" s="627"/>
      <c r="F230" s="627"/>
      <c r="G230" s="627"/>
      <c r="H230" s="627"/>
      <c r="I230" s="627"/>
      <c r="J230" s="627"/>
      <c r="K230" s="627"/>
      <c r="L230" s="627"/>
      <c r="M230" s="627"/>
      <c r="N230" s="627"/>
      <c r="O230" s="627"/>
      <c r="P230" s="627"/>
      <c r="Q230" s="627"/>
      <c r="R230" s="627"/>
      <c r="S230" s="627"/>
      <c r="T230" s="627"/>
      <c r="U230" s="627"/>
      <c r="V230" s="627"/>
      <c r="W230" s="627"/>
      <c r="X230" s="627"/>
      <c r="Y230" s="627"/>
      <c r="Z230" s="627"/>
      <c r="AA230" s="627"/>
      <c r="AB230" s="627"/>
      <c r="AC230" s="627"/>
      <c r="AD230" s="627"/>
      <c r="AE230" s="627"/>
      <c r="AF230" s="627"/>
      <c r="AG230" s="627"/>
      <c r="AH230" s="627"/>
      <c r="AI230" s="627"/>
      <c r="AJ230" s="627"/>
      <c r="AK230" s="627"/>
      <c r="AL230" s="627"/>
      <c r="AM230" s="627"/>
      <c r="AN230" s="627"/>
      <c r="AO230" s="627"/>
      <c r="AP230" s="627"/>
      <c r="AQ230" s="627"/>
      <c r="AR230" s="627"/>
      <c r="AS230" s="627"/>
      <c r="AT230" s="627"/>
      <c r="AU230" s="627"/>
      <c r="AV230" s="627"/>
      <c r="AW230" s="627"/>
      <c r="AX230" s="627"/>
    </row>
    <row r="231" spans="1:50" s="629" customFormat="1">
      <c r="A231" s="627"/>
      <c r="B231" s="627"/>
      <c r="C231" s="627"/>
      <c r="D231" s="627"/>
      <c r="E231" s="627"/>
      <c r="F231" s="627"/>
      <c r="G231" s="627"/>
      <c r="H231" s="627"/>
      <c r="I231" s="627"/>
      <c r="J231" s="627"/>
      <c r="K231" s="627"/>
      <c r="L231" s="627"/>
      <c r="M231" s="627"/>
      <c r="N231" s="627"/>
      <c r="O231" s="627"/>
      <c r="P231" s="627"/>
      <c r="Q231" s="627"/>
      <c r="R231" s="627"/>
      <c r="S231" s="627"/>
      <c r="T231" s="627"/>
      <c r="U231" s="627"/>
      <c r="V231" s="627"/>
      <c r="W231" s="627"/>
      <c r="X231" s="627"/>
      <c r="Y231" s="627"/>
      <c r="Z231" s="627"/>
      <c r="AA231" s="627"/>
      <c r="AB231" s="627"/>
      <c r="AC231" s="627"/>
      <c r="AD231" s="627"/>
      <c r="AE231" s="627"/>
      <c r="AF231" s="627"/>
      <c r="AG231" s="627"/>
      <c r="AH231" s="627"/>
      <c r="AI231" s="627"/>
      <c r="AJ231" s="627"/>
      <c r="AK231" s="627"/>
      <c r="AL231" s="627"/>
      <c r="AM231" s="627"/>
      <c r="AN231" s="627"/>
      <c r="AO231" s="627"/>
      <c r="AP231" s="627"/>
      <c r="AQ231" s="627"/>
      <c r="AR231" s="627"/>
      <c r="AS231" s="627"/>
      <c r="AT231" s="627"/>
      <c r="AU231" s="627"/>
      <c r="AV231" s="627"/>
      <c r="AW231" s="627"/>
      <c r="AX231" s="627"/>
    </row>
    <row r="232" spans="1:50" s="629" customFormat="1">
      <c r="A232" s="627"/>
      <c r="B232" s="627"/>
      <c r="C232" s="627"/>
      <c r="D232" s="627"/>
      <c r="E232" s="627"/>
      <c r="F232" s="627"/>
      <c r="G232" s="627"/>
      <c r="H232" s="627"/>
      <c r="I232" s="627"/>
      <c r="J232" s="627"/>
      <c r="K232" s="627"/>
      <c r="L232" s="627"/>
      <c r="M232" s="627"/>
      <c r="N232" s="627"/>
      <c r="O232" s="627"/>
      <c r="P232" s="627"/>
      <c r="Q232" s="627"/>
      <c r="R232" s="627"/>
      <c r="S232" s="627"/>
      <c r="T232" s="627"/>
      <c r="U232" s="627"/>
      <c r="V232" s="627"/>
      <c r="W232" s="627"/>
      <c r="X232" s="627"/>
      <c r="Y232" s="627"/>
      <c r="Z232" s="627"/>
      <c r="AA232" s="627"/>
      <c r="AB232" s="627"/>
      <c r="AC232" s="627"/>
      <c r="AD232" s="627"/>
      <c r="AE232" s="627"/>
      <c r="AF232" s="627"/>
      <c r="AG232" s="627"/>
      <c r="AH232" s="627"/>
      <c r="AI232" s="627"/>
      <c r="AJ232" s="627"/>
      <c r="AK232" s="627"/>
      <c r="AL232" s="627"/>
      <c r="AM232" s="627"/>
      <c r="AN232" s="627"/>
      <c r="AO232" s="627"/>
      <c r="AP232" s="627"/>
      <c r="AQ232" s="627"/>
      <c r="AR232" s="627"/>
      <c r="AS232" s="627"/>
      <c r="AT232" s="627"/>
      <c r="AU232" s="627"/>
      <c r="AV232" s="627"/>
      <c r="AW232" s="627"/>
      <c r="AX232" s="627"/>
    </row>
    <row r="233" spans="1:50" s="629" customFormat="1">
      <c r="A233" s="627"/>
      <c r="B233" s="627"/>
      <c r="C233" s="627"/>
      <c r="D233" s="627"/>
      <c r="E233" s="627"/>
      <c r="F233" s="627"/>
      <c r="G233" s="627"/>
      <c r="H233" s="627"/>
      <c r="I233" s="627"/>
      <c r="J233" s="627"/>
      <c r="K233" s="627"/>
      <c r="L233" s="627"/>
      <c r="M233" s="627"/>
      <c r="N233" s="627"/>
      <c r="O233" s="627"/>
      <c r="P233" s="627"/>
      <c r="Q233" s="627"/>
      <c r="R233" s="627"/>
      <c r="S233" s="627"/>
      <c r="T233" s="627"/>
      <c r="U233" s="627"/>
      <c r="V233" s="627"/>
      <c r="W233" s="627"/>
      <c r="X233" s="627"/>
      <c r="Y233" s="627"/>
      <c r="Z233" s="627"/>
      <c r="AA233" s="627"/>
      <c r="AB233" s="627"/>
      <c r="AC233" s="627"/>
      <c r="AD233" s="627"/>
      <c r="AE233" s="627"/>
      <c r="AF233" s="627"/>
      <c r="AG233" s="627"/>
      <c r="AH233" s="627"/>
      <c r="AI233" s="627"/>
      <c r="AJ233" s="627"/>
      <c r="AK233" s="627"/>
      <c r="AL233" s="627"/>
      <c r="AM233" s="627"/>
      <c r="AN233" s="627"/>
      <c r="AO233" s="627"/>
      <c r="AP233" s="627"/>
      <c r="AQ233" s="627"/>
      <c r="AR233" s="627"/>
      <c r="AS233" s="627"/>
      <c r="AT233" s="627"/>
      <c r="AU233" s="627"/>
      <c r="AV233" s="627"/>
      <c r="AW233" s="627"/>
      <c r="AX233" s="627"/>
    </row>
    <row r="234" spans="1:50" s="629" customFormat="1">
      <c r="A234" s="627"/>
      <c r="B234" s="627"/>
      <c r="C234" s="627"/>
      <c r="D234" s="627"/>
      <c r="E234" s="627"/>
      <c r="F234" s="627"/>
      <c r="G234" s="627"/>
      <c r="H234" s="627"/>
      <c r="I234" s="627"/>
      <c r="J234" s="627"/>
      <c r="K234" s="627"/>
      <c r="L234" s="627"/>
      <c r="M234" s="627"/>
      <c r="N234" s="627"/>
      <c r="O234" s="627"/>
      <c r="P234" s="627"/>
      <c r="Q234" s="627"/>
      <c r="R234" s="627"/>
      <c r="S234" s="627"/>
      <c r="T234" s="627"/>
      <c r="U234" s="627"/>
      <c r="V234" s="627"/>
      <c r="W234" s="627"/>
      <c r="X234" s="627"/>
      <c r="Y234" s="627"/>
      <c r="Z234" s="627"/>
      <c r="AA234" s="627"/>
      <c r="AB234" s="627"/>
      <c r="AC234" s="627"/>
      <c r="AD234" s="627"/>
      <c r="AE234" s="627"/>
      <c r="AF234" s="627"/>
      <c r="AG234" s="627"/>
      <c r="AH234" s="627"/>
      <c r="AI234" s="627"/>
      <c r="AJ234" s="627"/>
      <c r="AK234" s="627"/>
      <c r="AL234" s="627"/>
      <c r="AM234" s="627"/>
      <c r="AN234" s="627"/>
      <c r="AO234" s="627"/>
      <c r="AP234" s="627"/>
      <c r="AQ234" s="627"/>
      <c r="AR234" s="627"/>
      <c r="AS234" s="627"/>
      <c r="AT234" s="627"/>
      <c r="AU234" s="627"/>
      <c r="AV234" s="627"/>
      <c r="AW234" s="627"/>
      <c r="AX234" s="627"/>
    </row>
    <row r="235" spans="1:50" s="629" customFormat="1">
      <c r="A235" s="627"/>
      <c r="B235" s="627"/>
      <c r="C235" s="627"/>
      <c r="D235" s="627"/>
      <c r="E235" s="627"/>
      <c r="F235" s="627"/>
      <c r="G235" s="627"/>
      <c r="H235" s="627"/>
      <c r="I235" s="627"/>
      <c r="J235" s="627"/>
      <c r="K235" s="627"/>
      <c r="L235" s="627"/>
      <c r="M235" s="627"/>
      <c r="N235" s="627"/>
      <c r="O235" s="627"/>
      <c r="P235" s="627"/>
      <c r="Q235" s="627"/>
      <c r="R235" s="627"/>
      <c r="S235" s="627"/>
      <c r="T235" s="627"/>
      <c r="U235" s="627"/>
      <c r="V235" s="627"/>
      <c r="W235" s="627"/>
      <c r="X235" s="627"/>
      <c r="Y235" s="627"/>
      <c r="Z235" s="627"/>
      <c r="AA235" s="627"/>
      <c r="AB235" s="627"/>
      <c r="AC235" s="627"/>
      <c r="AD235" s="627"/>
      <c r="AE235" s="627"/>
      <c r="AF235" s="627"/>
      <c r="AG235" s="627"/>
      <c r="AH235" s="627"/>
      <c r="AI235" s="627"/>
      <c r="AJ235" s="627"/>
      <c r="AK235" s="627"/>
      <c r="AL235" s="627"/>
      <c r="AM235" s="627"/>
      <c r="AN235" s="627"/>
      <c r="AO235" s="627"/>
      <c r="AP235" s="627"/>
      <c r="AQ235" s="627"/>
      <c r="AR235" s="627"/>
      <c r="AS235" s="627"/>
      <c r="AT235" s="627"/>
      <c r="AU235" s="627"/>
      <c r="AV235" s="627"/>
      <c r="AW235" s="627"/>
      <c r="AX235" s="627"/>
    </row>
    <row r="236" spans="1:50" s="629" customFormat="1">
      <c r="A236" s="627"/>
      <c r="B236" s="627"/>
      <c r="C236" s="627"/>
      <c r="D236" s="627"/>
      <c r="E236" s="627"/>
      <c r="F236" s="627"/>
      <c r="G236" s="627"/>
      <c r="H236" s="627"/>
      <c r="I236" s="627"/>
      <c r="J236" s="627"/>
      <c r="K236" s="627"/>
      <c r="L236" s="627"/>
      <c r="M236" s="627"/>
      <c r="N236" s="627"/>
      <c r="O236" s="627"/>
      <c r="P236" s="627"/>
      <c r="Q236" s="627"/>
      <c r="R236" s="627"/>
      <c r="S236" s="627"/>
      <c r="T236" s="627"/>
      <c r="U236" s="627"/>
      <c r="V236" s="627"/>
      <c r="W236" s="627"/>
      <c r="X236" s="627"/>
      <c r="Y236" s="627"/>
      <c r="Z236" s="627"/>
      <c r="AA236" s="627"/>
      <c r="AB236" s="627"/>
      <c r="AC236" s="627"/>
      <c r="AD236" s="627"/>
      <c r="AE236" s="627"/>
      <c r="AF236" s="627"/>
      <c r="AG236" s="627"/>
      <c r="AH236" s="627"/>
      <c r="AI236" s="627"/>
      <c r="AJ236" s="627"/>
      <c r="AK236" s="627"/>
      <c r="AL236" s="627"/>
      <c r="AM236" s="627"/>
      <c r="AN236" s="627"/>
      <c r="AO236" s="627"/>
      <c r="AP236" s="627"/>
      <c r="AQ236" s="627"/>
      <c r="AR236" s="627"/>
      <c r="AS236" s="627"/>
      <c r="AT236" s="627"/>
      <c r="AU236" s="627"/>
      <c r="AV236" s="627"/>
      <c r="AW236" s="627"/>
      <c r="AX236" s="627"/>
    </row>
    <row r="237" spans="1:50" s="629" customFormat="1">
      <c r="A237" s="627"/>
      <c r="B237" s="627"/>
      <c r="C237" s="627"/>
      <c r="D237" s="627"/>
      <c r="E237" s="627"/>
      <c r="F237" s="627"/>
      <c r="G237" s="627"/>
      <c r="H237" s="627"/>
      <c r="I237" s="627"/>
      <c r="J237" s="627"/>
      <c r="K237" s="627"/>
      <c r="L237" s="627"/>
      <c r="M237" s="627"/>
      <c r="N237" s="627"/>
      <c r="O237" s="627"/>
      <c r="P237" s="627"/>
      <c r="Q237" s="627"/>
      <c r="R237" s="627"/>
      <c r="S237" s="627"/>
      <c r="T237" s="627"/>
      <c r="U237" s="627"/>
      <c r="V237" s="627"/>
      <c r="W237" s="627"/>
      <c r="X237" s="627"/>
      <c r="Y237" s="627"/>
      <c r="Z237" s="627"/>
      <c r="AA237" s="627"/>
      <c r="AB237" s="627"/>
      <c r="AC237" s="627"/>
      <c r="AD237" s="627"/>
      <c r="AE237" s="627"/>
      <c r="AF237" s="627"/>
      <c r="AG237" s="627"/>
      <c r="AH237" s="627"/>
      <c r="AI237" s="627"/>
      <c r="AJ237" s="627"/>
      <c r="AK237" s="627"/>
      <c r="AL237" s="627"/>
      <c r="AM237" s="627"/>
      <c r="AN237" s="627"/>
      <c r="AO237" s="627"/>
      <c r="AP237" s="627"/>
      <c r="AQ237" s="627"/>
      <c r="AR237" s="627"/>
      <c r="AS237" s="627"/>
      <c r="AT237" s="627"/>
      <c r="AU237" s="627"/>
      <c r="AV237" s="627"/>
      <c r="AW237" s="627"/>
      <c r="AX237" s="627"/>
    </row>
    <row r="238" spans="1:50" s="629" customFormat="1">
      <c r="A238" s="627"/>
      <c r="B238" s="627"/>
      <c r="C238" s="627"/>
      <c r="D238" s="627"/>
      <c r="E238" s="627"/>
      <c r="F238" s="627"/>
      <c r="G238" s="627"/>
      <c r="H238" s="627"/>
      <c r="I238" s="627"/>
      <c r="J238" s="627"/>
      <c r="K238" s="627"/>
      <c r="L238" s="627"/>
      <c r="M238" s="627"/>
      <c r="N238" s="627"/>
      <c r="O238" s="627"/>
      <c r="P238" s="627"/>
      <c r="Q238" s="627"/>
      <c r="R238" s="627"/>
      <c r="S238" s="627"/>
      <c r="T238" s="627"/>
      <c r="U238" s="627"/>
      <c r="V238" s="627"/>
      <c r="W238" s="627"/>
      <c r="X238" s="627"/>
      <c r="Y238" s="627"/>
      <c r="Z238" s="627"/>
      <c r="AA238" s="627"/>
      <c r="AB238" s="627"/>
      <c r="AC238" s="627"/>
      <c r="AD238" s="627"/>
      <c r="AE238" s="627"/>
      <c r="AF238" s="627"/>
      <c r="AG238" s="627"/>
      <c r="AH238" s="627"/>
      <c r="AI238" s="627"/>
      <c r="AJ238" s="627"/>
      <c r="AK238" s="627"/>
      <c r="AL238" s="627"/>
      <c r="AM238" s="627"/>
      <c r="AN238" s="627"/>
      <c r="AO238" s="627"/>
      <c r="AP238" s="627"/>
      <c r="AQ238" s="627"/>
      <c r="AR238" s="627"/>
      <c r="AS238" s="627"/>
      <c r="AT238" s="627"/>
      <c r="AU238" s="627"/>
      <c r="AV238" s="627"/>
      <c r="AW238" s="627"/>
      <c r="AX238" s="627"/>
    </row>
    <row r="239" spans="1:50" s="629" customFormat="1">
      <c r="A239" s="627"/>
      <c r="B239" s="627"/>
      <c r="C239" s="627"/>
      <c r="D239" s="627"/>
      <c r="E239" s="627"/>
      <c r="F239" s="627"/>
      <c r="G239" s="627"/>
      <c r="H239" s="627"/>
      <c r="I239" s="627"/>
      <c r="J239" s="627"/>
      <c r="K239" s="627"/>
      <c r="L239" s="627"/>
      <c r="M239" s="627"/>
      <c r="N239" s="627"/>
      <c r="O239" s="627"/>
      <c r="P239" s="627"/>
      <c r="Q239" s="627"/>
      <c r="R239" s="627"/>
      <c r="S239" s="627"/>
      <c r="T239" s="627"/>
      <c r="U239" s="627"/>
      <c r="V239" s="627"/>
      <c r="W239" s="627"/>
      <c r="X239" s="627"/>
      <c r="Y239" s="627"/>
      <c r="Z239" s="627"/>
      <c r="AA239" s="627"/>
      <c r="AB239" s="627"/>
      <c r="AC239" s="627"/>
      <c r="AD239" s="627"/>
      <c r="AE239" s="627"/>
      <c r="AF239" s="627"/>
      <c r="AG239" s="627"/>
      <c r="AH239" s="627"/>
      <c r="AI239" s="627"/>
      <c r="AJ239" s="627"/>
      <c r="AK239" s="627"/>
      <c r="AL239" s="627"/>
      <c r="AM239" s="627"/>
      <c r="AN239" s="627"/>
      <c r="AO239" s="627"/>
      <c r="AP239" s="627"/>
      <c r="AQ239" s="627"/>
      <c r="AR239" s="627"/>
      <c r="AS239" s="627"/>
      <c r="AT239" s="627"/>
      <c r="AU239" s="627"/>
      <c r="AV239" s="627"/>
      <c r="AW239" s="627"/>
      <c r="AX239" s="627"/>
    </row>
    <row r="240" spans="1:50" s="629" customFormat="1">
      <c r="A240" s="627"/>
      <c r="B240" s="627"/>
      <c r="C240" s="627"/>
      <c r="D240" s="627"/>
      <c r="E240" s="627"/>
      <c r="F240" s="627"/>
      <c r="G240" s="627"/>
      <c r="H240" s="627"/>
      <c r="I240" s="627"/>
      <c r="J240" s="627"/>
      <c r="K240" s="627"/>
      <c r="L240" s="627"/>
      <c r="M240" s="627"/>
      <c r="N240" s="627"/>
      <c r="O240" s="627"/>
      <c r="P240" s="627"/>
      <c r="Q240" s="627"/>
      <c r="R240" s="627"/>
      <c r="S240" s="627"/>
      <c r="T240" s="627"/>
      <c r="U240" s="627"/>
      <c r="V240" s="627"/>
      <c r="W240" s="627"/>
      <c r="X240" s="627"/>
      <c r="Y240" s="627"/>
      <c r="Z240" s="627"/>
      <c r="AA240" s="627"/>
      <c r="AB240" s="627"/>
      <c r="AC240" s="627"/>
      <c r="AD240" s="627"/>
      <c r="AE240" s="627"/>
      <c r="AF240" s="627"/>
      <c r="AG240" s="627"/>
      <c r="AH240" s="627"/>
      <c r="AI240" s="627"/>
      <c r="AJ240" s="627"/>
      <c r="AK240" s="627"/>
      <c r="AL240" s="627"/>
      <c r="AM240" s="627"/>
      <c r="AN240" s="627"/>
      <c r="AO240" s="627"/>
      <c r="AP240" s="627"/>
      <c r="AQ240" s="627"/>
      <c r="AR240" s="627"/>
      <c r="AS240" s="627"/>
      <c r="AT240" s="627"/>
      <c r="AU240" s="627"/>
      <c r="AV240" s="627"/>
      <c r="AW240" s="627"/>
      <c r="AX240" s="627"/>
    </row>
    <row r="241" spans="1:50" s="629" customFormat="1">
      <c r="A241" s="627"/>
      <c r="B241" s="627"/>
      <c r="C241" s="627"/>
      <c r="D241" s="627"/>
      <c r="E241" s="627"/>
      <c r="F241" s="627"/>
      <c r="G241" s="627"/>
      <c r="H241" s="627"/>
      <c r="I241" s="627"/>
      <c r="J241" s="627"/>
      <c r="K241" s="627"/>
      <c r="L241" s="627"/>
      <c r="M241" s="627"/>
      <c r="N241" s="627"/>
      <c r="O241" s="627"/>
      <c r="P241" s="627"/>
      <c r="Q241" s="627"/>
      <c r="R241" s="627"/>
      <c r="S241" s="627"/>
      <c r="T241" s="627"/>
      <c r="U241" s="627"/>
      <c r="V241" s="627"/>
      <c r="W241" s="627"/>
      <c r="X241" s="627"/>
      <c r="Y241" s="627"/>
      <c r="Z241" s="627"/>
      <c r="AA241" s="627"/>
      <c r="AB241" s="627"/>
      <c r="AC241" s="627"/>
      <c r="AD241" s="627"/>
      <c r="AE241" s="627"/>
      <c r="AF241" s="627"/>
      <c r="AG241" s="627"/>
      <c r="AH241" s="627"/>
      <c r="AI241" s="627"/>
      <c r="AJ241" s="627"/>
      <c r="AK241" s="627"/>
      <c r="AL241" s="627"/>
      <c r="AM241" s="627"/>
      <c r="AN241" s="627"/>
      <c r="AO241" s="627"/>
      <c r="AP241" s="627"/>
      <c r="AQ241" s="627"/>
      <c r="AR241" s="627"/>
      <c r="AS241" s="627"/>
      <c r="AT241" s="627"/>
      <c r="AU241" s="627"/>
      <c r="AV241" s="627"/>
      <c r="AW241" s="627"/>
      <c r="AX241" s="627"/>
    </row>
    <row r="242" spans="1:50" s="629" customFormat="1">
      <c r="A242" s="627"/>
      <c r="B242" s="627"/>
      <c r="C242" s="627"/>
      <c r="D242" s="627"/>
      <c r="E242" s="627"/>
      <c r="F242" s="627"/>
      <c r="G242" s="627"/>
      <c r="H242" s="627"/>
      <c r="I242" s="627"/>
      <c r="J242" s="627"/>
      <c r="K242" s="627"/>
      <c r="L242" s="627"/>
      <c r="M242" s="627"/>
      <c r="N242" s="627"/>
      <c r="O242" s="627"/>
      <c r="P242" s="627"/>
      <c r="Q242" s="627"/>
      <c r="R242" s="627"/>
      <c r="S242" s="627"/>
      <c r="T242" s="627"/>
      <c r="U242" s="627"/>
      <c r="V242" s="627"/>
      <c r="W242" s="627"/>
      <c r="X242" s="627"/>
      <c r="Y242" s="627"/>
      <c r="Z242" s="627"/>
      <c r="AA242" s="627"/>
      <c r="AB242" s="627"/>
      <c r="AC242" s="627"/>
      <c r="AD242" s="627"/>
      <c r="AE242" s="627"/>
      <c r="AF242" s="627"/>
      <c r="AG242" s="627"/>
      <c r="AH242" s="627"/>
      <c r="AI242" s="627"/>
      <c r="AJ242" s="627"/>
      <c r="AK242" s="627"/>
      <c r="AL242" s="627"/>
      <c r="AM242" s="627"/>
      <c r="AN242" s="627"/>
      <c r="AO242" s="627"/>
      <c r="AP242" s="627"/>
      <c r="AQ242" s="627"/>
      <c r="AR242" s="627"/>
      <c r="AS242" s="627"/>
      <c r="AT242" s="627"/>
      <c r="AU242" s="627"/>
      <c r="AV242" s="627"/>
      <c r="AW242" s="627"/>
      <c r="AX242" s="627"/>
    </row>
    <row r="243" spans="1:50" s="629" customFormat="1">
      <c r="A243" s="627"/>
      <c r="B243" s="627"/>
      <c r="C243" s="627"/>
      <c r="D243" s="627"/>
      <c r="E243" s="627"/>
      <c r="F243" s="627"/>
      <c r="G243" s="627"/>
      <c r="H243" s="627"/>
      <c r="I243" s="627"/>
      <c r="J243" s="627"/>
      <c r="K243" s="627"/>
      <c r="L243" s="627"/>
      <c r="M243" s="627"/>
      <c r="N243" s="627"/>
      <c r="O243" s="627"/>
      <c r="P243" s="627"/>
      <c r="Q243" s="627"/>
      <c r="R243" s="627"/>
      <c r="S243" s="627"/>
      <c r="T243" s="627"/>
      <c r="U243" s="627"/>
      <c r="V243" s="627"/>
      <c r="W243" s="627"/>
      <c r="X243" s="627"/>
      <c r="Y243" s="627"/>
      <c r="Z243" s="627"/>
      <c r="AA243" s="627"/>
      <c r="AB243" s="627"/>
      <c r="AC243" s="627"/>
      <c r="AD243" s="627"/>
      <c r="AE243" s="627"/>
      <c r="AF243" s="627"/>
      <c r="AG243" s="627"/>
      <c r="AH243" s="627"/>
      <c r="AI243" s="627"/>
      <c r="AJ243" s="627"/>
      <c r="AK243" s="627"/>
      <c r="AL243" s="627"/>
      <c r="AM243" s="627"/>
      <c r="AN243" s="627"/>
      <c r="AO243" s="627"/>
      <c r="AP243" s="627"/>
      <c r="AQ243" s="627"/>
      <c r="AR243" s="627"/>
      <c r="AS243" s="627"/>
      <c r="AT243" s="627"/>
      <c r="AU243" s="627"/>
      <c r="AV243" s="627"/>
      <c r="AW243" s="627"/>
      <c r="AX243" s="627"/>
    </row>
    <row r="244" spans="1:50" s="629" customFormat="1">
      <c r="A244" s="627"/>
      <c r="B244" s="627"/>
      <c r="C244" s="627"/>
      <c r="D244" s="627"/>
      <c r="E244" s="627"/>
      <c r="F244" s="627"/>
      <c r="G244" s="627"/>
      <c r="H244" s="627"/>
      <c r="I244" s="627"/>
      <c r="J244" s="627"/>
      <c r="K244" s="627"/>
      <c r="L244" s="627"/>
      <c r="M244" s="627"/>
      <c r="N244" s="627"/>
      <c r="O244" s="627"/>
      <c r="P244" s="627"/>
      <c r="Q244" s="627"/>
      <c r="R244" s="627"/>
      <c r="S244" s="627"/>
      <c r="T244" s="627"/>
      <c r="U244" s="627"/>
      <c r="V244" s="627"/>
      <c r="W244" s="627"/>
      <c r="X244" s="627"/>
      <c r="Y244" s="627"/>
      <c r="Z244" s="627"/>
      <c r="AA244" s="627"/>
      <c r="AB244" s="627"/>
      <c r="AC244" s="627"/>
      <c r="AD244" s="627"/>
      <c r="AE244" s="627"/>
      <c r="AF244" s="627"/>
      <c r="AG244" s="627"/>
      <c r="AH244" s="627"/>
      <c r="AI244" s="627"/>
      <c r="AJ244" s="627"/>
      <c r="AK244" s="627"/>
      <c r="AL244" s="627"/>
      <c r="AM244" s="627"/>
      <c r="AN244" s="627"/>
      <c r="AO244" s="627"/>
      <c r="AP244" s="627"/>
      <c r="AQ244" s="627"/>
      <c r="AR244" s="627"/>
      <c r="AS244" s="627"/>
      <c r="AT244" s="627"/>
      <c r="AU244" s="627"/>
      <c r="AV244" s="627"/>
      <c r="AW244" s="627"/>
      <c r="AX244" s="627"/>
    </row>
    <row r="245" spans="1:50" s="629" customFormat="1">
      <c r="A245" s="627"/>
      <c r="B245" s="627"/>
      <c r="C245" s="627"/>
      <c r="D245" s="627"/>
      <c r="E245" s="627"/>
      <c r="F245" s="627"/>
      <c r="G245" s="627"/>
      <c r="H245" s="627"/>
      <c r="I245" s="627"/>
      <c r="J245" s="627"/>
      <c r="K245" s="627"/>
      <c r="L245" s="627"/>
      <c r="M245" s="627"/>
      <c r="N245" s="627"/>
      <c r="O245" s="627"/>
      <c r="P245" s="627"/>
      <c r="Q245" s="627"/>
      <c r="R245" s="627"/>
      <c r="S245" s="627"/>
      <c r="T245" s="627"/>
      <c r="U245" s="627"/>
      <c r="V245" s="627"/>
      <c r="W245" s="627"/>
      <c r="X245" s="627"/>
      <c r="Y245" s="627"/>
      <c r="Z245" s="627"/>
      <c r="AA245" s="627"/>
      <c r="AB245" s="627"/>
      <c r="AC245" s="627"/>
      <c r="AD245" s="627"/>
      <c r="AE245" s="627"/>
      <c r="AF245" s="627"/>
      <c r="AG245" s="627"/>
      <c r="AH245" s="627"/>
      <c r="AI245" s="627"/>
      <c r="AJ245" s="627"/>
      <c r="AK245" s="627"/>
      <c r="AL245" s="627"/>
      <c r="AM245" s="627"/>
      <c r="AN245" s="627"/>
      <c r="AO245" s="627"/>
      <c r="AP245" s="627"/>
      <c r="AQ245" s="627"/>
      <c r="AR245" s="627"/>
      <c r="AS245" s="627"/>
      <c r="AT245" s="627"/>
      <c r="AU245" s="627"/>
      <c r="AV245" s="627"/>
      <c r="AW245" s="627"/>
      <c r="AX245" s="627"/>
    </row>
    <row r="246" spans="1:50" s="629" customFormat="1">
      <c r="A246" s="627"/>
      <c r="B246" s="627"/>
      <c r="C246" s="627"/>
      <c r="D246" s="627"/>
      <c r="E246" s="627"/>
      <c r="F246" s="627"/>
      <c r="G246" s="627"/>
      <c r="H246" s="627"/>
      <c r="I246" s="627"/>
      <c r="J246" s="627"/>
      <c r="K246" s="627"/>
      <c r="L246" s="627"/>
      <c r="M246" s="627"/>
      <c r="N246" s="627"/>
      <c r="O246" s="627"/>
      <c r="P246" s="627"/>
      <c r="Q246" s="627"/>
      <c r="R246" s="627"/>
      <c r="S246" s="627"/>
      <c r="T246" s="627"/>
      <c r="U246" s="627"/>
      <c r="V246" s="627"/>
      <c r="W246" s="627"/>
      <c r="X246" s="627"/>
      <c r="Y246" s="627"/>
      <c r="Z246" s="627"/>
      <c r="AA246" s="627"/>
      <c r="AB246" s="627"/>
      <c r="AC246" s="627"/>
      <c r="AD246" s="627"/>
      <c r="AE246" s="627"/>
      <c r="AF246" s="627"/>
      <c r="AG246" s="627"/>
      <c r="AH246" s="627"/>
      <c r="AI246" s="627"/>
      <c r="AJ246" s="627"/>
      <c r="AK246" s="627"/>
      <c r="AL246" s="627"/>
      <c r="AM246" s="627"/>
      <c r="AN246" s="627"/>
      <c r="AO246" s="627"/>
      <c r="AP246" s="627"/>
      <c r="AQ246" s="627"/>
      <c r="AR246" s="627"/>
      <c r="AS246" s="627"/>
      <c r="AT246" s="627"/>
      <c r="AU246" s="627"/>
      <c r="AV246" s="627"/>
      <c r="AW246" s="627"/>
      <c r="AX246" s="627"/>
    </row>
    <row r="247" spans="1:50" s="629" customFormat="1">
      <c r="A247" s="627"/>
      <c r="B247" s="627"/>
      <c r="C247" s="627"/>
      <c r="D247" s="627"/>
      <c r="E247" s="627"/>
      <c r="F247" s="627"/>
      <c r="G247" s="627"/>
      <c r="H247" s="627"/>
      <c r="I247" s="627"/>
      <c r="J247" s="627"/>
      <c r="K247" s="627"/>
      <c r="L247" s="627"/>
      <c r="M247" s="627"/>
      <c r="N247" s="627"/>
      <c r="O247" s="627"/>
      <c r="P247" s="627"/>
      <c r="Q247" s="627"/>
      <c r="R247" s="627"/>
      <c r="S247" s="627"/>
      <c r="T247" s="627"/>
      <c r="U247" s="627"/>
      <c r="V247" s="627"/>
      <c r="W247" s="627"/>
      <c r="X247" s="627"/>
      <c r="Y247" s="627"/>
      <c r="Z247" s="627"/>
      <c r="AA247" s="627"/>
      <c r="AB247" s="627"/>
      <c r="AC247" s="627"/>
      <c r="AD247" s="627"/>
      <c r="AE247" s="627"/>
      <c r="AF247" s="627"/>
      <c r="AG247" s="627"/>
      <c r="AH247" s="627"/>
      <c r="AI247" s="627"/>
      <c r="AJ247" s="627"/>
      <c r="AK247" s="627"/>
      <c r="AL247" s="627"/>
      <c r="AM247" s="627"/>
      <c r="AN247" s="627"/>
      <c r="AO247" s="627"/>
      <c r="AP247" s="627"/>
      <c r="AQ247" s="627"/>
      <c r="AR247" s="627"/>
      <c r="AS247" s="627"/>
      <c r="AT247" s="627"/>
      <c r="AU247" s="627"/>
      <c r="AV247" s="627"/>
      <c r="AW247" s="627"/>
      <c r="AX247" s="627"/>
    </row>
    <row r="248" spans="1:50" s="629" customFormat="1">
      <c r="A248" s="627"/>
      <c r="B248" s="627"/>
      <c r="C248" s="627"/>
      <c r="D248" s="627"/>
      <c r="E248" s="627"/>
      <c r="F248" s="627"/>
      <c r="G248" s="627"/>
      <c r="H248" s="627"/>
      <c r="I248" s="627"/>
      <c r="J248" s="627"/>
      <c r="K248" s="627"/>
      <c r="L248" s="627"/>
      <c r="M248" s="627"/>
      <c r="N248" s="627"/>
      <c r="O248" s="627"/>
      <c r="P248" s="627"/>
      <c r="Q248" s="627"/>
      <c r="R248" s="627"/>
      <c r="S248" s="627"/>
      <c r="T248" s="627"/>
      <c r="U248" s="627"/>
      <c r="V248" s="627"/>
      <c r="W248" s="627"/>
      <c r="X248" s="627"/>
      <c r="Y248" s="627"/>
      <c r="Z248" s="627"/>
      <c r="AA248" s="627"/>
      <c r="AB248" s="627"/>
      <c r="AC248" s="627"/>
      <c r="AD248" s="627"/>
      <c r="AE248" s="627"/>
      <c r="AF248" s="627"/>
      <c r="AG248" s="627"/>
      <c r="AH248" s="627"/>
      <c r="AI248" s="627"/>
      <c r="AJ248" s="627"/>
      <c r="AK248" s="627"/>
      <c r="AL248" s="627"/>
      <c r="AM248" s="627"/>
      <c r="AN248" s="627"/>
      <c r="AO248" s="627"/>
      <c r="AP248" s="627"/>
      <c r="AQ248" s="627"/>
      <c r="AR248" s="627"/>
      <c r="AS248" s="627"/>
      <c r="AT248" s="627"/>
      <c r="AU248" s="627"/>
      <c r="AV248" s="627"/>
      <c r="AW248" s="627"/>
      <c r="AX248" s="627"/>
    </row>
    <row r="249" spans="1:50" s="629" customFormat="1">
      <c r="A249" s="627"/>
      <c r="B249" s="627"/>
      <c r="C249" s="627"/>
      <c r="D249" s="627"/>
      <c r="E249" s="627"/>
      <c r="F249" s="627"/>
      <c r="G249" s="627"/>
      <c r="H249" s="627"/>
      <c r="I249" s="627"/>
      <c r="J249" s="627"/>
      <c r="K249" s="627"/>
      <c r="L249" s="627"/>
      <c r="M249" s="627"/>
      <c r="N249" s="627"/>
      <c r="O249" s="627"/>
      <c r="P249" s="627"/>
      <c r="Q249" s="627"/>
      <c r="R249" s="627"/>
      <c r="S249" s="627"/>
      <c r="T249" s="627"/>
      <c r="U249" s="627"/>
      <c r="V249" s="627"/>
      <c r="W249" s="627"/>
      <c r="X249" s="627"/>
      <c r="Y249" s="627"/>
      <c r="Z249" s="627"/>
      <c r="AA249" s="627"/>
      <c r="AB249" s="627"/>
      <c r="AC249" s="627"/>
      <c r="AD249" s="627"/>
      <c r="AE249" s="627"/>
      <c r="AF249" s="627"/>
      <c r="AG249" s="627"/>
      <c r="AH249" s="627"/>
      <c r="AI249" s="627"/>
      <c r="AJ249" s="627"/>
      <c r="AK249" s="627"/>
      <c r="AL249" s="627"/>
      <c r="AM249" s="627"/>
      <c r="AN249" s="627"/>
      <c r="AO249" s="627"/>
      <c r="AP249" s="627"/>
      <c r="AQ249" s="627"/>
      <c r="AR249" s="627"/>
      <c r="AS249" s="627"/>
      <c r="AT249" s="627"/>
      <c r="AU249" s="627"/>
      <c r="AV249" s="627"/>
      <c r="AW249" s="627"/>
      <c r="AX249" s="627"/>
    </row>
    <row r="250" spans="1:50" s="629" customFormat="1">
      <c r="A250" s="627"/>
      <c r="B250" s="627"/>
      <c r="C250" s="627"/>
      <c r="D250" s="627"/>
      <c r="E250" s="627"/>
      <c r="F250" s="627"/>
      <c r="G250" s="627"/>
      <c r="H250" s="627"/>
      <c r="I250" s="627"/>
      <c r="J250" s="627"/>
      <c r="K250" s="627"/>
      <c r="L250" s="627"/>
      <c r="M250" s="627"/>
      <c r="N250" s="627"/>
      <c r="O250" s="627"/>
      <c r="P250" s="627"/>
      <c r="Q250" s="627"/>
      <c r="R250" s="627"/>
      <c r="S250" s="627"/>
      <c r="T250" s="627"/>
      <c r="U250" s="627"/>
      <c r="V250" s="627"/>
      <c r="W250" s="627"/>
      <c r="X250" s="627"/>
      <c r="Y250" s="627"/>
      <c r="Z250" s="627"/>
      <c r="AA250" s="627"/>
      <c r="AB250" s="627"/>
      <c r="AC250" s="627"/>
      <c r="AD250" s="627"/>
      <c r="AE250" s="627"/>
      <c r="AF250" s="627"/>
      <c r="AG250" s="627"/>
      <c r="AH250" s="627"/>
      <c r="AI250" s="627"/>
      <c r="AJ250" s="627"/>
      <c r="AK250" s="627"/>
      <c r="AL250" s="627"/>
      <c r="AM250" s="627"/>
      <c r="AN250" s="627"/>
      <c r="AO250" s="627"/>
      <c r="AP250" s="627"/>
      <c r="AQ250" s="627"/>
      <c r="AR250" s="627"/>
      <c r="AS250" s="627"/>
      <c r="AT250" s="627"/>
      <c r="AU250" s="627"/>
      <c r="AV250" s="627"/>
      <c r="AW250" s="627"/>
      <c r="AX250" s="627"/>
    </row>
    <row r="251" spans="1:50" s="629" customFormat="1">
      <c r="A251" s="627"/>
      <c r="B251" s="627"/>
      <c r="C251" s="627"/>
      <c r="D251" s="627"/>
      <c r="E251" s="627"/>
      <c r="F251" s="627"/>
      <c r="G251" s="627"/>
      <c r="H251" s="627"/>
      <c r="I251" s="627"/>
      <c r="J251" s="627"/>
      <c r="K251" s="627"/>
      <c r="L251" s="627"/>
      <c r="M251" s="627"/>
      <c r="N251" s="627"/>
      <c r="O251" s="627"/>
      <c r="P251" s="627"/>
      <c r="Q251" s="627"/>
      <c r="R251" s="627"/>
      <c r="S251" s="627"/>
      <c r="T251" s="627"/>
      <c r="U251" s="627"/>
      <c r="V251" s="627"/>
      <c r="W251" s="627"/>
      <c r="X251" s="627"/>
      <c r="Y251" s="627"/>
      <c r="Z251" s="627"/>
      <c r="AA251" s="627"/>
      <c r="AB251" s="627"/>
      <c r="AC251" s="627"/>
      <c r="AD251" s="627"/>
      <c r="AE251" s="627"/>
      <c r="AF251" s="627"/>
      <c r="AG251" s="627"/>
      <c r="AH251" s="627"/>
      <c r="AI251" s="627"/>
      <c r="AJ251" s="627"/>
      <c r="AK251" s="627"/>
      <c r="AL251" s="627"/>
      <c r="AM251" s="627"/>
      <c r="AN251" s="627"/>
      <c r="AO251" s="627"/>
      <c r="AP251" s="627"/>
      <c r="AQ251" s="627"/>
      <c r="AR251" s="627"/>
      <c r="AS251" s="627"/>
      <c r="AT251" s="627"/>
      <c r="AU251" s="627"/>
      <c r="AV251" s="627"/>
      <c r="AW251" s="627"/>
      <c r="AX251" s="627"/>
    </row>
    <row r="252" spans="1:50" s="629" customFormat="1">
      <c r="A252" s="627"/>
      <c r="B252" s="627"/>
      <c r="C252" s="627"/>
      <c r="D252" s="627"/>
      <c r="E252" s="627"/>
      <c r="F252" s="627"/>
      <c r="G252" s="627"/>
      <c r="H252" s="627"/>
      <c r="I252" s="627"/>
      <c r="J252" s="627"/>
      <c r="K252" s="627"/>
      <c r="L252" s="627"/>
      <c r="M252" s="627"/>
      <c r="N252" s="627"/>
      <c r="O252" s="627"/>
      <c r="P252" s="627"/>
      <c r="Q252" s="627"/>
      <c r="R252" s="627"/>
      <c r="S252" s="627"/>
      <c r="T252" s="627"/>
      <c r="U252" s="627"/>
      <c r="V252" s="627"/>
      <c r="W252" s="627"/>
      <c r="X252" s="627"/>
      <c r="Y252" s="627"/>
      <c r="Z252" s="627"/>
      <c r="AA252" s="627"/>
      <c r="AB252" s="627"/>
      <c r="AC252" s="627"/>
      <c r="AD252" s="627"/>
      <c r="AE252" s="627"/>
      <c r="AF252" s="627"/>
      <c r="AG252" s="627"/>
      <c r="AH252" s="627"/>
      <c r="AI252" s="627"/>
      <c r="AJ252" s="627"/>
      <c r="AK252" s="627"/>
      <c r="AL252" s="627"/>
      <c r="AM252" s="627"/>
      <c r="AN252" s="627"/>
      <c r="AO252" s="627"/>
      <c r="AP252" s="627"/>
      <c r="AQ252" s="627"/>
      <c r="AR252" s="627"/>
      <c r="AS252" s="627"/>
      <c r="AT252" s="627"/>
      <c r="AU252" s="627"/>
      <c r="AV252" s="627"/>
      <c r="AW252" s="627"/>
      <c r="AX252" s="627"/>
    </row>
    <row r="253" spans="1:50" s="629" customFormat="1">
      <c r="A253" s="627"/>
      <c r="B253" s="627"/>
      <c r="C253" s="627"/>
      <c r="D253" s="627"/>
      <c r="E253" s="627"/>
      <c r="F253" s="627"/>
      <c r="G253" s="627"/>
      <c r="H253" s="627"/>
      <c r="I253" s="627"/>
      <c r="J253" s="627"/>
      <c r="K253" s="627"/>
      <c r="L253" s="627"/>
      <c r="M253" s="627"/>
      <c r="N253" s="627"/>
      <c r="O253" s="627"/>
      <c r="P253" s="627"/>
      <c r="Q253" s="627"/>
      <c r="R253" s="627"/>
      <c r="S253" s="627"/>
      <c r="T253" s="627"/>
      <c r="U253" s="627"/>
      <c r="V253" s="627"/>
      <c r="W253" s="627"/>
      <c r="X253" s="627"/>
      <c r="Y253" s="627"/>
      <c r="Z253" s="627"/>
      <c r="AA253" s="627"/>
      <c r="AB253" s="627"/>
      <c r="AC253" s="627"/>
      <c r="AD253" s="627"/>
      <c r="AE253" s="627"/>
      <c r="AF253" s="627"/>
      <c r="AG253" s="627"/>
      <c r="AH253" s="627"/>
      <c r="AI253" s="627"/>
      <c r="AJ253" s="627"/>
      <c r="AK253" s="627"/>
      <c r="AL253" s="627"/>
      <c r="AM253" s="627"/>
      <c r="AN253" s="627"/>
      <c r="AO253" s="627"/>
      <c r="AP253" s="627"/>
      <c r="AQ253" s="627"/>
      <c r="AR253" s="627"/>
      <c r="AS253" s="627"/>
      <c r="AT253" s="627"/>
      <c r="AU253" s="627"/>
      <c r="AV253" s="627"/>
      <c r="AW253" s="627"/>
      <c r="AX253" s="627"/>
    </row>
    <row r="254" spans="1:50" s="629" customFormat="1">
      <c r="A254" s="627"/>
      <c r="B254" s="627"/>
      <c r="C254" s="627"/>
      <c r="D254" s="627"/>
      <c r="E254" s="627"/>
      <c r="F254" s="627"/>
      <c r="G254" s="627"/>
      <c r="H254" s="627"/>
      <c r="I254" s="627"/>
      <c r="J254" s="627"/>
      <c r="K254" s="627"/>
      <c r="L254" s="627"/>
      <c r="M254" s="627"/>
      <c r="N254" s="627"/>
      <c r="O254" s="627"/>
      <c r="P254" s="627"/>
      <c r="Q254" s="627"/>
      <c r="R254" s="627"/>
      <c r="S254" s="627"/>
      <c r="T254" s="627"/>
      <c r="U254" s="627"/>
      <c r="V254" s="627"/>
      <c r="W254" s="627"/>
      <c r="X254" s="627"/>
      <c r="Y254" s="627"/>
      <c r="Z254" s="627"/>
      <c r="AA254" s="627"/>
      <c r="AB254" s="627"/>
      <c r="AC254" s="627"/>
      <c r="AD254" s="627"/>
      <c r="AE254" s="627"/>
      <c r="AF254" s="627"/>
      <c r="AG254" s="627"/>
      <c r="AH254" s="627"/>
      <c r="AI254" s="627"/>
      <c r="AJ254" s="627"/>
      <c r="AK254" s="627"/>
      <c r="AL254" s="627"/>
      <c r="AM254" s="627"/>
      <c r="AN254" s="627"/>
      <c r="AO254" s="627"/>
      <c r="AP254" s="627"/>
      <c r="AQ254" s="627"/>
      <c r="AR254" s="627"/>
      <c r="AS254" s="627"/>
      <c r="AT254" s="627"/>
      <c r="AU254" s="627"/>
      <c r="AV254" s="627"/>
      <c r="AW254" s="627"/>
      <c r="AX254" s="627"/>
    </row>
    <row r="255" spans="1:50" s="629" customFormat="1">
      <c r="A255" s="627"/>
      <c r="B255" s="627"/>
      <c r="C255" s="627"/>
      <c r="D255" s="627"/>
      <c r="E255" s="627"/>
      <c r="F255" s="627"/>
      <c r="G255" s="627"/>
      <c r="H255" s="627"/>
      <c r="I255" s="627"/>
      <c r="J255" s="627"/>
      <c r="K255" s="627"/>
      <c r="L255" s="627"/>
      <c r="M255" s="627"/>
      <c r="N255" s="627"/>
      <c r="O255" s="627"/>
      <c r="P255" s="627"/>
      <c r="Q255" s="627"/>
      <c r="R255" s="627"/>
      <c r="S255" s="627"/>
      <c r="T255" s="627"/>
      <c r="U255" s="627"/>
      <c r="V255" s="627"/>
      <c r="W255" s="627"/>
      <c r="X255" s="627"/>
      <c r="Y255" s="627"/>
      <c r="Z255" s="627"/>
      <c r="AA255" s="627"/>
      <c r="AB255" s="627"/>
      <c r="AC255" s="627"/>
      <c r="AD255" s="627"/>
      <c r="AE255" s="627"/>
      <c r="AF255" s="627"/>
      <c r="AG255" s="627"/>
      <c r="AH255" s="627"/>
      <c r="AI255" s="627"/>
      <c r="AJ255" s="627"/>
      <c r="AK255" s="627"/>
      <c r="AL255" s="627"/>
      <c r="AM255" s="627"/>
      <c r="AN255" s="627"/>
      <c r="AO255" s="627"/>
      <c r="AP255" s="627"/>
      <c r="AQ255" s="627"/>
      <c r="AR255" s="627"/>
      <c r="AS255" s="627"/>
      <c r="AT255" s="627"/>
      <c r="AU255" s="627"/>
      <c r="AV255" s="627"/>
      <c r="AW255" s="627"/>
      <c r="AX255" s="627"/>
    </row>
    <row r="256" spans="1:50" s="629" customFormat="1">
      <c r="A256" s="627"/>
      <c r="B256" s="627"/>
      <c r="C256" s="627"/>
      <c r="D256" s="627"/>
      <c r="E256" s="627"/>
      <c r="F256" s="627"/>
      <c r="G256" s="627"/>
      <c r="H256" s="627"/>
      <c r="I256" s="627"/>
      <c r="J256" s="627"/>
      <c r="K256" s="627"/>
      <c r="L256" s="627"/>
      <c r="M256" s="627"/>
      <c r="N256" s="627"/>
      <c r="O256" s="627"/>
      <c r="P256" s="627"/>
      <c r="Q256" s="627"/>
      <c r="R256" s="627"/>
      <c r="S256" s="627"/>
      <c r="T256" s="627"/>
      <c r="U256" s="627"/>
      <c r="V256" s="627"/>
      <c r="W256" s="627"/>
      <c r="X256" s="627"/>
      <c r="Y256" s="627"/>
      <c r="Z256" s="627"/>
      <c r="AA256" s="627"/>
      <c r="AB256" s="627"/>
      <c r="AC256" s="627"/>
      <c r="AD256" s="627"/>
      <c r="AE256" s="627"/>
      <c r="AF256" s="627"/>
      <c r="AG256" s="627"/>
      <c r="AH256" s="627"/>
      <c r="AI256" s="627"/>
      <c r="AJ256" s="627"/>
      <c r="AK256" s="627"/>
      <c r="AL256" s="627"/>
      <c r="AM256" s="627"/>
      <c r="AN256" s="627"/>
      <c r="AO256" s="627"/>
      <c r="AP256" s="627"/>
      <c r="AQ256" s="627"/>
      <c r="AR256" s="627"/>
      <c r="AS256" s="627"/>
      <c r="AT256" s="627"/>
      <c r="AU256" s="627"/>
      <c r="AV256" s="627"/>
      <c r="AW256" s="627"/>
      <c r="AX256" s="627"/>
    </row>
    <row r="257" spans="1:50" s="629" customFormat="1">
      <c r="A257" s="627"/>
      <c r="B257" s="627"/>
      <c r="C257" s="627"/>
      <c r="D257" s="627"/>
      <c r="E257" s="627"/>
      <c r="F257" s="627"/>
      <c r="G257" s="627"/>
      <c r="H257" s="627"/>
      <c r="I257" s="627"/>
      <c r="J257" s="627"/>
      <c r="K257" s="627"/>
      <c r="L257" s="627"/>
      <c r="M257" s="627"/>
      <c r="N257" s="627"/>
      <c r="O257" s="627"/>
      <c r="P257" s="627"/>
      <c r="Q257" s="627"/>
      <c r="R257" s="627"/>
      <c r="S257" s="627"/>
      <c r="T257" s="627"/>
      <c r="U257" s="627"/>
      <c r="V257" s="627"/>
      <c r="W257" s="627"/>
      <c r="X257" s="627"/>
      <c r="Y257" s="627"/>
      <c r="Z257" s="627"/>
      <c r="AA257" s="627"/>
      <c r="AB257" s="627"/>
      <c r="AC257" s="627"/>
      <c r="AD257" s="627"/>
      <c r="AE257" s="627"/>
      <c r="AF257" s="627"/>
      <c r="AG257" s="627"/>
      <c r="AH257" s="627"/>
      <c r="AI257" s="627"/>
      <c r="AJ257" s="627"/>
      <c r="AK257" s="627"/>
      <c r="AL257" s="627"/>
      <c r="AM257" s="627"/>
      <c r="AN257" s="627"/>
      <c r="AO257" s="627"/>
      <c r="AP257" s="627"/>
      <c r="AQ257" s="627"/>
      <c r="AR257" s="627"/>
      <c r="AS257" s="627"/>
      <c r="AT257" s="627"/>
      <c r="AU257" s="627"/>
      <c r="AV257" s="627"/>
      <c r="AW257" s="627"/>
      <c r="AX257" s="627"/>
    </row>
    <row r="258" spans="1:50" s="629" customFormat="1">
      <c r="A258" s="627"/>
      <c r="B258" s="627"/>
      <c r="C258" s="627"/>
      <c r="D258" s="627"/>
      <c r="E258" s="627"/>
      <c r="F258" s="627"/>
      <c r="G258" s="627"/>
      <c r="H258" s="627"/>
      <c r="I258" s="627"/>
      <c r="J258" s="627"/>
      <c r="K258" s="627"/>
      <c r="L258" s="627"/>
      <c r="M258" s="627"/>
      <c r="N258" s="627"/>
      <c r="O258" s="627"/>
      <c r="P258" s="627"/>
      <c r="Q258" s="627"/>
      <c r="R258" s="627"/>
      <c r="S258" s="627"/>
      <c r="T258" s="627"/>
      <c r="U258" s="627"/>
      <c r="V258" s="627"/>
      <c r="W258" s="627"/>
      <c r="X258" s="627"/>
      <c r="Y258" s="627"/>
      <c r="Z258" s="627"/>
      <c r="AA258" s="627"/>
      <c r="AB258" s="627"/>
      <c r="AC258" s="627"/>
      <c r="AD258" s="627"/>
      <c r="AE258" s="627"/>
      <c r="AF258" s="627"/>
      <c r="AG258" s="627"/>
      <c r="AH258" s="627"/>
      <c r="AI258" s="627"/>
      <c r="AJ258" s="627"/>
      <c r="AK258" s="627"/>
      <c r="AL258" s="627"/>
      <c r="AM258" s="627"/>
      <c r="AN258" s="627"/>
      <c r="AO258" s="627"/>
      <c r="AP258" s="627"/>
      <c r="AQ258" s="627"/>
      <c r="AR258" s="627"/>
      <c r="AS258" s="627"/>
      <c r="AT258" s="627"/>
      <c r="AU258" s="627"/>
      <c r="AV258" s="627"/>
      <c r="AW258" s="627"/>
      <c r="AX258" s="627"/>
    </row>
    <row r="259" spans="1:50" s="629" customFormat="1">
      <c r="A259" s="627"/>
      <c r="B259" s="627"/>
      <c r="C259" s="627"/>
      <c r="D259" s="627"/>
      <c r="E259" s="627"/>
      <c r="F259" s="627"/>
      <c r="G259" s="627"/>
      <c r="H259" s="627"/>
      <c r="I259" s="627"/>
      <c r="J259" s="627"/>
      <c r="K259" s="627"/>
      <c r="L259" s="627"/>
      <c r="M259" s="627"/>
      <c r="N259" s="627"/>
      <c r="O259" s="627"/>
      <c r="P259" s="627"/>
      <c r="Q259" s="627"/>
      <c r="R259" s="627"/>
      <c r="S259" s="627"/>
      <c r="T259" s="627"/>
      <c r="U259" s="627"/>
      <c r="V259" s="627"/>
      <c r="W259" s="627"/>
      <c r="X259" s="627"/>
      <c r="Y259" s="627"/>
      <c r="Z259" s="627"/>
      <c r="AA259" s="627"/>
      <c r="AB259" s="627"/>
      <c r="AC259" s="627"/>
      <c r="AD259" s="627"/>
      <c r="AE259" s="627"/>
      <c r="AF259" s="627"/>
      <c r="AG259" s="627"/>
      <c r="AH259" s="627"/>
      <c r="AI259" s="627"/>
      <c r="AJ259" s="627"/>
      <c r="AK259" s="627"/>
      <c r="AL259" s="627"/>
      <c r="AM259" s="627"/>
      <c r="AN259" s="627"/>
      <c r="AO259" s="627"/>
      <c r="AP259" s="627"/>
      <c r="AQ259" s="627"/>
      <c r="AR259" s="627"/>
      <c r="AS259" s="627"/>
      <c r="AT259" s="627"/>
      <c r="AU259" s="627"/>
      <c r="AV259" s="627"/>
      <c r="AW259" s="627"/>
      <c r="AX259" s="627"/>
    </row>
    <row r="260" spans="1:50" s="629" customFormat="1">
      <c r="A260" s="627"/>
      <c r="B260" s="627"/>
      <c r="C260" s="627"/>
      <c r="D260" s="627"/>
      <c r="E260" s="627"/>
      <c r="F260" s="627"/>
      <c r="G260" s="627"/>
      <c r="H260" s="627"/>
      <c r="I260" s="627"/>
      <c r="J260" s="627"/>
      <c r="K260" s="627"/>
      <c r="L260" s="627"/>
      <c r="M260" s="627"/>
      <c r="N260" s="627"/>
      <c r="O260" s="627"/>
      <c r="P260" s="627"/>
      <c r="Q260" s="627"/>
      <c r="R260" s="627"/>
      <c r="S260" s="627"/>
      <c r="T260" s="627"/>
      <c r="U260" s="627"/>
      <c r="V260" s="627"/>
      <c r="W260" s="627"/>
      <c r="X260" s="627"/>
      <c r="Y260" s="627"/>
      <c r="Z260" s="627"/>
      <c r="AA260" s="627"/>
      <c r="AB260" s="627"/>
      <c r="AC260" s="627"/>
      <c r="AD260" s="627"/>
      <c r="AE260" s="627"/>
      <c r="AF260" s="627"/>
      <c r="AG260" s="627"/>
      <c r="AH260" s="627"/>
      <c r="AI260" s="627"/>
      <c r="AJ260" s="627"/>
      <c r="AK260" s="627"/>
      <c r="AL260" s="627"/>
      <c r="AM260" s="627"/>
      <c r="AN260" s="627"/>
      <c r="AO260" s="627"/>
      <c r="AP260" s="627"/>
      <c r="AQ260" s="627"/>
      <c r="AR260" s="627"/>
      <c r="AS260" s="627"/>
      <c r="AT260" s="627"/>
      <c r="AU260" s="627"/>
      <c r="AV260" s="627"/>
      <c r="AW260" s="627"/>
      <c r="AX260" s="627"/>
    </row>
    <row r="261" spans="1:50" s="629" customFormat="1">
      <c r="A261" s="627"/>
      <c r="B261" s="627"/>
      <c r="C261" s="627"/>
      <c r="D261" s="627"/>
      <c r="E261" s="627"/>
      <c r="F261" s="627"/>
      <c r="G261" s="627"/>
      <c r="H261" s="627"/>
      <c r="I261" s="627"/>
      <c r="J261" s="627"/>
      <c r="K261" s="627"/>
      <c r="L261" s="627"/>
      <c r="M261" s="627"/>
      <c r="N261" s="627"/>
      <c r="O261" s="627"/>
      <c r="P261" s="627"/>
      <c r="Q261" s="627"/>
      <c r="R261" s="627"/>
      <c r="S261" s="627"/>
      <c r="T261" s="627"/>
      <c r="U261" s="627"/>
      <c r="V261" s="627"/>
      <c r="W261" s="627"/>
      <c r="X261" s="627"/>
      <c r="Y261" s="627"/>
      <c r="Z261" s="627"/>
      <c r="AA261" s="627"/>
      <c r="AB261" s="627"/>
      <c r="AC261" s="627"/>
      <c r="AD261" s="627"/>
      <c r="AE261" s="627"/>
      <c r="AF261" s="627"/>
      <c r="AG261" s="627"/>
      <c r="AH261" s="627"/>
      <c r="AI261" s="627"/>
      <c r="AJ261" s="627"/>
      <c r="AK261" s="627"/>
      <c r="AL261" s="627"/>
      <c r="AM261" s="627"/>
      <c r="AN261" s="627"/>
      <c r="AO261" s="627"/>
      <c r="AP261" s="627"/>
      <c r="AQ261" s="627"/>
      <c r="AR261" s="627"/>
      <c r="AS261" s="627"/>
      <c r="AT261" s="627"/>
      <c r="AU261" s="627"/>
      <c r="AV261" s="627"/>
      <c r="AW261" s="627"/>
      <c r="AX261" s="627"/>
    </row>
    <row r="262" spans="1:50" s="629" customFormat="1">
      <c r="A262" s="627"/>
      <c r="B262" s="627"/>
      <c r="C262" s="627"/>
      <c r="D262" s="627"/>
      <c r="E262" s="627"/>
      <c r="F262" s="627"/>
      <c r="G262" s="627"/>
      <c r="H262" s="627"/>
      <c r="I262" s="627"/>
      <c r="J262" s="627"/>
      <c r="K262" s="627"/>
      <c r="L262" s="627"/>
      <c r="M262" s="627"/>
      <c r="N262" s="627"/>
      <c r="O262" s="627"/>
      <c r="P262" s="627"/>
      <c r="Q262" s="627"/>
      <c r="R262" s="627"/>
      <c r="S262" s="627"/>
      <c r="T262" s="627"/>
      <c r="U262" s="627"/>
      <c r="V262" s="627"/>
      <c r="W262" s="627"/>
      <c r="X262" s="627"/>
      <c r="Y262" s="627"/>
      <c r="Z262" s="627"/>
      <c r="AA262" s="627"/>
      <c r="AB262" s="627"/>
      <c r="AC262" s="627"/>
      <c r="AD262" s="627"/>
      <c r="AE262" s="627"/>
      <c r="AF262" s="627"/>
      <c r="AG262" s="627"/>
      <c r="AH262" s="627"/>
      <c r="AI262" s="627"/>
      <c r="AJ262" s="627"/>
      <c r="AK262" s="627"/>
      <c r="AL262" s="627"/>
      <c r="AM262" s="627"/>
      <c r="AN262" s="627"/>
      <c r="AO262" s="627"/>
      <c r="AP262" s="627"/>
      <c r="AQ262" s="627"/>
      <c r="AR262" s="627"/>
      <c r="AS262" s="627"/>
      <c r="AT262" s="627"/>
      <c r="AU262" s="627"/>
      <c r="AV262" s="627"/>
      <c r="AW262" s="627"/>
      <c r="AX262" s="627"/>
    </row>
    <row r="263" spans="1:50" s="629" customFormat="1">
      <c r="A263" s="627"/>
      <c r="B263" s="627"/>
      <c r="C263" s="627"/>
      <c r="D263" s="627"/>
      <c r="E263" s="627"/>
      <c r="F263" s="627"/>
      <c r="G263" s="627"/>
      <c r="H263" s="627"/>
      <c r="I263" s="627"/>
      <c r="J263" s="627"/>
      <c r="K263" s="627"/>
      <c r="L263" s="627"/>
      <c r="M263" s="627"/>
      <c r="N263" s="627"/>
      <c r="O263" s="627"/>
      <c r="P263" s="627"/>
      <c r="Q263" s="627"/>
      <c r="R263" s="627"/>
      <c r="S263" s="627"/>
      <c r="T263" s="627"/>
      <c r="U263" s="627"/>
      <c r="V263" s="627"/>
      <c r="W263" s="627"/>
      <c r="X263" s="627"/>
      <c r="Y263" s="627"/>
      <c r="Z263" s="627"/>
      <c r="AA263" s="627"/>
      <c r="AB263" s="627"/>
      <c r="AC263" s="627"/>
      <c r="AD263" s="627"/>
      <c r="AE263" s="627"/>
      <c r="AF263" s="627"/>
      <c r="AG263" s="627"/>
      <c r="AH263" s="627"/>
      <c r="AI263" s="627"/>
      <c r="AJ263" s="627"/>
      <c r="AK263" s="627"/>
      <c r="AL263" s="627"/>
      <c r="AM263" s="627"/>
      <c r="AN263" s="627"/>
      <c r="AO263" s="627"/>
      <c r="AP263" s="627"/>
      <c r="AQ263" s="627"/>
      <c r="AR263" s="627"/>
      <c r="AS263" s="627"/>
      <c r="AT263" s="627"/>
      <c r="AU263" s="627"/>
      <c r="AV263" s="627"/>
      <c r="AW263" s="627"/>
      <c r="AX263" s="627"/>
    </row>
    <row r="264" spans="1:50" s="629" customFormat="1">
      <c r="A264" s="627"/>
      <c r="B264" s="627"/>
      <c r="C264" s="627"/>
      <c r="D264" s="627"/>
      <c r="E264" s="627"/>
      <c r="F264" s="627"/>
      <c r="G264" s="627"/>
      <c r="H264" s="627"/>
      <c r="I264" s="627"/>
      <c r="J264" s="627"/>
      <c r="K264" s="627"/>
      <c r="L264" s="627"/>
      <c r="M264" s="627"/>
      <c r="N264" s="627"/>
      <c r="O264" s="627"/>
      <c r="P264" s="627"/>
      <c r="Q264" s="627"/>
      <c r="R264" s="627"/>
      <c r="S264" s="627"/>
      <c r="T264" s="627"/>
      <c r="U264" s="627"/>
      <c r="V264" s="627"/>
      <c r="W264" s="627"/>
      <c r="X264" s="627"/>
      <c r="Y264" s="627"/>
      <c r="Z264" s="627"/>
      <c r="AA264" s="627"/>
      <c r="AB264" s="627"/>
      <c r="AC264" s="627"/>
      <c r="AD264" s="627"/>
      <c r="AE264" s="627"/>
      <c r="AF264" s="627"/>
      <c r="AG264" s="627"/>
      <c r="AH264" s="627"/>
      <c r="AI264" s="627"/>
      <c r="AJ264" s="627"/>
      <c r="AK264" s="627"/>
      <c r="AL264" s="627"/>
      <c r="AM264" s="627"/>
      <c r="AN264" s="627"/>
      <c r="AO264" s="627"/>
      <c r="AP264" s="627"/>
      <c r="AQ264" s="627"/>
      <c r="AR264" s="627"/>
      <c r="AS264" s="627"/>
      <c r="AT264" s="627"/>
      <c r="AU264" s="627"/>
      <c r="AV264" s="627"/>
      <c r="AW264" s="627"/>
      <c r="AX264" s="627"/>
    </row>
    <row r="265" spans="1:50" s="629" customFormat="1">
      <c r="A265" s="627"/>
      <c r="B265" s="627"/>
      <c r="C265" s="627"/>
      <c r="D265" s="627"/>
      <c r="E265" s="627"/>
      <c r="F265" s="627"/>
      <c r="G265" s="627"/>
      <c r="H265" s="627"/>
      <c r="I265" s="627"/>
      <c r="J265" s="627"/>
      <c r="K265" s="627"/>
      <c r="L265" s="627"/>
      <c r="M265" s="627"/>
      <c r="N265" s="627"/>
      <c r="O265" s="627"/>
      <c r="P265" s="627"/>
      <c r="Q265" s="627"/>
      <c r="R265" s="627"/>
      <c r="S265" s="627"/>
      <c r="T265" s="627"/>
      <c r="U265" s="627"/>
      <c r="V265" s="627"/>
      <c r="W265" s="627"/>
      <c r="X265" s="627"/>
      <c r="Y265" s="627"/>
      <c r="Z265" s="627"/>
      <c r="AA265" s="627"/>
      <c r="AB265" s="627"/>
      <c r="AC265" s="627"/>
      <c r="AD265" s="627"/>
      <c r="AE265" s="627"/>
      <c r="AF265" s="627"/>
      <c r="AG265" s="627"/>
      <c r="AH265" s="627"/>
      <c r="AI265" s="627"/>
      <c r="AJ265" s="627"/>
      <c r="AK265" s="627"/>
      <c r="AL265" s="627"/>
      <c r="AM265" s="627"/>
      <c r="AN265" s="627"/>
      <c r="AO265" s="627"/>
      <c r="AP265" s="627"/>
      <c r="AQ265" s="627"/>
      <c r="AR265" s="627"/>
      <c r="AS265" s="627"/>
      <c r="AT265" s="627"/>
      <c r="AU265" s="627"/>
      <c r="AV265" s="627"/>
      <c r="AW265" s="627"/>
      <c r="AX265" s="627"/>
    </row>
    <row r="266" spans="1:50" s="629" customFormat="1">
      <c r="A266" s="627"/>
      <c r="B266" s="627"/>
      <c r="C266" s="627"/>
      <c r="D266" s="627"/>
      <c r="E266" s="627"/>
      <c r="F266" s="627"/>
      <c r="G266" s="627"/>
      <c r="H266" s="627"/>
      <c r="I266" s="627"/>
      <c r="J266" s="627"/>
      <c r="K266" s="627"/>
      <c r="L266" s="627"/>
      <c r="M266" s="627"/>
      <c r="N266" s="627"/>
      <c r="O266" s="627"/>
      <c r="P266" s="627"/>
      <c r="Q266" s="627"/>
      <c r="R266" s="627"/>
      <c r="S266" s="627"/>
      <c r="T266" s="627"/>
      <c r="U266" s="627"/>
      <c r="V266" s="627"/>
      <c r="W266" s="627"/>
      <c r="X266" s="627"/>
      <c r="Y266" s="627"/>
      <c r="Z266" s="627"/>
      <c r="AA266" s="627"/>
      <c r="AB266" s="627"/>
      <c r="AC266" s="627"/>
      <c r="AD266" s="627"/>
      <c r="AE266" s="627"/>
      <c r="AF266" s="627"/>
      <c r="AG266" s="627"/>
      <c r="AH266" s="627"/>
      <c r="AI266" s="627"/>
      <c r="AJ266" s="627"/>
      <c r="AK266" s="627"/>
      <c r="AL266" s="627"/>
      <c r="AM266" s="627"/>
      <c r="AN266" s="627"/>
      <c r="AO266" s="627"/>
      <c r="AP266" s="627"/>
      <c r="AQ266" s="627"/>
      <c r="AR266" s="627"/>
      <c r="AS266" s="627"/>
      <c r="AT266" s="627"/>
      <c r="AU266" s="627"/>
      <c r="AV266" s="627"/>
      <c r="AW266" s="627"/>
      <c r="AX266" s="627"/>
    </row>
    <row r="267" spans="1:50" s="629" customFormat="1">
      <c r="A267" s="627"/>
      <c r="B267" s="627"/>
      <c r="C267" s="627"/>
      <c r="D267" s="627"/>
      <c r="E267" s="627"/>
      <c r="F267" s="627"/>
      <c r="G267" s="627"/>
      <c r="H267" s="627"/>
      <c r="I267" s="627"/>
      <c r="J267" s="627"/>
      <c r="K267" s="627"/>
      <c r="L267" s="627"/>
      <c r="M267" s="627"/>
      <c r="N267" s="627"/>
      <c r="O267" s="627"/>
      <c r="P267" s="627"/>
      <c r="Q267" s="627"/>
      <c r="R267" s="627"/>
      <c r="S267" s="627"/>
      <c r="T267" s="627"/>
      <c r="U267" s="627"/>
      <c r="V267" s="627"/>
      <c r="W267" s="627"/>
      <c r="X267" s="627"/>
      <c r="Y267" s="627"/>
      <c r="Z267" s="627"/>
      <c r="AA267" s="627"/>
      <c r="AB267" s="627"/>
      <c r="AC267" s="627"/>
      <c r="AD267" s="627"/>
      <c r="AE267" s="627"/>
      <c r="AF267" s="627"/>
      <c r="AG267" s="627"/>
      <c r="AH267" s="627"/>
      <c r="AI267" s="627"/>
      <c r="AJ267" s="627"/>
      <c r="AK267" s="627"/>
      <c r="AL267" s="627"/>
      <c r="AM267" s="627"/>
      <c r="AN267" s="627"/>
      <c r="AO267" s="627"/>
      <c r="AP267" s="627"/>
      <c r="AQ267" s="627"/>
      <c r="AR267" s="627"/>
      <c r="AS267" s="627"/>
      <c r="AT267" s="627"/>
      <c r="AU267" s="627"/>
      <c r="AV267" s="627"/>
      <c r="AW267" s="627"/>
      <c r="AX267" s="627"/>
    </row>
    <row r="268" spans="1:50" s="629" customFormat="1">
      <c r="A268" s="627"/>
      <c r="B268" s="627"/>
      <c r="C268" s="627"/>
      <c r="D268" s="627"/>
      <c r="E268" s="627"/>
      <c r="F268" s="627"/>
      <c r="G268" s="627"/>
      <c r="H268" s="627"/>
      <c r="I268" s="627"/>
      <c r="J268" s="627"/>
      <c r="K268" s="627"/>
      <c r="L268" s="627"/>
      <c r="M268" s="627"/>
      <c r="N268" s="627"/>
      <c r="O268" s="627"/>
      <c r="P268" s="627"/>
      <c r="Q268" s="627"/>
      <c r="R268" s="627"/>
      <c r="S268" s="627"/>
      <c r="T268" s="627"/>
      <c r="U268" s="627"/>
      <c r="V268" s="627"/>
      <c r="W268" s="627"/>
      <c r="X268" s="627"/>
      <c r="Y268" s="627"/>
      <c r="Z268" s="627"/>
      <c r="AA268" s="627"/>
      <c r="AB268" s="627"/>
      <c r="AC268" s="627"/>
      <c r="AD268" s="627"/>
      <c r="AE268" s="627"/>
      <c r="AF268" s="627"/>
      <c r="AG268" s="627"/>
      <c r="AH268" s="627"/>
      <c r="AI268" s="627"/>
      <c r="AJ268" s="627"/>
      <c r="AK268" s="627"/>
      <c r="AL268" s="627"/>
      <c r="AM268" s="627"/>
      <c r="AN268" s="627"/>
      <c r="AO268" s="627"/>
      <c r="AP268" s="627"/>
      <c r="AQ268" s="627"/>
      <c r="AR268" s="627"/>
      <c r="AS268" s="627"/>
      <c r="AT268" s="627"/>
      <c r="AU268" s="627"/>
      <c r="AV268" s="627"/>
      <c r="AW268" s="627"/>
      <c r="AX268" s="627"/>
    </row>
    <row r="269" spans="1:50" s="629" customFormat="1">
      <c r="A269" s="627"/>
      <c r="B269" s="627"/>
      <c r="C269" s="627"/>
      <c r="D269" s="627"/>
      <c r="E269" s="627"/>
      <c r="F269" s="627"/>
      <c r="G269" s="627"/>
      <c r="H269" s="627"/>
      <c r="I269" s="627"/>
      <c r="J269" s="627"/>
      <c r="K269" s="627"/>
      <c r="L269" s="627"/>
      <c r="M269" s="627"/>
      <c r="N269" s="627"/>
      <c r="O269" s="627"/>
      <c r="P269" s="627"/>
      <c r="Q269" s="627"/>
      <c r="R269" s="627"/>
      <c r="S269" s="627"/>
      <c r="T269" s="627"/>
      <c r="U269" s="627"/>
      <c r="V269" s="627"/>
      <c r="W269" s="627"/>
      <c r="X269" s="627"/>
      <c r="Y269" s="627"/>
      <c r="Z269" s="627"/>
      <c r="AA269" s="627"/>
      <c r="AB269" s="627"/>
      <c r="AC269" s="627"/>
      <c r="AD269" s="627"/>
      <c r="AE269" s="627"/>
      <c r="AF269" s="627"/>
      <c r="AG269" s="627"/>
      <c r="AH269" s="627"/>
      <c r="AI269" s="627"/>
      <c r="AJ269" s="627"/>
      <c r="AK269" s="627"/>
      <c r="AL269" s="627"/>
      <c r="AM269" s="627"/>
      <c r="AN269" s="627"/>
      <c r="AO269" s="627"/>
      <c r="AP269" s="627"/>
      <c r="AQ269" s="627"/>
      <c r="AR269" s="627"/>
      <c r="AS269" s="627"/>
      <c r="AT269" s="627"/>
      <c r="AU269" s="627"/>
      <c r="AV269" s="627"/>
      <c r="AW269" s="627"/>
      <c r="AX269" s="627"/>
    </row>
    <row r="270" spans="1:50" s="629" customFormat="1">
      <c r="A270" s="627"/>
      <c r="B270" s="627"/>
      <c r="C270" s="627"/>
      <c r="D270" s="627"/>
      <c r="E270" s="627"/>
      <c r="F270" s="627"/>
      <c r="G270" s="627"/>
      <c r="H270" s="627"/>
      <c r="I270" s="627"/>
      <c r="J270" s="627"/>
      <c r="K270" s="627"/>
      <c r="L270" s="627"/>
      <c r="M270" s="627"/>
      <c r="N270" s="627"/>
      <c r="O270" s="627"/>
      <c r="P270" s="627"/>
      <c r="Q270" s="627"/>
      <c r="R270" s="627"/>
      <c r="S270" s="627"/>
      <c r="T270" s="627"/>
      <c r="U270" s="627"/>
      <c r="V270" s="627"/>
      <c r="W270" s="627"/>
      <c r="X270" s="627"/>
      <c r="Y270" s="627"/>
      <c r="Z270" s="627"/>
      <c r="AA270" s="627"/>
      <c r="AB270" s="627"/>
      <c r="AC270" s="627"/>
      <c r="AD270" s="627"/>
      <c r="AE270" s="627"/>
      <c r="AF270" s="627"/>
      <c r="AG270" s="627"/>
      <c r="AH270" s="627"/>
      <c r="AI270" s="627"/>
      <c r="AJ270" s="627"/>
      <c r="AK270" s="627"/>
      <c r="AL270" s="627"/>
      <c r="AM270" s="627"/>
      <c r="AN270" s="627"/>
      <c r="AO270" s="627"/>
      <c r="AP270" s="627"/>
      <c r="AQ270" s="627"/>
      <c r="AR270" s="627"/>
      <c r="AS270" s="627"/>
      <c r="AT270" s="627"/>
      <c r="AU270" s="627"/>
      <c r="AV270" s="627"/>
      <c r="AW270" s="627"/>
      <c r="AX270" s="627"/>
    </row>
    <row r="271" spans="1:50" s="629" customFormat="1">
      <c r="A271" s="627"/>
      <c r="B271" s="627"/>
      <c r="C271" s="627"/>
      <c r="D271" s="627"/>
      <c r="E271" s="627"/>
      <c r="F271" s="627"/>
      <c r="G271" s="627"/>
      <c r="H271" s="627"/>
      <c r="I271" s="627"/>
      <c r="J271" s="627"/>
      <c r="K271" s="627"/>
      <c r="L271" s="627"/>
      <c r="M271" s="627"/>
      <c r="N271" s="627"/>
      <c r="O271" s="627"/>
      <c r="P271" s="627"/>
      <c r="Q271" s="627"/>
      <c r="R271" s="627"/>
      <c r="S271" s="627"/>
      <c r="T271" s="627"/>
      <c r="U271" s="627"/>
      <c r="V271" s="627"/>
      <c r="W271" s="627"/>
      <c r="X271" s="627"/>
      <c r="Y271" s="627"/>
      <c r="Z271" s="627"/>
      <c r="AA271" s="627"/>
      <c r="AB271" s="627"/>
      <c r="AC271" s="627"/>
      <c r="AD271" s="627"/>
      <c r="AE271" s="627"/>
      <c r="AF271" s="627"/>
      <c r="AG271" s="627"/>
      <c r="AH271" s="627"/>
      <c r="AI271" s="627"/>
      <c r="AJ271" s="627"/>
      <c r="AK271" s="627"/>
      <c r="AL271" s="627"/>
      <c r="AM271" s="627"/>
      <c r="AN271" s="627"/>
      <c r="AO271" s="627"/>
      <c r="AP271" s="627"/>
      <c r="AQ271" s="627"/>
      <c r="AR271" s="627"/>
      <c r="AS271" s="627"/>
      <c r="AT271" s="627"/>
      <c r="AU271" s="627"/>
      <c r="AV271" s="627"/>
      <c r="AW271" s="627"/>
      <c r="AX271" s="627"/>
    </row>
    <row r="272" spans="1:50" s="629" customFormat="1">
      <c r="A272" s="627"/>
      <c r="B272" s="627"/>
      <c r="C272" s="627"/>
      <c r="D272" s="627"/>
      <c r="E272" s="627"/>
      <c r="F272" s="627"/>
      <c r="G272" s="627"/>
      <c r="H272" s="627"/>
      <c r="I272" s="627"/>
      <c r="J272" s="627"/>
      <c r="K272" s="627"/>
      <c r="L272" s="627"/>
      <c r="M272" s="627"/>
      <c r="N272" s="627"/>
      <c r="O272" s="627"/>
      <c r="P272" s="627"/>
      <c r="Q272" s="627"/>
      <c r="R272" s="627"/>
      <c r="S272" s="627"/>
      <c r="T272" s="627"/>
      <c r="U272" s="627"/>
      <c r="V272" s="627"/>
      <c r="W272" s="627"/>
      <c r="X272" s="627"/>
      <c r="Y272" s="627"/>
      <c r="Z272" s="627"/>
      <c r="AA272" s="627"/>
      <c r="AB272" s="627"/>
      <c r="AC272" s="627"/>
      <c r="AD272" s="627"/>
      <c r="AE272" s="627"/>
      <c r="AF272" s="627"/>
      <c r="AG272" s="627"/>
      <c r="AH272" s="627"/>
      <c r="AI272" s="627"/>
      <c r="AJ272" s="627"/>
      <c r="AK272" s="627"/>
      <c r="AL272" s="627"/>
      <c r="AM272" s="627"/>
      <c r="AN272" s="627"/>
      <c r="AO272" s="627"/>
      <c r="AP272" s="627"/>
      <c r="AQ272" s="627"/>
      <c r="AR272" s="627"/>
      <c r="AS272" s="627"/>
      <c r="AT272" s="627"/>
      <c r="AU272" s="627"/>
      <c r="AV272" s="627"/>
      <c r="AW272" s="627"/>
      <c r="AX272" s="627"/>
    </row>
    <row r="273" spans="1:50" s="629" customFormat="1">
      <c r="A273" s="627"/>
      <c r="B273" s="627"/>
      <c r="C273" s="627"/>
      <c r="D273" s="627"/>
      <c r="E273" s="627"/>
      <c r="F273" s="627"/>
      <c r="G273" s="627"/>
      <c r="H273" s="627"/>
      <c r="I273" s="627"/>
      <c r="J273" s="627"/>
      <c r="K273" s="627"/>
      <c r="L273" s="627"/>
      <c r="M273" s="627"/>
      <c r="N273" s="627"/>
      <c r="O273" s="627"/>
      <c r="P273" s="627"/>
      <c r="Q273" s="627"/>
      <c r="R273" s="627"/>
      <c r="S273" s="627"/>
      <c r="T273" s="627"/>
      <c r="U273" s="627"/>
      <c r="V273" s="627"/>
      <c r="W273" s="627"/>
      <c r="X273" s="627"/>
      <c r="Y273" s="627"/>
      <c r="Z273" s="627"/>
      <c r="AA273" s="627"/>
      <c r="AB273" s="627"/>
      <c r="AC273" s="627"/>
      <c r="AD273" s="627"/>
      <c r="AE273" s="627"/>
      <c r="AF273" s="627"/>
      <c r="AG273" s="627"/>
      <c r="AH273" s="627"/>
      <c r="AI273" s="627"/>
      <c r="AJ273" s="627"/>
      <c r="AK273" s="627"/>
      <c r="AL273" s="627"/>
      <c r="AM273" s="627"/>
      <c r="AN273" s="627"/>
      <c r="AO273" s="627"/>
      <c r="AP273" s="627"/>
      <c r="AQ273" s="627"/>
      <c r="AR273" s="627"/>
      <c r="AS273" s="627"/>
      <c r="AT273" s="627"/>
      <c r="AU273" s="627"/>
      <c r="AV273" s="627"/>
      <c r="AW273" s="627"/>
      <c r="AX273" s="627"/>
    </row>
    <row r="274" spans="1:50" s="629" customFormat="1">
      <c r="A274" s="627"/>
      <c r="B274" s="627"/>
      <c r="C274" s="627"/>
      <c r="D274" s="627"/>
      <c r="E274" s="627"/>
      <c r="F274" s="627"/>
      <c r="G274" s="627"/>
      <c r="H274" s="627"/>
      <c r="I274" s="627"/>
      <c r="J274" s="627"/>
      <c r="K274" s="627"/>
      <c r="L274" s="627"/>
      <c r="M274" s="627"/>
      <c r="N274" s="627"/>
      <c r="O274" s="627"/>
      <c r="P274" s="627"/>
      <c r="Q274" s="627"/>
      <c r="R274" s="627"/>
      <c r="S274" s="627"/>
      <c r="T274" s="627"/>
      <c r="U274" s="627"/>
      <c r="V274" s="627"/>
      <c r="W274" s="627"/>
      <c r="X274" s="627"/>
      <c r="Y274" s="627"/>
      <c r="Z274" s="627"/>
      <c r="AA274" s="627"/>
      <c r="AB274" s="627"/>
      <c r="AC274" s="627"/>
      <c r="AD274" s="627"/>
      <c r="AE274" s="627"/>
      <c r="AF274" s="627"/>
      <c r="AG274" s="627"/>
      <c r="AH274" s="627"/>
      <c r="AI274" s="627"/>
      <c r="AJ274" s="627"/>
      <c r="AK274" s="627"/>
      <c r="AL274" s="627"/>
      <c r="AM274" s="627"/>
      <c r="AN274" s="627"/>
      <c r="AO274" s="627"/>
      <c r="AP274" s="627"/>
      <c r="AQ274" s="627"/>
      <c r="AR274" s="627"/>
      <c r="AS274" s="627"/>
      <c r="AT274" s="627"/>
      <c r="AU274" s="627"/>
      <c r="AV274" s="627"/>
      <c r="AW274" s="627"/>
      <c r="AX274" s="627"/>
    </row>
    <row r="275" spans="1:50" s="629" customFormat="1">
      <c r="A275" s="627"/>
      <c r="B275" s="627"/>
      <c r="C275" s="627"/>
      <c r="D275" s="627"/>
      <c r="E275" s="627"/>
      <c r="F275" s="627"/>
      <c r="G275" s="627"/>
      <c r="H275" s="627"/>
      <c r="I275" s="627"/>
      <c r="J275" s="627"/>
      <c r="K275" s="627"/>
      <c r="L275" s="627"/>
      <c r="M275" s="627"/>
      <c r="N275" s="627"/>
      <c r="O275" s="627"/>
      <c r="P275" s="627"/>
      <c r="Q275" s="627"/>
      <c r="R275" s="627"/>
      <c r="S275" s="627"/>
      <c r="T275" s="627"/>
      <c r="U275" s="627"/>
      <c r="V275" s="627"/>
      <c r="W275" s="627"/>
      <c r="X275" s="627"/>
      <c r="Y275" s="627"/>
      <c r="Z275" s="627"/>
      <c r="AA275" s="627"/>
      <c r="AB275" s="627"/>
      <c r="AC275" s="627"/>
      <c r="AD275" s="627"/>
      <c r="AE275" s="627"/>
      <c r="AF275" s="627"/>
      <c r="AG275" s="627"/>
      <c r="AH275" s="627"/>
      <c r="AI275" s="627"/>
      <c r="AJ275" s="627"/>
      <c r="AK275" s="627"/>
      <c r="AL275" s="627"/>
      <c r="AM275" s="627"/>
      <c r="AN275" s="627"/>
      <c r="AO275" s="627"/>
      <c r="AP275" s="627"/>
      <c r="AQ275" s="627"/>
      <c r="AR275" s="627"/>
      <c r="AS275" s="627"/>
      <c r="AT275" s="627"/>
      <c r="AU275" s="627"/>
      <c r="AV275" s="627"/>
      <c r="AW275" s="627"/>
      <c r="AX275" s="627"/>
    </row>
    <row r="276" spans="1:50" s="629" customFormat="1">
      <c r="A276" s="627"/>
      <c r="B276" s="627"/>
      <c r="C276" s="627"/>
      <c r="D276" s="627"/>
      <c r="E276" s="627"/>
      <c r="F276" s="627"/>
      <c r="G276" s="627"/>
      <c r="H276" s="627"/>
      <c r="I276" s="627"/>
      <c r="J276" s="627"/>
      <c r="K276" s="627"/>
      <c r="L276" s="627"/>
      <c r="M276" s="627"/>
      <c r="N276" s="627"/>
      <c r="O276" s="627"/>
      <c r="P276" s="627"/>
      <c r="Q276" s="627"/>
      <c r="R276" s="627"/>
      <c r="S276" s="627"/>
      <c r="T276" s="627"/>
      <c r="U276" s="627"/>
      <c r="V276" s="627"/>
      <c r="W276" s="627"/>
      <c r="X276" s="627"/>
      <c r="Y276" s="627"/>
      <c r="Z276" s="627"/>
      <c r="AA276" s="627"/>
      <c r="AB276" s="627"/>
      <c r="AC276" s="627"/>
      <c r="AD276" s="627"/>
      <c r="AE276" s="627"/>
      <c r="AF276" s="627"/>
      <c r="AG276" s="627"/>
      <c r="AH276" s="627"/>
      <c r="AI276" s="627"/>
      <c r="AJ276" s="627"/>
      <c r="AK276" s="627"/>
      <c r="AL276" s="627"/>
      <c r="AM276" s="627"/>
      <c r="AN276" s="627"/>
      <c r="AO276" s="627"/>
      <c r="AP276" s="627"/>
      <c r="AQ276" s="627"/>
      <c r="AR276" s="627"/>
      <c r="AS276" s="627"/>
      <c r="AT276" s="627"/>
      <c r="AU276" s="627"/>
      <c r="AV276" s="627"/>
      <c r="AW276" s="627"/>
      <c r="AX276" s="627"/>
    </row>
    <row r="277" spans="1:50" s="629" customFormat="1">
      <c r="A277" s="627"/>
      <c r="B277" s="627"/>
      <c r="C277" s="627"/>
      <c r="D277" s="627"/>
      <c r="E277" s="627"/>
      <c r="F277" s="627"/>
      <c r="G277" s="627"/>
      <c r="H277" s="627"/>
      <c r="I277" s="627"/>
      <c r="J277" s="627"/>
      <c r="K277" s="627"/>
      <c r="L277" s="627"/>
      <c r="M277" s="627"/>
      <c r="N277" s="627"/>
      <c r="O277" s="627"/>
      <c r="P277" s="627"/>
      <c r="Q277" s="627"/>
      <c r="R277" s="627"/>
      <c r="S277" s="627"/>
      <c r="T277" s="627"/>
      <c r="U277" s="627"/>
      <c r="V277" s="627"/>
      <c r="W277" s="627"/>
      <c r="X277" s="627"/>
      <c r="Y277" s="627"/>
      <c r="Z277" s="627"/>
      <c r="AA277" s="627"/>
      <c r="AB277" s="627"/>
      <c r="AC277" s="627"/>
      <c r="AD277" s="627"/>
      <c r="AE277" s="627"/>
      <c r="AF277" s="627"/>
      <c r="AG277" s="627"/>
      <c r="AH277" s="627"/>
      <c r="AI277" s="627"/>
      <c r="AJ277" s="627"/>
      <c r="AK277" s="627"/>
      <c r="AL277" s="627"/>
      <c r="AM277" s="627"/>
      <c r="AN277" s="627"/>
      <c r="AO277" s="627"/>
      <c r="AP277" s="627"/>
      <c r="AQ277" s="627"/>
      <c r="AR277" s="627"/>
      <c r="AS277" s="627"/>
      <c r="AT277" s="627"/>
      <c r="AU277" s="627"/>
      <c r="AV277" s="627"/>
      <c r="AW277" s="627"/>
      <c r="AX277" s="627"/>
    </row>
    <row r="278" spans="1:50" s="629" customFormat="1">
      <c r="A278" s="627"/>
      <c r="B278" s="627"/>
      <c r="C278" s="627"/>
      <c r="D278" s="627"/>
      <c r="E278" s="627"/>
      <c r="F278" s="627"/>
      <c r="G278" s="627"/>
      <c r="H278" s="627"/>
      <c r="I278" s="627"/>
      <c r="J278" s="627"/>
      <c r="K278" s="627"/>
      <c r="L278" s="627"/>
      <c r="M278" s="627"/>
      <c r="N278" s="627"/>
      <c r="O278" s="627"/>
      <c r="P278" s="627"/>
      <c r="Q278" s="627"/>
      <c r="R278" s="627"/>
      <c r="S278" s="627"/>
      <c r="T278" s="627"/>
      <c r="U278" s="627"/>
      <c r="V278" s="627"/>
      <c r="W278" s="627"/>
      <c r="X278" s="627"/>
      <c r="Y278" s="627"/>
      <c r="Z278" s="627"/>
      <c r="AA278" s="627"/>
      <c r="AB278" s="627"/>
      <c r="AC278" s="627"/>
      <c r="AD278" s="627"/>
      <c r="AE278" s="627"/>
      <c r="AF278" s="627"/>
      <c r="AG278" s="627"/>
      <c r="AH278" s="627"/>
      <c r="AI278" s="627"/>
      <c r="AJ278" s="627"/>
      <c r="AK278" s="627"/>
      <c r="AL278" s="627"/>
      <c r="AM278" s="627"/>
      <c r="AN278" s="627"/>
      <c r="AO278" s="627"/>
      <c r="AP278" s="627"/>
      <c r="AQ278" s="627"/>
      <c r="AR278" s="627"/>
      <c r="AS278" s="627"/>
      <c r="AT278" s="627"/>
      <c r="AU278" s="627"/>
      <c r="AV278" s="627"/>
      <c r="AW278" s="627"/>
      <c r="AX278" s="627"/>
    </row>
    <row r="279" spans="1:50" s="629" customFormat="1">
      <c r="A279" s="627"/>
      <c r="B279" s="627"/>
      <c r="C279" s="627"/>
      <c r="D279" s="627"/>
      <c r="E279" s="627"/>
      <c r="F279" s="627"/>
      <c r="G279" s="627"/>
      <c r="H279" s="627"/>
      <c r="I279" s="627"/>
      <c r="J279" s="627"/>
      <c r="K279" s="627"/>
      <c r="L279" s="627"/>
      <c r="M279" s="627"/>
      <c r="N279" s="627"/>
      <c r="O279" s="627"/>
      <c r="P279" s="627"/>
      <c r="Q279" s="627"/>
      <c r="R279" s="627"/>
      <c r="S279" s="627"/>
      <c r="T279" s="627"/>
      <c r="U279" s="627"/>
      <c r="V279" s="627"/>
      <c r="W279" s="627"/>
      <c r="X279" s="627"/>
      <c r="Y279" s="627"/>
      <c r="Z279" s="627"/>
      <c r="AA279" s="627"/>
      <c r="AB279" s="627"/>
      <c r="AC279" s="627"/>
      <c r="AD279" s="627"/>
      <c r="AE279" s="627"/>
      <c r="AF279" s="627"/>
      <c r="AG279" s="627"/>
      <c r="AH279" s="627"/>
      <c r="AI279" s="627"/>
      <c r="AJ279" s="627"/>
      <c r="AK279" s="627"/>
      <c r="AL279" s="627"/>
      <c r="AM279" s="627"/>
      <c r="AN279" s="627"/>
      <c r="AO279" s="627"/>
      <c r="AP279" s="627"/>
      <c r="AQ279" s="627"/>
      <c r="AR279" s="627"/>
      <c r="AS279" s="627"/>
      <c r="AT279" s="627"/>
      <c r="AU279" s="627"/>
      <c r="AV279" s="627"/>
      <c r="AW279" s="627"/>
      <c r="AX279" s="627"/>
    </row>
    <row r="280" spans="1:50" s="629" customFormat="1">
      <c r="B280" s="627"/>
      <c r="C280" s="627"/>
      <c r="D280" s="627"/>
      <c r="E280" s="627"/>
      <c r="F280" s="627"/>
      <c r="G280" s="627"/>
      <c r="H280" s="627"/>
      <c r="I280" s="627"/>
      <c r="J280" s="627"/>
      <c r="K280" s="627"/>
      <c r="L280" s="627"/>
    </row>
    <row r="281" spans="1:50" s="629" customFormat="1">
      <c r="B281" s="627"/>
      <c r="C281" s="627"/>
      <c r="D281" s="627"/>
      <c r="E281" s="627"/>
      <c r="F281" s="627"/>
      <c r="G281" s="627"/>
      <c r="H281" s="627"/>
      <c r="I281" s="627"/>
      <c r="J281" s="627"/>
      <c r="K281" s="627"/>
      <c r="L281" s="627"/>
    </row>
    <row r="282" spans="1:50" s="629" customFormat="1">
      <c r="B282" s="627"/>
      <c r="C282" s="627"/>
      <c r="D282" s="627"/>
      <c r="E282" s="627"/>
      <c r="F282" s="627"/>
      <c r="G282" s="627"/>
      <c r="H282" s="627"/>
      <c r="I282" s="627"/>
      <c r="J282" s="627"/>
      <c r="K282" s="627"/>
      <c r="L282" s="627"/>
    </row>
    <row r="283" spans="1:50" s="629" customFormat="1">
      <c r="B283" s="627"/>
      <c r="C283" s="627"/>
      <c r="D283" s="627"/>
      <c r="E283" s="627"/>
      <c r="F283" s="627"/>
      <c r="G283" s="627"/>
      <c r="H283" s="627"/>
      <c r="I283" s="627"/>
      <c r="J283" s="627"/>
      <c r="K283" s="627"/>
      <c r="L283" s="627"/>
    </row>
    <row r="284" spans="1:50" s="629" customFormat="1">
      <c r="G284" s="627"/>
      <c r="H284" s="627"/>
      <c r="I284" s="627"/>
      <c r="J284" s="627"/>
      <c r="K284" s="627"/>
      <c r="L284" s="627"/>
    </row>
    <row r="285" spans="1:50" s="629" customFormat="1"/>
    <row r="286" spans="1:50" s="629" customFormat="1"/>
    <row r="287" spans="1:50" s="629" customFormat="1"/>
    <row r="288" spans="1:50" s="629" customFormat="1"/>
    <row r="289" s="629" customFormat="1"/>
    <row r="290" s="629" customFormat="1"/>
    <row r="291" s="629" customFormat="1"/>
    <row r="292" s="629" customFormat="1"/>
    <row r="293" s="629" customFormat="1"/>
    <row r="294" s="629" customFormat="1"/>
    <row r="295" s="629" customFormat="1"/>
    <row r="296" s="629" customFormat="1"/>
    <row r="297" s="629" customFormat="1"/>
    <row r="298" s="629" customFormat="1"/>
    <row r="299" s="629" customFormat="1"/>
    <row r="300" s="629" customFormat="1"/>
    <row r="301" s="629" customFormat="1"/>
    <row r="302" s="629" customFormat="1"/>
    <row r="303" s="629" customFormat="1"/>
    <row r="304" s="629" customFormat="1"/>
    <row r="305" s="629" customFormat="1"/>
    <row r="306" s="629" customFormat="1"/>
    <row r="307" s="629" customFormat="1"/>
    <row r="308" s="629" customFormat="1"/>
    <row r="309" s="629" customFormat="1"/>
    <row r="310" s="629" customFormat="1"/>
    <row r="311" s="629" customFormat="1"/>
    <row r="312" s="629" customFormat="1"/>
    <row r="313" s="629" customFormat="1"/>
    <row r="314" s="629" customFormat="1"/>
    <row r="315" s="629" customFormat="1"/>
    <row r="316" s="629" customFormat="1"/>
    <row r="317" s="629" customFormat="1"/>
    <row r="318" s="629" customFormat="1"/>
    <row r="319" s="629" customFormat="1"/>
    <row r="320" s="629" customFormat="1"/>
    <row r="321" s="629" customFormat="1"/>
    <row r="322" s="629" customFormat="1"/>
    <row r="323" s="629" customFormat="1"/>
    <row r="324" s="629" customFormat="1"/>
    <row r="325" s="629" customFormat="1"/>
    <row r="326" s="629" customFormat="1"/>
    <row r="327" s="629" customFormat="1"/>
    <row r="328" s="629" customFormat="1"/>
    <row r="329" s="629" customFormat="1"/>
    <row r="330" s="629" customFormat="1"/>
    <row r="331" s="629" customFormat="1"/>
    <row r="332" s="629" customFormat="1"/>
    <row r="333" s="629" customFormat="1"/>
    <row r="334" s="629" customFormat="1"/>
    <row r="335" s="629" customFormat="1"/>
    <row r="336" s="629" customFormat="1"/>
    <row r="337" s="629" customFormat="1"/>
    <row r="338" s="629" customFormat="1"/>
    <row r="339" s="629" customFormat="1"/>
    <row r="340" s="629" customFormat="1"/>
    <row r="341" s="629" customFormat="1"/>
    <row r="342" s="629" customFormat="1"/>
    <row r="343" s="629" customFormat="1"/>
    <row r="344" s="629" customFormat="1"/>
    <row r="345" s="629" customFormat="1"/>
    <row r="346" s="629" customFormat="1"/>
    <row r="347" s="629" customFormat="1"/>
    <row r="348" s="629" customFormat="1"/>
    <row r="349" s="629" customFormat="1"/>
    <row r="350" s="629" customFormat="1"/>
    <row r="351" s="629" customFormat="1"/>
    <row r="352" s="629" customFormat="1"/>
    <row r="353" s="629" customFormat="1"/>
    <row r="354" s="629" customFormat="1"/>
    <row r="355" s="629" customFormat="1"/>
    <row r="356" s="629" customFormat="1"/>
    <row r="357" s="629" customFormat="1"/>
    <row r="358" s="629" customFormat="1"/>
    <row r="359" s="629" customFormat="1"/>
    <row r="360" s="629" customFormat="1"/>
    <row r="361" s="629" customFormat="1"/>
    <row r="362" s="629" customFormat="1"/>
    <row r="363" s="629" customFormat="1"/>
    <row r="364" s="629" customFormat="1"/>
    <row r="365" s="629" customFormat="1"/>
    <row r="366" s="629" customFormat="1"/>
    <row r="367" s="629" customFormat="1"/>
    <row r="368" s="629" customFormat="1"/>
    <row r="369" s="629" customFormat="1"/>
    <row r="370" s="629" customFormat="1"/>
    <row r="371" s="629" customFormat="1"/>
    <row r="372" s="629" customFormat="1"/>
    <row r="373" s="629" customFormat="1"/>
    <row r="374" s="629" customFormat="1"/>
    <row r="375" s="629" customFormat="1"/>
    <row r="376" s="629" customFormat="1"/>
    <row r="377" s="629" customFormat="1"/>
    <row r="378" s="629" customFormat="1"/>
    <row r="379" s="629" customFormat="1"/>
    <row r="380" s="629" customFormat="1"/>
    <row r="381" s="629" customFormat="1"/>
    <row r="382" s="629" customFormat="1"/>
    <row r="383" s="629" customFormat="1"/>
    <row r="384" s="629" customFormat="1"/>
    <row r="385" s="629" customFormat="1"/>
    <row r="386" s="629" customFormat="1"/>
    <row r="387" s="629" customFormat="1"/>
    <row r="388" s="629" customFormat="1"/>
    <row r="389" s="629" customFormat="1"/>
    <row r="390" s="629" customFormat="1"/>
    <row r="391" s="629" customFormat="1"/>
    <row r="392" s="629" customFormat="1"/>
    <row r="393" s="629" customFormat="1"/>
    <row r="394" s="629" customFormat="1"/>
    <row r="395" s="629" customFormat="1"/>
    <row r="396" s="629" customFormat="1"/>
    <row r="397" s="629" customFormat="1"/>
    <row r="398" s="629" customFormat="1"/>
    <row r="399" s="629" customFormat="1"/>
    <row r="400" s="629" customFormat="1"/>
    <row r="401" s="629" customFormat="1"/>
    <row r="402" s="629" customFormat="1"/>
    <row r="403" s="629" customFormat="1"/>
    <row r="404" s="629" customFormat="1"/>
    <row r="405" s="629" customFormat="1"/>
    <row r="406" s="629" customFormat="1"/>
    <row r="407" s="629" customFormat="1"/>
    <row r="408" s="629" customFormat="1"/>
    <row r="409" s="629" customFormat="1"/>
    <row r="410" s="629" customFormat="1"/>
    <row r="411" s="629" customFormat="1"/>
    <row r="412" s="629" customFormat="1"/>
    <row r="413" s="629" customFormat="1"/>
    <row r="414" s="629" customFormat="1"/>
    <row r="415" s="629" customFormat="1"/>
    <row r="416" s="629" customFormat="1"/>
    <row r="417" s="629" customFormat="1"/>
    <row r="418" s="629" customFormat="1"/>
    <row r="419" s="629" customFormat="1"/>
    <row r="420" s="629" customFormat="1"/>
    <row r="421" s="629" customFormat="1"/>
    <row r="422" s="629" customFormat="1"/>
    <row r="423" s="629" customFormat="1"/>
    <row r="424" s="629" customFormat="1"/>
    <row r="425" s="629" customFormat="1"/>
    <row r="426" s="629" customFormat="1"/>
    <row r="427" s="629" customFormat="1"/>
    <row r="428" s="629" customFormat="1"/>
    <row r="429" s="629" customFormat="1"/>
    <row r="430" s="629" customFormat="1"/>
    <row r="431" s="629" customFormat="1"/>
    <row r="432" s="629" customFormat="1"/>
    <row r="433" s="629" customFormat="1"/>
    <row r="434" s="629" customFormat="1"/>
    <row r="435" s="629" customFormat="1"/>
    <row r="436" s="629" customFormat="1"/>
    <row r="437" s="629" customFormat="1"/>
    <row r="438" s="629" customFormat="1"/>
    <row r="439" s="629" customFormat="1"/>
    <row r="440" s="629" customFormat="1"/>
    <row r="441" s="629" customFormat="1"/>
    <row r="442" s="629" customFormat="1"/>
    <row r="443" s="629" customFormat="1"/>
    <row r="444" s="629" customFormat="1"/>
    <row r="445" s="629" customFormat="1"/>
    <row r="446" s="629" customFormat="1"/>
    <row r="447" s="629" customFormat="1"/>
    <row r="448" s="629" customFormat="1"/>
    <row r="449" s="629" customFormat="1"/>
    <row r="450" s="629" customFormat="1"/>
    <row r="451" s="629" customFormat="1"/>
    <row r="452" s="629" customFormat="1"/>
    <row r="453" s="629" customFormat="1"/>
    <row r="454" s="629" customFormat="1"/>
    <row r="455" s="629" customFormat="1"/>
    <row r="456" s="629" customFormat="1"/>
    <row r="457" s="629" customFormat="1"/>
    <row r="458" s="629" customFormat="1"/>
    <row r="459" s="629" customFormat="1"/>
    <row r="460" s="629" customFormat="1"/>
    <row r="461" s="629" customFormat="1"/>
    <row r="462" s="629" customFormat="1"/>
    <row r="463" s="629" customFormat="1"/>
    <row r="464" s="629" customFormat="1"/>
    <row r="465" spans="2:13" s="629" customFormat="1"/>
    <row r="466" spans="2:13" s="629" customFormat="1"/>
    <row r="467" spans="2:13" s="629" customFormat="1"/>
    <row r="468" spans="2:13" s="629" customFormat="1"/>
    <row r="469" spans="2:13" s="629" customFormat="1"/>
    <row r="470" spans="2:13" s="629" customFormat="1"/>
    <row r="471" spans="2:13" s="629" customFormat="1"/>
    <row r="472" spans="2:13" s="629" customFormat="1"/>
    <row r="473" spans="2:13" s="629" customFormat="1"/>
    <row r="474" spans="2:13" s="629" customFormat="1"/>
    <row r="475" spans="2:13" s="629" customFormat="1"/>
    <row r="476" spans="2:13" s="629" customFormat="1"/>
    <row r="477" spans="2:13">
      <c r="B477" s="629"/>
      <c r="C477" s="629"/>
      <c r="D477" s="629"/>
      <c r="E477" s="629"/>
      <c r="F477" s="629"/>
      <c r="G477" s="629"/>
      <c r="H477" s="629"/>
      <c r="I477" s="629"/>
      <c r="J477" s="629"/>
      <c r="K477" s="629"/>
      <c r="L477" s="629"/>
      <c r="M477" s="629"/>
    </row>
    <row r="478" spans="2:13">
      <c r="B478" s="629"/>
      <c r="C478" s="629"/>
      <c r="D478" s="629"/>
      <c r="E478" s="629"/>
      <c r="F478" s="629"/>
      <c r="G478" s="629"/>
      <c r="H478" s="629"/>
      <c r="I478" s="629"/>
      <c r="J478" s="629"/>
      <c r="K478" s="629"/>
      <c r="L478" s="629"/>
      <c r="M478" s="629"/>
    </row>
    <row r="479" spans="2:13">
      <c r="B479" s="629"/>
      <c r="C479" s="629"/>
      <c r="D479" s="629"/>
      <c r="E479" s="629"/>
      <c r="F479" s="629"/>
      <c r="G479" s="629"/>
      <c r="H479" s="629"/>
      <c r="I479" s="629"/>
      <c r="J479" s="629"/>
      <c r="K479" s="629"/>
      <c r="L479" s="629"/>
      <c r="M479" s="629"/>
    </row>
    <row r="480" spans="2:13">
      <c r="B480" s="629"/>
      <c r="C480" s="629"/>
      <c r="D480" s="629"/>
      <c r="E480" s="629"/>
      <c r="F480" s="629"/>
      <c r="G480" s="629"/>
      <c r="H480" s="629"/>
      <c r="I480" s="629"/>
      <c r="J480" s="629"/>
      <c r="K480" s="629"/>
      <c r="L480" s="629"/>
    </row>
    <row r="481" spans="2:12">
      <c r="B481" s="629"/>
      <c r="C481" s="629"/>
      <c r="D481" s="629"/>
      <c r="E481" s="629"/>
      <c r="F481" s="629"/>
      <c r="G481" s="629"/>
      <c r="H481" s="629"/>
      <c r="I481" s="629"/>
      <c r="J481" s="629"/>
      <c r="K481" s="629"/>
      <c r="L481" s="629"/>
    </row>
    <row r="482" spans="2:12">
      <c r="B482" s="629"/>
      <c r="C482" s="629"/>
      <c r="D482" s="629"/>
      <c r="E482" s="629"/>
      <c r="F482" s="629"/>
      <c r="H482" s="629"/>
      <c r="I482" s="629"/>
      <c r="J482" s="629"/>
      <c r="K482" s="629"/>
      <c r="L482" s="629"/>
    </row>
    <row r="483" spans="2:12">
      <c r="B483" s="629"/>
      <c r="C483" s="629"/>
      <c r="D483" s="629"/>
      <c r="E483" s="629"/>
      <c r="F483" s="629"/>
      <c r="I483" s="629"/>
      <c r="J483" s="629"/>
      <c r="K483" s="629"/>
      <c r="L483" s="629"/>
    </row>
    <row r="484" spans="2:12">
      <c r="I484" s="629"/>
      <c r="J484" s="629"/>
      <c r="K484" s="629"/>
      <c r="L484" s="629"/>
    </row>
  </sheetData>
  <mergeCells count="6">
    <mergeCell ref="H58:L58"/>
    <mergeCell ref="B1:F1"/>
    <mergeCell ref="H1:L1"/>
    <mergeCell ref="H9:L9"/>
    <mergeCell ref="B55:F56"/>
    <mergeCell ref="B57:F57"/>
  </mergeCells>
  <pageMargins left="0.25" right="0.25" top="0.25" bottom="0.25" header="0.3" footer="0.3"/>
  <pageSetup scale="53" fitToHeight="0" orientation="landscape" r:id="rId1"/>
  <headerFooter>
    <oddFooter>&amp;R&amp;P of &amp;N</oddFooter>
  </headerFooter>
  <rowBreaks count="1" manualBreakCount="1">
    <brk id="53"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GE430"/>
  <sheetViews>
    <sheetView topLeftCell="B4" zoomScale="80" zoomScaleNormal="80" workbookViewId="0">
      <selection activeCell="G26" sqref="G26"/>
    </sheetView>
  </sheetViews>
  <sheetFormatPr defaultColWidth="9.109375" defaultRowHeight="13.2"/>
  <cols>
    <col min="1" max="1" width="9.109375" style="263" customWidth="1"/>
    <col min="2" max="2" width="25.6640625" style="263" customWidth="1"/>
    <col min="3" max="4" width="12.33203125" style="263" customWidth="1"/>
    <col min="5" max="5" width="9.6640625" style="263" customWidth="1"/>
    <col min="6" max="6" width="3.33203125" style="263" customWidth="1"/>
    <col min="7" max="7" width="55.6640625" style="263" bestFit="1" customWidth="1"/>
    <col min="8" max="8" width="3.88671875" style="263" customWidth="1"/>
    <col min="9" max="9" width="22.6640625" style="263" customWidth="1"/>
    <col min="10" max="10" width="12" style="263" customWidth="1"/>
    <col min="11" max="11" width="13.5546875" style="263" customWidth="1"/>
    <col min="12" max="12" width="14.88671875" style="263" customWidth="1"/>
    <col min="13" max="13" width="16.109375" style="263" customWidth="1"/>
    <col min="14" max="14" width="17.6640625" style="263" customWidth="1"/>
    <col min="15" max="17" width="9.109375" style="5"/>
    <col min="18" max="187" width="9.109375" style="80"/>
    <col min="188" max="16384" width="9.109375" style="263"/>
  </cols>
  <sheetData>
    <row r="1" spans="1:14" ht="13.8" thickBot="1">
      <c r="A1" s="1"/>
      <c r="B1" s="904" t="s">
        <v>0</v>
      </c>
      <c r="C1" s="904"/>
      <c r="D1" s="904"/>
      <c r="E1" s="904"/>
      <c r="F1" s="904"/>
      <c r="G1" s="904"/>
      <c r="H1" s="1"/>
      <c r="I1" s="935" t="s">
        <v>220</v>
      </c>
      <c r="J1" s="935"/>
      <c r="K1" s="935"/>
      <c r="L1" s="935"/>
      <c r="M1" s="935"/>
      <c r="N1" s="1"/>
    </row>
    <row r="2" spans="1:14" ht="13.8" thickBot="1">
      <c r="A2" s="1"/>
      <c r="B2" s="1"/>
      <c r="C2" s="1"/>
      <c r="D2" s="1"/>
      <c r="E2" s="1"/>
      <c r="F2" s="1"/>
      <c r="G2" s="1"/>
      <c r="H2" s="1"/>
      <c r="I2" s="605"/>
      <c r="J2" s="1"/>
      <c r="K2" s="1"/>
      <c r="L2" s="1"/>
      <c r="M2" s="1"/>
      <c r="N2" s="1"/>
    </row>
    <row r="3" spans="1:14">
      <c r="A3" s="1"/>
      <c r="B3" s="9" t="s">
        <v>2</v>
      </c>
      <c r="C3" s="11" t="s">
        <v>3</v>
      </c>
      <c r="D3" s="12" t="s">
        <v>4</v>
      </c>
      <c r="E3" s="1"/>
      <c r="F3" s="1"/>
      <c r="G3" s="1"/>
      <c r="H3" s="1"/>
      <c r="I3" s="605"/>
      <c r="J3" s="1"/>
      <c r="K3" s="1"/>
      <c r="L3" s="1"/>
      <c r="M3" s="1"/>
      <c r="N3" s="1"/>
    </row>
    <row r="4" spans="1:14">
      <c r="A4" s="1"/>
      <c r="B4" s="20" t="s">
        <v>6</v>
      </c>
      <c r="C4" s="22">
        <v>15</v>
      </c>
      <c r="D4" s="23">
        <f>C4*8</f>
        <v>120</v>
      </c>
      <c r="E4" s="1"/>
      <c r="F4" s="1"/>
      <c r="G4" s="16"/>
      <c r="H4" s="1"/>
      <c r="I4" s="1"/>
      <c r="J4" s="1"/>
      <c r="K4" s="1"/>
      <c r="L4" s="1"/>
      <c r="M4" s="1"/>
      <c r="N4" s="1"/>
    </row>
    <row r="5" spans="1:14">
      <c r="A5" s="1"/>
      <c r="B5" s="20" t="s">
        <v>113</v>
      </c>
      <c r="C5" s="22">
        <v>8</v>
      </c>
      <c r="D5" s="23">
        <f>C5*8</f>
        <v>64</v>
      </c>
      <c r="E5" s="1"/>
      <c r="F5" s="1"/>
      <c r="G5" s="25"/>
      <c r="H5" s="1"/>
      <c r="I5" s="1"/>
      <c r="J5" s="1"/>
      <c r="K5" s="1"/>
      <c r="L5" s="1"/>
      <c r="M5" s="1"/>
      <c r="N5" s="1"/>
    </row>
    <row r="6" spans="1:14">
      <c r="A6" s="1"/>
      <c r="B6" s="20" t="s">
        <v>10</v>
      </c>
      <c r="C6" s="22">
        <v>10</v>
      </c>
      <c r="D6" s="23">
        <f>C6*8</f>
        <v>80</v>
      </c>
      <c r="E6" s="1"/>
      <c r="F6" s="1"/>
      <c r="G6" s="25"/>
      <c r="H6" s="1"/>
      <c r="I6" s="1"/>
      <c r="J6" s="1"/>
      <c r="K6" s="1"/>
      <c r="L6" s="1"/>
      <c r="M6" s="1"/>
      <c r="N6" s="1"/>
    </row>
    <row r="7" spans="1:14">
      <c r="A7" s="1"/>
      <c r="B7" s="39" t="s">
        <v>14</v>
      </c>
      <c r="C7" s="22">
        <v>5</v>
      </c>
      <c r="D7" s="41">
        <f>C7*8</f>
        <v>40</v>
      </c>
      <c r="E7" s="1"/>
      <c r="F7" s="1"/>
      <c r="G7" s="25"/>
      <c r="H7" s="1"/>
      <c r="I7" s="1"/>
      <c r="J7" s="1"/>
      <c r="K7" s="1"/>
      <c r="L7" s="1"/>
      <c r="M7" s="1"/>
      <c r="N7" s="1"/>
    </row>
    <row r="8" spans="1:14" ht="13.8" thickBot="1">
      <c r="A8" s="1"/>
      <c r="B8" s="20"/>
      <c r="C8" s="45" t="s">
        <v>16</v>
      </c>
      <c r="D8" s="23">
        <f>SUM(D4:D7)</f>
        <v>304</v>
      </c>
      <c r="E8" s="1"/>
      <c r="F8" s="1"/>
      <c r="G8" s="25"/>
      <c r="H8" s="1"/>
      <c r="I8" s="1"/>
      <c r="J8" s="1"/>
      <c r="K8" s="1"/>
      <c r="L8" s="1"/>
      <c r="M8" s="1"/>
      <c r="N8" s="1"/>
    </row>
    <row r="9" spans="1:14" ht="15.75" customHeight="1" thickBot="1">
      <c r="A9" s="1"/>
      <c r="B9" s="51"/>
      <c r="C9" s="53" t="s">
        <v>18</v>
      </c>
      <c r="D9" s="54">
        <f>D8/(52*40)</f>
        <v>0.14615384615384616</v>
      </c>
      <c r="E9" s="1"/>
      <c r="F9" s="1"/>
      <c r="G9" s="25"/>
      <c r="H9" s="1"/>
      <c r="I9" s="951" t="s">
        <v>221</v>
      </c>
      <c r="J9" s="952"/>
      <c r="K9" s="952"/>
      <c r="L9" s="952"/>
      <c r="M9" s="953"/>
      <c r="N9" s="1"/>
    </row>
    <row r="10" spans="1:14" ht="13.8" thickBot="1">
      <c r="A10" s="1"/>
      <c r="B10" s="1"/>
      <c r="C10" s="1"/>
      <c r="D10" s="1"/>
      <c r="E10" s="1"/>
      <c r="F10" s="1"/>
      <c r="G10" s="56"/>
      <c r="H10" s="1"/>
      <c r="I10" s="26" t="s">
        <v>7</v>
      </c>
      <c r="J10" s="266">
        <v>5</v>
      </c>
      <c r="K10" s="28"/>
      <c r="L10" s="29" t="s">
        <v>9</v>
      </c>
      <c r="M10" s="30">
        <f>J10*365</f>
        <v>1825</v>
      </c>
      <c r="N10" s="1"/>
    </row>
    <row r="11" spans="1:14" ht="26.4">
      <c r="A11" s="1"/>
      <c r="B11" s="197"/>
      <c r="C11" s="61"/>
      <c r="D11" s="61" t="s">
        <v>23</v>
      </c>
      <c r="E11" s="736"/>
      <c r="F11" s="198"/>
      <c r="G11" s="379" t="s">
        <v>24</v>
      </c>
      <c r="H11" s="1"/>
      <c r="I11" s="35"/>
      <c r="J11" s="36"/>
      <c r="K11" s="37" t="s">
        <v>11</v>
      </c>
      <c r="L11" s="37" t="s">
        <v>12</v>
      </c>
      <c r="M11" s="38" t="s">
        <v>13</v>
      </c>
      <c r="N11" s="1"/>
    </row>
    <row r="12" spans="1:14">
      <c r="A12" s="1"/>
      <c r="B12" s="78" t="s">
        <v>15</v>
      </c>
      <c r="C12" s="306"/>
      <c r="D12" s="106"/>
      <c r="E12" s="737"/>
      <c r="F12" s="306"/>
      <c r="G12" s="738"/>
      <c r="H12" s="5"/>
      <c r="I12" s="98" t="str">
        <f t="shared" ref="I12:I18" si="0">B12</f>
        <v>Management</v>
      </c>
      <c r="J12" s="608"/>
      <c r="K12" s="162"/>
      <c r="L12" s="162"/>
      <c r="M12" s="699"/>
      <c r="N12" s="1"/>
    </row>
    <row r="13" spans="1:14">
      <c r="A13" s="1"/>
      <c r="B13" s="71" t="s">
        <v>120</v>
      </c>
      <c r="C13" s="72"/>
      <c r="D13" s="48">
        <f>'[8]Integrated Team (FY21)'!E15</f>
        <v>92496.84919424048</v>
      </c>
      <c r="E13" s="737"/>
      <c r="F13" s="306"/>
      <c r="G13" s="278" t="str">
        <f>[8]Int_Fire_Safety!G13</f>
        <v>FY16 UFR, Weighted Average, Program Function Manager</v>
      </c>
      <c r="H13" s="5"/>
      <c r="I13" s="103" t="str">
        <f t="shared" si="0"/>
        <v xml:space="preserve">  Management Supervision</v>
      </c>
      <c r="J13" s="47"/>
      <c r="K13" s="48">
        <f>D13</f>
        <v>92496.84919424048</v>
      </c>
      <c r="L13" s="49">
        <f>C41</f>
        <v>0.1</v>
      </c>
      <c r="M13" s="50">
        <f>K13*L13</f>
        <v>9249.6849194240476</v>
      </c>
      <c r="N13" s="1"/>
    </row>
    <row r="14" spans="1:14">
      <c r="A14" s="1"/>
      <c r="B14" s="71" t="s">
        <v>173</v>
      </c>
      <c r="C14" s="72"/>
      <c r="D14" s="57">
        <f>'[8]Integrated Team (FY21)'!E14</f>
        <v>60923</v>
      </c>
      <c r="E14" s="656"/>
      <c r="F14" s="306"/>
      <c r="G14" s="540" t="s">
        <v>194</v>
      </c>
      <c r="H14" s="5"/>
      <c r="I14" s="103" t="str">
        <f>B14</f>
        <v xml:space="preserve">  Specialty Site Manager</v>
      </c>
      <c r="J14" s="47"/>
      <c r="K14" s="57">
        <f>D14</f>
        <v>60923</v>
      </c>
      <c r="L14" s="49">
        <f>C42</f>
        <v>1</v>
      </c>
      <c r="M14" s="50">
        <f>K14*L14</f>
        <v>60923</v>
      </c>
      <c r="N14" s="1"/>
    </row>
    <row r="15" spans="1:14">
      <c r="A15" s="1"/>
      <c r="B15" s="78" t="s">
        <v>25</v>
      </c>
      <c r="C15" s="72"/>
      <c r="D15" s="106"/>
      <c r="E15" s="306"/>
      <c r="F15" s="306"/>
      <c r="G15" s="278"/>
      <c r="H15" s="5"/>
      <c r="I15" s="98" t="str">
        <f t="shared" si="0"/>
        <v>Medical and Clinical</v>
      </c>
      <c r="J15" s="47"/>
      <c r="K15" s="739"/>
      <c r="L15" s="49"/>
      <c r="M15" s="50"/>
      <c r="N15" s="1"/>
    </row>
    <row r="16" spans="1:14">
      <c r="A16" s="1"/>
      <c r="B16" s="81" t="s">
        <v>180</v>
      </c>
      <c r="C16" s="82"/>
      <c r="D16" s="543">
        <f>'Int_Beh (FY21)'!D17</f>
        <v>60923.199999999997</v>
      </c>
      <c r="E16" s="306"/>
      <c r="F16" s="737"/>
      <c r="G16" s="740" t="str">
        <f>[8]Int_Fire_Safety!G17</f>
        <v>BLS /OES Massachusetts Median 2018</v>
      </c>
      <c r="H16" s="741"/>
      <c r="I16" s="74" t="str">
        <f t="shared" si="0"/>
        <v xml:space="preserve">  LPHA</v>
      </c>
      <c r="J16" s="75"/>
      <c r="K16" s="86">
        <f>D16</f>
        <v>60923.199999999997</v>
      </c>
      <c r="L16" s="87">
        <f>C44</f>
        <v>1</v>
      </c>
      <c r="M16" s="88">
        <f>K16*L16</f>
        <v>60923.199999999997</v>
      </c>
      <c r="N16" s="1"/>
    </row>
    <row r="17" spans="1:14">
      <c r="A17" s="1"/>
      <c r="B17" s="71" t="s">
        <v>196</v>
      </c>
      <c r="C17" s="72"/>
      <c r="D17" s="106">
        <f>'Int_Beh (FY21)'!D18</f>
        <v>57449.599999999999</v>
      </c>
      <c r="E17" s="306"/>
      <c r="F17" s="306"/>
      <c r="G17" s="740" t="s">
        <v>35</v>
      </c>
      <c r="H17" s="5"/>
      <c r="I17" s="103" t="str">
        <f t="shared" si="0"/>
        <v xml:space="preserve">  LPN</v>
      </c>
      <c r="J17" s="47"/>
      <c r="K17" s="48">
        <f>D17</f>
        <v>57449.599999999999</v>
      </c>
      <c r="L17" s="49">
        <f>C45</f>
        <v>0.25</v>
      </c>
      <c r="M17" s="50">
        <f>K17*L17</f>
        <v>14362.4</v>
      </c>
      <c r="N17" s="1"/>
    </row>
    <row r="18" spans="1:14">
      <c r="A18" s="1"/>
      <c r="B18" s="78" t="s">
        <v>32</v>
      </c>
      <c r="C18" s="72"/>
      <c r="D18" s="306"/>
      <c r="E18" s="306"/>
      <c r="F18" s="306"/>
      <c r="G18" s="740"/>
      <c r="H18" s="5"/>
      <c r="I18" s="98" t="str">
        <f t="shared" si="0"/>
        <v>Direct Care</v>
      </c>
      <c r="J18" s="47"/>
      <c r="K18" s="48"/>
      <c r="L18" s="49"/>
      <c r="M18" s="50"/>
      <c r="N18" s="1"/>
    </row>
    <row r="19" spans="1:14">
      <c r="A19" s="1"/>
      <c r="B19" s="71" t="s">
        <v>177</v>
      </c>
      <c r="C19" s="72"/>
      <c r="D19" s="106">
        <f>'Int_Beh (FY21)'!D21</f>
        <v>41516.800000000003</v>
      </c>
      <c r="E19" s="306"/>
      <c r="F19" s="106"/>
      <c r="G19" s="740" t="s">
        <v>35</v>
      </c>
      <c r="H19" s="5"/>
      <c r="I19" s="103" t="str">
        <f>B19</f>
        <v xml:space="preserve">  Direct Care III</v>
      </c>
      <c r="J19" s="47"/>
      <c r="K19" s="48">
        <f>D19</f>
        <v>41516.800000000003</v>
      </c>
      <c r="L19" s="49">
        <f>C48</f>
        <v>2.5</v>
      </c>
      <c r="M19" s="50">
        <f>K19*L19</f>
        <v>103792</v>
      </c>
      <c r="N19" s="1"/>
    </row>
    <row r="20" spans="1:14">
      <c r="A20" s="1"/>
      <c r="B20" s="71" t="s">
        <v>160</v>
      </c>
      <c r="C20" s="72"/>
      <c r="D20" s="106">
        <f>'Int_Beh (FY21)'!D22</f>
        <v>32198.400000000001</v>
      </c>
      <c r="E20" s="306"/>
      <c r="F20" s="106"/>
      <c r="G20" s="740" t="s">
        <v>35</v>
      </c>
      <c r="H20" s="5"/>
      <c r="I20" s="103" t="str">
        <f>B20</f>
        <v xml:space="preserve">  Direct Care I &amp; II</v>
      </c>
      <c r="J20" s="47"/>
      <c r="K20" s="48">
        <f>D20</f>
        <v>32198.400000000001</v>
      </c>
      <c r="L20" s="49">
        <f>C47</f>
        <v>5.7</v>
      </c>
      <c r="M20" s="50">
        <f>K20*L20</f>
        <v>183530.88</v>
      </c>
      <c r="N20" s="1"/>
    </row>
    <row r="21" spans="1:14">
      <c r="A21" s="1"/>
      <c r="B21" s="71" t="s">
        <v>222</v>
      </c>
      <c r="C21" s="72"/>
      <c r="D21" s="106">
        <f>'[8]Integrated Team (FY21)'!E26</f>
        <v>32198.400000000001</v>
      </c>
      <c r="E21" s="306"/>
      <c r="F21" s="281"/>
      <c r="G21" s="740" t="s">
        <v>35</v>
      </c>
      <c r="H21" s="5"/>
      <c r="I21" s="103" t="str">
        <f>B21</f>
        <v xml:space="preserve">  Peer &amp; Family Specialist</v>
      </c>
      <c r="J21" s="47"/>
      <c r="K21" s="48">
        <f>D21</f>
        <v>32198.400000000001</v>
      </c>
      <c r="L21" s="49">
        <f>C49</f>
        <v>0.2</v>
      </c>
      <c r="M21" s="50">
        <f>K21*L21</f>
        <v>6439.68</v>
      </c>
      <c r="N21" s="1"/>
    </row>
    <row r="22" spans="1:14">
      <c r="A22" s="1"/>
      <c r="B22" s="71" t="s">
        <v>125</v>
      </c>
      <c r="C22" s="72"/>
      <c r="D22" s="106">
        <f>'Int_Beh (FY21)'!D23</f>
        <v>32198.400000000001</v>
      </c>
      <c r="E22" s="306"/>
      <c r="F22" s="306"/>
      <c r="G22" s="740" t="s">
        <v>35</v>
      </c>
      <c r="H22" s="5"/>
      <c r="I22" s="103" t="str">
        <f>B22</f>
        <v xml:space="preserve">  Relief</v>
      </c>
      <c r="J22" s="47"/>
      <c r="K22" s="48">
        <f>D22</f>
        <v>32198.400000000001</v>
      </c>
      <c r="L22" s="49">
        <f>C50</f>
        <v>1.2276923076923076</v>
      </c>
      <c r="M22" s="50">
        <f>K22*L22</f>
        <v>39529.728000000003</v>
      </c>
      <c r="N22" s="1"/>
    </row>
    <row r="23" spans="1:14">
      <c r="A23" s="1"/>
      <c r="B23" s="71"/>
      <c r="C23" s="306"/>
      <c r="D23" s="106"/>
      <c r="E23" s="306"/>
      <c r="F23" s="306"/>
      <c r="G23" s="738"/>
      <c r="H23" s="5"/>
      <c r="I23" s="92" t="s">
        <v>43</v>
      </c>
      <c r="J23" s="93"/>
      <c r="K23" s="93"/>
      <c r="L23" s="95">
        <f>SUM(L13:L22)</f>
        <v>11.977692307692308</v>
      </c>
      <c r="M23" s="96">
        <f>SUM(M13:M22)</f>
        <v>478750.57291942404</v>
      </c>
      <c r="N23" s="1"/>
    </row>
    <row r="24" spans="1:14">
      <c r="A24" s="1"/>
      <c r="B24" s="5"/>
      <c r="C24" s="306"/>
      <c r="D24" s="280"/>
      <c r="E24" s="306"/>
      <c r="F24" s="306"/>
      <c r="G24" s="738"/>
      <c r="H24" s="5"/>
      <c r="I24" s="103"/>
      <c r="J24" s="99"/>
      <c r="K24" s="99"/>
      <c r="L24" s="99"/>
      <c r="M24" s="101"/>
      <c r="N24" s="1"/>
    </row>
    <row r="25" spans="1:14">
      <c r="A25" s="1"/>
      <c r="B25" s="172"/>
      <c r="C25" s="306"/>
      <c r="D25" s="280" t="s">
        <v>52</v>
      </c>
      <c r="E25" s="306"/>
      <c r="F25" s="306"/>
      <c r="G25" s="742"/>
      <c r="H25" s="5"/>
      <c r="I25" s="98" t="s">
        <v>127</v>
      </c>
      <c r="J25" s="99"/>
      <c r="K25" s="99"/>
      <c r="L25" s="100" t="s">
        <v>45</v>
      </c>
      <c r="M25" s="101"/>
      <c r="N25" s="1"/>
    </row>
    <row r="26" spans="1:14" ht="13.8">
      <c r="A26" s="1"/>
      <c r="B26" s="172" t="s">
        <v>54</v>
      </c>
      <c r="C26" s="306"/>
      <c r="D26" s="308">
        <f>'Int_Beh (FY21)'!D27</f>
        <v>0.22309999999999999</v>
      </c>
      <c r="E26" s="5"/>
      <c r="F26" s="306"/>
      <c r="G26" s="127" t="s">
        <v>55</v>
      </c>
      <c r="H26" s="5"/>
      <c r="I26" s="103" t="str">
        <f>B26</f>
        <v xml:space="preserve">  Tax and Fringe</v>
      </c>
      <c r="J26" s="99"/>
      <c r="K26" s="104">
        <f>D26</f>
        <v>0.22309999999999999</v>
      </c>
      <c r="L26" s="99"/>
      <c r="M26" s="105">
        <f>K26*M23</f>
        <v>106809.2528183235</v>
      </c>
      <c r="N26" s="1"/>
    </row>
    <row r="27" spans="1:14">
      <c r="A27" s="1"/>
      <c r="B27" s="172"/>
      <c r="C27" s="306"/>
      <c r="D27" s="306"/>
      <c r="E27" s="306"/>
      <c r="F27" s="306"/>
      <c r="G27" s="742"/>
      <c r="H27" s="5"/>
      <c r="I27" s="92" t="s">
        <v>47</v>
      </c>
      <c r="J27" s="93"/>
      <c r="K27" s="93"/>
      <c r="L27" s="107"/>
      <c r="M27" s="108">
        <f>M23+M26</f>
        <v>585559.8257377476</v>
      </c>
      <c r="N27" s="1"/>
    </row>
    <row r="28" spans="1:14">
      <c r="A28" s="1"/>
      <c r="B28" s="103"/>
      <c r="C28" s="99"/>
      <c r="D28" s="743" t="s">
        <v>57</v>
      </c>
      <c r="E28" s="99"/>
      <c r="F28" s="99"/>
      <c r="G28" s="101"/>
      <c r="H28" s="5"/>
      <c r="I28" s="103" t="s">
        <v>139</v>
      </c>
      <c r="J28" s="99"/>
      <c r="K28" s="99"/>
      <c r="L28" s="158">
        <v>3.7000000000000002E-3</v>
      </c>
      <c r="M28" s="505">
        <f>M23*L28</f>
        <v>1771.377119801869</v>
      </c>
      <c r="N28" s="1"/>
    </row>
    <row r="29" spans="1:14">
      <c r="A29" s="1"/>
      <c r="B29" s="172" t="str">
        <f>'Clin_Int (FY21)'!B29</f>
        <v xml:space="preserve">  Staff Training</v>
      </c>
      <c r="C29" s="306"/>
      <c r="D29" s="320">
        <f>'Clin_Int (FY21)'!D29</f>
        <v>277.77888022304023</v>
      </c>
      <c r="E29" s="306"/>
      <c r="F29" s="306"/>
      <c r="G29" s="742" t="str">
        <f>'Clin_Int (FY21)'!F29</f>
        <v>Avg of the FY15 CBFS data per FTE.</v>
      </c>
      <c r="H29" s="5"/>
      <c r="I29" s="103" t="str">
        <f>B29</f>
        <v xml:space="preserve">  Staff Training</v>
      </c>
      <c r="J29" s="99"/>
      <c r="K29" s="99"/>
      <c r="L29" s="397">
        <f>D29</f>
        <v>277.77888022304023</v>
      </c>
      <c r="M29" s="461">
        <f>L29*L23</f>
        <v>3327.1499568868921</v>
      </c>
      <c r="N29" s="1"/>
    </row>
    <row r="30" spans="1:14">
      <c r="A30" s="1"/>
      <c r="B30" s="172" t="s">
        <v>182</v>
      </c>
      <c r="C30" s="306"/>
      <c r="D30" s="617">
        <f>[8]GLE!C34</f>
        <v>6191.6539525126345</v>
      </c>
      <c r="E30" s="99"/>
      <c r="F30" s="281"/>
      <c r="G30" s="742" t="str">
        <f>[8]Med_Int_Spec!G33</f>
        <v>Benchmark: 101 CMR 420: allocation for van, 1 van / 2 GLEs</v>
      </c>
      <c r="H30" s="5"/>
      <c r="I30" s="172" t="str">
        <f>B30</f>
        <v xml:space="preserve">  Transportation</v>
      </c>
      <c r="J30" s="99"/>
      <c r="K30" s="99"/>
      <c r="L30" s="143"/>
      <c r="M30" s="299">
        <v>6192</v>
      </c>
      <c r="N30" s="1"/>
    </row>
    <row r="31" spans="1:14">
      <c r="A31" s="1"/>
      <c r="B31" s="172" t="s">
        <v>68</v>
      </c>
      <c r="C31" s="306"/>
      <c r="D31" s="320">
        <f>'[8]Integrated Team (FY21)'!E44</f>
        <v>642.72053101483573</v>
      </c>
      <c r="E31" s="306"/>
      <c r="F31" s="306"/>
      <c r="G31" s="742" t="str">
        <f>[8]Int_Fire_Safety!G33</f>
        <v>Program Supplies &amp; Materials (33E) per FTE.</v>
      </c>
      <c r="H31" s="5"/>
      <c r="I31" s="103" t="str">
        <f>B32</f>
        <v xml:space="preserve">  Meals / Food***</v>
      </c>
      <c r="J31" s="99"/>
      <c r="K31" s="99"/>
      <c r="L31" s="143">
        <f>D32</f>
        <v>8.16</v>
      </c>
      <c r="M31" s="299">
        <f>L31*M10</f>
        <v>14892</v>
      </c>
      <c r="N31" s="1"/>
    </row>
    <row r="32" spans="1:14">
      <c r="A32" s="1"/>
      <c r="B32" s="172" t="s">
        <v>183</v>
      </c>
      <c r="C32" s="306"/>
      <c r="D32" s="145">
        <v>8.16</v>
      </c>
      <c r="E32" s="306"/>
      <c r="F32" s="306"/>
      <c r="G32" s="214" t="s">
        <v>135</v>
      </c>
      <c r="H32" s="5"/>
      <c r="I32" s="172" t="str">
        <f>B31</f>
        <v xml:space="preserve">  Program Supplies &amp; Materials</v>
      </c>
      <c r="J32" s="99"/>
      <c r="K32" s="99"/>
      <c r="L32" s="493">
        <f>D31</f>
        <v>642.72053101483573</v>
      </c>
      <c r="M32" s="299">
        <f>L32*$L23</f>
        <v>7698.3087603323138</v>
      </c>
      <c r="N32" s="1"/>
    </row>
    <row r="33" spans="1:16">
      <c r="A33" s="1"/>
      <c r="B33" s="172"/>
      <c r="C33" s="306"/>
      <c r="D33" s="306"/>
      <c r="E33" s="306"/>
      <c r="F33" s="306"/>
      <c r="G33" s="738"/>
      <c r="H33" s="5"/>
      <c r="I33" s="98"/>
      <c r="J33" s="99"/>
      <c r="K33" s="99"/>
      <c r="L33" s="676"/>
      <c r="M33" s="557">
        <f>SUM(M28:M32)</f>
        <v>33880.835837021077</v>
      </c>
      <c r="N33" s="1"/>
    </row>
    <row r="34" spans="1:16">
      <c r="A34" s="1"/>
      <c r="B34" s="172" t="s">
        <v>82</v>
      </c>
      <c r="C34" s="306"/>
      <c r="D34" s="308">
        <f>'[8]Integrated Team (FY21)'!E46</f>
        <v>0.12</v>
      </c>
      <c r="E34" s="306"/>
      <c r="F34" s="306"/>
      <c r="G34" s="448" t="s">
        <v>83</v>
      </c>
      <c r="H34" s="5"/>
      <c r="I34" s="103"/>
      <c r="J34" s="99"/>
      <c r="K34" s="99"/>
      <c r="L34" s="297"/>
      <c r="M34" s="744"/>
      <c r="N34" s="1"/>
    </row>
    <row r="35" spans="1:16">
      <c r="A35" s="1"/>
      <c r="B35" s="103" t="s">
        <v>139</v>
      </c>
      <c r="C35" s="99"/>
      <c r="D35" s="158">
        <f>'[8]Integrated Team (FY21)'!E45</f>
        <v>3.7000000000000002E-3</v>
      </c>
      <c r="E35" s="306"/>
      <c r="F35" s="306"/>
      <c r="G35" s="448" t="s">
        <v>80</v>
      </c>
      <c r="H35" s="5"/>
      <c r="I35" s="92" t="s">
        <v>133</v>
      </c>
      <c r="J35" s="93"/>
      <c r="K35" s="93"/>
      <c r="L35" s="93"/>
      <c r="M35" s="249">
        <f>SUM(M27,M33)</f>
        <v>619440.66157476872</v>
      </c>
      <c r="N35" s="1"/>
    </row>
    <row r="36" spans="1:16">
      <c r="A36" s="1"/>
      <c r="B36" s="178" t="s">
        <v>85</v>
      </c>
      <c r="C36" s="476"/>
      <c r="D36" s="352">
        <f>'[8]Integrated Team (FY21)'!E47</f>
        <v>7.6809383045675458E-2</v>
      </c>
      <c r="E36" s="352"/>
      <c r="F36" s="352"/>
      <c r="G36" s="745" t="str">
        <f>'[8]Integrated Team (FY21)'!H47</f>
        <v>CY2015Q2; Prospective period FY19 &amp; FY20</v>
      </c>
      <c r="H36" s="5"/>
      <c r="I36" s="103"/>
      <c r="J36" s="99"/>
      <c r="K36" s="99"/>
      <c r="L36" s="163"/>
      <c r="M36" s="250"/>
      <c r="N36" s="1"/>
    </row>
    <row r="37" spans="1:16">
      <c r="A37" s="1"/>
      <c r="B37" s="172" t="s">
        <v>85</v>
      </c>
      <c r="C37" s="306"/>
      <c r="D37" s="308">
        <f>'[8]Integrated Team (FY21)'!E48</f>
        <v>1.7780248869661817E-2</v>
      </c>
      <c r="E37" s="308"/>
      <c r="F37" s="308"/>
      <c r="G37" s="746" t="str">
        <f>'[8]Integrated Team (FY21)'!H48</f>
        <v>CY2020Q2; Prospective period FY21 &amp; FY22</v>
      </c>
      <c r="H37" s="5"/>
      <c r="I37" s="103" t="str">
        <f>B34</f>
        <v xml:space="preserve">  Admin. Allocation</v>
      </c>
      <c r="J37" s="99"/>
      <c r="K37" s="307">
        <f>D34</f>
        <v>0.12</v>
      </c>
      <c r="L37" s="99"/>
      <c r="M37" s="105">
        <f>K37*M35</f>
        <v>74332.879388972244</v>
      </c>
      <c r="N37" s="1"/>
    </row>
    <row r="38" spans="1:16">
      <c r="A38" s="1"/>
      <c r="B38" s="103"/>
      <c r="C38" s="99"/>
      <c r="D38" s="99"/>
      <c r="E38" s="99"/>
      <c r="F38" s="99"/>
      <c r="G38" s="101"/>
      <c r="H38" s="5"/>
      <c r="I38" s="103"/>
      <c r="J38" s="99"/>
      <c r="K38" s="158"/>
      <c r="L38" s="99"/>
      <c r="M38" s="505"/>
      <c r="N38" s="1"/>
    </row>
    <row r="39" spans="1:16" ht="13.8" thickBot="1">
      <c r="A39" s="1"/>
      <c r="B39" s="747" t="s">
        <v>126</v>
      </c>
      <c r="C39" s="748" t="s">
        <v>185</v>
      </c>
      <c r="D39" s="749" t="s">
        <v>186</v>
      </c>
      <c r="E39" s="750"/>
      <c r="F39" s="99"/>
      <c r="G39" s="101"/>
      <c r="H39" s="5"/>
      <c r="I39" s="316" t="s">
        <v>81</v>
      </c>
      <c r="J39" s="317"/>
      <c r="K39" s="317"/>
      <c r="L39" s="317"/>
      <c r="M39" s="318">
        <f>SUM(M35:M37)</f>
        <v>693773.54096374102</v>
      </c>
      <c r="N39" s="1"/>
    </row>
    <row r="40" spans="1:16" ht="13.8" thickTop="1">
      <c r="A40" s="1"/>
      <c r="B40" s="98" t="str">
        <f t="shared" ref="B40:B46" si="1">B12</f>
        <v>Management</v>
      </c>
      <c r="C40" s="99"/>
      <c r="D40" s="99"/>
      <c r="E40" s="99"/>
      <c r="F40" s="99"/>
      <c r="G40" s="101"/>
      <c r="H40" s="5"/>
      <c r="I40" s="103"/>
      <c r="J40" s="99"/>
      <c r="K40" s="99"/>
      <c r="L40" s="99"/>
      <c r="M40" s="101"/>
      <c r="N40" s="1"/>
    </row>
    <row r="41" spans="1:16">
      <c r="A41" s="1"/>
      <c r="B41" s="103" t="str">
        <f t="shared" si="1"/>
        <v xml:space="preserve">  Management Supervision</v>
      </c>
      <c r="C41" s="72">
        <v>0.1</v>
      </c>
      <c r="D41" s="72">
        <v>0.1</v>
      </c>
      <c r="E41" s="72"/>
      <c r="F41" s="99"/>
      <c r="G41" s="101"/>
      <c r="H41" s="5"/>
      <c r="I41" s="103" t="str">
        <f>B36</f>
        <v xml:space="preserve">  CAF</v>
      </c>
      <c r="J41" s="99"/>
      <c r="K41" s="324">
        <f>D37</f>
        <v>1.7780248869661817E-2</v>
      </c>
      <c r="L41" s="99"/>
      <c r="M41" s="326">
        <f>M39+(M39*K41)-(M23*K41)</f>
        <v>697596.70284826227</v>
      </c>
      <c r="N41" s="1"/>
    </row>
    <row r="42" spans="1:16" ht="13.8" thickBot="1">
      <c r="A42" s="1"/>
      <c r="B42" s="103" t="str">
        <f t="shared" si="1"/>
        <v xml:space="preserve">  Specialty Site Manager</v>
      </c>
      <c r="C42" s="72">
        <v>1</v>
      </c>
      <c r="D42" s="72">
        <v>1</v>
      </c>
      <c r="E42" s="72"/>
      <c r="F42" s="99"/>
      <c r="G42" s="101"/>
      <c r="H42" s="5"/>
      <c r="I42" s="103"/>
      <c r="J42" s="99"/>
      <c r="K42" s="99"/>
      <c r="L42" s="99"/>
      <c r="M42" s="562"/>
      <c r="N42" s="1"/>
    </row>
    <row r="43" spans="1:16" ht="13.8" thickTop="1">
      <c r="A43" s="64"/>
      <c r="B43" s="98" t="str">
        <f t="shared" si="1"/>
        <v>Medical and Clinical</v>
      </c>
      <c r="C43" s="72"/>
      <c r="D43" s="72"/>
      <c r="E43" s="72"/>
      <c r="F43" s="99"/>
      <c r="G43" s="101"/>
      <c r="H43" s="5"/>
      <c r="I43" s="103"/>
      <c r="J43" s="99"/>
      <c r="K43" s="324"/>
      <c r="L43" s="99"/>
      <c r="M43" s="255">
        <f>M41+M42</f>
        <v>697596.70284826227</v>
      </c>
      <c r="N43" s="1"/>
    </row>
    <row r="44" spans="1:16" ht="13.8" thickBot="1">
      <c r="A44" s="64"/>
      <c r="B44" s="103" t="str">
        <f t="shared" si="1"/>
        <v xml:space="preserve">  LPHA</v>
      </c>
      <c r="C44" s="82">
        <v>1</v>
      </c>
      <c r="D44" s="82">
        <v>1.5</v>
      </c>
      <c r="E44" s="82"/>
      <c r="F44" s="306"/>
      <c r="G44" s="738"/>
      <c r="H44" s="5"/>
      <c r="I44" s="103"/>
      <c r="J44" s="99"/>
      <c r="K44" s="99"/>
      <c r="L44" s="99"/>
      <c r="M44" s="685"/>
      <c r="N44" s="1"/>
    </row>
    <row r="45" spans="1:16" ht="13.8" thickBot="1">
      <c r="A45" s="64"/>
      <c r="B45" s="120" t="str">
        <f t="shared" si="1"/>
        <v xml:space="preserve">  LPN</v>
      </c>
      <c r="C45" s="132">
        <v>0.25</v>
      </c>
      <c r="D45" s="132">
        <v>0.25</v>
      </c>
      <c r="E45" s="132"/>
      <c r="F45" s="64"/>
      <c r="G45" s="654"/>
      <c r="H45" s="1"/>
      <c r="I45" s="498" t="s">
        <v>184</v>
      </c>
      <c r="J45" s="348"/>
      <c r="K45" s="349"/>
      <c r="L45" s="350"/>
      <c r="M45" s="732">
        <f>M43/M10+3.56</f>
        <v>385.80476868397932</v>
      </c>
      <c r="N45" s="1"/>
    </row>
    <row r="46" spans="1:16" ht="13.8" thickBot="1">
      <c r="A46" s="1"/>
      <c r="B46" s="31" t="str">
        <f t="shared" si="1"/>
        <v>Direct Care</v>
      </c>
      <c r="C46" s="132"/>
      <c r="D46" s="132"/>
      <c r="E46" s="132"/>
      <c r="F46" s="33"/>
      <c r="G46" s="34"/>
      <c r="H46" s="1"/>
      <c r="I46" s="1"/>
      <c r="J46" s="1"/>
      <c r="K46" s="1"/>
      <c r="L46" s="1"/>
      <c r="M46" s="1"/>
      <c r="N46" s="1"/>
    </row>
    <row r="47" spans="1:16" ht="13.8" thickBot="1">
      <c r="A47" s="1"/>
      <c r="B47" s="120" t="str">
        <f>B20</f>
        <v xml:space="preserve">  Direct Care I &amp; II</v>
      </c>
      <c r="C47" s="132">
        <v>5.7</v>
      </c>
      <c r="D47" s="132">
        <v>7.75</v>
      </c>
      <c r="E47" s="132"/>
      <c r="F47" s="33"/>
      <c r="G47" s="34"/>
      <c r="H47" s="1"/>
      <c r="I47" s="951" t="s">
        <v>223</v>
      </c>
      <c r="J47" s="952"/>
      <c r="K47" s="952"/>
      <c r="L47" s="952"/>
      <c r="M47" s="953"/>
      <c r="N47" s="410"/>
      <c r="P47" s="538"/>
    </row>
    <row r="48" spans="1:16">
      <c r="A48" s="1"/>
      <c r="B48" s="120" t="s">
        <v>177</v>
      </c>
      <c r="C48" s="132">
        <v>2.5</v>
      </c>
      <c r="D48" s="132">
        <v>2.75</v>
      </c>
      <c r="E48" s="132"/>
      <c r="F48" s="33"/>
      <c r="G48" s="34"/>
      <c r="H48" s="1"/>
      <c r="I48" s="26" t="s">
        <v>7</v>
      </c>
      <c r="J48" s="266">
        <v>8</v>
      </c>
      <c r="K48" s="28"/>
      <c r="L48" s="29" t="s">
        <v>9</v>
      </c>
      <c r="M48" s="30">
        <f>J48*365</f>
        <v>2920</v>
      </c>
      <c r="N48" s="1"/>
      <c r="P48" s="77"/>
    </row>
    <row r="49" spans="1:14">
      <c r="A49" s="1"/>
      <c r="B49" s="120" t="str">
        <f t="shared" ref="B49:B50" si="2">B21</f>
        <v xml:space="preserve">  Peer &amp; Family Specialist</v>
      </c>
      <c r="C49" s="132">
        <v>0.2</v>
      </c>
      <c r="D49" s="132">
        <v>0.2</v>
      </c>
      <c r="E49" s="132"/>
      <c r="F49" s="33"/>
      <c r="G49" s="34"/>
      <c r="H49" s="1"/>
      <c r="I49" s="35"/>
      <c r="J49" s="36"/>
      <c r="K49" s="37" t="s">
        <v>11</v>
      </c>
      <c r="L49" s="37" t="s">
        <v>12</v>
      </c>
      <c r="M49" s="38" t="s">
        <v>13</v>
      </c>
      <c r="N49" s="1"/>
    </row>
    <row r="50" spans="1:14" ht="13.8" thickBot="1">
      <c r="A50" s="1"/>
      <c r="B50" s="341" t="str">
        <f t="shared" si="2"/>
        <v xml:space="preserve">  Relief</v>
      </c>
      <c r="C50" s="490">
        <f>(C47+C48+C49)*D9</f>
        <v>1.2276923076923076</v>
      </c>
      <c r="D50" s="490">
        <f>(D47+D48+D49)*$D$9</f>
        <v>1.5638461538461539</v>
      </c>
      <c r="E50" s="490"/>
      <c r="F50" s="243"/>
      <c r="G50" s="491"/>
      <c r="H50" s="751"/>
      <c r="I50" s="31" t="str">
        <f t="shared" ref="I50:I56" si="3">B12</f>
        <v>Management</v>
      </c>
      <c r="J50" s="42"/>
      <c r="K50" s="43"/>
      <c r="L50" s="43"/>
      <c r="M50" s="44"/>
      <c r="N50" s="1"/>
    </row>
    <row r="51" spans="1:14">
      <c r="A51" s="1"/>
      <c r="B51" s="939"/>
      <c r="C51" s="939"/>
      <c r="D51" s="939"/>
      <c r="E51" s="939"/>
      <c r="F51" s="939"/>
      <c r="G51" s="939"/>
      <c r="H51" s="1"/>
      <c r="I51" s="103" t="str">
        <f t="shared" si="3"/>
        <v xml:space="preserve">  Management Supervision</v>
      </c>
      <c r="J51" s="47"/>
      <c r="K51" s="48">
        <f>D13</f>
        <v>92496.84919424048</v>
      </c>
      <c r="L51" s="49">
        <f>D41</f>
        <v>0.1</v>
      </c>
      <c r="M51" s="50">
        <f>K51*L51</f>
        <v>9249.6849194240476</v>
      </c>
      <c r="N51" s="1"/>
    </row>
    <row r="52" spans="1:14">
      <c r="A52" s="1"/>
      <c r="B52" s="940"/>
      <c r="C52" s="940"/>
      <c r="D52" s="940"/>
      <c r="E52" s="940"/>
      <c r="F52" s="940"/>
      <c r="G52" s="940"/>
      <c r="H52" s="1"/>
      <c r="I52" s="103" t="str">
        <f t="shared" si="3"/>
        <v xml:space="preserve">  Specialty Site Manager</v>
      </c>
      <c r="J52" s="47"/>
      <c r="K52" s="57">
        <f>D14</f>
        <v>60923</v>
      </c>
      <c r="L52" s="49">
        <f>D42</f>
        <v>1</v>
      </c>
      <c r="M52" s="50">
        <f>K52*L52</f>
        <v>60923</v>
      </c>
      <c r="N52" s="1"/>
    </row>
    <row r="53" spans="1:14">
      <c r="A53" s="1"/>
      <c r="B53" s="1"/>
      <c r="C53" s="1"/>
      <c r="D53" s="1"/>
      <c r="E53" s="1"/>
      <c r="F53" s="1"/>
      <c r="G53" s="1"/>
      <c r="H53" s="1"/>
      <c r="I53" s="98" t="str">
        <f t="shared" si="3"/>
        <v>Medical and Clinical</v>
      </c>
      <c r="J53" s="47"/>
      <c r="K53" s="48"/>
      <c r="L53" s="49"/>
      <c r="M53" s="50"/>
      <c r="N53" s="1"/>
    </row>
    <row r="54" spans="1:14">
      <c r="A54" s="1"/>
      <c r="B54" s="1"/>
      <c r="C54" s="1"/>
      <c r="D54" s="1"/>
      <c r="E54" s="1"/>
      <c r="F54" s="1"/>
      <c r="G54" s="1"/>
      <c r="H54" s="1"/>
      <c r="I54" s="103" t="str">
        <f t="shared" si="3"/>
        <v xml:space="preserve">  LPHA</v>
      </c>
      <c r="J54" s="47"/>
      <c r="K54" s="48">
        <f>D16</f>
        <v>60923.199999999997</v>
      </c>
      <c r="L54" s="87">
        <f>D44</f>
        <v>1.5</v>
      </c>
      <c r="M54" s="88">
        <f>K54*L54</f>
        <v>91384.799999999988</v>
      </c>
      <c r="N54" s="1"/>
    </row>
    <row r="55" spans="1:14">
      <c r="A55" s="1"/>
      <c r="B55" s="1"/>
      <c r="C55" s="1"/>
      <c r="D55" s="1"/>
      <c r="E55" s="1"/>
      <c r="F55" s="1"/>
      <c r="G55" s="1"/>
      <c r="H55" s="1"/>
      <c r="I55" s="103" t="str">
        <f t="shared" si="3"/>
        <v xml:space="preserve">  LPN</v>
      </c>
      <c r="J55" s="47"/>
      <c r="K55" s="48">
        <f>D17</f>
        <v>57449.599999999999</v>
      </c>
      <c r="L55" s="49">
        <f>D45</f>
        <v>0.25</v>
      </c>
      <c r="M55" s="50">
        <f>K55*L55</f>
        <v>14362.4</v>
      </c>
      <c r="N55" s="1"/>
    </row>
    <row r="56" spans="1:14">
      <c r="A56" s="1"/>
      <c r="B56" s="1"/>
      <c r="C56" s="1"/>
      <c r="D56" s="1"/>
      <c r="E56" s="1"/>
      <c r="F56" s="1"/>
      <c r="G56" s="1"/>
      <c r="H56" s="1"/>
      <c r="I56" s="98" t="str">
        <f t="shared" si="3"/>
        <v>Direct Care</v>
      </c>
      <c r="J56" s="47"/>
      <c r="K56" s="48"/>
      <c r="L56" s="49"/>
      <c r="M56" s="50"/>
      <c r="N56" s="1"/>
    </row>
    <row r="57" spans="1:14">
      <c r="A57" s="1"/>
      <c r="B57" s="1"/>
      <c r="C57" s="1"/>
      <c r="D57" s="1"/>
      <c r="E57" s="1"/>
      <c r="F57" s="1"/>
      <c r="G57" s="1"/>
      <c r="H57" s="1"/>
      <c r="I57" s="103" t="str">
        <f>B19</f>
        <v xml:space="preserve">  Direct Care III</v>
      </c>
      <c r="J57" s="47"/>
      <c r="K57" s="48">
        <f>D19</f>
        <v>41516.800000000003</v>
      </c>
      <c r="L57" s="49">
        <f>D48</f>
        <v>2.75</v>
      </c>
      <c r="M57" s="50">
        <f>K57*L57</f>
        <v>114171.20000000001</v>
      </c>
      <c r="N57" s="1"/>
    </row>
    <row r="58" spans="1:14">
      <c r="A58" s="1"/>
      <c r="B58" s="1"/>
      <c r="C58" s="1"/>
      <c r="D58" s="1"/>
      <c r="E58" s="1"/>
      <c r="F58" s="1"/>
      <c r="G58" s="1"/>
      <c r="H58" s="1"/>
      <c r="I58" s="103" t="str">
        <f>B20</f>
        <v xml:space="preserve">  Direct Care I &amp; II</v>
      </c>
      <c r="J58" s="47"/>
      <c r="K58" s="48">
        <f>D20</f>
        <v>32198.400000000001</v>
      </c>
      <c r="L58" s="49">
        <f>D47</f>
        <v>7.75</v>
      </c>
      <c r="M58" s="50">
        <f>K58*L58</f>
        <v>249537.6</v>
      </c>
      <c r="N58" s="1"/>
    </row>
    <row r="59" spans="1:14">
      <c r="A59" s="1"/>
      <c r="B59" s="1"/>
      <c r="C59" s="1"/>
      <c r="D59" s="1"/>
      <c r="E59" s="1"/>
      <c r="F59" s="1"/>
      <c r="G59" s="1"/>
      <c r="H59" s="1"/>
      <c r="I59" s="103" t="str">
        <f t="shared" ref="I59:I60" si="4">B21</f>
        <v xml:space="preserve">  Peer &amp; Family Specialist</v>
      </c>
      <c r="J59" s="47"/>
      <c r="K59" s="48">
        <f>D21</f>
        <v>32198.400000000001</v>
      </c>
      <c r="L59" s="49">
        <f>D49</f>
        <v>0.2</v>
      </c>
      <c r="M59" s="50">
        <f>K59*L59</f>
        <v>6439.68</v>
      </c>
      <c r="N59" s="1"/>
    </row>
    <row r="60" spans="1:14">
      <c r="A60" s="1"/>
      <c r="B60" s="1"/>
      <c r="C60" s="1"/>
      <c r="D60" s="1"/>
      <c r="E60" s="1"/>
      <c r="F60" s="1"/>
      <c r="G60" s="1"/>
      <c r="H60" s="1"/>
      <c r="I60" s="103" t="str">
        <f t="shared" si="4"/>
        <v xml:space="preserve">  Relief</v>
      </c>
      <c r="J60" s="47"/>
      <c r="K60" s="48">
        <f>D22</f>
        <v>32198.400000000001</v>
      </c>
      <c r="L60" s="49">
        <f>D50</f>
        <v>1.5638461538461539</v>
      </c>
      <c r="M60" s="50">
        <f>K60*L60</f>
        <v>50353.344000000005</v>
      </c>
      <c r="N60" s="1"/>
    </row>
    <row r="61" spans="1:14">
      <c r="A61" s="1"/>
      <c r="B61" s="1"/>
      <c r="C61" s="1"/>
      <c r="D61" s="1"/>
      <c r="E61" s="1"/>
      <c r="F61" s="1"/>
      <c r="G61" s="1"/>
      <c r="H61" s="1"/>
      <c r="I61" s="92" t="s">
        <v>43</v>
      </c>
      <c r="J61" s="93"/>
      <c r="K61" s="93"/>
      <c r="L61" s="95">
        <f>SUM(L51:L60)</f>
        <v>15.113846153846152</v>
      </c>
      <c r="M61" s="96">
        <f>SUM(M51:M60)</f>
        <v>596421.7089194241</v>
      </c>
      <c r="N61" s="1"/>
    </row>
    <row r="62" spans="1:14">
      <c r="A62" s="1"/>
      <c r="B62" s="1"/>
      <c r="C62" s="1"/>
      <c r="D62" s="1"/>
      <c r="E62" s="1"/>
      <c r="F62" s="1"/>
      <c r="G62" s="1"/>
      <c r="H62" s="1"/>
      <c r="I62" s="103"/>
      <c r="J62" s="99"/>
      <c r="K62" s="99"/>
      <c r="L62" s="99"/>
      <c r="M62" s="101"/>
      <c r="N62" s="1"/>
    </row>
    <row r="63" spans="1:14">
      <c r="A63" s="1"/>
      <c r="B63" s="1"/>
      <c r="C63" s="1"/>
      <c r="D63" s="1"/>
      <c r="E63" s="1"/>
      <c r="F63" s="1"/>
      <c r="G63" s="1"/>
      <c r="H63" s="1"/>
      <c r="I63" s="98" t="s">
        <v>127</v>
      </c>
      <c r="J63" s="99"/>
      <c r="K63" s="99"/>
      <c r="L63" s="100" t="s">
        <v>45</v>
      </c>
      <c r="M63" s="101"/>
      <c r="N63" s="1"/>
    </row>
    <row r="64" spans="1:14">
      <c r="A64" s="1"/>
      <c r="B64" s="1"/>
      <c r="C64" s="1"/>
      <c r="D64" s="1"/>
      <c r="E64" s="1"/>
      <c r="F64" s="1"/>
      <c r="G64" s="1"/>
      <c r="H64" s="1"/>
      <c r="I64" s="103" t="str">
        <f>B26</f>
        <v xml:space="preserve">  Tax and Fringe</v>
      </c>
      <c r="J64" s="99"/>
      <c r="K64" s="104">
        <f>D26</f>
        <v>0.22309999999999999</v>
      </c>
      <c r="L64" s="99"/>
      <c r="M64" s="105">
        <f>K64*M61</f>
        <v>133061.68325992351</v>
      </c>
      <c r="N64" s="1"/>
    </row>
    <row r="65" spans="1:17">
      <c r="A65" s="1"/>
      <c r="B65" s="1"/>
      <c r="C65" s="1"/>
      <c r="D65" s="1"/>
      <c r="E65" s="1"/>
      <c r="F65" s="1"/>
      <c r="G65" s="1"/>
      <c r="H65" s="1"/>
      <c r="I65" s="92" t="s">
        <v>47</v>
      </c>
      <c r="J65" s="93"/>
      <c r="K65" s="93"/>
      <c r="L65" s="107"/>
      <c r="M65" s="108">
        <f>M61+M64</f>
        <v>729483.39217934757</v>
      </c>
      <c r="N65" s="1"/>
    </row>
    <row r="66" spans="1:17">
      <c r="A66" s="1"/>
      <c r="B66" s="1"/>
      <c r="C66" s="1"/>
      <c r="D66" s="1"/>
      <c r="E66" s="1"/>
      <c r="F66" s="1"/>
      <c r="G66" s="1"/>
      <c r="H66" s="1"/>
      <c r="I66" s="103" t="str">
        <f>B35</f>
        <v>PFLMA Trust Contribution</v>
      </c>
      <c r="J66" s="100"/>
      <c r="K66" s="100"/>
      <c r="L66" s="158">
        <f>D35</f>
        <v>3.7000000000000002E-3</v>
      </c>
      <c r="M66" s="505">
        <f>L66*M61</f>
        <v>2206.7603230018694</v>
      </c>
      <c r="N66" s="1"/>
    </row>
    <row r="67" spans="1:17">
      <c r="A67" s="1"/>
      <c r="B67" s="1"/>
      <c r="C67" s="1"/>
      <c r="D67" s="1"/>
      <c r="E67" s="1"/>
      <c r="F67" s="1"/>
      <c r="G67" s="1"/>
      <c r="H67" s="1"/>
      <c r="I67" s="103" t="str">
        <f>B29</f>
        <v xml:space="preserve">  Staff Training</v>
      </c>
      <c r="J67" s="99"/>
      <c r="K67" s="99"/>
      <c r="L67" s="397">
        <f>D29</f>
        <v>277.77888022304023</v>
      </c>
      <c r="M67" s="461">
        <f>L67*L61</f>
        <v>4198.3072604786876</v>
      </c>
      <c r="N67" s="1"/>
    </row>
    <row r="68" spans="1:17">
      <c r="A68" s="1"/>
      <c r="B68" s="1"/>
      <c r="C68" s="1"/>
      <c r="D68" s="1"/>
      <c r="E68" s="1"/>
      <c r="F68" s="1"/>
      <c r="G68" s="1"/>
      <c r="H68" s="1"/>
      <c r="I68" s="172" t="str">
        <f>B30</f>
        <v xml:space="preserve">  Transportation</v>
      </c>
      <c r="J68" s="99"/>
      <c r="K68" s="99"/>
      <c r="L68" s="143"/>
      <c r="M68" s="299">
        <f>D30</f>
        <v>6191.6539525126345</v>
      </c>
      <c r="N68" s="1"/>
    </row>
    <row r="69" spans="1:17">
      <c r="A69" s="1"/>
      <c r="B69" s="1"/>
      <c r="C69" s="1"/>
      <c r="D69" s="1"/>
      <c r="E69" s="1"/>
      <c r="F69" s="1"/>
      <c r="G69" s="1"/>
      <c r="H69" s="1"/>
      <c r="I69" s="103" t="str">
        <f>B32</f>
        <v xml:space="preserve">  Meals / Food***</v>
      </c>
      <c r="J69" s="99"/>
      <c r="K69" s="99"/>
      <c r="L69" s="143">
        <f>D32</f>
        <v>8.16</v>
      </c>
      <c r="M69" s="299">
        <f>L69*M48</f>
        <v>23827.200000000001</v>
      </c>
      <c r="N69" s="1"/>
    </row>
    <row r="70" spans="1:17">
      <c r="A70" s="1"/>
      <c r="B70" s="1"/>
      <c r="C70" s="1"/>
      <c r="D70" s="1"/>
      <c r="E70" s="1"/>
      <c r="F70" s="1"/>
      <c r="G70" s="1"/>
      <c r="H70" s="1"/>
      <c r="I70" s="172" t="str">
        <f>B31</f>
        <v xml:space="preserve">  Program Supplies &amp; Materials</v>
      </c>
      <c r="J70" s="99"/>
      <c r="K70" s="99"/>
      <c r="L70" s="143">
        <f>D31</f>
        <v>642.72053101483573</v>
      </c>
      <c r="M70" s="299">
        <f>L70*$L$61</f>
        <v>9713.9792256765322</v>
      </c>
      <c r="N70" s="1"/>
    </row>
    <row r="71" spans="1:17">
      <c r="A71" s="1"/>
      <c r="B71" s="1"/>
      <c r="C71" s="1"/>
      <c r="D71" s="1"/>
      <c r="E71" s="1"/>
      <c r="F71" s="1"/>
      <c r="G71" s="1"/>
      <c r="H71" s="1"/>
      <c r="I71" s="98"/>
      <c r="J71" s="99"/>
      <c r="K71" s="99"/>
      <c r="L71" s="718">
        <f>SUM(L68:L70)</f>
        <v>650.8805310148357</v>
      </c>
      <c r="M71" s="557">
        <f>SUM(M66:M70)</f>
        <v>46137.90076166972</v>
      </c>
      <c r="N71" s="1"/>
    </row>
    <row r="72" spans="1:17">
      <c r="A72" s="1"/>
      <c r="B72" s="1"/>
      <c r="C72" s="1"/>
      <c r="D72" s="1"/>
      <c r="E72" s="1"/>
      <c r="F72" s="1"/>
      <c r="G72" s="1"/>
      <c r="H72" s="1"/>
      <c r="I72" s="103"/>
      <c r="J72" s="99"/>
      <c r="K72" s="99"/>
      <c r="L72" s="297"/>
      <c r="M72" s="303"/>
      <c r="N72" s="1"/>
    </row>
    <row r="73" spans="1:17">
      <c r="A73" s="1"/>
      <c r="B73" s="1"/>
      <c r="C73" s="1"/>
      <c r="D73" s="1"/>
      <c r="E73" s="1"/>
      <c r="F73" s="1"/>
      <c r="G73" s="1"/>
      <c r="H73" s="1"/>
      <c r="I73" s="92" t="s">
        <v>133</v>
      </c>
      <c r="J73" s="93"/>
      <c r="K73" s="93"/>
      <c r="L73" s="93"/>
      <c r="M73" s="249">
        <f>SUM(M65,M71)</f>
        <v>775621.29294101731</v>
      </c>
      <c r="N73" s="1"/>
    </row>
    <row r="74" spans="1:17">
      <c r="A74" s="1"/>
      <c r="B74" s="1"/>
      <c r="C74" s="1"/>
      <c r="D74" s="1"/>
      <c r="E74" s="1"/>
      <c r="F74" s="1"/>
      <c r="G74" s="1"/>
      <c r="H74" s="1"/>
      <c r="I74" s="103"/>
      <c r="J74" s="99"/>
      <c r="K74" s="99"/>
      <c r="L74" s="163"/>
      <c r="M74" s="250"/>
      <c r="N74" s="1"/>
    </row>
    <row r="75" spans="1:17">
      <c r="A75" s="1"/>
      <c r="B75" s="1"/>
      <c r="C75" s="1"/>
      <c r="D75" s="1"/>
      <c r="E75" s="1"/>
      <c r="F75" s="1"/>
      <c r="G75" s="1"/>
      <c r="H75" s="1"/>
      <c r="I75" s="103" t="str">
        <f>B34</f>
        <v xml:space="preserve">  Admin. Allocation</v>
      </c>
      <c r="J75" s="99"/>
      <c r="K75" s="307">
        <f>D34</f>
        <v>0.12</v>
      </c>
      <c r="L75" s="99"/>
      <c r="M75" s="299">
        <f>K75*M73</f>
        <v>93074.555152922068</v>
      </c>
      <c r="N75" s="1"/>
    </row>
    <row r="76" spans="1:17">
      <c r="A76" s="1"/>
      <c r="B76" s="1"/>
      <c r="C76" s="1"/>
      <c r="D76" s="1"/>
      <c r="E76" s="1"/>
      <c r="F76" s="1"/>
      <c r="G76" s="1"/>
      <c r="H76" s="1"/>
      <c r="I76" s="103"/>
      <c r="J76" s="99"/>
      <c r="K76" s="99"/>
      <c r="L76" s="99"/>
      <c r="M76" s="311"/>
      <c r="N76" s="1"/>
    </row>
    <row r="77" spans="1:17">
      <c r="A77" s="1"/>
      <c r="B77" s="1"/>
      <c r="C77" s="1"/>
      <c r="D77" s="1"/>
      <c r="E77" s="1"/>
      <c r="F77" s="1"/>
      <c r="G77" s="1"/>
      <c r="H77" s="1"/>
      <c r="I77" s="103"/>
      <c r="J77" s="99"/>
      <c r="K77" s="99"/>
      <c r="L77" s="99"/>
      <c r="M77" s="311"/>
      <c r="N77" s="1"/>
    </row>
    <row r="78" spans="1:17" ht="13.8" thickBot="1">
      <c r="A78" s="1"/>
      <c r="B78" s="1"/>
      <c r="C78" s="1"/>
      <c r="D78" s="1"/>
      <c r="E78" s="1"/>
      <c r="F78" s="1"/>
      <c r="G78" s="1"/>
      <c r="H78" s="1"/>
      <c r="I78" s="316" t="s">
        <v>81</v>
      </c>
      <c r="J78" s="317"/>
      <c r="K78" s="317"/>
      <c r="L78" s="317"/>
      <c r="M78" s="318">
        <f>SUM(M73:M75)</f>
        <v>868695.84809393936</v>
      </c>
      <c r="N78" s="1"/>
    </row>
    <row r="79" spans="1:17" ht="13.8" thickTop="1">
      <c r="A79" s="1"/>
      <c r="B79" s="1"/>
      <c r="C79" s="1"/>
      <c r="D79" s="1"/>
      <c r="E79" s="1"/>
      <c r="F79" s="1"/>
      <c r="G79" s="64"/>
      <c r="H79" s="1"/>
      <c r="I79" s="103"/>
      <c r="J79" s="99"/>
      <c r="K79" s="99"/>
      <c r="L79" s="99"/>
      <c r="M79" s="101"/>
      <c r="N79" s="1"/>
    </row>
    <row r="80" spans="1:17" s="80" customFormat="1">
      <c r="A80" s="1"/>
      <c r="B80" s="1"/>
      <c r="C80" s="1"/>
      <c r="D80" s="1"/>
      <c r="E80" s="1"/>
      <c r="F80" s="1"/>
      <c r="G80" s="64"/>
      <c r="H80" s="1"/>
      <c r="I80" s="103" t="str">
        <f>B36</f>
        <v xml:space="preserve">  CAF</v>
      </c>
      <c r="J80" s="99"/>
      <c r="K80" s="324">
        <f>D37</f>
        <v>1.7780248869661817E-2</v>
      </c>
      <c r="L80" s="99"/>
      <c r="M80" s="326">
        <f>M78+(M78*K80)-(M61*K80)</f>
        <v>873536.95004923525</v>
      </c>
      <c r="N80" s="1"/>
      <c r="O80" s="5"/>
      <c r="P80" s="5"/>
      <c r="Q80" s="5"/>
    </row>
    <row r="81" spans="1:17" s="80" customFormat="1" ht="13.8" thickBot="1">
      <c r="A81" s="1"/>
      <c r="B81" s="1"/>
      <c r="C81" s="1"/>
      <c r="D81" s="1"/>
      <c r="E81" s="1"/>
      <c r="F81" s="1"/>
      <c r="G81" s="64"/>
      <c r="H81" s="1"/>
      <c r="I81" s="103"/>
      <c r="J81" s="99"/>
      <c r="K81" s="676"/>
      <c r="L81" s="99"/>
      <c r="M81" s="562"/>
      <c r="N81" s="1"/>
      <c r="O81" s="5"/>
      <c r="P81" s="5"/>
      <c r="Q81" s="5"/>
    </row>
    <row r="82" spans="1:17" s="80" customFormat="1" ht="14.4" thickTop="1" thickBot="1">
      <c r="A82" s="1"/>
      <c r="B82" s="1"/>
      <c r="C82" s="1"/>
      <c r="D82" s="1"/>
      <c r="E82" s="1"/>
      <c r="F82" s="1"/>
      <c r="G82" s="64"/>
      <c r="H82" s="1"/>
      <c r="I82" s="498" t="s">
        <v>184</v>
      </c>
      <c r="J82" s="348"/>
      <c r="K82" s="349"/>
      <c r="L82" s="350"/>
      <c r="M82" s="732">
        <f>M80/M48</f>
        <v>299.15648974288877</v>
      </c>
      <c r="N82" s="1"/>
      <c r="O82" s="5"/>
      <c r="P82" s="5"/>
      <c r="Q82" s="5"/>
    </row>
    <row r="83" spans="1:17" s="80" customFormat="1">
      <c r="A83" s="1"/>
      <c r="B83" s="1"/>
      <c r="C83" s="1"/>
      <c r="D83" s="1"/>
      <c r="E83" s="1"/>
      <c r="F83" s="1"/>
      <c r="G83" s="64"/>
      <c r="H83" s="1"/>
      <c r="I83" s="33"/>
      <c r="J83" s="357"/>
      <c r="K83" s="33"/>
      <c r="L83" s="1"/>
      <c r="M83" s="752"/>
      <c r="N83" s="1"/>
      <c r="O83" s="5"/>
      <c r="P83" s="5"/>
      <c r="Q83" s="5"/>
    </row>
    <row r="84" spans="1:17" s="80" customFormat="1">
      <c r="A84" s="1"/>
      <c r="B84" s="1"/>
      <c r="C84" s="1"/>
      <c r="D84" s="1"/>
      <c r="E84" s="1"/>
      <c r="F84" s="1"/>
      <c r="G84" s="64"/>
      <c r="H84" s="1"/>
      <c r="I84" s="33"/>
      <c r="J84" s="357"/>
      <c r="K84" s="33"/>
      <c r="L84" s="1"/>
      <c r="M84" s="165"/>
      <c r="N84" s="1"/>
      <c r="O84" s="5"/>
      <c r="P84" s="5"/>
      <c r="Q84" s="5"/>
    </row>
    <row r="85" spans="1:17" s="80" customFormat="1">
      <c r="A85" s="1"/>
      <c r="B85" s="1"/>
      <c r="C85" s="1"/>
      <c r="D85" s="1"/>
      <c r="E85" s="1"/>
      <c r="F85" s="1"/>
      <c r="G85" s="64"/>
      <c r="H85" s="1"/>
      <c r="I85" s="33"/>
      <c r="J85" s="357"/>
      <c r="K85" s="33"/>
      <c r="L85" s="336"/>
      <c r="M85" s="33"/>
      <c r="N85" s="1"/>
      <c r="O85" s="5"/>
      <c r="P85" s="5"/>
      <c r="Q85" s="5"/>
    </row>
    <row r="86" spans="1:17" s="80" customFormat="1">
      <c r="A86" s="1"/>
      <c r="B86" s="1"/>
      <c r="C86" s="1"/>
      <c r="D86" s="1"/>
      <c r="E86" s="1"/>
      <c r="F86" s="1"/>
      <c r="G86" s="64"/>
      <c r="H86" s="1"/>
      <c r="I86" s="33"/>
      <c r="J86" s="357"/>
      <c r="K86" s="33"/>
      <c r="L86" s="336"/>
      <c r="M86" s="33"/>
      <c r="N86" s="1"/>
      <c r="O86" s="5"/>
      <c r="P86" s="5"/>
      <c r="Q86" s="5"/>
    </row>
    <row r="87" spans="1:17" s="80" customFormat="1">
      <c r="A87" s="1"/>
      <c r="B87" s="1"/>
      <c r="C87" s="1"/>
      <c r="D87" s="1"/>
      <c r="E87" s="1"/>
      <c r="F87" s="1"/>
      <c r="G87" s="64"/>
      <c r="H87" s="1"/>
      <c r="I87" s="33"/>
      <c r="J87" s="357"/>
      <c r="K87" s="33"/>
      <c r="L87" s="336"/>
      <c r="M87" s="33"/>
      <c r="N87" s="1"/>
      <c r="O87" s="5"/>
      <c r="P87" s="5"/>
      <c r="Q87" s="5"/>
    </row>
    <row r="88" spans="1:17" s="80" customFormat="1">
      <c r="A88" s="1"/>
      <c r="B88" s="1"/>
      <c r="C88" s="1"/>
      <c r="D88" s="1"/>
      <c r="E88" s="1"/>
      <c r="F88" s="1"/>
      <c r="G88" s="64"/>
      <c r="H88" s="1"/>
      <c r="I88" s="33"/>
      <c r="J88" s="357"/>
      <c r="K88" s="33"/>
      <c r="L88" s="336"/>
      <c r="M88" s="33"/>
      <c r="N88" s="1"/>
      <c r="O88" s="5"/>
      <c r="P88" s="5"/>
      <c r="Q88" s="5"/>
    </row>
    <row r="89" spans="1:17" s="80" customFormat="1">
      <c r="A89" s="1"/>
      <c r="B89" s="1"/>
      <c r="C89" s="1"/>
      <c r="D89" s="1"/>
      <c r="E89" s="1"/>
      <c r="F89" s="1"/>
      <c r="G89" s="64"/>
      <c r="H89" s="1"/>
      <c r="I89" s="33"/>
      <c r="J89" s="357"/>
      <c r="K89" s="33"/>
      <c r="L89" s="336"/>
      <c r="M89" s="33"/>
      <c r="N89" s="1"/>
      <c r="O89" s="5"/>
      <c r="P89" s="5"/>
      <c r="Q89" s="5"/>
    </row>
    <row r="90" spans="1:17" s="80" customFormat="1">
      <c r="A90" s="1"/>
      <c r="B90" s="1"/>
      <c r="C90" s="1"/>
      <c r="D90" s="1"/>
      <c r="E90" s="1"/>
      <c r="F90" s="1"/>
      <c r="G90" s="64"/>
      <c r="H90" s="1"/>
      <c r="I90" s="33"/>
      <c r="J90" s="357"/>
      <c r="K90" s="33"/>
      <c r="L90" s="336"/>
      <c r="M90" s="33"/>
      <c r="N90" s="1"/>
      <c r="O90" s="5"/>
      <c r="P90" s="5"/>
      <c r="Q90" s="5"/>
    </row>
    <row r="91" spans="1:17" s="80" customFormat="1">
      <c r="A91" s="1"/>
      <c r="B91" s="1"/>
      <c r="C91" s="1"/>
      <c r="D91" s="1"/>
      <c r="E91" s="1"/>
      <c r="F91" s="1"/>
      <c r="G91" s="64"/>
      <c r="H91" s="1"/>
      <c r="I91" s="33"/>
      <c r="J91" s="357"/>
      <c r="K91" s="33"/>
      <c r="L91" s="336"/>
      <c r="M91" s="33"/>
      <c r="N91" s="1"/>
      <c r="O91" s="5"/>
      <c r="P91" s="5"/>
      <c r="Q91" s="5"/>
    </row>
    <row r="92" spans="1:17" s="80" customFormat="1">
      <c r="A92" s="1"/>
      <c r="B92" s="1"/>
      <c r="C92" s="1"/>
      <c r="D92" s="1"/>
      <c r="E92" s="1"/>
      <c r="F92" s="1"/>
      <c r="G92" s="64"/>
      <c r="H92" s="1"/>
      <c r="I92" s="33"/>
      <c r="J92" s="357"/>
      <c r="K92" s="33"/>
      <c r="L92" s="336"/>
      <c r="M92" s="33"/>
      <c r="N92" s="410"/>
      <c r="O92" s="5"/>
      <c r="P92" s="5"/>
      <c r="Q92" s="5"/>
    </row>
    <row r="93" spans="1:17" s="80" customFormat="1">
      <c r="A93" s="1"/>
      <c r="B93" s="1"/>
      <c r="C93" s="1"/>
      <c r="D93" s="1"/>
      <c r="E93" s="1"/>
      <c r="F93" s="1"/>
      <c r="G93" s="64"/>
      <c r="H93" s="1"/>
      <c r="I93" s="33"/>
      <c r="J93" s="357"/>
      <c r="K93" s="33"/>
      <c r="L93" s="336"/>
      <c r="M93" s="33"/>
      <c r="N93" s="1"/>
      <c r="O93" s="5"/>
      <c r="P93" s="5"/>
      <c r="Q93" s="5"/>
    </row>
    <row r="94" spans="1:17" s="80" customFormat="1">
      <c r="A94" s="1"/>
      <c r="B94" s="1"/>
      <c r="C94" s="1"/>
      <c r="D94" s="1"/>
      <c r="E94" s="1"/>
      <c r="F94" s="1"/>
      <c r="G94" s="64"/>
      <c r="H94" s="1"/>
      <c r="I94" s="33"/>
      <c r="J94" s="357"/>
      <c r="K94" s="33"/>
      <c r="L94" s="336"/>
      <c r="M94" s="33"/>
      <c r="N94" s="1"/>
      <c r="O94" s="5"/>
      <c r="P94" s="5"/>
      <c r="Q94" s="5"/>
    </row>
    <row r="95" spans="1:17" s="80" customFormat="1">
      <c r="A95" s="1"/>
      <c r="B95" s="1"/>
      <c r="C95" s="1"/>
      <c r="D95" s="1"/>
      <c r="E95" s="1"/>
      <c r="F95" s="1"/>
      <c r="G95" s="64"/>
      <c r="H95" s="1"/>
      <c r="I95" s="33"/>
      <c r="J95" s="357"/>
      <c r="K95" s="33"/>
      <c r="L95" s="336"/>
      <c r="M95" s="33"/>
      <c r="N95" s="1"/>
      <c r="O95" s="5"/>
      <c r="P95" s="5"/>
      <c r="Q95" s="5"/>
    </row>
    <row r="96" spans="1:17" s="80" customFormat="1">
      <c r="A96" s="1"/>
      <c r="B96" s="1"/>
      <c r="C96" s="1"/>
      <c r="D96" s="1"/>
      <c r="E96" s="1"/>
      <c r="F96" s="1"/>
      <c r="G96" s="64"/>
      <c r="H96" s="1"/>
      <c r="I96" s="33"/>
      <c r="J96" s="357"/>
      <c r="K96" s="33"/>
      <c r="L96" s="336"/>
      <c r="M96" s="33"/>
      <c r="N96" s="1"/>
      <c r="O96" s="5"/>
      <c r="P96" s="5"/>
      <c r="Q96" s="5"/>
    </row>
    <row r="97" spans="1:17" s="80" customFormat="1">
      <c r="A97" s="1"/>
      <c r="B97" s="1"/>
      <c r="C97" s="1"/>
      <c r="D97" s="1"/>
      <c r="E97" s="1"/>
      <c r="F97" s="1"/>
      <c r="G97" s="64"/>
      <c r="H97" s="1"/>
      <c r="I97" s="1"/>
      <c r="J97" s="1"/>
      <c r="K97" s="1"/>
      <c r="L97" s="1"/>
      <c r="M97" s="33"/>
      <c r="N97" s="1"/>
      <c r="O97" s="5"/>
      <c r="P97" s="5"/>
      <c r="Q97" s="5"/>
    </row>
    <row r="98" spans="1:17" s="80" customFormat="1">
      <c r="A98" s="1"/>
      <c r="B98" s="1"/>
      <c r="C98" s="1"/>
      <c r="D98" s="1"/>
      <c r="E98" s="1"/>
      <c r="F98" s="1"/>
      <c r="G98" s="64"/>
      <c r="H98" s="1"/>
      <c r="I98" s="1"/>
      <c r="J98" s="1"/>
      <c r="K98" s="1"/>
      <c r="L98" s="1"/>
      <c r="M98" s="1"/>
      <c r="N98" s="1"/>
      <c r="O98" s="5"/>
      <c r="P98" s="5"/>
      <c r="Q98" s="5"/>
    </row>
    <row r="99" spans="1:17" s="80" customFormat="1">
      <c r="A99" s="1"/>
      <c r="B99" s="1"/>
      <c r="C99" s="1"/>
      <c r="D99" s="1"/>
      <c r="E99" s="1"/>
      <c r="F99" s="1"/>
      <c r="G99" s="64"/>
      <c r="H99" s="1"/>
      <c r="I99" s="1"/>
      <c r="J99" s="1"/>
      <c r="K99" s="1"/>
      <c r="L99" s="1"/>
      <c r="M99" s="1"/>
      <c r="N99" s="1"/>
      <c r="O99" s="5"/>
      <c r="P99" s="5"/>
      <c r="Q99" s="5"/>
    </row>
    <row r="100" spans="1:17" s="80" customFormat="1">
      <c r="A100" s="1"/>
      <c r="B100" s="1"/>
      <c r="C100" s="1"/>
      <c r="D100" s="1"/>
      <c r="E100" s="1"/>
      <c r="F100" s="1"/>
      <c r="G100" s="64"/>
      <c r="H100" s="1"/>
      <c r="N100" s="1"/>
      <c r="O100" s="5"/>
      <c r="P100" s="5"/>
      <c r="Q100" s="5"/>
    </row>
    <row r="101" spans="1:17" s="80" customFormat="1">
      <c r="A101" s="1"/>
      <c r="B101" s="1"/>
      <c r="C101" s="1"/>
      <c r="D101" s="1"/>
      <c r="E101" s="1"/>
      <c r="F101" s="1"/>
      <c r="G101" s="64"/>
      <c r="H101" s="1"/>
      <c r="N101" s="1"/>
      <c r="O101" s="5"/>
      <c r="P101" s="5"/>
      <c r="Q101" s="5"/>
    </row>
    <row r="102" spans="1:17" s="80" customFormat="1">
      <c r="A102" s="1"/>
      <c r="B102" s="1"/>
      <c r="C102" s="1"/>
      <c r="D102" s="1"/>
      <c r="E102" s="1"/>
      <c r="F102" s="1"/>
      <c r="G102" s="64"/>
      <c r="H102" s="1"/>
      <c r="N102" s="1"/>
      <c r="O102" s="5"/>
      <c r="P102" s="5"/>
      <c r="Q102" s="5"/>
    </row>
    <row r="103" spans="1:17" s="80" customFormat="1">
      <c r="B103" s="1"/>
      <c r="C103" s="1"/>
      <c r="D103" s="1"/>
      <c r="E103" s="1"/>
      <c r="F103" s="1"/>
      <c r="G103" s="64"/>
      <c r="N103" s="1"/>
      <c r="O103" s="5"/>
      <c r="P103" s="5"/>
      <c r="Q103" s="5"/>
    </row>
    <row r="104" spans="1:17" s="80" customFormat="1">
      <c r="B104" s="1"/>
      <c r="C104" s="1"/>
      <c r="D104" s="1"/>
      <c r="E104" s="1"/>
      <c r="F104" s="1"/>
      <c r="G104" s="64"/>
      <c r="O104" s="5"/>
      <c r="P104" s="5"/>
      <c r="Q104" s="5"/>
    </row>
    <row r="105" spans="1:17" s="80" customFormat="1">
      <c r="O105" s="5"/>
      <c r="P105" s="5"/>
      <c r="Q105" s="5"/>
    </row>
    <row r="106" spans="1:17" s="80" customFormat="1">
      <c r="O106" s="5"/>
      <c r="P106" s="5"/>
      <c r="Q106" s="5"/>
    </row>
    <row r="107" spans="1:17" s="80" customFormat="1">
      <c r="O107" s="5"/>
      <c r="P107" s="5"/>
      <c r="Q107" s="5"/>
    </row>
    <row r="108" spans="1:17" s="80" customFormat="1">
      <c r="O108" s="5"/>
      <c r="P108" s="5"/>
      <c r="Q108" s="5"/>
    </row>
    <row r="109" spans="1:17" s="80" customFormat="1">
      <c r="O109" s="5"/>
      <c r="P109" s="5"/>
      <c r="Q109" s="5"/>
    </row>
    <row r="110" spans="1:17" s="80" customFormat="1">
      <c r="O110" s="5"/>
      <c r="P110" s="5"/>
      <c r="Q110" s="5"/>
    </row>
    <row r="111" spans="1:17" s="80" customFormat="1">
      <c r="O111" s="5"/>
      <c r="P111" s="5"/>
      <c r="Q111" s="5"/>
    </row>
    <row r="112" spans="1:17" s="80" customFormat="1">
      <c r="O112" s="5"/>
      <c r="P112" s="5"/>
      <c r="Q112" s="5"/>
    </row>
    <row r="113" spans="15:17" s="80" customFormat="1">
      <c r="O113" s="5"/>
      <c r="P113" s="5"/>
      <c r="Q113" s="5"/>
    </row>
    <row r="114" spans="15:17" s="80" customFormat="1">
      <c r="O114" s="5"/>
      <c r="P114" s="5"/>
      <c r="Q114" s="5"/>
    </row>
    <row r="115" spans="15:17" s="80" customFormat="1">
      <c r="O115" s="5"/>
      <c r="P115" s="5"/>
      <c r="Q115" s="5"/>
    </row>
    <row r="116" spans="15:17" s="80" customFormat="1">
      <c r="O116" s="5"/>
      <c r="P116" s="5"/>
      <c r="Q116" s="5"/>
    </row>
    <row r="117" spans="15:17" s="80" customFormat="1">
      <c r="O117" s="5"/>
      <c r="P117" s="5"/>
      <c r="Q117" s="5"/>
    </row>
    <row r="118" spans="15:17" s="80" customFormat="1">
      <c r="O118" s="5"/>
      <c r="P118" s="5"/>
      <c r="Q118" s="5"/>
    </row>
    <row r="119" spans="15:17" s="80" customFormat="1">
      <c r="O119" s="5"/>
      <c r="P119" s="5"/>
      <c r="Q119" s="5"/>
    </row>
    <row r="120" spans="15:17" s="80" customFormat="1">
      <c r="O120" s="5"/>
      <c r="P120" s="5"/>
      <c r="Q120" s="5"/>
    </row>
    <row r="121" spans="15:17" s="80" customFormat="1">
      <c r="O121" s="5"/>
      <c r="P121" s="5"/>
      <c r="Q121" s="5"/>
    </row>
    <row r="122" spans="15:17" s="80" customFormat="1">
      <c r="O122" s="5"/>
      <c r="P122" s="5"/>
      <c r="Q122" s="5"/>
    </row>
    <row r="123" spans="15:17" s="80" customFormat="1">
      <c r="O123" s="5"/>
      <c r="P123" s="5"/>
      <c r="Q123" s="5"/>
    </row>
    <row r="124" spans="15:17" s="80" customFormat="1">
      <c r="O124" s="5"/>
      <c r="P124" s="5"/>
      <c r="Q124" s="5"/>
    </row>
    <row r="125" spans="15:17" s="80" customFormat="1">
      <c r="O125" s="5"/>
      <c r="P125" s="5"/>
      <c r="Q125" s="5"/>
    </row>
    <row r="126" spans="15:17" s="80" customFormat="1">
      <c r="O126" s="5"/>
      <c r="P126" s="5"/>
      <c r="Q126" s="5"/>
    </row>
    <row r="127" spans="15:17" s="80" customFormat="1">
      <c r="O127" s="5"/>
      <c r="P127" s="5"/>
      <c r="Q127" s="5"/>
    </row>
    <row r="128" spans="15:17" s="80" customFormat="1">
      <c r="O128" s="5"/>
      <c r="P128" s="5"/>
      <c r="Q128" s="5"/>
    </row>
    <row r="129" spans="15:17" s="80" customFormat="1">
      <c r="O129" s="5"/>
      <c r="P129" s="5"/>
      <c r="Q129" s="5"/>
    </row>
    <row r="130" spans="15:17" s="80" customFormat="1">
      <c r="O130" s="5"/>
      <c r="P130" s="5"/>
      <c r="Q130" s="5"/>
    </row>
    <row r="131" spans="15:17" s="80" customFormat="1">
      <c r="O131" s="5"/>
      <c r="P131" s="5"/>
      <c r="Q131" s="5"/>
    </row>
    <row r="132" spans="15:17" s="80" customFormat="1">
      <c r="O132" s="5"/>
      <c r="P132" s="5"/>
      <c r="Q132" s="5"/>
    </row>
    <row r="133" spans="15:17" s="80" customFormat="1">
      <c r="O133" s="5"/>
      <c r="P133" s="5"/>
      <c r="Q133" s="5"/>
    </row>
    <row r="134" spans="15:17" s="80" customFormat="1">
      <c r="O134" s="5"/>
      <c r="P134" s="5"/>
      <c r="Q134" s="5"/>
    </row>
    <row r="135" spans="15:17" s="80" customFormat="1">
      <c r="O135" s="5"/>
      <c r="P135" s="5"/>
      <c r="Q135" s="5"/>
    </row>
    <row r="136" spans="15:17" s="80" customFormat="1">
      <c r="O136" s="5"/>
      <c r="P136" s="5"/>
      <c r="Q136" s="5"/>
    </row>
    <row r="137" spans="15:17" s="80" customFormat="1">
      <c r="O137" s="5"/>
      <c r="P137" s="5"/>
      <c r="Q137" s="5"/>
    </row>
    <row r="138" spans="15:17" s="80" customFormat="1">
      <c r="O138" s="5"/>
      <c r="P138" s="5"/>
      <c r="Q138" s="5"/>
    </row>
    <row r="139" spans="15:17" s="80" customFormat="1">
      <c r="O139" s="5"/>
      <c r="P139" s="5"/>
      <c r="Q139" s="5"/>
    </row>
    <row r="140" spans="15:17" s="80" customFormat="1">
      <c r="O140" s="5"/>
      <c r="P140" s="5"/>
      <c r="Q140" s="5"/>
    </row>
    <row r="141" spans="15:17" s="80" customFormat="1">
      <c r="O141" s="5"/>
      <c r="P141" s="5"/>
      <c r="Q141" s="5"/>
    </row>
    <row r="142" spans="15:17" s="80" customFormat="1">
      <c r="O142" s="5"/>
      <c r="P142" s="5"/>
      <c r="Q142" s="5"/>
    </row>
    <row r="143" spans="15:17" s="80" customFormat="1">
      <c r="O143" s="5"/>
      <c r="P143" s="5"/>
      <c r="Q143" s="5"/>
    </row>
    <row r="144" spans="15:17" s="80" customFormat="1">
      <c r="O144" s="5"/>
      <c r="P144" s="5"/>
      <c r="Q144" s="5"/>
    </row>
    <row r="145" spans="15:17" s="80" customFormat="1">
      <c r="O145" s="5"/>
      <c r="P145" s="5"/>
      <c r="Q145" s="5"/>
    </row>
    <row r="146" spans="15:17" s="80" customFormat="1">
      <c r="O146" s="5"/>
      <c r="P146" s="5"/>
      <c r="Q146" s="5"/>
    </row>
    <row r="147" spans="15:17" s="80" customFormat="1">
      <c r="O147" s="5"/>
      <c r="P147" s="5"/>
      <c r="Q147" s="5"/>
    </row>
    <row r="148" spans="15:17" s="80" customFormat="1">
      <c r="O148" s="5"/>
      <c r="P148" s="5"/>
      <c r="Q148" s="5"/>
    </row>
    <row r="149" spans="15:17" s="80" customFormat="1">
      <c r="O149" s="5"/>
      <c r="P149" s="5"/>
      <c r="Q149" s="5"/>
    </row>
    <row r="150" spans="15:17" s="80" customFormat="1">
      <c r="O150" s="5"/>
      <c r="P150" s="5"/>
      <c r="Q150" s="5"/>
    </row>
    <row r="151" spans="15:17" s="80" customFormat="1">
      <c r="O151" s="5"/>
      <c r="P151" s="5"/>
      <c r="Q151" s="5"/>
    </row>
    <row r="152" spans="15:17" s="80" customFormat="1">
      <c r="O152" s="5"/>
      <c r="P152" s="5"/>
      <c r="Q152" s="5"/>
    </row>
    <row r="153" spans="15:17" s="80" customFormat="1">
      <c r="O153" s="5"/>
      <c r="P153" s="5"/>
      <c r="Q153" s="5"/>
    </row>
    <row r="154" spans="15:17" s="80" customFormat="1">
      <c r="O154" s="5"/>
      <c r="P154" s="5"/>
      <c r="Q154" s="5"/>
    </row>
    <row r="155" spans="15:17" s="80" customFormat="1">
      <c r="O155" s="5"/>
      <c r="P155" s="5"/>
      <c r="Q155" s="5"/>
    </row>
    <row r="156" spans="15:17" s="80" customFormat="1">
      <c r="O156" s="5"/>
      <c r="P156" s="5"/>
      <c r="Q156" s="5"/>
    </row>
    <row r="157" spans="15:17" s="80" customFormat="1">
      <c r="O157" s="5"/>
      <c r="P157" s="5"/>
      <c r="Q157" s="5"/>
    </row>
    <row r="158" spans="15:17" s="80" customFormat="1">
      <c r="O158" s="5"/>
      <c r="P158" s="5"/>
      <c r="Q158" s="5"/>
    </row>
    <row r="159" spans="15:17" s="80" customFormat="1">
      <c r="O159" s="5"/>
      <c r="P159" s="5"/>
      <c r="Q159" s="5"/>
    </row>
    <row r="160" spans="15:17" s="80" customFormat="1">
      <c r="O160" s="5"/>
      <c r="P160" s="5"/>
      <c r="Q160" s="5"/>
    </row>
    <row r="161" spans="15:17" s="80" customFormat="1">
      <c r="O161" s="5"/>
      <c r="P161" s="5"/>
      <c r="Q161" s="5"/>
    </row>
    <row r="162" spans="15:17" s="80" customFormat="1">
      <c r="O162" s="5"/>
      <c r="P162" s="5"/>
      <c r="Q162" s="5"/>
    </row>
    <row r="163" spans="15:17" s="80" customFormat="1">
      <c r="O163" s="5"/>
      <c r="P163" s="5"/>
      <c r="Q163" s="5"/>
    </row>
    <row r="164" spans="15:17" s="80" customFormat="1">
      <c r="O164" s="5"/>
      <c r="P164" s="5"/>
      <c r="Q164" s="5"/>
    </row>
    <row r="165" spans="15:17" s="80" customFormat="1">
      <c r="O165" s="5"/>
      <c r="P165" s="5"/>
      <c r="Q165" s="5"/>
    </row>
    <row r="166" spans="15:17" s="80" customFormat="1">
      <c r="O166" s="5"/>
      <c r="P166" s="5"/>
      <c r="Q166" s="5"/>
    </row>
    <row r="167" spans="15:17" s="80" customFormat="1">
      <c r="O167" s="5"/>
      <c r="P167" s="5"/>
      <c r="Q167" s="5"/>
    </row>
    <row r="168" spans="15:17" s="80" customFormat="1">
      <c r="O168" s="5"/>
      <c r="P168" s="5"/>
      <c r="Q168" s="5"/>
    </row>
    <row r="169" spans="15:17" s="80" customFormat="1">
      <c r="O169" s="5"/>
      <c r="P169" s="5"/>
      <c r="Q169" s="5"/>
    </row>
    <row r="170" spans="15:17" s="80" customFormat="1">
      <c r="O170" s="5"/>
      <c r="P170" s="5"/>
      <c r="Q170" s="5"/>
    </row>
    <row r="171" spans="15:17" s="80" customFormat="1">
      <c r="O171" s="5"/>
      <c r="P171" s="5"/>
      <c r="Q171" s="5"/>
    </row>
    <row r="172" spans="15:17" s="80" customFormat="1">
      <c r="O172" s="5"/>
      <c r="P172" s="5"/>
      <c r="Q172" s="5"/>
    </row>
    <row r="173" spans="15:17" s="80" customFormat="1">
      <c r="O173" s="5"/>
      <c r="P173" s="5"/>
      <c r="Q173" s="5"/>
    </row>
    <row r="174" spans="15:17" s="80" customFormat="1">
      <c r="O174" s="5"/>
      <c r="P174" s="5"/>
      <c r="Q174" s="5"/>
    </row>
    <row r="175" spans="15:17" s="80" customFormat="1">
      <c r="O175" s="5"/>
      <c r="P175" s="5"/>
      <c r="Q175" s="5"/>
    </row>
    <row r="176" spans="15:17" s="80" customFormat="1">
      <c r="O176" s="5"/>
      <c r="P176" s="5"/>
      <c r="Q176" s="5"/>
    </row>
    <row r="177" spans="15:17" s="80" customFormat="1">
      <c r="O177" s="5"/>
      <c r="P177" s="5"/>
      <c r="Q177" s="5"/>
    </row>
    <row r="178" spans="15:17" s="80" customFormat="1">
      <c r="O178" s="5"/>
      <c r="P178" s="5"/>
      <c r="Q178" s="5"/>
    </row>
    <row r="179" spans="15:17" s="80" customFormat="1">
      <c r="O179" s="5"/>
      <c r="P179" s="5"/>
      <c r="Q179" s="5"/>
    </row>
    <row r="180" spans="15:17" s="80" customFormat="1">
      <c r="O180" s="5"/>
      <c r="P180" s="5"/>
      <c r="Q180" s="5"/>
    </row>
    <row r="181" spans="15:17" s="80" customFormat="1">
      <c r="O181" s="5"/>
      <c r="P181" s="5"/>
      <c r="Q181" s="5"/>
    </row>
    <row r="182" spans="15:17" s="80" customFormat="1">
      <c r="O182" s="5"/>
      <c r="P182" s="5"/>
      <c r="Q182" s="5"/>
    </row>
    <row r="183" spans="15:17" s="80" customFormat="1">
      <c r="O183" s="5"/>
      <c r="P183" s="5"/>
      <c r="Q183" s="5"/>
    </row>
    <row r="184" spans="15:17" s="80" customFormat="1">
      <c r="O184" s="5"/>
      <c r="P184" s="5"/>
      <c r="Q184" s="5"/>
    </row>
    <row r="185" spans="15:17" s="80" customFormat="1">
      <c r="O185" s="5"/>
      <c r="P185" s="5"/>
      <c r="Q185" s="5"/>
    </row>
    <row r="186" spans="15:17" s="80" customFormat="1">
      <c r="O186" s="5"/>
      <c r="P186" s="5"/>
      <c r="Q186" s="5"/>
    </row>
    <row r="187" spans="15:17" s="80" customFormat="1">
      <c r="O187" s="5"/>
      <c r="P187" s="5"/>
      <c r="Q187" s="5"/>
    </row>
    <row r="188" spans="15:17" s="80" customFormat="1">
      <c r="O188" s="5"/>
      <c r="P188" s="5"/>
      <c r="Q188" s="5"/>
    </row>
    <row r="189" spans="15:17" s="80" customFormat="1">
      <c r="O189" s="5"/>
      <c r="P189" s="5"/>
      <c r="Q189" s="5"/>
    </row>
    <row r="190" spans="15:17" s="80" customFormat="1">
      <c r="O190" s="5"/>
      <c r="P190" s="5"/>
      <c r="Q190" s="5"/>
    </row>
    <row r="191" spans="15:17" s="80" customFormat="1">
      <c r="O191" s="5"/>
      <c r="P191" s="5"/>
      <c r="Q191" s="5"/>
    </row>
    <row r="192" spans="15:17" s="80" customFormat="1">
      <c r="O192" s="5"/>
      <c r="P192" s="5"/>
      <c r="Q192" s="5"/>
    </row>
    <row r="193" spans="15:17" s="80" customFormat="1">
      <c r="O193" s="5"/>
      <c r="P193" s="5"/>
      <c r="Q193" s="5"/>
    </row>
    <row r="194" spans="15:17" s="80" customFormat="1">
      <c r="O194" s="5"/>
      <c r="P194" s="5"/>
      <c r="Q194" s="5"/>
    </row>
    <row r="195" spans="15:17" s="80" customFormat="1">
      <c r="O195" s="5"/>
      <c r="P195" s="5"/>
      <c r="Q195" s="5"/>
    </row>
    <row r="196" spans="15:17" s="80" customFormat="1">
      <c r="O196" s="5"/>
      <c r="P196" s="5"/>
      <c r="Q196" s="5"/>
    </row>
    <row r="197" spans="15:17" s="80" customFormat="1">
      <c r="O197" s="5"/>
      <c r="P197" s="5"/>
      <c r="Q197" s="5"/>
    </row>
    <row r="198" spans="15:17" s="80" customFormat="1">
      <c r="O198" s="5"/>
      <c r="P198" s="5"/>
      <c r="Q198" s="5"/>
    </row>
    <row r="199" spans="15:17" s="80" customFormat="1">
      <c r="O199" s="5"/>
      <c r="P199" s="5"/>
      <c r="Q199" s="5"/>
    </row>
    <row r="200" spans="15:17" s="80" customFormat="1">
      <c r="O200" s="5"/>
      <c r="P200" s="5"/>
      <c r="Q200" s="5"/>
    </row>
    <row r="201" spans="15:17" s="80" customFormat="1">
      <c r="O201" s="5"/>
      <c r="P201" s="5"/>
      <c r="Q201" s="5"/>
    </row>
    <row r="202" spans="15:17" s="80" customFormat="1">
      <c r="O202" s="5"/>
      <c r="P202" s="5"/>
      <c r="Q202" s="5"/>
    </row>
    <row r="203" spans="15:17" s="80" customFormat="1">
      <c r="O203" s="5"/>
      <c r="P203" s="5"/>
      <c r="Q203" s="5"/>
    </row>
    <row r="204" spans="15:17" s="80" customFormat="1">
      <c r="O204" s="5"/>
      <c r="P204" s="5"/>
      <c r="Q204" s="5"/>
    </row>
    <row r="205" spans="15:17" s="80" customFormat="1">
      <c r="O205" s="5"/>
      <c r="P205" s="5"/>
      <c r="Q205" s="5"/>
    </row>
    <row r="206" spans="15:17" s="80" customFormat="1">
      <c r="O206" s="5"/>
      <c r="P206" s="5"/>
      <c r="Q206" s="5"/>
    </row>
    <row r="207" spans="15:17" s="80" customFormat="1">
      <c r="O207" s="5"/>
      <c r="P207" s="5"/>
      <c r="Q207" s="5"/>
    </row>
    <row r="208" spans="15:17" s="80" customFormat="1">
      <c r="O208" s="5"/>
      <c r="P208" s="5"/>
      <c r="Q208" s="5"/>
    </row>
    <row r="209" spans="15:17" s="80" customFormat="1">
      <c r="O209" s="5"/>
      <c r="P209" s="5"/>
      <c r="Q209" s="5"/>
    </row>
    <row r="210" spans="15:17" s="80" customFormat="1">
      <c r="O210" s="5"/>
      <c r="P210" s="5"/>
      <c r="Q210" s="5"/>
    </row>
    <row r="211" spans="15:17" s="80" customFormat="1">
      <c r="O211" s="5"/>
      <c r="P211" s="5"/>
      <c r="Q211" s="5"/>
    </row>
    <row r="212" spans="15:17" s="80" customFormat="1">
      <c r="O212" s="5"/>
      <c r="P212" s="5"/>
      <c r="Q212" s="5"/>
    </row>
    <row r="213" spans="15:17" s="80" customFormat="1">
      <c r="O213" s="5"/>
      <c r="P213" s="5"/>
      <c r="Q213" s="5"/>
    </row>
    <row r="214" spans="15:17" s="80" customFormat="1">
      <c r="O214" s="5"/>
      <c r="P214" s="5"/>
      <c r="Q214" s="5"/>
    </row>
    <row r="215" spans="15:17" s="80" customFormat="1">
      <c r="O215" s="5"/>
      <c r="P215" s="5"/>
      <c r="Q215" s="5"/>
    </row>
    <row r="216" spans="15:17" s="80" customFormat="1">
      <c r="O216" s="5"/>
      <c r="P216" s="5"/>
      <c r="Q216" s="5"/>
    </row>
    <row r="217" spans="15:17" s="80" customFormat="1">
      <c r="O217" s="5"/>
      <c r="P217" s="5"/>
      <c r="Q217" s="5"/>
    </row>
    <row r="218" spans="15:17" s="80" customFormat="1">
      <c r="O218" s="5"/>
      <c r="P218" s="5"/>
      <c r="Q218" s="5"/>
    </row>
    <row r="219" spans="15:17" s="80" customFormat="1">
      <c r="O219" s="5"/>
      <c r="P219" s="5"/>
      <c r="Q219" s="5"/>
    </row>
    <row r="220" spans="15:17" s="80" customFormat="1">
      <c r="O220" s="5"/>
      <c r="P220" s="5"/>
      <c r="Q220" s="5"/>
    </row>
    <row r="221" spans="15:17" s="80" customFormat="1">
      <c r="O221" s="5"/>
      <c r="P221" s="5"/>
      <c r="Q221" s="5"/>
    </row>
    <row r="222" spans="15:17" s="80" customFormat="1">
      <c r="O222" s="5"/>
      <c r="P222" s="5"/>
      <c r="Q222" s="5"/>
    </row>
    <row r="223" spans="15:17" s="80" customFormat="1">
      <c r="O223" s="5"/>
      <c r="P223" s="5"/>
      <c r="Q223" s="5"/>
    </row>
    <row r="224" spans="15:17" s="80" customFormat="1">
      <c r="O224" s="5"/>
      <c r="P224" s="5"/>
      <c r="Q224" s="5"/>
    </row>
    <row r="225" spans="15:17" s="80" customFormat="1">
      <c r="O225" s="5"/>
      <c r="P225" s="5"/>
      <c r="Q225" s="5"/>
    </row>
    <row r="226" spans="15:17" s="80" customFormat="1">
      <c r="O226" s="5"/>
      <c r="P226" s="5"/>
      <c r="Q226" s="5"/>
    </row>
    <row r="227" spans="15:17" s="80" customFormat="1">
      <c r="O227" s="5"/>
      <c r="P227" s="5"/>
      <c r="Q227" s="5"/>
    </row>
    <row r="228" spans="15:17" s="80" customFormat="1">
      <c r="O228" s="5"/>
      <c r="P228" s="5"/>
      <c r="Q228" s="5"/>
    </row>
    <row r="229" spans="15:17" s="80" customFormat="1">
      <c r="O229" s="5"/>
      <c r="P229" s="5"/>
      <c r="Q229" s="5"/>
    </row>
    <row r="230" spans="15:17" s="80" customFormat="1">
      <c r="O230" s="5"/>
      <c r="P230" s="5"/>
      <c r="Q230" s="5"/>
    </row>
    <row r="231" spans="15:17" s="80" customFormat="1">
      <c r="O231" s="5"/>
      <c r="P231" s="5"/>
      <c r="Q231" s="5"/>
    </row>
    <row r="232" spans="15:17" s="80" customFormat="1">
      <c r="O232" s="5"/>
      <c r="P232" s="5"/>
      <c r="Q232" s="5"/>
    </row>
    <row r="233" spans="15:17" s="80" customFormat="1">
      <c r="O233" s="5"/>
      <c r="P233" s="5"/>
      <c r="Q233" s="5"/>
    </row>
    <row r="234" spans="15:17" s="80" customFormat="1">
      <c r="O234" s="5"/>
      <c r="P234" s="5"/>
      <c r="Q234" s="5"/>
    </row>
    <row r="235" spans="15:17" s="80" customFormat="1">
      <c r="O235" s="5"/>
      <c r="P235" s="5"/>
      <c r="Q235" s="5"/>
    </row>
    <row r="236" spans="15:17" s="80" customFormat="1">
      <c r="O236" s="5"/>
      <c r="P236" s="5"/>
      <c r="Q236" s="5"/>
    </row>
    <row r="237" spans="15:17" s="80" customFormat="1">
      <c r="O237" s="5"/>
      <c r="P237" s="5"/>
      <c r="Q237" s="5"/>
    </row>
    <row r="238" spans="15:17" s="80" customFormat="1">
      <c r="O238" s="5"/>
      <c r="P238" s="5"/>
      <c r="Q238" s="5"/>
    </row>
    <row r="239" spans="15:17" s="80" customFormat="1">
      <c r="O239" s="5"/>
      <c r="P239" s="5"/>
      <c r="Q239" s="5"/>
    </row>
    <row r="240" spans="15:17" s="80" customFormat="1">
      <c r="O240" s="5"/>
      <c r="P240" s="5"/>
      <c r="Q240" s="5"/>
    </row>
    <row r="241" spans="15:17" s="80" customFormat="1">
      <c r="O241" s="5"/>
      <c r="P241" s="5"/>
      <c r="Q241" s="5"/>
    </row>
    <row r="242" spans="15:17" s="80" customFormat="1">
      <c r="O242" s="5"/>
      <c r="P242" s="5"/>
      <c r="Q242" s="5"/>
    </row>
    <row r="243" spans="15:17" s="80" customFormat="1">
      <c r="O243" s="5"/>
      <c r="P243" s="5"/>
      <c r="Q243" s="5"/>
    </row>
    <row r="244" spans="15:17" s="80" customFormat="1">
      <c r="O244" s="5"/>
      <c r="P244" s="5"/>
      <c r="Q244" s="5"/>
    </row>
    <row r="245" spans="15:17" s="80" customFormat="1">
      <c r="O245" s="5"/>
      <c r="P245" s="5"/>
      <c r="Q245" s="5"/>
    </row>
    <row r="246" spans="15:17" s="80" customFormat="1">
      <c r="O246" s="5"/>
      <c r="P246" s="5"/>
      <c r="Q246" s="5"/>
    </row>
    <row r="247" spans="15:17" s="80" customFormat="1">
      <c r="O247" s="5"/>
      <c r="P247" s="5"/>
      <c r="Q247" s="5"/>
    </row>
    <row r="248" spans="15:17" s="80" customFormat="1">
      <c r="O248" s="5"/>
      <c r="P248" s="5"/>
      <c r="Q248" s="5"/>
    </row>
    <row r="249" spans="15:17" s="80" customFormat="1">
      <c r="O249" s="5"/>
      <c r="P249" s="5"/>
      <c r="Q249" s="5"/>
    </row>
    <row r="250" spans="15:17" s="80" customFormat="1">
      <c r="O250" s="5"/>
      <c r="P250" s="5"/>
      <c r="Q250" s="5"/>
    </row>
    <row r="251" spans="15:17" s="80" customFormat="1">
      <c r="O251" s="5"/>
      <c r="P251" s="5"/>
      <c r="Q251" s="5"/>
    </row>
    <row r="252" spans="15:17" s="80" customFormat="1">
      <c r="O252" s="5"/>
      <c r="P252" s="5"/>
      <c r="Q252" s="5"/>
    </row>
    <row r="253" spans="15:17" s="80" customFormat="1">
      <c r="O253" s="5"/>
      <c r="P253" s="5"/>
      <c r="Q253" s="5"/>
    </row>
    <row r="254" spans="15:17" s="80" customFormat="1">
      <c r="O254" s="5"/>
      <c r="P254" s="5"/>
      <c r="Q254" s="5"/>
    </row>
    <row r="255" spans="15:17" s="80" customFormat="1">
      <c r="O255" s="5"/>
      <c r="P255" s="5"/>
      <c r="Q255" s="5"/>
    </row>
    <row r="256" spans="15:17" s="80" customFormat="1">
      <c r="O256" s="5"/>
      <c r="P256" s="5"/>
      <c r="Q256" s="5"/>
    </row>
    <row r="257" spans="15:17" s="80" customFormat="1">
      <c r="O257" s="5"/>
      <c r="P257" s="5"/>
      <c r="Q257" s="5"/>
    </row>
    <row r="258" spans="15:17" s="80" customFormat="1">
      <c r="O258" s="5"/>
      <c r="P258" s="5"/>
      <c r="Q258" s="5"/>
    </row>
    <row r="259" spans="15:17" s="80" customFormat="1">
      <c r="O259" s="5"/>
      <c r="P259" s="5"/>
      <c r="Q259" s="5"/>
    </row>
    <row r="260" spans="15:17" s="80" customFormat="1">
      <c r="O260" s="5"/>
      <c r="P260" s="5"/>
      <c r="Q260" s="5"/>
    </row>
    <row r="261" spans="15:17" s="80" customFormat="1">
      <c r="O261" s="5"/>
      <c r="P261" s="5"/>
      <c r="Q261" s="5"/>
    </row>
    <row r="262" spans="15:17" s="80" customFormat="1">
      <c r="O262" s="5"/>
      <c r="P262" s="5"/>
      <c r="Q262" s="5"/>
    </row>
    <row r="263" spans="15:17" s="80" customFormat="1">
      <c r="O263" s="5"/>
      <c r="P263" s="5"/>
      <c r="Q263" s="5"/>
    </row>
    <row r="264" spans="15:17" s="80" customFormat="1">
      <c r="O264" s="5"/>
      <c r="P264" s="5"/>
      <c r="Q264" s="5"/>
    </row>
    <row r="265" spans="15:17" s="80" customFormat="1">
      <c r="O265" s="5"/>
      <c r="P265" s="5"/>
      <c r="Q265" s="5"/>
    </row>
    <row r="266" spans="15:17" s="80" customFormat="1">
      <c r="O266" s="5"/>
      <c r="P266" s="5"/>
      <c r="Q266" s="5"/>
    </row>
    <row r="267" spans="15:17" s="80" customFormat="1">
      <c r="O267" s="5"/>
      <c r="P267" s="5"/>
      <c r="Q267" s="5"/>
    </row>
    <row r="268" spans="15:17" s="80" customFormat="1">
      <c r="O268" s="5"/>
      <c r="P268" s="5"/>
      <c r="Q268" s="5"/>
    </row>
    <row r="269" spans="15:17" s="80" customFormat="1">
      <c r="O269" s="5"/>
      <c r="P269" s="5"/>
      <c r="Q269" s="5"/>
    </row>
    <row r="270" spans="15:17" s="80" customFormat="1">
      <c r="O270" s="5"/>
      <c r="P270" s="5"/>
      <c r="Q270" s="5"/>
    </row>
    <row r="271" spans="15:17" s="80" customFormat="1">
      <c r="O271" s="5"/>
      <c r="P271" s="5"/>
      <c r="Q271" s="5"/>
    </row>
    <row r="272" spans="15:17" s="80" customFormat="1">
      <c r="O272" s="5"/>
      <c r="P272" s="5"/>
      <c r="Q272" s="5"/>
    </row>
    <row r="273" spans="15:17" s="80" customFormat="1">
      <c r="O273" s="5"/>
      <c r="P273" s="5"/>
      <c r="Q273" s="5"/>
    </row>
    <row r="274" spans="15:17" s="80" customFormat="1">
      <c r="O274" s="5"/>
      <c r="P274" s="5"/>
      <c r="Q274" s="5"/>
    </row>
    <row r="275" spans="15:17" s="80" customFormat="1">
      <c r="O275" s="5"/>
      <c r="P275" s="5"/>
      <c r="Q275" s="5"/>
    </row>
    <row r="276" spans="15:17" s="80" customFormat="1">
      <c r="O276" s="5"/>
      <c r="P276" s="5"/>
      <c r="Q276" s="5"/>
    </row>
    <row r="277" spans="15:17" s="80" customFormat="1">
      <c r="O277" s="5"/>
      <c r="P277" s="5"/>
      <c r="Q277" s="5"/>
    </row>
    <row r="278" spans="15:17" s="80" customFormat="1">
      <c r="O278" s="5"/>
      <c r="P278" s="5"/>
      <c r="Q278" s="5"/>
    </row>
    <row r="279" spans="15:17" s="80" customFormat="1">
      <c r="O279" s="5"/>
      <c r="P279" s="5"/>
      <c r="Q279" s="5"/>
    </row>
    <row r="280" spans="15:17" s="80" customFormat="1">
      <c r="O280" s="5"/>
      <c r="P280" s="5"/>
      <c r="Q280" s="5"/>
    </row>
    <row r="281" spans="15:17" s="80" customFormat="1">
      <c r="O281" s="5"/>
      <c r="P281" s="5"/>
      <c r="Q281" s="5"/>
    </row>
    <row r="282" spans="15:17" s="80" customFormat="1">
      <c r="O282" s="5"/>
      <c r="P282" s="5"/>
      <c r="Q282" s="5"/>
    </row>
    <row r="283" spans="15:17" s="80" customFormat="1">
      <c r="O283" s="5"/>
      <c r="P283" s="5"/>
      <c r="Q283" s="5"/>
    </row>
    <row r="284" spans="15:17" s="80" customFormat="1">
      <c r="O284" s="5"/>
      <c r="P284" s="5"/>
      <c r="Q284" s="5"/>
    </row>
    <row r="285" spans="15:17" s="80" customFormat="1">
      <c r="O285" s="5"/>
      <c r="P285" s="5"/>
      <c r="Q285" s="5"/>
    </row>
    <row r="286" spans="15:17" s="80" customFormat="1">
      <c r="O286" s="5"/>
      <c r="P286" s="5"/>
      <c r="Q286" s="5"/>
    </row>
    <row r="287" spans="15:17" s="80" customFormat="1">
      <c r="O287" s="5"/>
      <c r="P287" s="5"/>
      <c r="Q287" s="5"/>
    </row>
    <row r="288" spans="15:17" s="80" customFormat="1">
      <c r="O288" s="5"/>
      <c r="P288" s="5"/>
      <c r="Q288" s="5"/>
    </row>
    <row r="289" spans="15:17" s="80" customFormat="1">
      <c r="O289" s="5"/>
      <c r="P289" s="5"/>
      <c r="Q289" s="5"/>
    </row>
    <row r="290" spans="15:17" s="80" customFormat="1">
      <c r="O290" s="5"/>
      <c r="P290" s="5"/>
      <c r="Q290" s="5"/>
    </row>
    <row r="291" spans="15:17" s="80" customFormat="1">
      <c r="O291" s="5"/>
      <c r="P291" s="5"/>
      <c r="Q291" s="5"/>
    </row>
    <row r="292" spans="15:17" s="80" customFormat="1">
      <c r="O292" s="5"/>
      <c r="P292" s="5"/>
      <c r="Q292" s="5"/>
    </row>
    <row r="293" spans="15:17" s="80" customFormat="1">
      <c r="O293" s="5"/>
      <c r="P293" s="5"/>
      <c r="Q293" s="5"/>
    </row>
    <row r="294" spans="15:17" s="80" customFormat="1">
      <c r="O294" s="5"/>
      <c r="P294" s="5"/>
      <c r="Q294" s="5"/>
    </row>
    <row r="295" spans="15:17" s="80" customFormat="1">
      <c r="O295" s="5"/>
      <c r="P295" s="5"/>
      <c r="Q295" s="5"/>
    </row>
    <row r="296" spans="15:17" s="80" customFormat="1">
      <c r="O296" s="5"/>
      <c r="P296" s="5"/>
      <c r="Q296" s="5"/>
    </row>
    <row r="297" spans="15:17" s="80" customFormat="1">
      <c r="O297" s="5"/>
      <c r="P297" s="5"/>
      <c r="Q297" s="5"/>
    </row>
    <row r="298" spans="15:17" s="80" customFormat="1">
      <c r="O298" s="5"/>
      <c r="P298" s="5"/>
      <c r="Q298" s="5"/>
    </row>
    <row r="299" spans="15:17" s="80" customFormat="1">
      <c r="O299" s="5"/>
      <c r="P299" s="5"/>
      <c r="Q299" s="5"/>
    </row>
    <row r="300" spans="15:17" s="80" customFormat="1">
      <c r="O300" s="5"/>
      <c r="P300" s="5"/>
      <c r="Q300" s="5"/>
    </row>
    <row r="301" spans="15:17" s="80" customFormat="1">
      <c r="O301" s="5"/>
      <c r="P301" s="5"/>
      <c r="Q301" s="5"/>
    </row>
    <row r="302" spans="15:17" s="80" customFormat="1">
      <c r="O302" s="5"/>
      <c r="P302" s="5"/>
      <c r="Q302" s="5"/>
    </row>
    <row r="303" spans="15:17" s="80" customFormat="1">
      <c r="O303" s="5"/>
      <c r="P303" s="5"/>
      <c r="Q303" s="5"/>
    </row>
    <row r="304" spans="15:17" s="80" customFormat="1">
      <c r="O304" s="5"/>
      <c r="P304" s="5"/>
      <c r="Q304" s="5"/>
    </row>
    <row r="305" spans="15:17" s="80" customFormat="1">
      <c r="O305" s="5"/>
      <c r="P305" s="5"/>
      <c r="Q305" s="5"/>
    </row>
    <row r="306" spans="15:17" s="80" customFormat="1">
      <c r="O306" s="5"/>
      <c r="P306" s="5"/>
      <c r="Q306" s="5"/>
    </row>
    <row r="307" spans="15:17" s="80" customFormat="1">
      <c r="O307" s="5"/>
      <c r="P307" s="5"/>
      <c r="Q307" s="5"/>
    </row>
    <row r="308" spans="15:17" s="80" customFormat="1">
      <c r="O308" s="5"/>
      <c r="P308" s="5"/>
      <c r="Q308" s="5"/>
    </row>
    <row r="309" spans="15:17" s="80" customFormat="1">
      <c r="O309" s="5"/>
      <c r="P309" s="5"/>
      <c r="Q309" s="5"/>
    </row>
    <row r="310" spans="15:17" s="80" customFormat="1">
      <c r="O310" s="5"/>
      <c r="P310" s="5"/>
      <c r="Q310" s="5"/>
    </row>
    <row r="311" spans="15:17" s="80" customFormat="1">
      <c r="O311" s="5"/>
      <c r="P311" s="5"/>
      <c r="Q311" s="5"/>
    </row>
    <row r="312" spans="15:17" s="80" customFormat="1">
      <c r="O312" s="5"/>
      <c r="P312" s="5"/>
      <c r="Q312" s="5"/>
    </row>
    <row r="313" spans="15:17" s="80" customFormat="1">
      <c r="O313" s="5"/>
      <c r="P313" s="5"/>
      <c r="Q313" s="5"/>
    </row>
    <row r="314" spans="15:17" s="80" customFormat="1">
      <c r="O314" s="5"/>
      <c r="P314" s="5"/>
      <c r="Q314" s="5"/>
    </row>
    <row r="315" spans="15:17" s="80" customFormat="1">
      <c r="O315" s="5"/>
      <c r="P315" s="5"/>
      <c r="Q315" s="5"/>
    </row>
    <row r="316" spans="15:17" s="80" customFormat="1">
      <c r="O316" s="5"/>
      <c r="P316" s="5"/>
      <c r="Q316" s="5"/>
    </row>
    <row r="317" spans="15:17" s="80" customFormat="1">
      <c r="O317" s="5"/>
      <c r="P317" s="5"/>
      <c r="Q317" s="5"/>
    </row>
    <row r="318" spans="15:17" s="80" customFormat="1">
      <c r="O318" s="5"/>
      <c r="P318" s="5"/>
      <c r="Q318" s="5"/>
    </row>
    <row r="319" spans="15:17" s="80" customFormat="1">
      <c r="O319" s="5"/>
      <c r="P319" s="5"/>
      <c r="Q319" s="5"/>
    </row>
    <row r="320" spans="15:17" s="80" customFormat="1">
      <c r="O320" s="5"/>
      <c r="P320" s="5"/>
      <c r="Q320" s="5"/>
    </row>
    <row r="321" spans="15:17" s="80" customFormat="1">
      <c r="O321" s="5"/>
      <c r="P321" s="5"/>
      <c r="Q321" s="5"/>
    </row>
    <row r="322" spans="15:17" s="80" customFormat="1">
      <c r="O322" s="5"/>
      <c r="P322" s="5"/>
      <c r="Q322" s="5"/>
    </row>
    <row r="323" spans="15:17" s="80" customFormat="1">
      <c r="O323" s="5"/>
      <c r="P323" s="5"/>
      <c r="Q323" s="5"/>
    </row>
    <row r="324" spans="15:17" s="80" customFormat="1">
      <c r="O324" s="5"/>
      <c r="P324" s="5"/>
      <c r="Q324" s="5"/>
    </row>
    <row r="325" spans="15:17" s="80" customFormat="1">
      <c r="O325" s="5"/>
      <c r="P325" s="5"/>
      <c r="Q325" s="5"/>
    </row>
    <row r="326" spans="15:17" s="80" customFormat="1">
      <c r="O326" s="5"/>
      <c r="P326" s="5"/>
      <c r="Q326" s="5"/>
    </row>
    <row r="327" spans="15:17" s="80" customFormat="1">
      <c r="O327" s="5"/>
      <c r="P327" s="5"/>
      <c r="Q327" s="5"/>
    </row>
    <row r="328" spans="15:17" s="80" customFormat="1">
      <c r="O328" s="5"/>
      <c r="P328" s="5"/>
      <c r="Q328" s="5"/>
    </row>
    <row r="329" spans="15:17" s="80" customFormat="1">
      <c r="O329" s="5"/>
      <c r="P329" s="5"/>
      <c r="Q329" s="5"/>
    </row>
    <row r="330" spans="15:17" s="80" customFormat="1">
      <c r="O330" s="5"/>
      <c r="P330" s="5"/>
      <c r="Q330" s="5"/>
    </row>
    <row r="331" spans="15:17" s="80" customFormat="1">
      <c r="O331" s="5"/>
      <c r="P331" s="5"/>
      <c r="Q331" s="5"/>
    </row>
    <row r="332" spans="15:17" s="80" customFormat="1">
      <c r="O332" s="5"/>
      <c r="P332" s="5"/>
      <c r="Q332" s="5"/>
    </row>
    <row r="333" spans="15:17" s="80" customFormat="1">
      <c r="O333" s="5"/>
      <c r="P333" s="5"/>
      <c r="Q333" s="5"/>
    </row>
    <row r="334" spans="15:17" s="80" customFormat="1">
      <c r="O334" s="5"/>
      <c r="P334" s="5"/>
      <c r="Q334" s="5"/>
    </row>
    <row r="335" spans="15:17" s="80" customFormat="1">
      <c r="O335" s="5"/>
      <c r="P335" s="5"/>
      <c r="Q335" s="5"/>
    </row>
    <row r="336" spans="15:17" s="80" customFormat="1">
      <c r="O336" s="5"/>
      <c r="P336" s="5"/>
      <c r="Q336" s="5"/>
    </row>
    <row r="337" spans="15:17" s="80" customFormat="1">
      <c r="O337" s="5"/>
      <c r="P337" s="5"/>
      <c r="Q337" s="5"/>
    </row>
    <row r="338" spans="15:17" s="80" customFormat="1">
      <c r="O338" s="5"/>
      <c r="P338" s="5"/>
      <c r="Q338" s="5"/>
    </row>
    <row r="339" spans="15:17" s="80" customFormat="1">
      <c r="O339" s="5"/>
      <c r="P339" s="5"/>
      <c r="Q339" s="5"/>
    </row>
    <row r="340" spans="15:17" s="80" customFormat="1">
      <c r="O340" s="5"/>
      <c r="P340" s="5"/>
      <c r="Q340" s="5"/>
    </row>
    <row r="341" spans="15:17" s="80" customFormat="1">
      <c r="O341" s="5"/>
      <c r="P341" s="5"/>
      <c r="Q341" s="5"/>
    </row>
    <row r="342" spans="15:17" s="80" customFormat="1">
      <c r="O342" s="5"/>
      <c r="P342" s="5"/>
      <c r="Q342" s="5"/>
    </row>
    <row r="343" spans="15:17" s="80" customFormat="1">
      <c r="O343" s="5"/>
      <c r="P343" s="5"/>
      <c r="Q343" s="5"/>
    </row>
    <row r="344" spans="15:17" s="80" customFormat="1">
      <c r="O344" s="5"/>
      <c r="P344" s="5"/>
      <c r="Q344" s="5"/>
    </row>
    <row r="345" spans="15:17" s="80" customFormat="1">
      <c r="O345" s="5"/>
      <c r="P345" s="5"/>
      <c r="Q345" s="5"/>
    </row>
    <row r="346" spans="15:17" s="80" customFormat="1">
      <c r="O346" s="5"/>
      <c r="P346" s="5"/>
      <c r="Q346" s="5"/>
    </row>
    <row r="347" spans="15:17" s="80" customFormat="1">
      <c r="O347" s="5"/>
      <c r="P347" s="5"/>
      <c r="Q347" s="5"/>
    </row>
    <row r="348" spans="15:17" s="80" customFormat="1">
      <c r="O348" s="5"/>
      <c r="P348" s="5"/>
      <c r="Q348" s="5"/>
    </row>
    <row r="349" spans="15:17" s="80" customFormat="1">
      <c r="O349" s="5"/>
      <c r="P349" s="5"/>
      <c r="Q349" s="5"/>
    </row>
    <row r="350" spans="15:17" s="80" customFormat="1">
      <c r="O350" s="5"/>
      <c r="P350" s="5"/>
      <c r="Q350" s="5"/>
    </row>
    <row r="351" spans="15:17" s="80" customFormat="1">
      <c r="O351" s="5"/>
      <c r="P351" s="5"/>
      <c r="Q351" s="5"/>
    </row>
    <row r="352" spans="15:17" s="80" customFormat="1">
      <c r="O352" s="5"/>
      <c r="P352" s="5"/>
      <c r="Q352" s="5"/>
    </row>
    <row r="353" spans="15:17" s="80" customFormat="1">
      <c r="O353" s="5"/>
      <c r="P353" s="5"/>
      <c r="Q353" s="5"/>
    </row>
    <row r="354" spans="15:17" s="80" customFormat="1">
      <c r="O354" s="5"/>
      <c r="P354" s="5"/>
      <c r="Q354" s="5"/>
    </row>
    <row r="355" spans="15:17" s="80" customFormat="1">
      <c r="O355" s="5"/>
      <c r="P355" s="5"/>
      <c r="Q355" s="5"/>
    </row>
    <row r="356" spans="15:17" s="80" customFormat="1">
      <c r="O356" s="5"/>
      <c r="P356" s="5"/>
      <c r="Q356" s="5"/>
    </row>
    <row r="357" spans="15:17" s="80" customFormat="1">
      <c r="O357" s="5"/>
      <c r="P357" s="5"/>
      <c r="Q357" s="5"/>
    </row>
    <row r="358" spans="15:17" s="80" customFormat="1">
      <c r="O358" s="5"/>
      <c r="P358" s="5"/>
      <c r="Q358" s="5"/>
    </row>
    <row r="359" spans="15:17" s="80" customFormat="1">
      <c r="O359" s="5"/>
      <c r="P359" s="5"/>
      <c r="Q359" s="5"/>
    </row>
    <row r="360" spans="15:17" s="80" customFormat="1">
      <c r="O360" s="5"/>
      <c r="P360" s="5"/>
      <c r="Q360" s="5"/>
    </row>
    <row r="361" spans="15:17" s="80" customFormat="1">
      <c r="O361" s="5"/>
      <c r="P361" s="5"/>
      <c r="Q361" s="5"/>
    </row>
    <row r="362" spans="15:17" s="80" customFormat="1">
      <c r="O362" s="5"/>
      <c r="P362" s="5"/>
      <c r="Q362" s="5"/>
    </row>
    <row r="363" spans="15:17" s="80" customFormat="1">
      <c r="O363" s="5"/>
      <c r="P363" s="5"/>
      <c r="Q363" s="5"/>
    </row>
    <row r="364" spans="15:17" s="80" customFormat="1">
      <c r="O364" s="5"/>
      <c r="P364" s="5"/>
      <c r="Q364" s="5"/>
    </row>
    <row r="365" spans="15:17" s="80" customFormat="1">
      <c r="O365" s="5"/>
      <c r="P365" s="5"/>
      <c r="Q365" s="5"/>
    </row>
    <row r="366" spans="15:17" s="80" customFormat="1">
      <c r="O366" s="5"/>
      <c r="P366" s="5"/>
      <c r="Q366" s="5"/>
    </row>
    <row r="367" spans="15:17" s="80" customFormat="1">
      <c r="O367" s="5"/>
      <c r="P367" s="5"/>
      <c r="Q367" s="5"/>
    </row>
    <row r="368" spans="15:17" s="80" customFormat="1">
      <c r="O368" s="5"/>
      <c r="P368" s="5"/>
      <c r="Q368" s="5"/>
    </row>
    <row r="369" spans="15:17" s="80" customFormat="1">
      <c r="O369" s="5"/>
      <c r="P369" s="5"/>
      <c r="Q369" s="5"/>
    </row>
    <row r="370" spans="15:17" s="80" customFormat="1">
      <c r="O370" s="5"/>
      <c r="P370" s="5"/>
      <c r="Q370" s="5"/>
    </row>
    <row r="371" spans="15:17" s="80" customFormat="1">
      <c r="O371" s="5"/>
      <c r="P371" s="5"/>
      <c r="Q371" s="5"/>
    </row>
    <row r="372" spans="15:17" s="80" customFormat="1">
      <c r="O372" s="5"/>
      <c r="P372" s="5"/>
      <c r="Q372" s="5"/>
    </row>
    <row r="373" spans="15:17" s="80" customFormat="1">
      <c r="O373" s="5"/>
      <c r="P373" s="5"/>
      <c r="Q373" s="5"/>
    </row>
    <row r="374" spans="15:17" s="80" customFormat="1">
      <c r="O374" s="5"/>
      <c r="P374" s="5"/>
      <c r="Q374" s="5"/>
    </row>
    <row r="375" spans="15:17" s="80" customFormat="1">
      <c r="O375" s="5"/>
      <c r="P375" s="5"/>
      <c r="Q375" s="5"/>
    </row>
    <row r="376" spans="15:17" s="80" customFormat="1">
      <c r="O376" s="5"/>
      <c r="P376" s="5"/>
      <c r="Q376" s="5"/>
    </row>
    <row r="377" spans="15:17" s="80" customFormat="1">
      <c r="O377" s="5"/>
      <c r="P377" s="5"/>
      <c r="Q377" s="5"/>
    </row>
    <row r="378" spans="15:17" s="80" customFormat="1">
      <c r="O378" s="5"/>
      <c r="P378" s="5"/>
      <c r="Q378" s="5"/>
    </row>
    <row r="379" spans="15:17" s="80" customFormat="1">
      <c r="O379" s="5"/>
      <c r="P379" s="5"/>
      <c r="Q379" s="5"/>
    </row>
    <row r="380" spans="15:17" s="80" customFormat="1">
      <c r="O380" s="5"/>
      <c r="P380" s="5"/>
      <c r="Q380" s="5"/>
    </row>
    <row r="381" spans="15:17" s="80" customFormat="1">
      <c r="O381" s="5"/>
      <c r="P381" s="5"/>
      <c r="Q381" s="5"/>
    </row>
    <row r="382" spans="15:17" s="80" customFormat="1">
      <c r="O382" s="5"/>
      <c r="P382" s="5"/>
      <c r="Q382" s="5"/>
    </row>
    <row r="383" spans="15:17" s="80" customFormat="1">
      <c r="O383" s="5"/>
      <c r="P383" s="5"/>
      <c r="Q383" s="5"/>
    </row>
    <row r="384" spans="15:17" s="80" customFormat="1">
      <c r="O384" s="5"/>
      <c r="P384" s="5"/>
      <c r="Q384" s="5"/>
    </row>
    <row r="385" spans="15:17" s="80" customFormat="1">
      <c r="O385" s="5"/>
      <c r="P385" s="5"/>
      <c r="Q385" s="5"/>
    </row>
    <row r="386" spans="15:17" s="80" customFormat="1">
      <c r="O386" s="5"/>
      <c r="P386" s="5"/>
      <c r="Q386" s="5"/>
    </row>
    <row r="387" spans="15:17" s="80" customFormat="1">
      <c r="O387" s="5"/>
      <c r="P387" s="5"/>
      <c r="Q387" s="5"/>
    </row>
    <row r="388" spans="15:17" s="80" customFormat="1">
      <c r="O388" s="5"/>
      <c r="P388" s="5"/>
      <c r="Q388" s="5"/>
    </row>
    <row r="389" spans="15:17" s="80" customFormat="1">
      <c r="O389" s="5"/>
      <c r="P389" s="5"/>
      <c r="Q389" s="5"/>
    </row>
    <row r="390" spans="15:17" s="80" customFormat="1">
      <c r="O390" s="5"/>
      <c r="P390" s="5"/>
      <c r="Q390" s="5"/>
    </row>
    <row r="391" spans="15:17" s="80" customFormat="1">
      <c r="O391" s="5"/>
      <c r="P391" s="5"/>
      <c r="Q391" s="5"/>
    </row>
    <row r="392" spans="15:17" s="80" customFormat="1">
      <c r="O392" s="5"/>
      <c r="P392" s="5"/>
      <c r="Q392" s="5"/>
    </row>
    <row r="393" spans="15:17" s="80" customFormat="1">
      <c r="O393" s="5"/>
      <c r="P393" s="5"/>
      <c r="Q393" s="5"/>
    </row>
    <row r="394" spans="15:17" s="80" customFormat="1">
      <c r="O394" s="5"/>
      <c r="P394" s="5"/>
      <c r="Q394" s="5"/>
    </row>
    <row r="395" spans="15:17" s="80" customFormat="1">
      <c r="O395" s="5"/>
      <c r="P395" s="5"/>
      <c r="Q395" s="5"/>
    </row>
    <row r="396" spans="15:17" s="80" customFormat="1">
      <c r="O396" s="5"/>
      <c r="P396" s="5"/>
      <c r="Q396" s="5"/>
    </row>
    <row r="397" spans="15:17" s="80" customFormat="1">
      <c r="O397" s="5"/>
      <c r="P397" s="5"/>
      <c r="Q397" s="5"/>
    </row>
    <row r="398" spans="15:17" s="80" customFormat="1">
      <c r="O398" s="5"/>
      <c r="P398" s="5"/>
      <c r="Q398" s="5"/>
    </row>
    <row r="399" spans="15:17" s="80" customFormat="1">
      <c r="O399" s="5"/>
      <c r="P399" s="5"/>
      <c r="Q399" s="5"/>
    </row>
    <row r="400" spans="15:17" s="80" customFormat="1">
      <c r="O400" s="5"/>
      <c r="P400" s="5"/>
      <c r="Q400" s="5"/>
    </row>
    <row r="401" spans="15:17" s="80" customFormat="1">
      <c r="O401" s="5"/>
      <c r="P401" s="5"/>
      <c r="Q401" s="5"/>
    </row>
    <row r="402" spans="15:17" s="80" customFormat="1">
      <c r="O402" s="5"/>
      <c r="P402" s="5"/>
      <c r="Q402" s="5"/>
    </row>
    <row r="403" spans="15:17" s="80" customFormat="1">
      <c r="O403" s="5"/>
      <c r="P403" s="5"/>
      <c r="Q403" s="5"/>
    </row>
    <row r="404" spans="15:17" s="80" customFormat="1">
      <c r="O404" s="5"/>
      <c r="P404" s="5"/>
      <c r="Q404" s="5"/>
    </row>
    <row r="405" spans="15:17" s="80" customFormat="1">
      <c r="O405" s="5"/>
      <c r="P405" s="5"/>
      <c r="Q405" s="5"/>
    </row>
    <row r="406" spans="15:17" s="80" customFormat="1">
      <c r="O406" s="5"/>
      <c r="P406" s="5"/>
      <c r="Q406" s="5"/>
    </row>
    <row r="407" spans="15:17" s="80" customFormat="1">
      <c r="O407" s="5"/>
      <c r="P407" s="5"/>
      <c r="Q407" s="5"/>
    </row>
    <row r="408" spans="15:17" s="80" customFormat="1">
      <c r="O408" s="5"/>
      <c r="P408" s="5"/>
      <c r="Q408" s="5"/>
    </row>
    <row r="409" spans="15:17" s="80" customFormat="1">
      <c r="O409" s="5"/>
      <c r="P409" s="5"/>
      <c r="Q409" s="5"/>
    </row>
    <row r="410" spans="15:17" s="80" customFormat="1">
      <c r="O410" s="5"/>
      <c r="P410" s="5"/>
      <c r="Q410" s="5"/>
    </row>
    <row r="411" spans="15:17" s="80" customFormat="1">
      <c r="O411" s="5"/>
      <c r="P411" s="5"/>
      <c r="Q411" s="5"/>
    </row>
    <row r="412" spans="15:17" s="80" customFormat="1">
      <c r="O412" s="5"/>
      <c r="P412" s="5"/>
      <c r="Q412" s="5"/>
    </row>
    <row r="413" spans="15:17" s="80" customFormat="1">
      <c r="O413" s="5"/>
      <c r="P413" s="5"/>
      <c r="Q413" s="5"/>
    </row>
    <row r="414" spans="15:17" s="80" customFormat="1">
      <c r="O414" s="5"/>
      <c r="P414" s="5"/>
      <c r="Q414" s="5"/>
    </row>
    <row r="415" spans="15:17" s="80" customFormat="1">
      <c r="O415" s="5"/>
      <c r="P415" s="5"/>
      <c r="Q415" s="5"/>
    </row>
    <row r="416" spans="15:17" s="80" customFormat="1">
      <c r="O416" s="5"/>
      <c r="P416" s="5"/>
      <c r="Q416" s="5"/>
    </row>
    <row r="417" spans="2:17" s="80" customFormat="1">
      <c r="O417" s="5"/>
      <c r="P417" s="5"/>
      <c r="Q417" s="5"/>
    </row>
    <row r="418" spans="2:17" s="80" customFormat="1">
      <c r="O418" s="5"/>
      <c r="P418" s="5"/>
      <c r="Q418" s="5"/>
    </row>
    <row r="419" spans="2:17" s="80" customFormat="1">
      <c r="O419" s="5"/>
      <c r="P419" s="5"/>
      <c r="Q419" s="5"/>
    </row>
    <row r="420" spans="2:17" s="80" customFormat="1">
      <c r="O420" s="5"/>
      <c r="P420" s="5"/>
      <c r="Q420" s="5"/>
    </row>
    <row r="421" spans="2:17" s="80" customFormat="1">
      <c r="O421" s="5"/>
      <c r="P421" s="5"/>
      <c r="Q421" s="5"/>
    </row>
    <row r="422" spans="2:17" s="80" customFormat="1">
      <c r="O422" s="5"/>
      <c r="P422" s="5"/>
      <c r="Q422" s="5"/>
    </row>
    <row r="423" spans="2:17" s="80" customFormat="1">
      <c r="O423" s="5"/>
      <c r="P423" s="5"/>
      <c r="Q423" s="5"/>
    </row>
    <row r="424" spans="2:17" s="80" customFormat="1">
      <c r="O424" s="5"/>
      <c r="P424" s="5"/>
      <c r="Q424" s="5"/>
    </row>
    <row r="425" spans="2:17" s="80" customFormat="1">
      <c r="O425" s="5"/>
      <c r="P425" s="5"/>
      <c r="Q425" s="5"/>
    </row>
    <row r="426" spans="2:17" s="80" customFormat="1">
      <c r="O426" s="5"/>
      <c r="P426" s="5"/>
      <c r="Q426" s="5"/>
    </row>
    <row r="427" spans="2:17" s="80" customFormat="1">
      <c r="I427" s="263"/>
      <c r="J427" s="263"/>
      <c r="K427" s="263"/>
      <c r="L427" s="263"/>
      <c r="M427" s="263"/>
      <c r="O427" s="5"/>
      <c r="P427" s="5"/>
      <c r="Q427" s="5"/>
    </row>
    <row r="428" spans="2:17" s="80" customFormat="1">
      <c r="I428" s="263"/>
      <c r="J428" s="263"/>
      <c r="K428" s="263"/>
      <c r="L428" s="263"/>
      <c r="M428" s="263"/>
      <c r="N428" s="263"/>
      <c r="O428" s="5"/>
      <c r="P428" s="5"/>
      <c r="Q428" s="5"/>
    </row>
    <row r="429" spans="2:17">
      <c r="B429" s="80"/>
      <c r="C429" s="80"/>
      <c r="D429" s="80"/>
      <c r="E429" s="80"/>
      <c r="F429" s="80"/>
      <c r="G429" s="80"/>
    </row>
    <row r="430" spans="2:17">
      <c r="B430" s="80"/>
      <c r="C430" s="80"/>
      <c r="D430" s="80"/>
      <c r="E430" s="80"/>
      <c r="F430" s="80"/>
      <c r="G430" s="80"/>
    </row>
  </sheetData>
  <mergeCells count="5">
    <mergeCell ref="B1:G1"/>
    <mergeCell ref="I1:M1"/>
    <mergeCell ref="I9:M9"/>
    <mergeCell ref="I47:M47"/>
    <mergeCell ref="B51:G52"/>
  </mergeCells>
  <pageMargins left="0.25" right="0.25" top="0.25" bottom="0.25" header="0.3" footer="0.3"/>
  <pageSetup scale="46" orientation="portrait" r:id="rId1"/>
  <headerFooter>
    <oddFooter>&amp;R&amp;P of &amp;N</oddFooter>
  </headerFooter>
  <rowBreaks count="1" manualBreakCount="1">
    <brk id="50" min="8" max="1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3"/>
  <sheetViews>
    <sheetView workbookViewId="0">
      <selection activeCell="G26" sqref="G26"/>
    </sheetView>
  </sheetViews>
  <sheetFormatPr defaultRowHeight="14.4"/>
  <cols>
    <col min="1" max="1" width="32.33203125" customWidth="1"/>
    <col min="2" max="2" width="14" customWidth="1"/>
    <col min="3" max="3" width="12.109375" customWidth="1"/>
    <col min="4" max="4" width="15.77734375" customWidth="1"/>
  </cols>
  <sheetData>
    <row r="1" spans="1:4" ht="16.2" thickBot="1">
      <c r="A1" s="8" t="s">
        <v>224</v>
      </c>
      <c r="B1" s="8"/>
      <c r="C1" s="8"/>
      <c r="D1" s="753"/>
    </row>
    <row r="2" spans="1:4" ht="16.2" thickBot="1">
      <c r="A2" s="754" t="s">
        <v>225</v>
      </c>
      <c r="B2" s="754"/>
      <c r="C2" s="754"/>
      <c r="D2" s="755"/>
    </row>
    <row r="3" spans="1:4" ht="15.6">
      <c r="A3" s="756"/>
      <c r="B3" s="757"/>
      <c r="C3" s="758" t="s">
        <v>226</v>
      </c>
      <c r="D3" s="759">
        <v>425</v>
      </c>
    </row>
    <row r="4" spans="1:4" ht="15.6">
      <c r="A4" s="760"/>
      <c r="B4" s="761" t="s">
        <v>11</v>
      </c>
      <c r="C4" s="761" t="s">
        <v>12</v>
      </c>
      <c r="D4" s="762" t="s">
        <v>13</v>
      </c>
    </row>
    <row r="5" spans="1:4" ht="15.6">
      <c r="A5" s="763" t="s">
        <v>227</v>
      </c>
      <c r="B5" s="764">
        <v>41517</v>
      </c>
      <c r="C5" s="765">
        <v>1</v>
      </c>
      <c r="D5" s="766">
        <f>B5*C5</f>
        <v>41517</v>
      </c>
    </row>
    <row r="6" spans="1:4" ht="15.6">
      <c r="A6" s="767" t="s">
        <v>32</v>
      </c>
      <c r="B6" s="768">
        <f>'[8]Integrated Team (FY21)'!E23</f>
        <v>32198.400000000001</v>
      </c>
      <c r="C6" s="769">
        <v>1.5</v>
      </c>
      <c r="D6" s="770">
        <f>B6*C6</f>
        <v>48297.600000000006</v>
      </c>
    </row>
    <row r="7" spans="1:4" ht="15.6">
      <c r="A7" s="771" t="s">
        <v>228</v>
      </c>
      <c r="B7" s="772"/>
      <c r="C7" s="773">
        <f>C5+C6</f>
        <v>2.5</v>
      </c>
      <c r="D7" s="774">
        <f>SUM(D5:D6)</f>
        <v>89814.6</v>
      </c>
    </row>
    <row r="8" spans="1:4" ht="15.6">
      <c r="A8" s="767"/>
      <c r="B8" s="775"/>
      <c r="C8" s="775"/>
      <c r="D8" s="770"/>
    </row>
    <row r="9" spans="1:4" ht="15.6">
      <c r="A9" s="767" t="s">
        <v>229</v>
      </c>
      <c r="B9" s="776">
        <f>'[8]Integrated Team (FY21)'!E32</f>
        <v>0.22309999999999999</v>
      </c>
      <c r="C9" s="775"/>
      <c r="D9" s="770">
        <f>B9*D7</f>
        <v>20037.63726</v>
      </c>
    </row>
    <row r="10" spans="1:4" ht="15.6">
      <c r="A10" s="771" t="s">
        <v>47</v>
      </c>
      <c r="B10" s="777"/>
      <c r="C10" s="777"/>
      <c r="D10" s="774">
        <f>SUM(D7+D9)</f>
        <v>109852.23726000001</v>
      </c>
    </row>
    <row r="11" spans="1:4" ht="15.6">
      <c r="A11" s="778"/>
      <c r="B11" s="779"/>
      <c r="C11" s="780"/>
      <c r="D11" s="781"/>
    </row>
    <row r="12" spans="1:4" ht="15.6">
      <c r="A12" s="767" t="s">
        <v>230</v>
      </c>
      <c r="B12" s="768">
        <v>561.20000000000005</v>
      </c>
      <c r="C12" s="782"/>
      <c r="D12" s="770">
        <f>B12*C7</f>
        <v>1403</v>
      </c>
    </row>
    <row r="13" spans="1:4" ht="15.6">
      <c r="A13" s="767" t="s">
        <v>231</v>
      </c>
      <c r="B13" s="783">
        <v>23.42</v>
      </c>
      <c r="C13" s="775"/>
      <c r="D13" s="770">
        <f>150*C7*B13</f>
        <v>8782.5</v>
      </c>
    </row>
    <row r="14" spans="1:4" ht="15.6">
      <c r="A14" s="767"/>
      <c r="B14" s="783"/>
      <c r="C14" s="783"/>
      <c r="D14" s="770"/>
    </row>
    <row r="15" spans="1:4" ht="15.6">
      <c r="A15" s="767"/>
      <c r="B15" s="775"/>
      <c r="C15" s="775"/>
      <c r="D15" s="770"/>
    </row>
    <row r="16" spans="1:4" ht="15.6">
      <c r="A16" s="771" t="s">
        <v>232</v>
      </c>
      <c r="B16" s="777"/>
      <c r="C16" s="777"/>
      <c r="D16" s="774">
        <f>SUM((D10)+SUM(D12:D15))</f>
        <v>120037.73726000001</v>
      </c>
    </row>
    <row r="17" spans="1:9" ht="15.6">
      <c r="A17" s="767"/>
      <c r="B17" s="775"/>
      <c r="C17" s="775"/>
      <c r="D17" s="770"/>
    </row>
    <row r="18" spans="1:9" ht="15.6">
      <c r="A18" s="784" t="s">
        <v>111</v>
      </c>
      <c r="B18" s="776">
        <f>'[8]Integrated Team (FY21)'!E46</f>
        <v>0.12</v>
      </c>
      <c r="C18" s="775"/>
      <c r="D18" s="770">
        <f>B18*D16</f>
        <v>14404.528471200001</v>
      </c>
    </row>
    <row r="19" spans="1:9" ht="15.6">
      <c r="A19" s="784" t="s">
        <v>139</v>
      </c>
      <c r="B19" s="776">
        <f>'[8]Integrated Team (FY21)'!E45</f>
        <v>3.7000000000000002E-3</v>
      </c>
      <c r="C19" s="775"/>
      <c r="D19" s="770">
        <f>B19*D7</f>
        <v>332.31402000000003</v>
      </c>
    </row>
    <row r="20" spans="1:9" ht="16.2" thickBot="1">
      <c r="A20" s="785" t="s">
        <v>81</v>
      </c>
      <c r="B20" s="786"/>
      <c r="C20" s="786"/>
      <c r="D20" s="787">
        <f>SUM(D16:D19)</f>
        <v>134774.57975120001</v>
      </c>
    </row>
    <row r="21" spans="1:9" ht="16.2" thickTop="1">
      <c r="A21" s="788"/>
      <c r="B21" s="789"/>
      <c r="C21" s="789"/>
      <c r="D21" s="790"/>
    </row>
    <row r="22" spans="1:9" ht="15.6">
      <c r="A22" s="788" t="s">
        <v>233</v>
      </c>
      <c r="B22" s="791">
        <f>'[8]Integrated Team (FY21)'!E48</f>
        <v>1.7780248869661817E-2</v>
      </c>
      <c r="C22" s="789"/>
      <c r="D22" s="790">
        <f>(D20*B22)-(D7*B22)</f>
        <v>799.39962915129217</v>
      </c>
    </row>
    <row r="23" spans="1:9" ht="15.6">
      <c r="A23" s="792"/>
      <c r="B23" s="793"/>
      <c r="C23" s="789"/>
      <c r="D23" s="794"/>
    </row>
    <row r="24" spans="1:9" ht="15.6">
      <c r="A24" s="795" t="s">
        <v>234</v>
      </c>
      <c r="B24" s="796"/>
      <c r="C24" s="797"/>
      <c r="D24" s="798">
        <f>SUM(D20:D23)</f>
        <v>135573.97938035132</v>
      </c>
      <c r="I24" s="799"/>
    </row>
    <row r="25" spans="1:9" ht="15.6">
      <c r="A25" s="788"/>
      <c r="B25" s="791"/>
      <c r="C25" s="789"/>
      <c r="D25" s="790"/>
    </row>
    <row r="26" spans="1:9" ht="16.2" thickBot="1">
      <c r="A26" s="800" t="s">
        <v>235</v>
      </c>
      <c r="B26" s="801"/>
      <c r="C26" s="801"/>
      <c r="D26" s="802">
        <f>ROUND(D24/12/D3,2)</f>
        <v>26.58</v>
      </c>
    </row>
    <row r="27" spans="1:9" ht="15.6">
      <c r="A27" s="803"/>
      <c r="B27" s="803"/>
      <c r="C27" s="803"/>
      <c r="D27" s="803"/>
    </row>
    <row r="28" spans="1:9" ht="15.6">
      <c r="A28" s="803"/>
      <c r="B28" s="803"/>
      <c r="C28" s="803"/>
      <c r="D28" s="803"/>
    </row>
    <row r="29" spans="1:9" ht="15.6">
      <c r="A29" s="803"/>
      <c r="B29" s="803"/>
      <c r="C29" s="803"/>
      <c r="D29" s="804"/>
    </row>
    <row r="30" spans="1:9" ht="15.6">
      <c r="A30" s="803"/>
      <c r="B30" s="803"/>
      <c r="C30" s="803"/>
      <c r="D30" s="805"/>
    </row>
    <row r="31" spans="1:9" ht="15.6">
      <c r="A31" s="803"/>
      <c r="B31" s="803"/>
      <c r="C31" s="803"/>
      <c r="D31" s="806"/>
    </row>
    <row r="32" spans="1:9" ht="15.6">
      <c r="A32" s="803"/>
      <c r="B32" s="803"/>
      <c r="C32" s="803"/>
      <c r="D32" s="806"/>
    </row>
    <row r="33" spans="1:4" ht="15.6">
      <c r="A33" s="803"/>
      <c r="B33" s="803"/>
      <c r="C33" s="803"/>
      <c r="D33" s="807"/>
    </row>
  </sheetData>
  <pageMargins left="0.7" right="0.7" top="0.75" bottom="0.75" header="0.3" footer="0.3"/>
  <pageSetup scale="94"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I26"/>
  <sheetViews>
    <sheetView workbookViewId="0">
      <selection activeCell="G26" sqref="G26"/>
    </sheetView>
  </sheetViews>
  <sheetFormatPr defaultRowHeight="13.2"/>
  <cols>
    <col min="1" max="1" width="38.44140625" style="810" customWidth="1"/>
    <col min="2" max="2" width="12.88671875" style="815" customWidth="1"/>
    <col min="3" max="82" width="7.6640625" style="810" customWidth="1"/>
    <col min="83" max="256" width="8.88671875" style="810"/>
    <col min="257" max="257" width="38.44140625" style="810" customWidth="1"/>
    <col min="258" max="258" width="12.88671875" style="810" customWidth="1"/>
    <col min="259" max="338" width="7.6640625" style="810" customWidth="1"/>
    <col min="339" max="512" width="8.88671875" style="810"/>
    <col min="513" max="513" width="38.44140625" style="810" customWidth="1"/>
    <col min="514" max="514" width="12.88671875" style="810" customWidth="1"/>
    <col min="515" max="594" width="7.6640625" style="810" customWidth="1"/>
    <col min="595" max="768" width="8.88671875" style="810"/>
    <col min="769" max="769" width="38.44140625" style="810" customWidth="1"/>
    <col min="770" max="770" width="12.88671875" style="810" customWidth="1"/>
    <col min="771" max="850" width="7.6640625" style="810" customWidth="1"/>
    <col min="851" max="1024" width="8.88671875" style="810"/>
    <col min="1025" max="1025" width="38.44140625" style="810" customWidth="1"/>
    <col min="1026" max="1026" width="12.88671875" style="810" customWidth="1"/>
    <col min="1027" max="1106" width="7.6640625" style="810" customWidth="1"/>
    <col min="1107" max="1280" width="8.88671875" style="810"/>
    <col min="1281" max="1281" width="38.44140625" style="810" customWidth="1"/>
    <col min="1282" max="1282" width="12.88671875" style="810" customWidth="1"/>
    <col min="1283" max="1362" width="7.6640625" style="810" customWidth="1"/>
    <col min="1363" max="1536" width="8.88671875" style="810"/>
    <col min="1537" max="1537" width="38.44140625" style="810" customWidth="1"/>
    <col min="1538" max="1538" width="12.88671875" style="810" customWidth="1"/>
    <col min="1539" max="1618" width="7.6640625" style="810" customWidth="1"/>
    <col min="1619" max="1792" width="8.88671875" style="810"/>
    <col min="1793" max="1793" width="38.44140625" style="810" customWidth="1"/>
    <col min="1794" max="1794" width="12.88671875" style="810" customWidth="1"/>
    <col min="1795" max="1874" width="7.6640625" style="810" customWidth="1"/>
    <col min="1875" max="2048" width="8.88671875" style="810"/>
    <col min="2049" max="2049" width="38.44140625" style="810" customWidth="1"/>
    <col min="2050" max="2050" width="12.88671875" style="810" customWidth="1"/>
    <col min="2051" max="2130" width="7.6640625" style="810" customWidth="1"/>
    <col min="2131" max="2304" width="8.88671875" style="810"/>
    <col min="2305" max="2305" width="38.44140625" style="810" customWidth="1"/>
    <col min="2306" max="2306" width="12.88671875" style="810" customWidth="1"/>
    <col min="2307" max="2386" width="7.6640625" style="810" customWidth="1"/>
    <col min="2387" max="2560" width="8.88671875" style="810"/>
    <col min="2561" max="2561" width="38.44140625" style="810" customWidth="1"/>
    <col min="2562" max="2562" width="12.88671875" style="810" customWidth="1"/>
    <col min="2563" max="2642" width="7.6640625" style="810" customWidth="1"/>
    <col min="2643" max="2816" width="8.88671875" style="810"/>
    <col min="2817" max="2817" width="38.44140625" style="810" customWidth="1"/>
    <col min="2818" max="2818" width="12.88671875" style="810" customWidth="1"/>
    <col min="2819" max="2898" width="7.6640625" style="810" customWidth="1"/>
    <col min="2899" max="3072" width="8.88671875" style="810"/>
    <col min="3073" max="3073" width="38.44140625" style="810" customWidth="1"/>
    <col min="3074" max="3074" width="12.88671875" style="810" customWidth="1"/>
    <col min="3075" max="3154" width="7.6640625" style="810" customWidth="1"/>
    <col min="3155" max="3328" width="8.88671875" style="810"/>
    <col min="3329" max="3329" width="38.44140625" style="810" customWidth="1"/>
    <col min="3330" max="3330" width="12.88671875" style="810" customWidth="1"/>
    <col min="3331" max="3410" width="7.6640625" style="810" customWidth="1"/>
    <col min="3411" max="3584" width="8.88671875" style="810"/>
    <col min="3585" max="3585" width="38.44140625" style="810" customWidth="1"/>
    <col min="3586" max="3586" width="12.88671875" style="810" customWidth="1"/>
    <col min="3587" max="3666" width="7.6640625" style="810" customWidth="1"/>
    <col min="3667" max="3840" width="8.88671875" style="810"/>
    <col min="3841" max="3841" width="38.44140625" style="810" customWidth="1"/>
    <col min="3842" max="3842" width="12.88671875" style="810" customWidth="1"/>
    <col min="3843" max="3922" width="7.6640625" style="810" customWidth="1"/>
    <col min="3923" max="4096" width="8.88671875" style="810"/>
    <col min="4097" max="4097" width="38.44140625" style="810" customWidth="1"/>
    <col min="4098" max="4098" width="12.88671875" style="810" customWidth="1"/>
    <col min="4099" max="4178" width="7.6640625" style="810" customWidth="1"/>
    <col min="4179" max="4352" width="8.88671875" style="810"/>
    <col min="4353" max="4353" width="38.44140625" style="810" customWidth="1"/>
    <col min="4354" max="4354" width="12.88671875" style="810" customWidth="1"/>
    <col min="4355" max="4434" width="7.6640625" style="810" customWidth="1"/>
    <col min="4435" max="4608" width="8.88671875" style="810"/>
    <col min="4609" max="4609" width="38.44140625" style="810" customWidth="1"/>
    <col min="4610" max="4610" width="12.88671875" style="810" customWidth="1"/>
    <col min="4611" max="4690" width="7.6640625" style="810" customWidth="1"/>
    <col min="4691" max="4864" width="8.88671875" style="810"/>
    <col min="4865" max="4865" width="38.44140625" style="810" customWidth="1"/>
    <col min="4866" max="4866" width="12.88671875" style="810" customWidth="1"/>
    <col min="4867" max="4946" width="7.6640625" style="810" customWidth="1"/>
    <col min="4947" max="5120" width="8.88671875" style="810"/>
    <col min="5121" max="5121" width="38.44140625" style="810" customWidth="1"/>
    <col min="5122" max="5122" width="12.88671875" style="810" customWidth="1"/>
    <col min="5123" max="5202" width="7.6640625" style="810" customWidth="1"/>
    <col min="5203" max="5376" width="8.88671875" style="810"/>
    <col min="5377" max="5377" width="38.44140625" style="810" customWidth="1"/>
    <col min="5378" max="5378" width="12.88671875" style="810" customWidth="1"/>
    <col min="5379" max="5458" width="7.6640625" style="810" customWidth="1"/>
    <col min="5459" max="5632" width="8.88671875" style="810"/>
    <col min="5633" max="5633" width="38.44140625" style="810" customWidth="1"/>
    <col min="5634" max="5634" width="12.88671875" style="810" customWidth="1"/>
    <col min="5635" max="5714" width="7.6640625" style="810" customWidth="1"/>
    <col min="5715" max="5888" width="8.88671875" style="810"/>
    <col min="5889" max="5889" width="38.44140625" style="810" customWidth="1"/>
    <col min="5890" max="5890" width="12.88671875" style="810" customWidth="1"/>
    <col min="5891" max="5970" width="7.6640625" style="810" customWidth="1"/>
    <col min="5971" max="6144" width="8.88671875" style="810"/>
    <col min="6145" max="6145" width="38.44140625" style="810" customWidth="1"/>
    <col min="6146" max="6146" width="12.88671875" style="810" customWidth="1"/>
    <col min="6147" max="6226" width="7.6640625" style="810" customWidth="1"/>
    <col min="6227" max="6400" width="8.88671875" style="810"/>
    <col min="6401" max="6401" width="38.44140625" style="810" customWidth="1"/>
    <col min="6402" max="6402" width="12.88671875" style="810" customWidth="1"/>
    <col min="6403" max="6482" width="7.6640625" style="810" customWidth="1"/>
    <col min="6483" max="6656" width="8.88671875" style="810"/>
    <col min="6657" max="6657" width="38.44140625" style="810" customWidth="1"/>
    <col min="6658" max="6658" width="12.88671875" style="810" customWidth="1"/>
    <col min="6659" max="6738" width="7.6640625" style="810" customWidth="1"/>
    <col min="6739" max="6912" width="8.88671875" style="810"/>
    <col min="6913" max="6913" width="38.44140625" style="810" customWidth="1"/>
    <col min="6914" max="6914" width="12.88671875" style="810" customWidth="1"/>
    <col min="6915" max="6994" width="7.6640625" style="810" customWidth="1"/>
    <col min="6995" max="7168" width="8.88671875" style="810"/>
    <col min="7169" max="7169" width="38.44140625" style="810" customWidth="1"/>
    <col min="7170" max="7170" width="12.88671875" style="810" customWidth="1"/>
    <col min="7171" max="7250" width="7.6640625" style="810" customWidth="1"/>
    <col min="7251" max="7424" width="8.88671875" style="810"/>
    <col min="7425" max="7425" width="38.44140625" style="810" customWidth="1"/>
    <col min="7426" max="7426" width="12.88671875" style="810" customWidth="1"/>
    <col min="7427" max="7506" width="7.6640625" style="810" customWidth="1"/>
    <col min="7507" max="7680" width="8.88671875" style="810"/>
    <col min="7681" max="7681" width="38.44140625" style="810" customWidth="1"/>
    <col min="7682" max="7682" width="12.88671875" style="810" customWidth="1"/>
    <col min="7683" max="7762" width="7.6640625" style="810" customWidth="1"/>
    <col min="7763" max="7936" width="8.88671875" style="810"/>
    <col min="7937" max="7937" width="38.44140625" style="810" customWidth="1"/>
    <col min="7938" max="7938" width="12.88671875" style="810" customWidth="1"/>
    <col min="7939" max="8018" width="7.6640625" style="810" customWidth="1"/>
    <col min="8019" max="8192" width="8.88671875" style="810"/>
    <col min="8193" max="8193" width="38.44140625" style="810" customWidth="1"/>
    <col min="8194" max="8194" width="12.88671875" style="810" customWidth="1"/>
    <col min="8195" max="8274" width="7.6640625" style="810" customWidth="1"/>
    <col min="8275" max="8448" width="8.88671875" style="810"/>
    <col min="8449" max="8449" width="38.44140625" style="810" customWidth="1"/>
    <col min="8450" max="8450" width="12.88671875" style="810" customWidth="1"/>
    <col min="8451" max="8530" width="7.6640625" style="810" customWidth="1"/>
    <col min="8531" max="8704" width="8.88671875" style="810"/>
    <col min="8705" max="8705" width="38.44140625" style="810" customWidth="1"/>
    <col min="8706" max="8706" width="12.88671875" style="810" customWidth="1"/>
    <col min="8707" max="8786" width="7.6640625" style="810" customWidth="1"/>
    <col min="8787" max="8960" width="8.88671875" style="810"/>
    <col min="8961" max="8961" width="38.44140625" style="810" customWidth="1"/>
    <col min="8962" max="8962" width="12.88671875" style="810" customWidth="1"/>
    <col min="8963" max="9042" width="7.6640625" style="810" customWidth="1"/>
    <col min="9043" max="9216" width="8.88671875" style="810"/>
    <col min="9217" max="9217" width="38.44140625" style="810" customWidth="1"/>
    <col min="9218" max="9218" width="12.88671875" style="810" customWidth="1"/>
    <col min="9219" max="9298" width="7.6640625" style="810" customWidth="1"/>
    <col min="9299" max="9472" width="8.88671875" style="810"/>
    <col min="9473" max="9473" width="38.44140625" style="810" customWidth="1"/>
    <col min="9474" max="9474" width="12.88671875" style="810" customWidth="1"/>
    <col min="9475" max="9554" width="7.6640625" style="810" customWidth="1"/>
    <col min="9555" max="9728" width="8.88671875" style="810"/>
    <col min="9729" max="9729" width="38.44140625" style="810" customWidth="1"/>
    <col min="9730" max="9730" width="12.88671875" style="810" customWidth="1"/>
    <col min="9731" max="9810" width="7.6640625" style="810" customWidth="1"/>
    <col min="9811" max="9984" width="8.88671875" style="810"/>
    <col min="9985" max="9985" width="38.44140625" style="810" customWidth="1"/>
    <col min="9986" max="9986" width="12.88671875" style="810" customWidth="1"/>
    <col min="9987" max="10066" width="7.6640625" style="810" customWidth="1"/>
    <col min="10067" max="10240" width="8.88671875" style="810"/>
    <col min="10241" max="10241" width="38.44140625" style="810" customWidth="1"/>
    <col min="10242" max="10242" width="12.88671875" style="810" customWidth="1"/>
    <col min="10243" max="10322" width="7.6640625" style="810" customWidth="1"/>
    <col min="10323" max="10496" width="8.88671875" style="810"/>
    <col min="10497" max="10497" width="38.44140625" style="810" customWidth="1"/>
    <col min="10498" max="10498" width="12.88671875" style="810" customWidth="1"/>
    <col min="10499" max="10578" width="7.6640625" style="810" customWidth="1"/>
    <col min="10579" max="10752" width="8.88671875" style="810"/>
    <col min="10753" max="10753" width="38.44140625" style="810" customWidth="1"/>
    <col min="10754" max="10754" width="12.88671875" style="810" customWidth="1"/>
    <col min="10755" max="10834" width="7.6640625" style="810" customWidth="1"/>
    <col min="10835" max="11008" width="8.88671875" style="810"/>
    <col min="11009" max="11009" width="38.44140625" style="810" customWidth="1"/>
    <col min="11010" max="11010" width="12.88671875" style="810" customWidth="1"/>
    <col min="11011" max="11090" width="7.6640625" style="810" customWidth="1"/>
    <col min="11091" max="11264" width="8.88671875" style="810"/>
    <col min="11265" max="11265" width="38.44140625" style="810" customWidth="1"/>
    <col min="11266" max="11266" width="12.88671875" style="810" customWidth="1"/>
    <col min="11267" max="11346" width="7.6640625" style="810" customWidth="1"/>
    <col min="11347" max="11520" width="8.88671875" style="810"/>
    <col min="11521" max="11521" width="38.44140625" style="810" customWidth="1"/>
    <col min="11522" max="11522" width="12.88671875" style="810" customWidth="1"/>
    <col min="11523" max="11602" width="7.6640625" style="810" customWidth="1"/>
    <col min="11603" max="11776" width="8.88671875" style="810"/>
    <col min="11777" max="11777" width="38.44140625" style="810" customWidth="1"/>
    <col min="11778" max="11778" width="12.88671875" style="810" customWidth="1"/>
    <col min="11779" max="11858" width="7.6640625" style="810" customWidth="1"/>
    <col min="11859" max="12032" width="8.88671875" style="810"/>
    <col min="12033" max="12033" width="38.44140625" style="810" customWidth="1"/>
    <col min="12034" max="12034" width="12.88671875" style="810" customWidth="1"/>
    <col min="12035" max="12114" width="7.6640625" style="810" customWidth="1"/>
    <col min="12115" max="12288" width="8.88671875" style="810"/>
    <col min="12289" max="12289" width="38.44140625" style="810" customWidth="1"/>
    <col min="12290" max="12290" width="12.88671875" style="810" customWidth="1"/>
    <col min="12291" max="12370" width="7.6640625" style="810" customWidth="1"/>
    <col min="12371" max="12544" width="8.88671875" style="810"/>
    <col min="12545" max="12545" width="38.44140625" style="810" customWidth="1"/>
    <col min="12546" max="12546" width="12.88671875" style="810" customWidth="1"/>
    <col min="12547" max="12626" width="7.6640625" style="810" customWidth="1"/>
    <col min="12627" max="12800" width="8.88671875" style="810"/>
    <col min="12801" max="12801" width="38.44140625" style="810" customWidth="1"/>
    <col min="12802" max="12802" width="12.88671875" style="810" customWidth="1"/>
    <col min="12803" max="12882" width="7.6640625" style="810" customWidth="1"/>
    <col min="12883" max="13056" width="8.88671875" style="810"/>
    <col min="13057" max="13057" width="38.44140625" style="810" customWidth="1"/>
    <col min="13058" max="13058" width="12.88671875" style="810" customWidth="1"/>
    <col min="13059" max="13138" width="7.6640625" style="810" customWidth="1"/>
    <col min="13139" max="13312" width="8.88671875" style="810"/>
    <col min="13313" max="13313" width="38.44140625" style="810" customWidth="1"/>
    <col min="13314" max="13314" width="12.88671875" style="810" customWidth="1"/>
    <col min="13315" max="13394" width="7.6640625" style="810" customWidth="1"/>
    <col min="13395" max="13568" width="8.88671875" style="810"/>
    <col min="13569" max="13569" width="38.44140625" style="810" customWidth="1"/>
    <col min="13570" max="13570" width="12.88671875" style="810" customWidth="1"/>
    <col min="13571" max="13650" width="7.6640625" style="810" customWidth="1"/>
    <col min="13651" max="13824" width="8.88671875" style="810"/>
    <col min="13825" max="13825" width="38.44140625" style="810" customWidth="1"/>
    <col min="13826" max="13826" width="12.88671875" style="810" customWidth="1"/>
    <col min="13827" max="13906" width="7.6640625" style="810" customWidth="1"/>
    <col min="13907" max="14080" width="8.88671875" style="810"/>
    <col min="14081" max="14081" width="38.44140625" style="810" customWidth="1"/>
    <col min="14082" max="14082" width="12.88671875" style="810" customWidth="1"/>
    <col min="14083" max="14162" width="7.6640625" style="810" customWidth="1"/>
    <col min="14163" max="14336" width="8.88671875" style="810"/>
    <col min="14337" max="14337" width="38.44140625" style="810" customWidth="1"/>
    <col min="14338" max="14338" width="12.88671875" style="810" customWidth="1"/>
    <col min="14339" max="14418" width="7.6640625" style="810" customWidth="1"/>
    <col min="14419" max="14592" width="8.88671875" style="810"/>
    <col min="14593" max="14593" width="38.44140625" style="810" customWidth="1"/>
    <col min="14594" max="14594" width="12.88671875" style="810" customWidth="1"/>
    <col min="14595" max="14674" width="7.6640625" style="810" customWidth="1"/>
    <col min="14675" max="14848" width="8.88671875" style="810"/>
    <col min="14849" max="14849" width="38.44140625" style="810" customWidth="1"/>
    <col min="14850" max="14850" width="12.88671875" style="810" customWidth="1"/>
    <col min="14851" max="14930" width="7.6640625" style="810" customWidth="1"/>
    <col min="14931" max="15104" width="8.88671875" style="810"/>
    <col min="15105" max="15105" width="38.44140625" style="810" customWidth="1"/>
    <col min="15106" max="15106" width="12.88671875" style="810" customWidth="1"/>
    <col min="15107" max="15186" width="7.6640625" style="810" customWidth="1"/>
    <col min="15187" max="15360" width="8.88671875" style="810"/>
    <col min="15361" max="15361" width="38.44140625" style="810" customWidth="1"/>
    <col min="15362" max="15362" width="12.88671875" style="810" customWidth="1"/>
    <col min="15363" max="15442" width="7.6640625" style="810" customWidth="1"/>
    <col min="15443" max="15616" width="8.88671875" style="810"/>
    <col min="15617" max="15617" width="38.44140625" style="810" customWidth="1"/>
    <col min="15618" max="15618" width="12.88671875" style="810" customWidth="1"/>
    <col min="15619" max="15698" width="7.6640625" style="810" customWidth="1"/>
    <col min="15699" max="15872" width="8.88671875" style="810"/>
    <col min="15873" max="15873" width="38.44140625" style="810" customWidth="1"/>
    <col min="15874" max="15874" width="12.88671875" style="810" customWidth="1"/>
    <col min="15875" max="15954" width="7.6640625" style="810" customWidth="1"/>
    <col min="15955" max="16128" width="8.88671875" style="810"/>
    <col min="16129" max="16129" width="38.44140625" style="810" customWidth="1"/>
    <col min="16130" max="16130" width="12.88671875" style="810" customWidth="1"/>
    <col min="16131" max="16210" width="7.6640625" style="810" customWidth="1"/>
    <col min="16211" max="16384" width="8.88671875" style="810"/>
  </cols>
  <sheetData>
    <row r="1" spans="1:87" ht="17.399999999999999">
      <c r="A1" s="808" t="s">
        <v>236</v>
      </c>
      <c r="B1" s="809"/>
    </row>
    <row r="2" spans="1:87" ht="15.6">
      <c r="A2" s="811" t="s">
        <v>237</v>
      </c>
      <c r="B2" s="812"/>
    </row>
    <row r="3" spans="1:87" ht="14.4" thickBot="1">
      <c r="A3" s="813" t="s">
        <v>238</v>
      </c>
      <c r="B3" s="814"/>
    </row>
    <row r="6" spans="1:87">
      <c r="BM6" s="816" t="s">
        <v>239</v>
      </c>
      <c r="BN6" s="816" t="s">
        <v>239</v>
      </c>
      <c r="BO6" s="816" t="s">
        <v>239</v>
      </c>
      <c r="BP6" s="816" t="s">
        <v>239</v>
      </c>
      <c r="BQ6" s="817" t="s">
        <v>240</v>
      </c>
      <c r="BR6" s="817" t="s">
        <v>240</v>
      </c>
      <c r="BS6" s="817" t="s">
        <v>240</v>
      </c>
      <c r="BT6" s="817" t="s">
        <v>240</v>
      </c>
      <c r="BU6" s="818" t="s">
        <v>241</v>
      </c>
      <c r="BV6" s="818" t="s">
        <v>241</v>
      </c>
      <c r="BW6" s="818" t="s">
        <v>241</v>
      </c>
      <c r="BX6" s="818" t="s">
        <v>241</v>
      </c>
      <c r="BY6" s="819" t="s">
        <v>242</v>
      </c>
      <c r="BZ6" s="819" t="s">
        <v>242</v>
      </c>
      <c r="CA6" s="819" t="s">
        <v>242</v>
      </c>
      <c r="CB6" s="819" t="s">
        <v>242</v>
      </c>
    </row>
    <row r="7" spans="1:87" s="815" customFormat="1">
      <c r="B7" s="815" t="s">
        <v>243</v>
      </c>
      <c r="C7" s="820" t="s">
        <v>244</v>
      </c>
      <c r="D7" s="820" t="s">
        <v>245</v>
      </c>
      <c r="E7" s="820" t="s">
        <v>246</v>
      </c>
      <c r="F7" s="820" t="s">
        <v>247</v>
      </c>
      <c r="G7" s="820" t="s">
        <v>248</v>
      </c>
      <c r="H7" s="820" t="s">
        <v>249</v>
      </c>
      <c r="I7" s="820" t="s">
        <v>250</v>
      </c>
      <c r="J7" s="820" t="s">
        <v>251</v>
      </c>
      <c r="K7" s="820" t="s">
        <v>252</v>
      </c>
      <c r="L7" s="820" t="s">
        <v>253</v>
      </c>
      <c r="M7" s="820" t="s">
        <v>254</v>
      </c>
      <c r="N7" s="820" t="s">
        <v>255</v>
      </c>
      <c r="O7" s="820" t="s">
        <v>256</v>
      </c>
      <c r="P7" s="820" t="s">
        <v>257</v>
      </c>
      <c r="Q7" s="820" t="s">
        <v>258</v>
      </c>
      <c r="R7" s="820" t="s">
        <v>259</v>
      </c>
      <c r="S7" s="820" t="s">
        <v>260</v>
      </c>
      <c r="T7" s="820" t="s">
        <v>261</v>
      </c>
      <c r="U7" s="820" t="s">
        <v>262</v>
      </c>
      <c r="V7" s="820" t="s">
        <v>263</v>
      </c>
      <c r="W7" s="820" t="s">
        <v>264</v>
      </c>
      <c r="X7" s="820" t="s">
        <v>265</v>
      </c>
      <c r="Y7" s="820" t="s">
        <v>266</v>
      </c>
      <c r="Z7" s="820" t="s">
        <v>267</v>
      </c>
      <c r="AA7" s="820" t="s">
        <v>268</v>
      </c>
      <c r="AB7" s="820" t="s">
        <v>269</v>
      </c>
      <c r="AC7" s="820" t="s">
        <v>270</v>
      </c>
      <c r="AD7" s="820" t="s">
        <v>271</v>
      </c>
      <c r="AE7" s="820" t="s">
        <v>272</v>
      </c>
      <c r="AF7" s="820" t="s">
        <v>273</v>
      </c>
      <c r="AG7" s="820" t="s">
        <v>274</v>
      </c>
      <c r="AH7" s="820" t="s">
        <v>275</v>
      </c>
      <c r="AI7" s="820" t="s">
        <v>276</v>
      </c>
      <c r="AJ7" s="820" t="s">
        <v>277</v>
      </c>
      <c r="AK7" s="820" t="s">
        <v>278</v>
      </c>
      <c r="AL7" s="820" t="s">
        <v>279</v>
      </c>
      <c r="AM7" s="820" t="s">
        <v>280</v>
      </c>
      <c r="AN7" s="820" t="s">
        <v>281</v>
      </c>
      <c r="AO7" s="820" t="s">
        <v>282</v>
      </c>
      <c r="AP7" s="820" t="s">
        <v>283</v>
      </c>
      <c r="AQ7" s="820" t="s">
        <v>284</v>
      </c>
      <c r="AR7" s="820" t="s">
        <v>285</v>
      </c>
      <c r="AS7" s="820" t="s">
        <v>286</v>
      </c>
      <c r="AT7" s="820" t="s">
        <v>287</v>
      </c>
      <c r="AU7" s="815" t="s">
        <v>288</v>
      </c>
      <c r="AV7" s="815" t="s">
        <v>289</v>
      </c>
      <c r="AW7" s="815" t="s">
        <v>290</v>
      </c>
      <c r="AX7" s="815" t="s">
        <v>291</v>
      </c>
      <c r="AY7" s="815" t="s">
        <v>292</v>
      </c>
      <c r="AZ7" s="815" t="s">
        <v>293</v>
      </c>
      <c r="BA7" s="815" t="s">
        <v>294</v>
      </c>
      <c r="BB7" s="815" t="s">
        <v>295</v>
      </c>
      <c r="BC7" s="815" t="s">
        <v>296</v>
      </c>
      <c r="BD7" s="815" t="s">
        <v>297</v>
      </c>
      <c r="BE7" s="815" t="s">
        <v>298</v>
      </c>
      <c r="BF7" s="815" t="s">
        <v>299</v>
      </c>
      <c r="BG7" s="815" t="s">
        <v>300</v>
      </c>
      <c r="BH7" s="815" t="s">
        <v>301</v>
      </c>
      <c r="BI7" s="815" t="s">
        <v>302</v>
      </c>
      <c r="BJ7" s="815" t="s">
        <v>303</v>
      </c>
      <c r="BK7" s="815" t="s">
        <v>304</v>
      </c>
      <c r="BL7" s="815" t="s">
        <v>305</v>
      </c>
      <c r="BM7" s="815" t="s">
        <v>306</v>
      </c>
      <c r="BN7" s="815" t="s">
        <v>307</v>
      </c>
      <c r="BO7" s="815" t="s">
        <v>308</v>
      </c>
      <c r="BP7" s="815" t="s">
        <v>309</v>
      </c>
      <c r="BQ7" s="815" t="s">
        <v>310</v>
      </c>
      <c r="BR7" s="815" t="s">
        <v>311</v>
      </c>
      <c r="BS7" s="815" t="s">
        <v>312</v>
      </c>
      <c r="BT7" s="815" t="s">
        <v>313</v>
      </c>
      <c r="BU7" s="815" t="s">
        <v>314</v>
      </c>
      <c r="BV7" s="815" t="s">
        <v>315</v>
      </c>
      <c r="BW7" s="815" t="s">
        <v>316</v>
      </c>
      <c r="BX7" s="815" t="s">
        <v>317</v>
      </c>
      <c r="BY7" s="815" t="s">
        <v>318</v>
      </c>
      <c r="BZ7" s="815" t="s">
        <v>319</v>
      </c>
      <c r="CA7" s="815" t="s">
        <v>320</v>
      </c>
      <c r="CB7" s="815" t="s">
        <v>321</v>
      </c>
      <c r="CC7" s="815" t="s">
        <v>322</v>
      </c>
      <c r="CD7" s="815" t="s">
        <v>323</v>
      </c>
      <c r="CE7" s="815" t="s">
        <v>324</v>
      </c>
      <c r="CF7" s="815" t="s">
        <v>325</v>
      </c>
      <c r="CG7" s="815" t="s">
        <v>326</v>
      </c>
      <c r="CH7" s="815" t="s">
        <v>327</v>
      </c>
      <c r="CI7" s="815" t="s">
        <v>328</v>
      </c>
    </row>
    <row r="8" spans="1:87" ht="13.8" thickBot="1">
      <c r="A8" s="815" t="s">
        <v>329</v>
      </c>
      <c r="B8" s="815" t="s">
        <v>330</v>
      </c>
      <c r="C8" s="821">
        <v>2.0343964480826999</v>
      </c>
      <c r="D8" s="821">
        <v>2.05943632395637</v>
      </c>
      <c r="E8" s="821">
        <v>2.0644664349199</v>
      </c>
      <c r="F8" s="821">
        <v>2.0865413060551998</v>
      </c>
      <c r="G8" s="821">
        <v>2.1041383265898301</v>
      </c>
      <c r="H8" s="821">
        <v>2.1144127778695201</v>
      </c>
      <c r="I8" s="821">
        <v>2.1507704710507598</v>
      </c>
      <c r="J8" s="821">
        <v>2.1697119451171401</v>
      </c>
      <c r="K8" s="821">
        <v>2.18694695083656</v>
      </c>
      <c r="L8" s="821">
        <v>2.2122122749579498</v>
      </c>
      <c r="M8" s="821">
        <v>2.23480678878395</v>
      </c>
      <c r="N8" s="821">
        <v>2.2202677130356299</v>
      </c>
      <c r="O8" s="821">
        <v>2.23175261179881</v>
      </c>
      <c r="P8" s="821">
        <v>2.2580164013091002</v>
      </c>
      <c r="Q8" s="821">
        <v>2.2753709772035502</v>
      </c>
      <c r="R8" s="821">
        <v>2.30194291888919</v>
      </c>
      <c r="S8" s="821">
        <v>2.3192533891099099</v>
      </c>
      <c r="T8" s="821">
        <v>2.3629433902934598</v>
      </c>
      <c r="U8" s="821">
        <v>2.4039288645996799</v>
      </c>
      <c r="V8" s="821">
        <v>2.3508177475344398</v>
      </c>
      <c r="W8" s="821">
        <v>2.3395569969345802</v>
      </c>
      <c r="X8" s="821">
        <v>2.34609570313232</v>
      </c>
      <c r="Y8" s="821">
        <v>2.3657863595331099</v>
      </c>
      <c r="Z8" s="821">
        <v>2.3805218237276899</v>
      </c>
      <c r="AA8" s="821">
        <v>2.3783358335942402</v>
      </c>
      <c r="AB8" s="821">
        <v>2.3830414859475502</v>
      </c>
      <c r="AC8" s="821">
        <v>2.3975323184108199</v>
      </c>
      <c r="AD8" s="821">
        <v>2.4214524193269198</v>
      </c>
      <c r="AE8" s="821">
        <v>2.4313760255508901</v>
      </c>
      <c r="AF8" s="821">
        <v>2.4766460484572002</v>
      </c>
      <c r="AG8" s="821">
        <v>2.4881988275326701</v>
      </c>
      <c r="AH8" s="821">
        <v>2.4967467306687299</v>
      </c>
      <c r="AI8" s="821">
        <v>2.5126682010265902</v>
      </c>
      <c r="AJ8" s="821">
        <v>2.5190165748075999</v>
      </c>
      <c r="AK8" s="821">
        <v>2.52926548445051</v>
      </c>
      <c r="AL8" s="821">
        <v>2.5498254535670202</v>
      </c>
      <c r="AM8" s="821">
        <v>2.5565788634062199</v>
      </c>
      <c r="AN8" s="821">
        <v>2.5541938570175202</v>
      </c>
      <c r="AO8" s="821">
        <v>2.5733736468802801</v>
      </c>
      <c r="AP8" s="821">
        <v>2.5879825683785702</v>
      </c>
      <c r="AQ8" s="821">
        <v>2.5968750678528201</v>
      </c>
      <c r="AR8" s="821">
        <v>2.60749339976029</v>
      </c>
      <c r="AS8" s="821">
        <v>2.61387953217735</v>
      </c>
      <c r="AT8" s="821">
        <v>2.6160583623265499</v>
      </c>
      <c r="AU8" s="810">
        <v>2.61118766519375</v>
      </c>
      <c r="AV8" s="810">
        <v>2.6220108220798601</v>
      </c>
      <c r="AW8" s="810">
        <v>2.6188417055922</v>
      </c>
      <c r="AX8" s="810">
        <v>2.6260990473395398</v>
      </c>
      <c r="AY8" s="810">
        <v>2.6201146582822998</v>
      </c>
      <c r="AZ8" s="810">
        <v>2.6412696718547601</v>
      </c>
      <c r="BA8" s="810">
        <v>2.6622794798761902</v>
      </c>
      <c r="BB8" s="810">
        <v>2.6769828092859602</v>
      </c>
      <c r="BC8" s="810">
        <v>2.69301979781623</v>
      </c>
      <c r="BD8" s="810">
        <v>2.6949351579636902</v>
      </c>
      <c r="BE8" s="810">
        <v>2.7072510455133001</v>
      </c>
      <c r="BF8" s="810">
        <v>2.7194666205217501</v>
      </c>
      <c r="BG8" s="810">
        <v>2.7583872583557998</v>
      </c>
      <c r="BH8" s="810">
        <v>2.7712174411052799</v>
      </c>
      <c r="BI8" s="810">
        <v>2.7767772539950299</v>
      </c>
      <c r="BJ8" s="810">
        <v>2.7900362938944698</v>
      </c>
      <c r="BK8" s="810">
        <v>2.79504989885013</v>
      </c>
      <c r="BL8" s="810">
        <v>2.8124753429938698</v>
      </c>
      <c r="BM8" s="810">
        <v>2.8258429652208199</v>
      </c>
      <c r="BN8" s="810">
        <v>2.84827109602332</v>
      </c>
      <c r="BO8" s="810">
        <v>2.8648096227990201</v>
      </c>
      <c r="BP8" s="810">
        <v>2.87366388911181</v>
      </c>
      <c r="BQ8" s="810">
        <v>2.8888357489521002</v>
      </c>
      <c r="BR8" s="810">
        <v>2.8975460997816902</v>
      </c>
      <c r="BS8" s="810">
        <v>2.9097169947994401</v>
      </c>
      <c r="BT8" s="810">
        <v>2.9296333194362298</v>
      </c>
      <c r="BU8" s="810">
        <v>2.94689616214067</v>
      </c>
      <c r="BV8" s="810">
        <v>2.9583483780456699</v>
      </c>
      <c r="BW8" s="810">
        <v>2.9813259042976701</v>
      </c>
      <c r="BX8" s="810">
        <v>3.0046912726057902</v>
      </c>
      <c r="BY8" s="810">
        <v>3.0255581522131298</v>
      </c>
      <c r="BZ8" s="810">
        <v>3.04587440346724</v>
      </c>
      <c r="CA8" s="810">
        <v>3.0658590818670399</v>
      </c>
      <c r="CB8" s="810">
        <v>3.0832941540272398</v>
      </c>
      <c r="CC8" s="810">
        <v>3.1029951080744298</v>
      </c>
      <c r="CD8" s="810">
        <v>3.1221931367125899</v>
      </c>
      <c r="CE8" s="810">
        <v>3.1400314557673501</v>
      </c>
      <c r="CF8" s="810">
        <v>3.1597078634776099</v>
      </c>
      <c r="CG8" s="810">
        <v>3.1784171022252501</v>
      </c>
      <c r="CH8" s="810">
        <v>3.1965028368224302</v>
      </c>
    </row>
    <row r="9" spans="1:87" ht="13.8" thickBot="1">
      <c r="A9" s="815" t="s">
        <v>331</v>
      </c>
      <c r="B9" s="815" t="s">
        <v>332</v>
      </c>
      <c r="C9" s="821">
        <v>2.0343964480826999</v>
      </c>
      <c r="D9" s="821">
        <v>2.05943632395637</v>
      </c>
      <c r="E9" s="821">
        <v>2.0644664349199</v>
      </c>
      <c r="F9" s="821">
        <v>2.0865413060551998</v>
      </c>
      <c r="G9" s="821">
        <v>2.1041383265898301</v>
      </c>
      <c r="H9" s="821">
        <v>2.1144127778695201</v>
      </c>
      <c r="I9" s="821">
        <v>2.1507704710507598</v>
      </c>
      <c r="J9" s="821">
        <v>2.1697119451171401</v>
      </c>
      <c r="K9" s="821">
        <v>2.18694695083656</v>
      </c>
      <c r="L9" s="821">
        <v>2.2122122749579498</v>
      </c>
      <c r="M9" s="821">
        <v>2.23480678878395</v>
      </c>
      <c r="N9" s="821">
        <v>2.2202677130356299</v>
      </c>
      <c r="O9" s="821">
        <v>2.23175261179881</v>
      </c>
      <c r="P9" s="821">
        <v>2.2580164013091002</v>
      </c>
      <c r="Q9" s="821">
        <v>2.2753709772035502</v>
      </c>
      <c r="R9" s="821">
        <v>2.30194291888919</v>
      </c>
      <c r="S9" s="821">
        <v>2.3192533891099099</v>
      </c>
      <c r="T9" s="821">
        <v>2.3629433902934598</v>
      </c>
      <c r="U9" s="821">
        <v>2.4039288645996799</v>
      </c>
      <c r="V9" s="821">
        <v>2.3508177475344398</v>
      </c>
      <c r="W9" s="821">
        <v>2.3395569969345802</v>
      </c>
      <c r="X9" s="821">
        <v>2.34609570313232</v>
      </c>
      <c r="Y9" s="821">
        <v>2.3657863595331099</v>
      </c>
      <c r="Z9" s="821">
        <v>2.3805218237276899</v>
      </c>
      <c r="AA9" s="821">
        <v>2.3783358335942402</v>
      </c>
      <c r="AB9" s="821">
        <v>2.3830414859475502</v>
      </c>
      <c r="AC9" s="821">
        <v>2.3975323184108199</v>
      </c>
      <c r="AD9" s="821">
        <v>2.4214524193269198</v>
      </c>
      <c r="AE9" s="821">
        <v>2.4313760255508901</v>
      </c>
      <c r="AF9" s="821">
        <v>2.4766460484572002</v>
      </c>
      <c r="AG9" s="821">
        <v>2.4881988275326701</v>
      </c>
      <c r="AH9" s="821">
        <v>2.4967467306687299</v>
      </c>
      <c r="AI9" s="821">
        <v>2.5126682010265902</v>
      </c>
      <c r="AJ9" s="821">
        <v>2.5190165748075999</v>
      </c>
      <c r="AK9" s="821">
        <v>2.52926548445051</v>
      </c>
      <c r="AL9" s="821">
        <v>2.5498254535670202</v>
      </c>
      <c r="AM9" s="821">
        <v>2.5565788634062199</v>
      </c>
      <c r="AN9" s="821">
        <v>2.5541938570175202</v>
      </c>
      <c r="AO9" s="821">
        <v>2.5733736468802801</v>
      </c>
      <c r="AP9" s="821">
        <v>2.5879825683785702</v>
      </c>
      <c r="AQ9" s="821">
        <v>2.5968750678528201</v>
      </c>
      <c r="AR9" s="821">
        <v>2.60749339976029</v>
      </c>
      <c r="AS9" s="821">
        <v>2.61387953217735</v>
      </c>
      <c r="AT9" s="821">
        <v>2.6160583623265499</v>
      </c>
      <c r="AU9" s="810">
        <v>2.61118766519375</v>
      </c>
      <c r="AV9" s="810">
        <v>2.6220108220798601</v>
      </c>
      <c r="AW9" s="810">
        <v>2.6188417055922</v>
      </c>
      <c r="AX9" s="810">
        <v>2.6260990473395398</v>
      </c>
      <c r="AY9" s="810">
        <v>2.6201146582822998</v>
      </c>
      <c r="AZ9" s="810">
        <v>2.6412696718547601</v>
      </c>
      <c r="BA9" s="810">
        <v>2.6622794798761902</v>
      </c>
      <c r="BB9" s="810">
        <v>2.6769828092859602</v>
      </c>
      <c r="BC9" s="810">
        <v>2.69301979781623</v>
      </c>
      <c r="BD9" s="810">
        <v>2.6949351579636902</v>
      </c>
      <c r="BE9" s="810">
        <v>2.7072510455133001</v>
      </c>
      <c r="BF9" s="810">
        <v>2.7194666205217501</v>
      </c>
      <c r="BG9" s="810">
        <v>2.7583872583557998</v>
      </c>
      <c r="BH9" s="810">
        <v>2.7712174411052799</v>
      </c>
      <c r="BI9" s="810">
        <v>2.7767772539950299</v>
      </c>
      <c r="BJ9" s="810">
        <v>2.7900362938944698</v>
      </c>
      <c r="BK9" s="810">
        <v>2.79504989885013</v>
      </c>
      <c r="BL9" s="810">
        <v>2.8124753429938698</v>
      </c>
      <c r="BM9" s="810">
        <v>2.8258429652208199</v>
      </c>
      <c r="BN9" s="810">
        <v>2.84582069929911</v>
      </c>
      <c r="BO9" s="810">
        <v>2.86055636092141</v>
      </c>
      <c r="BP9" s="822">
        <v>2.86714152292299</v>
      </c>
      <c r="BQ9" s="823">
        <v>2.87979046783079</v>
      </c>
      <c r="BR9" s="824">
        <v>2.8862359962744399</v>
      </c>
      <c r="BS9" s="824">
        <v>2.8952255447313102</v>
      </c>
      <c r="BT9" s="824">
        <v>2.9114792295702099</v>
      </c>
      <c r="BU9" s="824">
        <v>2.92478764045907</v>
      </c>
      <c r="BV9" s="824">
        <v>2.9313520578905301</v>
      </c>
      <c r="BW9" s="824">
        <v>2.9488666202170299</v>
      </c>
      <c r="BX9" s="825">
        <v>2.9672225449874401</v>
      </c>
      <c r="BY9" s="810">
        <v>2.9827762298190601</v>
      </c>
      <c r="BZ9" s="810">
        <v>2.9973649977235501</v>
      </c>
      <c r="CA9" s="810">
        <v>3.01160898598325</v>
      </c>
      <c r="CB9" s="810">
        <v>3.0243751954104701</v>
      </c>
      <c r="CC9" s="810">
        <v>3.0393168799481201</v>
      </c>
      <c r="CD9" s="810">
        <v>3.0546372008786999</v>
      </c>
      <c r="CE9" s="810">
        <v>3.0677758980614298</v>
      </c>
      <c r="CF9" s="810">
        <v>3.08286200226184</v>
      </c>
      <c r="CG9" s="810">
        <v>3.09713585293321</v>
      </c>
      <c r="CH9" s="810">
        <v>3.1105686621575002</v>
      </c>
    </row>
    <row r="10" spans="1:87">
      <c r="A10" s="815" t="s">
        <v>333</v>
      </c>
      <c r="B10" s="815" t="s">
        <v>334</v>
      </c>
      <c r="C10" s="821">
        <v>2.0343964480826999</v>
      </c>
      <c r="D10" s="821">
        <v>2.05943632395637</v>
      </c>
      <c r="E10" s="821">
        <v>2.0644664349199</v>
      </c>
      <c r="F10" s="821">
        <v>2.0865413060551998</v>
      </c>
      <c r="G10" s="821">
        <v>2.1041383265898301</v>
      </c>
      <c r="H10" s="821">
        <v>2.1144127778695201</v>
      </c>
      <c r="I10" s="821">
        <v>2.1507704710507598</v>
      </c>
      <c r="J10" s="821">
        <v>2.1697119451171401</v>
      </c>
      <c r="K10" s="821">
        <v>2.18694695083656</v>
      </c>
      <c r="L10" s="821">
        <v>2.2122122749579498</v>
      </c>
      <c r="M10" s="821">
        <v>2.23480678878395</v>
      </c>
      <c r="N10" s="821">
        <v>2.2202677130356299</v>
      </c>
      <c r="O10" s="821">
        <v>2.23175261179881</v>
      </c>
      <c r="P10" s="821">
        <v>2.2580164013091002</v>
      </c>
      <c r="Q10" s="821">
        <v>2.2753709772035502</v>
      </c>
      <c r="R10" s="821">
        <v>2.30194291888919</v>
      </c>
      <c r="S10" s="821">
        <v>2.3192533891099099</v>
      </c>
      <c r="T10" s="821">
        <v>2.3629433902934598</v>
      </c>
      <c r="U10" s="821">
        <v>2.4039288645996799</v>
      </c>
      <c r="V10" s="821">
        <v>2.3508177475344398</v>
      </c>
      <c r="W10" s="821">
        <v>2.3395569969345802</v>
      </c>
      <c r="X10" s="821">
        <v>2.34609570313232</v>
      </c>
      <c r="Y10" s="821">
        <v>2.3657863595331099</v>
      </c>
      <c r="Z10" s="821">
        <v>2.3805218237276899</v>
      </c>
      <c r="AA10" s="821">
        <v>2.3783358335942402</v>
      </c>
      <c r="AB10" s="821">
        <v>2.3830414859475502</v>
      </c>
      <c r="AC10" s="821">
        <v>2.3975323184108199</v>
      </c>
      <c r="AD10" s="821">
        <v>2.4214524193269198</v>
      </c>
      <c r="AE10" s="821">
        <v>2.4313760255508901</v>
      </c>
      <c r="AF10" s="821">
        <v>2.4766460484572002</v>
      </c>
      <c r="AG10" s="821">
        <v>2.4881988275326701</v>
      </c>
      <c r="AH10" s="821">
        <v>2.4967467306687299</v>
      </c>
      <c r="AI10" s="821">
        <v>2.5126682010265902</v>
      </c>
      <c r="AJ10" s="821">
        <v>2.5190165748075999</v>
      </c>
      <c r="AK10" s="821">
        <v>2.52926548445051</v>
      </c>
      <c r="AL10" s="821">
        <v>2.5498254535670202</v>
      </c>
      <c r="AM10" s="821">
        <v>2.5565788634062199</v>
      </c>
      <c r="AN10" s="821">
        <v>2.5541938570175202</v>
      </c>
      <c r="AO10" s="821">
        <v>2.5733736468802801</v>
      </c>
      <c r="AP10" s="821">
        <v>2.5879825683785702</v>
      </c>
      <c r="AQ10" s="821">
        <v>2.5968750678528201</v>
      </c>
      <c r="AR10" s="821">
        <v>2.60749339976029</v>
      </c>
      <c r="AS10" s="821">
        <v>2.61387953217735</v>
      </c>
      <c r="AT10" s="821">
        <v>2.6160583623265499</v>
      </c>
      <c r="AU10" s="810">
        <v>2.61118766519375</v>
      </c>
      <c r="AV10" s="810">
        <v>2.6220108220798601</v>
      </c>
      <c r="AW10" s="810">
        <v>2.6188417055922</v>
      </c>
      <c r="AX10" s="810">
        <v>2.6260990473395398</v>
      </c>
      <c r="AY10" s="810">
        <v>2.6201146582822998</v>
      </c>
      <c r="AZ10" s="810">
        <v>2.6412696718547601</v>
      </c>
      <c r="BA10" s="810">
        <v>2.6622794798761902</v>
      </c>
      <c r="BB10" s="810">
        <v>2.6769828092859602</v>
      </c>
      <c r="BC10" s="810">
        <v>2.69301979781623</v>
      </c>
      <c r="BD10" s="810">
        <v>2.6949351579636902</v>
      </c>
      <c r="BE10" s="810">
        <v>2.7072510455133001</v>
      </c>
      <c r="BF10" s="810">
        <v>2.7194666205217501</v>
      </c>
      <c r="BG10" s="810">
        <v>2.7583872583557998</v>
      </c>
      <c r="BH10" s="810">
        <v>2.7712174411052799</v>
      </c>
      <c r="BI10" s="810">
        <v>2.7767772539950299</v>
      </c>
      <c r="BJ10" s="810">
        <v>2.7900362938944698</v>
      </c>
      <c r="BK10" s="810">
        <v>2.79504989885013</v>
      </c>
      <c r="BL10" s="810">
        <v>2.8124753429938698</v>
      </c>
      <c r="BM10" s="810">
        <v>2.8258429652208199</v>
      </c>
      <c r="BN10" s="810">
        <v>2.8508726138222098</v>
      </c>
      <c r="BO10" s="810">
        <v>2.8707703287451301</v>
      </c>
      <c r="BP10" s="810">
        <v>2.8838742724040798</v>
      </c>
      <c r="BQ10" s="810">
        <v>2.9041973957490499</v>
      </c>
      <c r="BR10" s="810">
        <v>2.9181801842111201</v>
      </c>
      <c r="BS10" s="810">
        <v>2.9363927339244902</v>
      </c>
      <c r="BT10" s="810">
        <v>2.96289077167628</v>
      </c>
      <c r="BU10" s="810">
        <v>2.9870211065969401</v>
      </c>
      <c r="BV10" s="810">
        <v>3.0057565286188099</v>
      </c>
      <c r="BW10" s="810">
        <v>3.0365761747820499</v>
      </c>
      <c r="BX10" s="810">
        <v>3.0681959808882899</v>
      </c>
      <c r="BY10" s="810">
        <v>3.0977145098143102</v>
      </c>
      <c r="BZ10" s="810">
        <v>3.1270435262635901</v>
      </c>
      <c r="CA10" s="810">
        <v>3.1563342945986901</v>
      </c>
      <c r="CB10" s="810">
        <v>3.1831997293388401</v>
      </c>
      <c r="CC10" s="810">
        <v>3.2125565050276701</v>
      </c>
      <c r="CD10" s="810">
        <v>3.2415902186312202</v>
      </c>
      <c r="CE10" s="810">
        <v>3.2694429238234299</v>
      </c>
      <c r="CF10" s="810">
        <v>3.2994498764972602</v>
      </c>
      <c r="CG10" s="810">
        <v>3.3287005383778001</v>
      </c>
      <c r="CH10" s="810">
        <v>3.3574479886706499</v>
      </c>
    </row>
    <row r="12" spans="1:87">
      <c r="C12" s="826"/>
      <c r="D12" s="826"/>
      <c r="E12" s="826"/>
      <c r="F12" s="826"/>
      <c r="G12" s="826"/>
      <c r="H12" s="826"/>
      <c r="I12" s="826"/>
      <c r="J12" s="826"/>
      <c r="K12" s="826"/>
      <c r="L12" s="826"/>
      <c r="M12" s="826"/>
      <c r="N12" s="826"/>
      <c r="O12" s="826"/>
      <c r="P12" s="826"/>
      <c r="Q12" s="826"/>
      <c r="R12" s="826"/>
      <c r="S12" s="826"/>
      <c r="T12" s="826"/>
      <c r="U12" s="826"/>
      <c r="V12" s="826"/>
      <c r="W12" s="826"/>
      <c r="X12" s="826"/>
      <c r="Y12" s="826"/>
      <c r="Z12" s="826"/>
      <c r="AA12" s="826"/>
      <c r="AB12" s="826"/>
      <c r="AC12" s="826"/>
      <c r="AD12" s="826"/>
      <c r="AE12" s="826"/>
      <c r="AF12" s="826"/>
      <c r="AG12" s="826"/>
      <c r="AH12" s="826"/>
      <c r="AI12" s="826"/>
      <c r="AJ12" s="826"/>
      <c r="AK12" s="826"/>
      <c r="AL12" s="826"/>
      <c r="AM12" s="826"/>
      <c r="AN12" s="826"/>
      <c r="AO12" s="826"/>
      <c r="AP12" s="826"/>
      <c r="AQ12" s="826"/>
      <c r="AR12" s="826"/>
      <c r="AS12" s="826"/>
      <c r="AT12" s="826"/>
    </row>
    <row r="13" spans="1:87">
      <c r="C13" s="826"/>
      <c r="D13" s="826"/>
      <c r="E13" s="826"/>
      <c r="F13" s="826"/>
      <c r="G13" s="826"/>
      <c r="H13" s="826"/>
      <c r="I13" s="826"/>
      <c r="J13" s="826"/>
      <c r="K13" s="826"/>
      <c r="L13" s="826"/>
      <c r="M13" s="826"/>
      <c r="N13" s="826"/>
      <c r="O13" s="826"/>
      <c r="P13" s="826"/>
      <c r="Q13" s="826"/>
      <c r="R13" s="826"/>
      <c r="S13" s="826"/>
      <c r="T13" s="826"/>
      <c r="U13" s="826"/>
      <c r="V13" s="826"/>
      <c r="W13" s="826"/>
      <c r="X13" s="826"/>
      <c r="Y13" s="826"/>
      <c r="Z13" s="826"/>
      <c r="AA13" s="826"/>
      <c r="AB13" s="826"/>
      <c r="AC13" s="826"/>
      <c r="AD13" s="826"/>
      <c r="AE13" s="826"/>
      <c r="AF13" s="826"/>
      <c r="AG13" s="826"/>
      <c r="AH13" s="826"/>
      <c r="AI13" s="826"/>
      <c r="AJ13" s="826"/>
      <c r="AK13" s="826"/>
      <c r="AL13" s="826"/>
      <c r="AM13" s="826"/>
      <c r="AN13" s="826"/>
      <c r="AO13" s="826"/>
      <c r="AP13" s="826"/>
      <c r="AQ13" s="826"/>
      <c r="AR13" s="826"/>
      <c r="AS13" s="826"/>
      <c r="AT13" s="826"/>
    </row>
    <row r="15" spans="1:87">
      <c r="BM15" s="827"/>
      <c r="BN15" s="827"/>
      <c r="BO15" s="828" t="s">
        <v>335</v>
      </c>
      <c r="BP15" s="829"/>
      <c r="BQ15" s="829"/>
      <c r="BR15" s="830" t="s">
        <v>336</v>
      </c>
      <c r="BS15" s="831"/>
      <c r="BT15" s="831"/>
      <c r="BU15" s="831"/>
      <c r="BV15" s="831"/>
      <c r="BW15" s="831"/>
      <c r="BX15" s="829"/>
      <c r="BY15" s="829"/>
      <c r="BZ15" s="829"/>
    </row>
    <row r="16" spans="1:87">
      <c r="BO16" s="832"/>
      <c r="BP16" s="833"/>
      <c r="BQ16" s="833"/>
      <c r="BR16" s="833"/>
      <c r="BS16" s="833"/>
      <c r="BT16" s="833"/>
      <c r="BU16" s="833"/>
      <c r="BV16" s="833"/>
      <c r="BW16" s="833"/>
      <c r="BX16" s="833"/>
      <c r="BY16" s="833"/>
      <c r="BZ16" s="834"/>
    </row>
    <row r="17" spans="67:78">
      <c r="BO17" s="835"/>
      <c r="BP17" s="836" t="s">
        <v>337</v>
      </c>
      <c r="BQ17" s="837" t="s">
        <v>338</v>
      </c>
      <c r="BR17" s="837"/>
      <c r="BS17" s="837"/>
      <c r="BT17" s="837"/>
      <c r="BU17" s="837"/>
      <c r="BV17" s="837"/>
      <c r="BW17" s="837"/>
      <c r="BX17" s="837"/>
      <c r="BY17" s="837"/>
      <c r="BZ17" s="838"/>
    </row>
    <row r="18" spans="67:78">
      <c r="BO18" s="835"/>
      <c r="BP18" s="837"/>
      <c r="BQ18" s="820" t="str">
        <f>BP7</f>
        <v>2020Q2</v>
      </c>
      <c r="BR18" s="837"/>
      <c r="BS18" s="837"/>
      <c r="BT18" s="837"/>
      <c r="BU18" s="837"/>
      <c r="BV18" s="837"/>
      <c r="BW18" s="837"/>
      <c r="BX18" s="837"/>
      <c r="BY18" s="837"/>
      <c r="BZ18" s="839" t="s">
        <v>339</v>
      </c>
    </row>
    <row r="19" spans="67:78">
      <c r="BO19" s="835"/>
      <c r="BP19" s="837"/>
      <c r="BQ19" s="840">
        <f>BP9</f>
        <v>2.86714152292299</v>
      </c>
      <c r="BR19" s="841"/>
      <c r="BS19" s="837"/>
      <c r="BT19" s="837"/>
      <c r="BU19" s="837"/>
      <c r="BV19" s="837"/>
      <c r="BW19" s="837"/>
      <c r="BX19" s="837"/>
      <c r="BY19" s="837"/>
      <c r="BZ19" s="842">
        <f>BQ19</f>
        <v>2.86714152292299</v>
      </c>
    </row>
    <row r="20" spans="67:78">
      <c r="BO20" s="835"/>
      <c r="BP20" s="837"/>
      <c r="BQ20" s="837"/>
      <c r="BR20" s="837"/>
      <c r="BS20" s="837"/>
      <c r="BT20" s="837"/>
      <c r="BU20" s="837"/>
      <c r="BV20" s="837"/>
      <c r="BW20" s="837"/>
      <c r="BX20" s="837"/>
      <c r="BY20" s="837"/>
      <c r="BZ20" s="843"/>
    </row>
    <row r="21" spans="67:78">
      <c r="BO21" s="954" t="s">
        <v>340</v>
      </c>
      <c r="BP21" s="955"/>
      <c r="BQ21" s="955"/>
      <c r="BR21" s="837" t="s">
        <v>341</v>
      </c>
      <c r="BS21" s="837"/>
      <c r="BT21" s="837"/>
      <c r="BU21" s="837"/>
      <c r="BV21" s="837"/>
      <c r="BW21" s="837"/>
      <c r="BX21" s="837"/>
      <c r="BY21" s="837"/>
      <c r="BZ21" s="843"/>
    </row>
    <row r="22" spans="67:78">
      <c r="BO22" s="835"/>
      <c r="BP22" s="837"/>
      <c r="BQ22" s="815" t="str">
        <f>BQ7</f>
        <v>2020Q3</v>
      </c>
      <c r="BR22" s="815" t="str">
        <f t="shared" ref="BR22:BX22" si="0">BR7</f>
        <v>2020Q4</v>
      </c>
      <c r="BS22" s="815" t="str">
        <f t="shared" si="0"/>
        <v>2021Q1</v>
      </c>
      <c r="BT22" s="815" t="str">
        <f t="shared" si="0"/>
        <v>2021Q2</v>
      </c>
      <c r="BU22" s="815" t="str">
        <f t="shared" si="0"/>
        <v>2021Q3</v>
      </c>
      <c r="BV22" s="815" t="str">
        <f t="shared" si="0"/>
        <v>2021Q4</v>
      </c>
      <c r="BW22" s="815" t="str">
        <f t="shared" si="0"/>
        <v>2022Q1</v>
      </c>
      <c r="BX22" s="815" t="str">
        <f t="shared" si="0"/>
        <v>2022Q2</v>
      </c>
      <c r="BY22" s="837"/>
      <c r="BZ22" s="843"/>
    </row>
    <row r="23" spans="67:78">
      <c r="BO23" s="835"/>
      <c r="BP23" s="837"/>
      <c r="BQ23" s="821">
        <f>BQ9</f>
        <v>2.87979046783079</v>
      </c>
      <c r="BR23" s="821">
        <f t="shared" ref="BR23:BX23" si="1">BR9</f>
        <v>2.8862359962744399</v>
      </c>
      <c r="BS23" s="821">
        <f t="shared" si="1"/>
        <v>2.8952255447313102</v>
      </c>
      <c r="BT23" s="821">
        <f t="shared" si="1"/>
        <v>2.9114792295702099</v>
      </c>
      <c r="BU23" s="821">
        <f t="shared" si="1"/>
        <v>2.92478764045907</v>
      </c>
      <c r="BV23" s="821">
        <f t="shared" si="1"/>
        <v>2.9313520578905301</v>
      </c>
      <c r="BW23" s="821">
        <f t="shared" si="1"/>
        <v>2.9488666202170299</v>
      </c>
      <c r="BX23" s="821">
        <f t="shared" si="1"/>
        <v>2.9672225449874401</v>
      </c>
      <c r="BY23" s="837"/>
      <c r="BZ23" s="842">
        <f>AVERAGE(BQ23:BX23)</f>
        <v>2.9181200127451019</v>
      </c>
    </row>
    <row r="24" spans="67:78">
      <c r="BO24" s="835"/>
      <c r="BP24" s="837"/>
      <c r="BQ24" s="837"/>
      <c r="BR24" s="837"/>
      <c r="BS24" s="837"/>
      <c r="BT24" s="837"/>
      <c r="BU24" s="837"/>
      <c r="BV24" s="837"/>
      <c r="BW24" s="837"/>
      <c r="BX24" s="837"/>
      <c r="BY24" s="837"/>
      <c r="BZ24" s="843"/>
    </row>
    <row r="25" spans="67:78">
      <c r="BO25" s="835"/>
      <c r="BP25" s="837"/>
      <c r="BQ25" s="837"/>
      <c r="BR25" s="837"/>
      <c r="BS25" s="837"/>
      <c r="BT25" s="837"/>
      <c r="BU25" s="837"/>
      <c r="BV25" s="837"/>
      <c r="BW25" s="837"/>
      <c r="BX25" s="837"/>
      <c r="BY25" s="844" t="s">
        <v>84</v>
      </c>
      <c r="BZ25" s="845">
        <f>(BZ23-BZ19)/BZ19</f>
        <v>1.7780248869661817E-2</v>
      </c>
    </row>
    <row r="26" spans="67:78">
      <c r="BO26" s="846"/>
      <c r="BP26" s="847"/>
      <c r="BQ26" s="847"/>
      <c r="BR26" s="847"/>
      <c r="BS26" s="847"/>
      <c r="BT26" s="847"/>
      <c r="BU26" s="847"/>
      <c r="BV26" s="847"/>
      <c r="BW26" s="847"/>
      <c r="BX26" s="847"/>
      <c r="BY26" s="847"/>
      <c r="BZ26" s="848"/>
    </row>
  </sheetData>
  <mergeCells count="1">
    <mergeCell ref="BO21:BQ21"/>
  </mergeCells>
  <pageMargins left="0.25" right="0.25" top="1" bottom="1" header="0.5" footer="0.5"/>
  <pageSetup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16</vt:i4>
      </vt:variant>
    </vt:vector>
  </HeadingPairs>
  <TitlesOfParts>
    <vt:vector size="27" baseType="lpstr">
      <vt:lpstr>Integrated Team (FY21)</vt:lpstr>
      <vt:lpstr>GLE (FY21)</vt:lpstr>
      <vt:lpstr>Med_Int_Spec (FY21)</vt:lpstr>
      <vt:lpstr>Int_Beh (FY21)</vt:lpstr>
      <vt:lpstr>Int_Fire_Safety (FY21)</vt:lpstr>
      <vt:lpstr>Clin_Int (FY21)</vt:lpstr>
      <vt:lpstr>Int_DBT(FY21)</vt:lpstr>
      <vt:lpstr>Lease Mgmt Add-On</vt:lpstr>
      <vt:lpstr>CAF 2019 Fall</vt:lpstr>
      <vt:lpstr>Occ. Cost Index</vt:lpstr>
      <vt:lpstr>Occ. Modifiers</vt:lpstr>
      <vt:lpstr>'CAF 2019 Fall'!Print_Area</vt:lpstr>
      <vt:lpstr>'Clin_Int (FY21)'!Print_Area</vt:lpstr>
      <vt:lpstr>'GLE (FY21)'!Print_Area</vt:lpstr>
      <vt:lpstr>'Int_Beh (FY21)'!Print_Area</vt:lpstr>
      <vt:lpstr>'Int_DBT(FY21)'!Print_Area</vt:lpstr>
      <vt:lpstr>'Int_Fire_Safety (FY21)'!Print_Area</vt:lpstr>
      <vt:lpstr>'Integrated Team (FY21)'!Print_Area</vt:lpstr>
      <vt:lpstr>'Med_Int_Spec (FY21)'!Print_Area</vt:lpstr>
      <vt:lpstr>'Occ. Cost Index'!Print_Area</vt:lpstr>
      <vt:lpstr>'CAF 2019 Fall'!Print_Titles</vt:lpstr>
      <vt:lpstr>'GLE (FY21)'!Print_Titles</vt:lpstr>
      <vt:lpstr>'Int_Beh (FY21)'!Print_Titles</vt:lpstr>
      <vt:lpstr>'Int_DBT(FY21)'!Print_Titles</vt:lpstr>
      <vt:lpstr>'Int_Fire_Safety (FY21)'!Print_Titles</vt:lpstr>
      <vt:lpstr>'Med_Int_Spec (FY21)'!Print_Titles</vt:lpstr>
      <vt:lpstr>'Occ. Cost Index'!Print_Titles</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kara</dc:creator>
  <cp:lastModifiedBy>kara</cp:lastModifiedBy>
  <dcterms:created xsi:type="dcterms:W3CDTF">2020-03-09T14:51:51Z</dcterms:created>
  <dcterms:modified xsi:type="dcterms:W3CDTF">2020-03-09T16:44:46Z</dcterms:modified>
</cp:coreProperties>
</file>