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deborah_harrison_mass_gov/Documents/Documents/Agencies/EHS/Kara/"/>
    </mc:Choice>
  </mc:AlternateContent>
  <xr:revisionPtr revIDLastSave="0" documentId="8_{2D3691E8-7811-49D9-B244-A8CE72891AF8}" xr6:coauthVersionLast="47" xr6:coauthVersionMax="47" xr10:uidLastSave="{00000000-0000-0000-0000-000000000000}"/>
  <bookViews>
    <workbookView xWindow="3435" yWindow="3990" windowWidth="17340" windowHeight="10995" tabRatio="766" activeTab="5" xr2:uid="{8F8468E0-565B-434E-A6BC-391674402696}"/>
  </bookViews>
  <sheets>
    <sheet name="CAF FALL 2022" sheetId="1" r:id="rId1"/>
    <sheet name="M2021 BLS SALARY CHART (53_PCT)" sheetId="2" r:id="rId2"/>
    <sheet name="Models A B C Budget" sheetId="3" r:id="rId3"/>
    <sheet name="Site Only Model Budget " sheetId="4" r:id="rId4"/>
    <sheet name="Peer Model Budget" sheetId="5" r:id="rId5"/>
    <sheet name="Mobile Only Model Budget " sheetId="6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Key1" hidden="1">#REF!</definedName>
    <definedName name="_Sort" hidden="1">#REF!</definedName>
    <definedName name="alldata" localSheetId="0">#REF!</definedName>
    <definedName name="alldata" localSheetId="1">#REF!</definedName>
    <definedName name="alldata">#REF!</definedName>
    <definedName name="alled" localSheetId="0">#REF!</definedName>
    <definedName name="alled" localSheetId="1">#REF!</definedName>
    <definedName name="alled">#REF!</definedName>
    <definedName name="allstem" localSheetId="0">#REF!</definedName>
    <definedName name="allstem" localSheetId="1">#REF!</definedName>
    <definedName name="allstem">#REF!</definedName>
    <definedName name="Area">[1]Sheet2!$A$2:$A$28</definedName>
    <definedName name="ARENEW">[2]amendA!$B$1:$U$51</definedName>
    <definedName name="asdfasd" localSheetId="0">'[3]Complete UFR List'!#REF!</definedName>
    <definedName name="asdfasd">'[3]Complete UFR List'!#REF!</definedName>
    <definedName name="asdfasdf" localSheetId="0">#REF!</definedName>
    <definedName name="asdfasdf">#REF!</definedName>
    <definedName name="ATTABOY">[2]amendA!$B$2:$S$2</definedName>
    <definedName name="AutoInsurance">[4]Universal!$C$19</definedName>
    <definedName name="autsupp2">#REF!</definedName>
    <definedName name="Average" localSheetId="0">#REF!</definedName>
    <definedName name="Average">#REF!</definedName>
    <definedName name="BB6_4">#REF!</definedName>
    <definedName name="CAF_NEW" localSheetId="0">[5]RawDataCalcs!$L$70:$DB$70</definedName>
    <definedName name="CAF_NEW">[5]RawDataCalcs!$L$70:$DB$70</definedName>
    <definedName name="Cap" localSheetId="0">[6]RawDataCalcs!$L$70:$DB$70</definedName>
    <definedName name="Cap" localSheetId="1">[7]RawDataCalcs!$L$35:$DB$35</definedName>
    <definedName name="Cap">[8]RawDataCalcs!$L$13:$DB$13</definedName>
    <definedName name="capa">[9]RawDataCalcs!$L$17:$DB$17</definedName>
    <definedName name="COLA">[4]Universal!$C$12</definedName>
    <definedName name="Data" localSheetId="0">#REF!</definedName>
    <definedName name="Data">#REF!</definedName>
    <definedName name="Electricity">[4]Universal!$C$21</definedName>
    <definedName name="Fisc">'[3]Complete UFR List'!#REF!</definedName>
    <definedName name="FiveDay">[4]Universal!$C$17</definedName>
    <definedName name="Floor" localSheetId="0">[6]RawDataCalcs!$L$69:$DB$69</definedName>
    <definedName name="Floor" localSheetId="1">[7]RawDataCalcs!$L$34:$DB$34</definedName>
    <definedName name="Floor">[8]RawDataCalcs!$L$12:$DB$12</definedName>
    <definedName name="Fringe">[4]Universal!$C$8</definedName>
    <definedName name="FROM">[2]amendA!$G$7</definedName>
    <definedName name="Funds" localSheetId="0">'[10]RawDataCalcs3386&amp;3401'!$L$68:$DB$68</definedName>
    <definedName name="Funds">'[10]RawDataCalcs3386&amp;3401'!$L$68:$DB$68</definedName>
    <definedName name="GA">[4]Universal!$C$13</definedName>
    <definedName name="Gas">[4]Universal!$C$22</definedName>
    <definedName name="gk" localSheetId="0">#REF!</definedName>
    <definedName name="gk" localSheetId="5">#REF!</definedName>
    <definedName name="gk" localSheetId="2">#REF!</definedName>
    <definedName name="gk" localSheetId="4">#REF!</definedName>
    <definedName name="gk" localSheetId="3">#REF!</definedName>
    <definedName name="gk">#REF!</definedName>
    <definedName name="hhh" localSheetId="0">#REF!</definedName>
    <definedName name="hhh">#REF!</definedName>
    <definedName name="Holidays">[4]Universal!$C$49:$C$59</definedName>
    <definedName name="JailDAverage" localSheetId="0">#REF!</definedName>
    <definedName name="JailDAverage">#REF!</definedName>
    <definedName name="JailDCap" localSheetId="0">[11]ALLRawDataCalcs!$L$80:$DB$80</definedName>
    <definedName name="JailDCap">[11]ALLRawDataCalcs!$L$80:$DB$80</definedName>
    <definedName name="JailDFloor" localSheetId="0">[11]ALLRawDataCalcs!$L$79:$DB$79</definedName>
    <definedName name="JailDFloor">[11]ALLRawDataCalcs!$L$79:$DB$79</definedName>
    <definedName name="JailDgk" localSheetId="0">#REF!</definedName>
    <definedName name="JailDgk">#REF!</definedName>
    <definedName name="JailDMax" localSheetId="0">#REF!</definedName>
    <definedName name="JailDMax">#REF!</definedName>
    <definedName name="JailDMedian" localSheetId="0">#REF!</definedName>
    <definedName name="JailDMedian">#REF!</definedName>
    <definedName name="jm" localSheetId="0">'[3]Complete UFR List'!#REF!</definedName>
    <definedName name="jm">'[3]Complete UFR List'!#REF!</definedName>
    <definedName name="kls" localSheetId="0">#REF!</definedName>
    <definedName name="kls">#REF!</definedName>
    <definedName name="ListProviders">'[12]List of Programs'!$A$24:$A$29</definedName>
    <definedName name="Max" localSheetId="0">#REF!</definedName>
    <definedName name="Max">#REF!</definedName>
    <definedName name="Median" localSheetId="0">#REF!</definedName>
    <definedName name="Median">#REF!</definedName>
    <definedName name="Min" localSheetId="0">#REF!</definedName>
    <definedName name="Min">#REF!</definedName>
    <definedName name="mr" localSheetId="0">#REF!</definedName>
    <definedName name="mr">#REF!</definedName>
    <definedName name="MT" localSheetId="0">#REF!</definedName>
    <definedName name="MT">#REF!</definedName>
    <definedName name="new" localSheetId="0">#REF!</definedName>
    <definedName name="new">#REF!</definedName>
    <definedName name="Oil">[4]Universal!$C$23</definedName>
    <definedName name="ok" localSheetId="0">#REF!</definedName>
    <definedName name="ok">#REF!</definedName>
    <definedName name="Paydays">[4]Universal!$C$33:$N$33</definedName>
    <definedName name="Phone">[4]Universal!$C$25</definedName>
    <definedName name="_xlnm.Print_Area" localSheetId="1">'M2021 BLS SALARY CHART (53_PCT)'!$B$1:$E$46</definedName>
    <definedName name="_xlnm.Print_Area" localSheetId="5">'Mobile Only Model Budget '!$A$1:$I$27</definedName>
    <definedName name="_xlnm.Print_Area" localSheetId="2">'Models A B C Budget'!$A$1:$AB$39</definedName>
    <definedName name="_xlnm.Print_Area" localSheetId="4">'Peer Model Budget'!$B$1:$M$36</definedName>
    <definedName name="_xlnm.Print_Area" localSheetId="3">'Site Only Model Budget '!$B$1:$I$31</definedName>
    <definedName name="_xlnm.Print_Titles" localSheetId="0">'CAF FALL 2022'!$A:$A</definedName>
    <definedName name="Program_File" localSheetId="0">#REF!</definedName>
    <definedName name="Program_File">#REF!</definedName>
    <definedName name="Programs">'[12]List of Programs'!$B$3:$B$19</definedName>
    <definedName name="PropInsurance">[4]Universal!$C$20</definedName>
    <definedName name="ProvFTE">'[13]FTE Data'!$A$3:$AW$56</definedName>
    <definedName name="PTO_Hours">[4]Universal!$F$72:$F$78</definedName>
    <definedName name="PTO_Years">[4]Universal!$B$72:$B$78</definedName>
    <definedName name="PurchasedBy">'[13]FTE Data'!$C$263:$AZ$657</definedName>
    <definedName name="REGION">[1]Sheet2!$B$1:$B$5</definedName>
    <definedName name="Relief">[4]Universal!$C$14</definedName>
    <definedName name="resmay2007" localSheetId="0">#REF!</definedName>
    <definedName name="resmay2007">#REF!</definedName>
    <definedName name="SevenDay">[4]Universal!$C$18</definedName>
    <definedName name="sheet1" localSheetId="0">#REF!</definedName>
    <definedName name="sheet1" localSheetId="1">#REF!</definedName>
    <definedName name="sheet1">#REF!</definedName>
    <definedName name="Site_list">[13]Lists!$A$2:$A$53</definedName>
    <definedName name="Source" localSheetId="0">#REF!</definedName>
    <definedName name="Source">#REF!</definedName>
    <definedName name="Source_2" localSheetId="0">#REF!</definedName>
    <definedName name="Source_2" localSheetId="5">#REF!</definedName>
    <definedName name="Source_2" localSheetId="2">#REF!</definedName>
    <definedName name="Source_2" localSheetId="4">#REF!</definedName>
    <definedName name="Source_2" localSheetId="3">#REF!</definedName>
    <definedName name="Source_2">#REF!</definedName>
    <definedName name="SourcePathAndFileName" localSheetId="0">#REF!</definedName>
    <definedName name="SourcePathAndFileName">#REF!</definedName>
    <definedName name="StaffApp">[4]Universal!$C$11</definedName>
    <definedName name="Tax">[4]Universal!$C$7</definedName>
    <definedName name="TO">[2]amendA!$K$7:$O$7</definedName>
    <definedName name="Total_UFR" localSheetId="0">#REF!</definedName>
    <definedName name="Total_UFR" localSheetId="5">#REF!</definedName>
    <definedName name="Total_UFR" localSheetId="2">#REF!</definedName>
    <definedName name="Total_UFR" localSheetId="4">#REF!</definedName>
    <definedName name="Total_UFR" localSheetId="3">#REF!</definedName>
    <definedName name="Total_UFR">#REF!</definedName>
    <definedName name="Total_UFRs" localSheetId="0">#REF!</definedName>
    <definedName name="Total_UFRs" localSheetId="5">#REF!</definedName>
    <definedName name="Total_UFRs" localSheetId="2">#REF!</definedName>
    <definedName name="Total_UFRs" localSheetId="4">#REF!</definedName>
    <definedName name="Total_UFRs" localSheetId="3">#REF!</definedName>
    <definedName name="Total_UFRs">#REF!</definedName>
    <definedName name="Total_UFRs_" localSheetId="0">#REF!</definedName>
    <definedName name="Total_UFRs_" localSheetId="5">#REF!</definedName>
    <definedName name="Total_UFRs_" localSheetId="2">#REF!</definedName>
    <definedName name="Total_UFRs_" localSheetId="4">#REF!</definedName>
    <definedName name="Total_UFRs_" localSheetId="3">#REF!</definedName>
    <definedName name="Total_UFRs_">#REF!</definedName>
    <definedName name="TotalDays">[4]Universal!$C$30:$N$30</definedName>
    <definedName name="UFR" localSheetId="0">'[3]Complete UFR List'!#REF!</definedName>
    <definedName name="UFR">'[3]Complete UFR List'!#REF!</definedName>
    <definedName name="UFRS">'[3]Complete UFR List'!#REF!</definedName>
    <definedName name="UPDATE">'[3]Complete UFR List'!#REF!</definedName>
    <definedName name="VacAccr">[4]Universal!$C$9</definedName>
    <definedName name="VBB">[4]Universal!$C$10</definedName>
    <definedName name="VBBDist">[4]Universal!$B$35:$N$35</definedName>
    <definedName name="VBBLines">[4]Universal!$B$85:$B$97</definedName>
    <definedName name="Wages5">[4]Universal!$C$37:$N$37</definedName>
    <definedName name="Wages7">[4]Universal!$C$38:$N$38</definedName>
    <definedName name="Water">[4]Universal!$C$24</definedName>
    <definedName name="Weekdays">[4]Universal!$C$31:$N$31</definedName>
    <definedName name="wefqwerqwe">'[3]Complete UFR List'!#REF!</definedName>
    <definedName name="yes" localSheetId="0">'[3]Complete UFR List'!#REF!</definedName>
    <definedName name="yes">'[3]Complete UFR List'!#REF!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5" l="1"/>
  <c r="E26" i="5"/>
  <c r="C17" i="6" l="1"/>
  <c r="H11" i="6" s="1"/>
  <c r="C16" i="6"/>
  <c r="H18" i="6" s="1"/>
  <c r="H15" i="6"/>
  <c r="I15" i="6" s="1"/>
  <c r="B15" i="6"/>
  <c r="F15" i="6" s="1"/>
  <c r="H14" i="6"/>
  <c r="I14" i="6" s="1"/>
  <c r="C14" i="6"/>
  <c r="H13" i="6" s="1"/>
  <c r="I13" i="6" s="1"/>
  <c r="F13" i="6"/>
  <c r="D13" i="6"/>
  <c r="B13" i="6"/>
  <c r="F14" i="6" s="1"/>
  <c r="C12" i="6"/>
  <c r="H10" i="6" s="1"/>
  <c r="C10" i="6"/>
  <c r="C9" i="6"/>
  <c r="I8" i="6"/>
  <c r="I7" i="6"/>
  <c r="C7" i="6"/>
  <c r="C8" i="6" s="1"/>
  <c r="I6" i="6"/>
  <c r="G4" i="6"/>
  <c r="I4" i="6" s="1"/>
  <c r="B3" i="6"/>
  <c r="D48" i="5"/>
  <c r="F47" i="5"/>
  <c r="H47" i="5" s="1"/>
  <c r="F46" i="5"/>
  <c r="F45" i="5"/>
  <c r="F44" i="5"/>
  <c r="F43" i="5"/>
  <c r="F42" i="5"/>
  <c r="F41" i="5"/>
  <c r="H41" i="5" s="1"/>
  <c r="F40" i="5"/>
  <c r="C39" i="5"/>
  <c r="D33" i="5"/>
  <c r="D30" i="5"/>
  <c r="C30" i="5"/>
  <c r="F25" i="5" s="1"/>
  <c r="E29" i="5"/>
  <c r="E28" i="5"/>
  <c r="E27" i="5"/>
  <c r="C17" i="5"/>
  <c r="L17" i="5" s="1"/>
  <c r="C16" i="5"/>
  <c r="L18" i="5" s="1"/>
  <c r="L15" i="5"/>
  <c r="M15" i="5" s="1"/>
  <c r="D15" i="5"/>
  <c r="B15" i="5"/>
  <c r="J15" i="5" s="1"/>
  <c r="L14" i="5"/>
  <c r="D14" i="5"/>
  <c r="B14" i="5"/>
  <c r="J14" i="5" s="1"/>
  <c r="C13" i="5"/>
  <c r="L11" i="5" s="1"/>
  <c r="M9" i="5"/>
  <c r="M8" i="5"/>
  <c r="C8" i="5"/>
  <c r="G41" i="5" s="1"/>
  <c r="C7" i="5"/>
  <c r="M6" i="5"/>
  <c r="B3" i="5"/>
  <c r="D17" i="4"/>
  <c r="C17" i="4"/>
  <c r="H16" i="4" s="1"/>
  <c r="C16" i="4"/>
  <c r="C15" i="4"/>
  <c r="H14" i="4" s="1"/>
  <c r="I14" i="4" s="1"/>
  <c r="B15" i="4"/>
  <c r="F14" i="4" s="1"/>
  <c r="D14" i="4"/>
  <c r="C14" i="4"/>
  <c r="H13" i="4" s="1"/>
  <c r="I13" i="4" s="1"/>
  <c r="B14" i="4"/>
  <c r="F13" i="4" s="1"/>
  <c r="C13" i="4"/>
  <c r="H10" i="4" s="1"/>
  <c r="I10" i="4" s="1"/>
  <c r="C11" i="4"/>
  <c r="I9" i="4"/>
  <c r="C9" i="4"/>
  <c r="C8" i="4"/>
  <c r="C7" i="4"/>
  <c r="C6" i="4"/>
  <c r="G4" i="4"/>
  <c r="I4" i="4" s="1"/>
  <c r="B3" i="4"/>
  <c r="T22" i="3"/>
  <c r="Y22" i="3" s="1"/>
  <c r="T21" i="3"/>
  <c r="Y21" i="3" s="1"/>
  <c r="Z20" i="3"/>
  <c r="P20" i="3"/>
  <c r="U20" i="3" s="1"/>
  <c r="H19" i="3"/>
  <c r="G19" i="3"/>
  <c r="T18" i="3"/>
  <c r="Y18" i="3" s="1"/>
  <c r="H18" i="3"/>
  <c r="G18" i="3"/>
  <c r="AA17" i="3"/>
  <c r="AB17" i="3" s="1"/>
  <c r="Y17" i="3"/>
  <c r="V17" i="3"/>
  <c r="W17" i="3" s="1"/>
  <c r="Q17" i="3"/>
  <c r="R17" i="3" s="1"/>
  <c r="O17" i="3"/>
  <c r="T17" i="3" s="1"/>
  <c r="H17" i="3"/>
  <c r="G17" i="3"/>
  <c r="Q16" i="3"/>
  <c r="AA16" i="3" s="1"/>
  <c r="O16" i="3"/>
  <c r="Y16" i="3" s="1"/>
  <c r="H15" i="3"/>
  <c r="G15" i="3"/>
  <c r="H14" i="3"/>
  <c r="G14" i="3"/>
  <c r="H13" i="3"/>
  <c r="G13" i="3"/>
  <c r="AB12" i="3"/>
  <c r="R12" i="3"/>
  <c r="H12" i="3"/>
  <c r="G12" i="3"/>
  <c r="W11" i="3"/>
  <c r="W12" i="3" s="1"/>
  <c r="T11" i="3"/>
  <c r="Y11" i="3" s="1"/>
  <c r="H11" i="3"/>
  <c r="G11" i="3"/>
  <c r="T10" i="3"/>
  <c r="Y10" i="3" s="1"/>
  <c r="H10" i="3"/>
  <c r="G10" i="3"/>
  <c r="T9" i="3"/>
  <c r="Y9" i="3" s="1"/>
  <c r="H9" i="3"/>
  <c r="G9" i="3"/>
  <c r="AB7" i="3"/>
  <c r="W7" i="3"/>
  <c r="R7" i="3"/>
  <c r="AB6" i="3"/>
  <c r="W6" i="3"/>
  <c r="R6" i="3"/>
  <c r="B3" i="3"/>
  <c r="D54" i="2"/>
  <c r="D53" i="2"/>
  <c r="D52" i="2"/>
  <c r="D51" i="2"/>
  <c r="C46" i="2"/>
  <c r="C38" i="2"/>
  <c r="Q13" i="3" s="1"/>
  <c r="C33" i="2"/>
  <c r="C34" i="2" s="1"/>
  <c r="C31" i="2"/>
  <c r="C32" i="2" s="1"/>
  <c r="C30" i="2"/>
  <c r="C29" i="2"/>
  <c r="C27" i="2"/>
  <c r="C28" i="2" s="1"/>
  <c r="C25" i="2"/>
  <c r="C26" i="2" s="1"/>
  <c r="C23" i="2"/>
  <c r="C24" i="2" s="1"/>
  <c r="C21" i="2"/>
  <c r="C22" i="2" s="1"/>
  <c r="C19" i="2"/>
  <c r="C20" i="2" s="1"/>
  <c r="C17" i="2"/>
  <c r="C18" i="2" s="1"/>
  <c r="C15" i="2"/>
  <c r="C16" i="2" s="1"/>
  <c r="C14" i="2"/>
  <c r="C13" i="2"/>
  <c r="C11" i="2"/>
  <c r="C12" i="2" s="1"/>
  <c r="C9" i="2"/>
  <c r="C10" i="2" s="1"/>
  <c r="C7" i="2"/>
  <c r="C8" i="2" s="1"/>
  <c r="C5" i="2"/>
  <c r="C6" i="2" s="1"/>
  <c r="C36" i="2" s="1"/>
  <c r="CG22" i="1"/>
  <c r="CF22" i="1"/>
  <c r="CE22" i="1"/>
  <c r="CD22" i="1"/>
  <c r="CC22" i="1"/>
  <c r="CI22" i="1" s="1"/>
  <c r="CI24" i="1" s="1"/>
  <c r="D26" i="3" s="1"/>
  <c r="CB22" i="1"/>
  <c r="CA22" i="1"/>
  <c r="BZ22" i="1"/>
  <c r="CG21" i="1"/>
  <c r="CF21" i="1"/>
  <c r="CE21" i="1"/>
  <c r="CD21" i="1"/>
  <c r="CC21" i="1"/>
  <c r="CB21" i="1"/>
  <c r="CA21" i="1"/>
  <c r="BZ21" i="1"/>
  <c r="CI18" i="1"/>
  <c r="BZ18" i="1"/>
  <c r="BZ17" i="1"/>
  <c r="D55" i="2" l="1"/>
  <c r="D56" i="2" s="1"/>
  <c r="D22" i="3"/>
  <c r="I9" i="6"/>
  <c r="I10" i="6" s="1"/>
  <c r="D34" i="5"/>
  <c r="D36" i="5"/>
  <c r="D50" i="5"/>
  <c r="H11" i="4"/>
  <c r="I11" i="4" s="1"/>
  <c r="I12" i="4" s="1"/>
  <c r="I15" i="4" s="1"/>
  <c r="F48" i="5"/>
  <c r="M10" i="5"/>
  <c r="M11" i="5" s="1"/>
  <c r="L12" i="5"/>
  <c r="G46" i="5"/>
  <c r="H46" i="5" s="1"/>
  <c r="I16" i="4"/>
  <c r="V13" i="3"/>
  <c r="R13" i="3"/>
  <c r="D52" i="5"/>
  <c r="D53" i="5"/>
  <c r="C10" i="4"/>
  <c r="H16" i="3"/>
  <c r="AB16" i="3" s="1"/>
  <c r="G16" i="3"/>
  <c r="G20" i="3" s="1"/>
  <c r="D16" i="3"/>
  <c r="C10" i="5"/>
  <c r="M14" i="5" s="1"/>
  <c r="M17" i="5" s="1"/>
  <c r="I11" i="6"/>
  <c r="I12" i="6" s="1"/>
  <c r="I16" i="6" s="1"/>
  <c r="P19" i="3"/>
  <c r="Q14" i="3"/>
  <c r="T16" i="3"/>
  <c r="V16" i="3"/>
  <c r="H17" i="6"/>
  <c r="I17" i="6" s="1"/>
  <c r="M12" i="5" l="1"/>
  <c r="M13" i="5" s="1"/>
  <c r="M16" i="5" s="1"/>
  <c r="M18" i="5" s="1"/>
  <c r="M19" i="5" s="1"/>
  <c r="M20" i="5" s="1"/>
  <c r="H20" i="3"/>
  <c r="I18" i="6"/>
  <c r="I19" i="6" s="1"/>
  <c r="I20" i="6" s="1"/>
  <c r="D20" i="3"/>
  <c r="R16" i="3"/>
  <c r="R19" i="3" s="1"/>
  <c r="W16" i="3"/>
  <c r="W19" i="3" s="1"/>
  <c r="I17" i="4"/>
  <c r="I18" i="4" s="1"/>
  <c r="I19" i="4" s="1"/>
  <c r="AA14" i="3"/>
  <c r="AB14" i="3" s="1"/>
  <c r="V14" i="3"/>
  <c r="R14" i="3"/>
  <c r="R15" i="3" s="1"/>
  <c r="U19" i="3"/>
  <c r="Z19" i="3"/>
  <c r="AB19" i="3" s="1"/>
  <c r="AA13" i="3"/>
  <c r="AB13" i="3" s="1"/>
  <c r="W13" i="3"/>
  <c r="W14" i="3" l="1"/>
  <c r="W15" i="3" s="1"/>
  <c r="W18" i="3" s="1"/>
  <c r="AB15" i="3"/>
  <c r="AB18" i="3" s="1"/>
  <c r="R18" i="3"/>
  <c r="AB20" i="3" l="1"/>
  <c r="AB21" i="3" s="1"/>
  <c r="AB22" i="3" s="1"/>
  <c r="R20" i="3"/>
  <c r="R21" i="3"/>
  <c r="R22" i="3" s="1"/>
  <c r="W20" i="3"/>
  <c r="W21" i="3" s="1"/>
  <c r="W22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kara</author>
  </authors>
  <commentList>
    <comment ref="Z5" authorId="0" shapeId="0" xr:uid="{3D33DF66-1B34-4A89-AD73-18DB67E2A2FA}">
      <text>
        <r>
          <rPr>
            <b/>
            <sz val="9"/>
            <color indexed="81"/>
            <rFont val="Tahoma"/>
            <family val="2"/>
          </rPr>
          <t>kara:</t>
        </r>
        <r>
          <rPr>
            <sz val="9"/>
            <color indexed="81"/>
            <rFont val="Tahoma"/>
            <family val="2"/>
          </rPr>
          <t xml:space="preserve">
80% of 16 Capacity = 13 plus 80% of Mobile capacity of 40 = 32
Maximum Model Capacity = 45</t>
        </r>
      </text>
    </comment>
    <comment ref="R7" authorId="0" shapeId="0" xr:uid="{AE066683-04E6-4F9C-A858-BD68C9C946F0}">
      <text>
        <r>
          <rPr>
            <b/>
            <sz val="9"/>
            <color indexed="81"/>
            <rFont val="Tahoma"/>
            <family val="2"/>
          </rPr>
          <t>kara:</t>
        </r>
        <r>
          <rPr>
            <sz val="9"/>
            <color indexed="81"/>
            <rFont val="Tahoma"/>
            <family val="2"/>
          </rPr>
          <t xml:space="preserve">
capacity x 365  days / 3  (8 hours per day)
</t>
        </r>
      </text>
    </comment>
    <comment ref="W7" authorId="0" shapeId="0" xr:uid="{29960E55-8A94-4244-99E8-9A4D228F48B6}">
      <text>
        <r>
          <rPr>
            <b/>
            <sz val="9"/>
            <color indexed="81"/>
            <rFont val="Tahoma"/>
            <family val="2"/>
          </rPr>
          <t>kara:</t>
        </r>
        <r>
          <rPr>
            <sz val="9"/>
            <color indexed="81"/>
            <rFont val="Tahoma"/>
            <family val="2"/>
          </rPr>
          <t xml:space="preserve">
capacity x 365 days) / 3 (8 hours per day)</t>
        </r>
      </text>
    </comment>
    <comment ref="AB7" authorId="0" shapeId="0" xr:uid="{3F320123-344D-47DD-AB37-98BF89A17B42}">
      <text>
        <r>
          <rPr>
            <b/>
            <sz val="9"/>
            <color indexed="81"/>
            <rFont val="Tahoma"/>
            <family val="2"/>
          </rPr>
          <t>kara:</t>
        </r>
        <r>
          <rPr>
            <sz val="9"/>
            <color indexed="81"/>
            <rFont val="Tahoma"/>
            <family val="2"/>
          </rPr>
          <t xml:space="preserve">
capacity x 365 days / 3 (8 hours per day)
</t>
        </r>
      </text>
    </comment>
  </commentList>
</comments>
</file>

<file path=xl/sharedStrings.xml><?xml version="1.0" encoding="utf-8"?>
<sst xmlns="http://schemas.openxmlformats.org/spreadsheetml/2006/main" count="499" uniqueCount="338">
  <si>
    <t>Massachusetts Economic Indicators</t>
  </si>
  <si>
    <t>IHS Markit, Fall 2022 Forecast</t>
  </si>
  <si>
    <t>Prepared by Michael Lynch, 781-301-9129</t>
  </si>
  <si>
    <t>FY21</t>
  </si>
  <si>
    <t>FY22</t>
  </si>
  <si>
    <t>FY23</t>
  </si>
  <si>
    <t>FY24</t>
  </si>
  <si>
    <t>FY25</t>
  </si>
  <si>
    <t>NAME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</si>
  <si>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</si>
  <si>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</si>
  <si>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</si>
  <si>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</si>
  <si>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</si>
  <si>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</si>
  <si>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</si>
  <si>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</si>
  <si>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</si>
  <si>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</si>
  <si>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</si>
  <si>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</si>
  <si>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</si>
  <si>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</si>
  <si>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</si>
  <si>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</si>
  <si>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</si>
  <si>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</si>
  <si>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</si>
  <si>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</si>
  <si>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</si>
  <si>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</si>
  <si>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</si>
  <si>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</si>
  <si>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</si>
  <si>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</si>
  <si>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</si>
  <si>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</si>
  <si>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</si>
  <si>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</si>
  <si>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</si>
  <si>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</si>
  <si>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</si>
  <si>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</si>
  <si>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</si>
  <si>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</si>
  <si>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</si>
  <si>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</si>
  <si>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</si>
  <si>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</si>
  <si>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</si>
  <si>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</si>
  <si>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</si>
  <si>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</si>
  <si>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</si>
  <si>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</si>
  <si>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</si>
  <si>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</si>
  <si>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</si>
  <si>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</si>
  <si>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</si>
  <si>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</si>
  <si>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</si>
  <si>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</si>
  <si>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</si>
  <si>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</si>
  <si>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</si>
  <si>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</si>
  <si>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</si>
  <si>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</si>
  <si>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</si>
  <si>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</si>
  <si>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</si>
  <si>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</si>
  <si>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</si>
  <si>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</si>
  <si>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</si>
  <si>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</si>
  <si>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</si>
  <si>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</si>
  <si>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</si>
  <si>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</si>
  <si>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</si>
  <si>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</si>
  <si>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</si>
  <si>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</si>
  <si>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</si>
  <si>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</si>
  <si>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</si>
  <si>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</si>
  <si>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</si>
  <si>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2024Q2</t>
  </si>
  <si>
    <t>2024Q3</t>
  </si>
  <si>
    <t>2024Q4</t>
  </si>
  <si>
    <t>2025Q1</t>
  </si>
  <si>
    <t>2025Q2</t>
  </si>
  <si>
    <t>2025Q3</t>
  </si>
  <si>
    <t>2025Q4</t>
  </si>
  <si>
    <t>2026Q1</t>
  </si>
  <si>
    <t>2026Q2</t>
  </si>
  <si>
    <t>2026Q3</t>
  </si>
  <si>
    <t>2026Q4</t>
  </si>
  <si>
    <t>2027Q1</t>
  </si>
  <si>
    <t>2027Q2</t>
  </si>
  <si>
    <t>2027Q3</t>
  </si>
  <si>
    <t>2027Q4</t>
  </si>
  <si>
    <t>CPI--BASELINE SCENARIO (1982-84=1)</t>
  </si>
  <si>
    <t>CPIBASEMA</t>
  </si>
  <si>
    <t>CPI--OPTIMISTIC SCENARIO (1982-84=1)</t>
  </si>
  <si>
    <t>CPIOPTMA</t>
  </si>
  <si>
    <t>CPI--PESSIMISTIC SCENARIO (1982-84=1)</t>
  </si>
  <si>
    <t>CPIPESSMA</t>
  </si>
  <si>
    <t>Rate-to-rate CAF</t>
  </si>
  <si>
    <t>Assumption for Rate Reviews that are to be promulgated July 2023</t>
  </si>
  <si>
    <t xml:space="preserve">Base period: </t>
  </si>
  <si>
    <t>FY23Q4</t>
  </si>
  <si>
    <t>Average</t>
  </si>
  <si>
    <t xml:space="preserve">Prospective rate period: </t>
  </si>
  <si>
    <t>July 1, 2023 - June 30, 2024</t>
  </si>
  <si>
    <t>CAF:</t>
  </si>
  <si>
    <t xml:space="preserve"> </t>
  </si>
  <si>
    <t>Source:</t>
  </si>
  <si>
    <t>BLS / OES</t>
  </si>
  <si>
    <t>Position</t>
  </si>
  <si>
    <t>53 Percentile</t>
  </si>
  <si>
    <t>Common model titles (not all inclusive)</t>
  </si>
  <si>
    <t>Minimum Education and/or certification/Training/Experience</t>
  </si>
  <si>
    <t>BLS Occupational Code(s)</t>
  </si>
  <si>
    <t>Direct Care (hourly)</t>
  </si>
  <si>
    <t>Direct Care, Direct Care Blend, Non Specialized DC, Peer mentor, Family Specialist/ Partner</t>
  </si>
  <si>
    <t>High School diploma / GED / State Training</t>
  </si>
  <si>
    <t>21-1093, 31-1120, 31-2022, 31-9099</t>
  </si>
  <si>
    <t>Direct Care  (annual)</t>
  </si>
  <si>
    <t>Direct Care III (hourly)</t>
  </si>
  <si>
    <t>Direct Care Supervisor, Direct Care Bachelors</t>
  </si>
  <si>
    <t>Bachelors Level or 5+ years related experience</t>
  </si>
  <si>
    <t>21-1094, 21-1015, 21-1018, 21-1023, 39-1022</t>
  </si>
  <si>
    <t>Direct Care III (annual)</t>
  </si>
  <si>
    <t xml:space="preserve">Developmental Specialist, </t>
  </si>
  <si>
    <t>Certified Nursing Assistant  (hourly)</t>
  </si>
  <si>
    <t>Completed a state-approved education program and must pass their state’s competency exam. </t>
  </si>
  <si>
    <t>31-1131</t>
  </si>
  <si>
    <t>Certified Nursing Assistant  (annual)</t>
  </si>
  <si>
    <t xml:space="preserve">Case / Social Worker (hourly) </t>
  </si>
  <si>
    <t>BA level social worker, LSW, BSW</t>
  </si>
  <si>
    <t>Bachelors Level or 8+ years related experience</t>
  </si>
  <si>
    <t>21-1021, 21-1099</t>
  </si>
  <si>
    <t>Case / Social Worker (annual)</t>
  </si>
  <si>
    <t>LDAC1</t>
  </si>
  <si>
    <t>Case Manager / Social Worker / Clinical w/o independent License (hourly)</t>
  </si>
  <si>
    <t>LDAC2,  LMSW, LCSW</t>
  </si>
  <si>
    <t>Masters Level</t>
  </si>
  <si>
    <t>21-1021, 21-1019, 21-1022, 21-1029</t>
  </si>
  <si>
    <t>Case Manager / Social Worker / Clinical w/o independent License</t>
  </si>
  <si>
    <t>Clinical without Independent Licensure</t>
  </si>
  <si>
    <t>LPN (hourly)</t>
  </si>
  <si>
    <t>Complete a state approved nurse education program for licensed practical or licensed vocation nurse</t>
  </si>
  <si>
    <t>29-2061</t>
  </si>
  <si>
    <t>LPN (annual)</t>
  </si>
  <si>
    <t>Assistant Manager</t>
  </si>
  <si>
    <t>Clinical w/ Independent licensure (hourly)</t>
  </si>
  <si>
    <t>LPHA, LICSW, LMHC, LBHA, BCBA</t>
  </si>
  <si>
    <t xml:space="preserve">Masters with Licensure in Related Discipline </t>
  </si>
  <si>
    <t>19-3033, 21-1021, 21-1022, 19-3034</t>
  </si>
  <si>
    <t>Clinical w/ Independent licensure (annual)</t>
  </si>
  <si>
    <t>Dietician / Nutritionist (hourly)</t>
  </si>
  <si>
    <t xml:space="preserve">Bachelors Level </t>
  </si>
  <si>
    <t>29-1031</t>
  </si>
  <si>
    <t>Dietician / Nutritionist (annual)</t>
  </si>
  <si>
    <t>Program Management (hourly)</t>
  </si>
  <si>
    <t xml:space="preserve">Program manager, Program management, </t>
  </si>
  <si>
    <t>BA Level w/ 3+ years related work experience</t>
  </si>
  <si>
    <t>11-9151</t>
  </si>
  <si>
    <t>Program Management (annual)</t>
  </si>
  <si>
    <t>Program director</t>
  </si>
  <si>
    <t>Occupational Therapist (hourly)</t>
  </si>
  <si>
    <t>Occupational Therapists</t>
  </si>
  <si>
    <t>29-1129, 31-2011, 29-1122 (25%/25%/50%)</t>
  </si>
  <si>
    <t>Occupational Therapist (annual)</t>
  </si>
  <si>
    <t>Physical Therapist (hourly)</t>
  </si>
  <si>
    <t>Physical Therapists</t>
  </si>
  <si>
    <t>29-1129, 31-2021, 29-1123  (20%/20%/60%)</t>
  </si>
  <si>
    <t>Physical Therapist (annual)</t>
  </si>
  <si>
    <t>Clinical Manager / Psychologists (hourly)</t>
  </si>
  <si>
    <t>Clinical Manager, Clinical Director</t>
  </si>
  <si>
    <t>Masters with Licensure in Related Discipline and supervising/managerial related experience</t>
  </si>
  <si>
    <t>19-3033, 19-3034</t>
  </si>
  <si>
    <t>Clinical Manager /  Psychologists  (annual)</t>
  </si>
  <si>
    <t>Speech Language Pathologists (hourly)</t>
  </si>
  <si>
    <t>29-1129, 29-1127</t>
  </si>
  <si>
    <t>Speech Language Pathologists (annual)</t>
  </si>
  <si>
    <t>Registerd Nurse (BA) (hourly)</t>
  </si>
  <si>
    <t>Minimum of an associates degree in nursing, a diploma from an approved nursing program, or a Bachelors of Science in Nursing</t>
  </si>
  <si>
    <t>29-1141</t>
  </si>
  <si>
    <t>Registered Nurse (BA) (annual)</t>
  </si>
  <si>
    <t>Registerd Nurse (MA / APRN) (hourly)</t>
  </si>
  <si>
    <t>Minimum of a Masters of Science in one of the APRN roles. Must be licensed</t>
  </si>
  <si>
    <t>29-1171</t>
  </si>
  <si>
    <t>Registered Nurse (MA / APRN) (annual)</t>
  </si>
  <si>
    <t>Clerical, Support &amp; Direct Care Relief Staff are benched to Direct Care</t>
  </si>
  <si>
    <t xml:space="preserve">Tax and Fringe =  </t>
  </si>
  <si>
    <t xml:space="preserve">Benchmarked to FY23 (approved) Commonwealth (office of the Comptroller) T&amp;F rate, less </t>
  </si>
  <si>
    <t xml:space="preserve">Terminal leave, and  retirement.  Does include Paid Family Medical Leave tax.
Includes and additional 2% to be used at providers descretion for retirement and/or other benefits
</t>
  </si>
  <si>
    <t>Admin Allocation</t>
  </si>
  <si>
    <t>C.257 Benchmark</t>
  </si>
  <si>
    <t>Misc. BLS benchmarks</t>
  </si>
  <si>
    <t>Psychiatrist</t>
  </si>
  <si>
    <t>M2021 BLS Occ Code 29-1223 NAICS 622200 (Nat'l)</t>
  </si>
  <si>
    <t>Medical Director</t>
  </si>
  <si>
    <t>M2021 BLS Occ Code 29-1229 NAICS 622200 (Nat'l)</t>
  </si>
  <si>
    <t>Physician Assistants</t>
  </si>
  <si>
    <t>M2021 BLS  Occ Code 29-1071</t>
  </si>
  <si>
    <t>Relief Assumptions:</t>
  </si>
  <si>
    <t>Days</t>
  </si>
  <si>
    <t>Hours</t>
  </si>
  <si>
    <t>Vacation</t>
  </si>
  <si>
    <t>Sick/ personal</t>
  </si>
  <si>
    <t>Holidays</t>
  </si>
  <si>
    <t>Training</t>
  </si>
  <si>
    <t>Total Hours per FTE:</t>
  </si>
  <si>
    <t>Relief Factor (% of FTE)</t>
  </si>
  <si>
    <t xml:space="preserve">DMH RESPITE - CAPACITY MODELS - </t>
  </si>
  <si>
    <t>MASTER DATA LOOKUP TABLE</t>
  </si>
  <si>
    <t>DMH RESPITE - 3048 - Blended Model - Level A</t>
  </si>
  <si>
    <t>DMH RESPITE - 3048 - Blended Model - Level B</t>
  </si>
  <si>
    <t>DMH RESPITE - 3048 - Blended Model - Level C</t>
  </si>
  <si>
    <t xml:space="preserve">BENCHMARK </t>
  </si>
  <si>
    <t>W Cafs</t>
  </si>
  <si>
    <t>Per Hour</t>
  </si>
  <si>
    <t>SOURCE</t>
  </si>
  <si>
    <t>Maximum Model Capacity</t>
  </si>
  <si>
    <t>LEVEL</t>
  </si>
  <si>
    <t>A</t>
  </si>
  <si>
    <t>B</t>
  </si>
  <si>
    <t>C</t>
  </si>
  <si>
    <t>Average Site Capacity</t>
  </si>
  <si>
    <t>TOTAL UNITS</t>
  </si>
  <si>
    <t>FTEs</t>
  </si>
  <si>
    <t>Average Site</t>
  </si>
  <si>
    <t>Average Mobile Capacity</t>
  </si>
  <si>
    <t>Average Mobile</t>
  </si>
  <si>
    <t>FTE</t>
  </si>
  <si>
    <t>Expense</t>
  </si>
  <si>
    <t>Program Function Manager</t>
  </si>
  <si>
    <t>Purchaser Recommendation</t>
  </si>
  <si>
    <t>Management Staff</t>
  </si>
  <si>
    <t>Program Director</t>
  </si>
  <si>
    <t>Nursing and Clinical Staff</t>
  </si>
  <si>
    <t>LPHA</t>
  </si>
  <si>
    <t>Direct Service Staff</t>
  </si>
  <si>
    <t>APRN</t>
  </si>
  <si>
    <t>Total</t>
  </si>
  <si>
    <t>RN</t>
  </si>
  <si>
    <t>Tax and Fringe</t>
  </si>
  <si>
    <t>LPN</t>
  </si>
  <si>
    <t>CAF on Compensation</t>
  </si>
  <si>
    <t xml:space="preserve">Direct Care </t>
  </si>
  <si>
    <t>Total Compensation</t>
  </si>
  <si>
    <t>Relief</t>
  </si>
  <si>
    <t>Purchaser Reccomendation</t>
  </si>
  <si>
    <t>Direct Care Mobile</t>
  </si>
  <si>
    <t>Peer &amp; Family Specialist</t>
  </si>
  <si>
    <t>Total Reimbursable Exp. Excl. Admin.</t>
  </si>
  <si>
    <t>Clerical Support</t>
  </si>
  <si>
    <t>CAF on Prg Exp</t>
  </si>
  <si>
    <t>Total FTEs by Capacity</t>
  </si>
  <si>
    <t>Admin. Allocation</t>
  </si>
  <si>
    <t>BENCHMARK EXPENSES</t>
  </si>
  <si>
    <t>Total Annual Amount</t>
  </si>
  <si>
    <t>Tax &amp; Fringe</t>
  </si>
  <si>
    <t>FY22 Benchmark</t>
  </si>
  <si>
    <t>Total Monthly Rate</t>
  </si>
  <si>
    <t>Occupancy (per FTE)</t>
  </si>
  <si>
    <t xml:space="preserve">FY21 UFR Data wtg avg </t>
  </si>
  <si>
    <t>All Other expenses (per FTE)</t>
  </si>
  <si>
    <t>FY21 UFR Data wtg avg (includes training, meals, travel/transportation, Client Personal and Incendential allowances &amp; Supplies and Materials</t>
  </si>
  <si>
    <t>MA EOHHS C.257 Benchmark</t>
  </si>
  <si>
    <t>Rate review CAF FY24</t>
  </si>
  <si>
    <t>Prospective Period FY23 &amp; FY24</t>
  </si>
  <si>
    <t>DMH RESPITE - SITE BASED PER DIEM MODEL</t>
  </si>
  <si>
    <t>DMH RESPITE - 3048 -SITE BASED PER DIEM MODEL</t>
  </si>
  <si>
    <t>BENCHMARK FTEs</t>
  </si>
  <si>
    <t>Beds:</t>
  </si>
  <si>
    <t>Bed Days:</t>
  </si>
  <si>
    <t>Medical (LICSW)</t>
  </si>
  <si>
    <t>Clinician / Counselor</t>
  </si>
  <si>
    <t>Direct Care</t>
  </si>
  <si>
    <t>Cost Adjustment Factor  (Comp)</t>
  </si>
  <si>
    <t>FY24 Benchmark</t>
  </si>
  <si>
    <t>FY21 UFR Data etg avg (includes training, meals, travel/transportation, Client Personal and Incendential allowances &amp; Supplies and Materials</t>
  </si>
  <si>
    <t>Cost Adjustment Factor (Prg Exp)</t>
  </si>
  <si>
    <t>Total Amount</t>
  </si>
  <si>
    <t>Per Diem Rate per person</t>
  </si>
  <si>
    <t>DMH RESPITE - PEER MODEL</t>
  </si>
  <si>
    <t>DMH RESPITE - 3048 - PEER MODEL</t>
  </si>
  <si>
    <t>Minimum Site Capacity</t>
  </si>
  <si>
    <t>Maximum Site Capacity</t>
  </si>
  <si>
    <t>Total Units</t>
  </si>
  <si>
    <t>Cost Adjustment Factor (Comp)</t>
  </si>
  <si>
    <t>Cost Adjustment Factor (Pgm Exp)</t>
  </si>
  <si>
    <t>CONTRACT ANALYSIS</t>
  </si>
  <si>
    <t>CAPACITY</t>
  </si>
  <si>
    <t>FTE Ratio</t>
  </si>
  <si>
    <t>STAFFING</t>
  </si>
  <si>
    <t>WESTERN MA -1203</t>
  </si>
  <si>
    <t>Total Contract FTEs/Total Model FTEs</t>
  </si>
  <si>
    <t>Salary</t>
  </si>
  <si>
    <t>AsstProgram Director</t>
  </si>
  <si>
    <t>DC I</t>
  </si>
  <si>
    <t>Tax</t>
  </si>
  <si>
    <t>Fringe</t>
  </si>
  <si>
    <t>TOTAL T &amp; F</t>
  </si>
  <si>
    <t>Rate of T &amp; F</t>
  </si>
  <si>
    <t>TOTAL COMPENSATION</t>
  </si>
  <si>
    <t>EXPENSES</t>
  </si>
  <si>
    <t>Totals</t>
  </si>
  <si>
    <t>Per FTE</t>
  </si>
  <si>
    <t>Per FTE (Ratio)</t>
  </si>
  <si>
    <t>Occupancy</t>
  </si>
  <si>
    <t>Staff Mileage</t>
  </si>
  <si>
    <t>Staff Training</t>
  </si>
  <si>
    <t>Program Supplies</t>
  </si>
  <si>
    <t>Other</t>
  </si>
  <si>
    <t>Client Allowance</t>
  </si>
  <si>
    <t>DC Consultant</t>
  </si>
  <si>
    <t>Provision of Material Goods</t>
  </si>
  <si>
    <t>Direct Administrative Expense</t>
  </si>
  <si>
    <t>Total Expenses</t>
  </si>
  <si>
    <t>Total Program Excl M &amp; G</t>
  </si>
  <si>
    <t>Rate of Admin Alloc</t>
  </si>
  <si>
    <t>TOTAL PROGRAM</t>
  </si>
  <si>
    <t>DMH RESPITE - MOBILE PER DIEM MODEL</t>
  </si>
  <si>
    <t>DMH RESPITE - 3048 -MOBILE PER DIEM MODEL</t>
  </si>
  <si>
    <t>Slots</t>
  </si>
  <si>
    <t>Total Slots</t>
  </si>
  <si>
    <t>Additional Travel/Vehicle Exp (Per FTE)</t>
  </si>
  <si>
    <t>Prospective Period FY20 &amp; FY22</t>
  </si>
  <si>
    <t>TOTAL PROGRAM COST</t>
  </si>
  <si>
    <t>The below is for comparison purposes - below are the models for the current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</si>
</sst>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0.000"/>
    <numFmt numFmtId="165" formatCode="0.0"/>
    <numFmt numFmtId="166" formatCode="[$-409]mmmm\ d\,\ yyyy;@"/>
    <numFmt numFmtId="167" formatCode="&quot;$&quot;#,##0.00"/>
    <numFmt numFmtId="168" formatCode="&quot;$&quot;#,##0"/>
    <numFmt numFmtId="169" formatCode="\$#,##0"/>
    <numFmt numFmtId="170" formatCode="0.0%"/>
    <numFmt numFmtId="171" formatCode="_(&quot;$&quot;* #,##0_);_(&quot;$&quot;* \(#,##0\);_(&quot;$&quot;* &quot;-&quot;??_);_(@_)"/>
    <numFmt numFmtId="172" formatCode="_(&quot;$&quot;* #,##0.00_);_(&quot;$&quot;* \(#,##0.00\);_(&quot;$&quot;* &quot;-&quot;_);_(@_)"/>
    <numFmt numFmtId="173" formatCode="_(&quot;$&quot;* #,##0_);_(&quot;$&quot;* \(#,##0\);_(&quot;$&quot;* &quot;-&quot;?_);_(@_)"/>
    <numFmt numFmtId="174" formatCode="0.00_);[Red]\(0.00\)"/>
  </numFmts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sz val="20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4"/>
      <name val="Arial Black"/>
      <family val="2"/>
    </font>
    <font>
      <sz val="14"/>
      <name val="Arial Black"/>
      <family val="2"/>
    </font>
    <font>
      <sz val="11"/>
      <name val="Arial"/>
      <family val="2"/>
    </font>
    <font>
      <b/>
      <sz val="14"/>
      <name val="Arial Black"/>
      <family val="2"/>
    </font>
    <font>
      <b/>
      <sz val="12"/>
      <name val="Calibri (Body)"/>
    </font>
    <font>
      <sz val="12"/>
      <name val="Calibri (Body)"/>
    </font>
    <font>
      <i/>
      <sz val="12"/>
      <name val="Calibri (Body)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1"/>
      <name val="Calibri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2"/>
      <name val="Calibri (Body)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1"/>
      <name val="Calibri (Body)"/>
    </font>
    <font>
      <sz val="12"/>
      <color theme="1"/>
      <name val="Calibri (Body)"/>
    </font>
    <font>
      <sz val="16"/>
      <color theme="1"/>
      <name val="Calibri"/>
      <family val="2"/>
      <scheme val="minor"/>
    </font>
    <font>
      <sz val="16"/>
      <color theme="1"/>
      <name val="Calibri (Body)"/>
    </font>
    <font>
      <i/>
      <sz val="12"/>
      <color theme="0"/>
      <name val="Calibri (Body)"/>
    </font>
    <font>
      <b/>
      <sz val="16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0"/>
      <name val="Calibri (Body)"/>
    </font>
    <font>
      <sz val="12"/>
      <color theme="0"/>
      <name val="Calibri (Body)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0"/>
      <name val="Calibri"/>
      <family val="2"/>
      <scheme val="minor"/>
    </font>
    <font>
      <sz val="12"/>
      <color theme="3" tint="0.39997558519241921"/>
      <name val="Calibri"/>
      <family val="2"/>
      <scheme val="minor"/>
    </font>
    <font>
      <b/>
      <sz val="12"/>
      <name val="Calibri"/>
      <family val="2"/>
    </font>
    <font>
      <sz val="12"/>
      <color indexed="17"/>
      <name val="Arial"/>
      <family val="2"/>
    </font>
    <font>
      <b/>
      <sz val="12"/>
      <color indexed="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8" fillId="0" borderId="0">
      <alignment horizontal="left" vertical="center" wrapText="1"/>
    </xf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66">
    <xf numFmtId="0" fontId="0" fillId="0" borderId="0" xfId="0"/>
    <xf numFmtId="0" fontId="2" fillId="0" borderId="0" xfId="3"/>
    <xf numFmtId="0" fontId="4" fillId="2" borderId="0" xfId="3" applyFont="1" applyFill="1"/>
    <xf numFmtId="0" fontId="5" fillId="2" borderId="3" xfId="3" applyFont="1" applyFill="1" applyBorder="1"/>
    <xf numFmtId="0" fontId="6" fillId="2" borderId="4" xfId="3" applyFont="1" applyFill="1" applyBorder="1"/>
    <xf numFmtId="0" fontId="5" fillId="2" borderId="5" xfId="3" applyFont="1" applyFill="1" applyBorder="1"/>
    <xf numFmtId="0" fontId="5" fillId="0" borderId="0" xfId="3" applyFont="1"/>
    <xf numFmtId="0" fontId="7" fillId="3" borderId="0" xfId="4" applyFont="1" applyFill="1"/>
    <xf numFmtId="0" fontId="7" fillId="4" borderId="0" xfId="4" applyFont="1" applyFill="1"/>
    <xf numFmtId="0" fontId="7" fillId="5" borderId="0" xfId="4" applyFont="1" applyFill="1"/>
    <xf numFmtId="0" fontId="7" fillId="6" borderId="0" xfId="3" applyFont="1" applyFill="1" applyAlignment="1">
      <alignment horizontal="center"/>
    </xf>
    <xf numFmtId="0" fontId="7" fillId="7" borderId="0" xfId="3" applyFont="1" applyFill="1" applyAlignment="1">
      <alignment horizontal="center"/>
    </xf>
    <xf numFmtId="14" fontId="5" fillId="0" borderId="0" xfId="3" applyNumberFormat="1" applyFont="1"/>
    <xf numFmtId="164" fontId="2" fillId="0" borderId="0" xfId="3" applyNumberFormat="1"/>
    <xf numFmtId="2" fontId="2" fillId="0" borderId="0" xfId="3" applyNumberFormat="1"/>
    <xf numFmtId="0" fontId="5" fillId="0" borderId="0" xfId="5" applyFont="1" applyAlignment="1"/>
    <xf numFmtId="0" fontId="8" fillId="0" borderId="0" xfId="5" applyAlignment="1"/>
    <xf numFmtId="0" fontId="9" fillId="0" borderId="0" xfId="5" applyFont="1" applyAlignment="1"/>
    <xf numFmtId="0" fontId="10" fillId="0" borderId="0" xfId="5" applyFont="1" applyAlignment="1"/>
    <xf numFmtId="0" fontId="8" fillId="0" borderId="6" xfId="5" applyBorder="1" applyAlignment="1"/>
    <xf numFmtId="0" fontId="8" fillId="0" borderId="7" xfId="5" applyBorder="1" applyAlignment="1"/>
    <xf numFmtId="0" fontId="8" fillId="0" borderId="8" xfId="5" applyBorder="1" applyAlignment="1"/>
    <xf numFmtId="0" fontId="8" fillId="0" borderId="9" xfId="5" applyBorder="1" applyAlignment="1"/>
    <xf numFmtId="0" fontId="8" fillId="0" borderId="0" xfId="5" applyAlignment="1">
      <alignment horizontal="right"/>
    </xf>
    <xf numFmtId="0" fontId="5" fillId="0" borderId="0" xfId="5" applyFont="1" applyAlignment="1">
      <alignment horizontal="center"/>
    </xf>
    <xf numFmtId="0" fontId="8" fillId="0" borderId="10" xfId="5" applyBorder="1" applyAlignment="1"/>
    <xf numFmtId="165" fontId="2" fillId="0" borderId="0" xfId="3" applyNumberFormat="1"/>
    <xf numFmtId="14" fontId="5" fillId="0" borderId="0" xfId="3" applyNumberFormat="1" applyFont="1" applyAlignment="1">
      <alignment horizontal="center"/>
    </xf>
    <xf numFmtId="0" fontId="11" fillId="0" borderId="10" xfId="5" applyFont="1" applyBorder="1" applyAlignment="1">
      <alignment horizontal="center"/>
    </xf>
    <xf numFmtId="164" fontId="2" fillId="0" borderId="11" xfId="3" applyNumberFormat="1" applyBorder="1"/>
    <xf numFmtId="164" fontId="8" fillId="0" borderId="10" xfId="5" applyNumberFormat="1" applyBorder="1" applyAlignment="1">
      <alignment horizontal="center"/>
    </xf>
    <xf numFmtId="0" fontId="8" fillId="0" borderId="10" xfId="5" applyBorder="1" applyAlignment="1">
      <alignment horizontal="center"/>
    </xf>
    <xf numFmtId="0" fontId="8" fillId="0" borderId="9" xfId="5" applyBorder="1" applyAlignment="1">
      <alignment horizontal="right"/>
    </xf>
    <xf numFmtId="0" fontId="5" fillId="8" borderId="0" xfId="5" applyFont="1" applyFill="1" applyAlignment="1">
      <alignment horizontal="right"/>
    </xf>
    <xf numFmtId="10" fontId="5" fillId="8" borderId="10" xfId="6" applyNumberFormat="1" applyFont="1" applyFill="1" applyBorder="1" applyAlignment="1">
      <alignment horizontal="center"/>
    </xf>
    <xf numFmtId="0" fontId="8" fillId="0" borderId="12" xfId="5" applyBorder="1" applyAlignment="1"/>
    <xf numFmtId="0" fontId="8" fillId="0" borderId="13" xfId="5" applyBorder="1" applyAlignment="1"/>
    <xf numFmtId="0" fontId="8" fillId="0" borderId="14" xfId="5" applyBorder="1" applyAlignment="1"/>
    <xf numFmtId="0" fontId="12" fillId="0" borderId="0" xfId="7" applyFont="1"/>
    <xf numFmtId="0" fontId="13" fillId="0" borderId="0" xfId="7" applyFont="1" applyAlignment="1">
      <alignment horizontal="center"/>
    </xf>
    <xf numFmtId="0" fontId="12" fillId="0" borderId="0" xfId="7" applyFont="1" applyAlignment="1">
      <alignment wrapText="1"/>
    </xf>
    <xf numFmtId="17" fontId="14" fillId="0" borderId="0" xfId="7" applyNumberFormat="1" applyFont="1" applyAlignment="1">
      <alignment horizontal="center"/>
    </xf>
    <xf numFmtId="166" fontId="15" fillId="0" borderId="0" xfId="7" applyNumberFormat="1" applyFont="1" applyAlignment="1">
      <alignment horizontal="left" vertical="top"/>
    </xf>
    <xf numFmtId="0" fontId="15" fillId="0" borderId="0" xfId="7" applyFont="1" applyAlignment="1">
      <alignment horizontal="center"/>
    </xf>
    <xf numFmtId="0" fontId="15" fillId="0" borderId="0" xfId="7" applyFont="1"/>
    <xf numFmtId="9" fontId="14" fillId="0" borderId="0" xfId="7" applyNumberFormat="1" applyFont="1" applyAlignment="1">
      <alignment horizontal="center" wrapText="1"/>
    </xf>
    <xf numFmtId="0" fontId="15" fillId="0" borderId="0" xfId="7" applyFont="1" applyAlignment="1">
      <alignment horizontal="left" wrapText="1"/>
    </xf>
    <xf numFmtId="0" fontId="12" fillId="0" borderId="15" xfId="7" applyFont="1" applyBorder="1"/>
    <xf numFmtId="167" fontId="12" fillId="0" borderId="16" xfId="7" applyNumberFormat="1" applyFont="1" applyBorder="1" applyAlignment="1">
      <alignment horizontal="center"/>
    </xf>
    <xf numFmtId="0" fontId="12" fillId="0" borderId="17" xfId="7" applyFont="1" applyBorder="1"/>
    <xf numFmtId="168" fontId="12" fillId="0" borderId="4" xfId="7" applyNumberFormat="1" applyFont="1" applyBorder="1" applyAlignment="1">
      <alignment horizontal="center"/>
    </xf>
    <xf numFmtId="0" fontId="12" fillId="0" borderId="1" xfId="7" applyFont="1" applyBorder="1"/>
    <xf numFmtId="0" fontId="12" fillId="0" borderId="18" xfId="7" applyFont="1" applyBorder="1"/>
    <xf numFmtId="168" fontId="12" fillId="0" borderId="0" xfId="7" applyNumberFormat="1" applyFont="1" applyAlignment="1">
      <alignment horizontal="center"/>
    </xf>
    <xf numFmtId="0" fontId="12" fillId="0" borderId="4" xfId="7" applyFont="1" applyBorder="1"/>
    <xf numFmtId="0" fontId="12" fillId="0" borderId="15" xfId="7" applyFont="1" applyBorder="1" applyAlignment="1">
      <alignment wrapText="1"/>
    </xf>
    <xf numFmtId="0" fontId="12" fillId="0" borderId="17" xfId="7" applyFont="1" applyBorder="1" applyAlignment="1">
      <alignment wrapText="1"/>
    </xf>
    <xf numFmtId="167" fontId="12" fillId="0" borderId="1" xfId="7" applyNumberFormat="1" applyFont="1" applyBorder="1" applyAlignment="1">
      <alignment horizontal="center"/>
    </xf>
    <xf numFmtId="167" fontId="12" fillId="0" borderId="0" xfId="7" applyNumberFormat="1" applyFont="1" applyAlignment="1">
      <alignment horizontal="center"/>
    </xf>
    <xf numFmtId="0" fontId="12" fillId="0" borderId="0" xfId="7" applyFont="1" applyAlignment="1">
      <alignment horizontal="right" wrapText="1"/>
    </xf>
    <xf numFmtId="0" fontId="12" fillId="0" borderId="0" xfId="7" applyFont="1" applyAlignment="1">
      <alignment horizontal="center"/>
    </xf>
    <xf numFmtId="0" fontId="12" fillId="0" borderId="0" xfId="7" applyFont="1" applyAlignment="1">
      <alignment horizontal="right"/>
    </xf>
    <xf numFmtId="10" fontId="12" fillId="0" borderId="0" xfId="8" applyNumberFormat="1" applyFont="1" applyAlignment="1">
      <alignment horizontal="center"/>
    </xf>
    <xf numFmtId="9" fontId="12" fillId="0" borderId="0" xfId="8" applyFont="1" applyAlignment="1">
      <alignment horizontal="center"/>
    </xf>
    <xf numFmtId="9" fontId="12" fillId="0" borderId="0" xfId="8" applyFont="1"/>
    <xf numFmtId="167" fontId="12" fillId="0" borderId="0" xfId="7" applyNumberFormat="1" applyFont="1"/>
    <xf numFmtId="0" fontId="16" fillId="0" borderId="6" xfId="0" applyFont="1" applyBorder="1"/>
    <xf numFmtId="0" fontId="16" fillId="0" borderId="7" xfId="0" applyFont="1" applyBorder="1" applyAlignment="1">
      <alignment horizontal="center"/>
    </xf>
    <xf numFmtId="169" fontId="16" fillId="0" borderId="8" xfId="0" applyNumberFormat="1" applyFont="1" applyBorder="1" applyAlignment="1">
      <alignment horizontal="center"/>
    </xf>
    <xf numFmtId="0" fontId="17" fillId="0" borderId="9" xfId="0" applyFont="1" applyBorder="1"/>
    <xf numFmtId="0" fontId="17" fillId="0" borderId="0" xfId="0" applyFont="1" applyAlignment="1">
      <alignment horizontal="center"/>
    </xf>
    <xf numFmtId="0" fontId="17" fillId="0" borderId="10" xfId="0" applyFont="1" applyBorder="1" applyAlignment="1">
      <alignment horizontal="center"/>
    </xf>
    <xf numFmtId="0" fontId="17" fillId="0" borderId="9" xfId="0" applyFont="1" applyBorder="1" applyAlignment="1">
      <alignment horizontal="left"/>
    </xf>
    <xf numFmtId="0" fontId="17" fillId="0" borderId="19" xfId="0" applyFont="1" applyBorder="1" applyAlignment="1">
      <alignment horizontal="center"/>
    </xf>
    <xf numFmtId="0" fontId="17" fillId="0" borderId="0" xfId="0" applyFont="1" applyAlignment="1">
      <alignment horizontal="right"/>
    </xf>
    <xf numFmtId="170" fontId="19" fillId="0" borderId="14" xfId="9" applyNumberFormat="1" applyFont="1" applyBorder="1" applyAlignment="1">
      <alignment horizontal="center"/>
    </xf>
    <xf numFmtId="0" fontId="20" fillId="0" borderId="0" xfId="0" applyFont="1"/>
    <xf numFmtId="0" fontId="21" fillId="0" borderId="0" xfId="0" applyFont="1"/>
    <xf numFmtId="44" fontId="21" fillId="0" borderId="0" xfId="0" applyNumberFormat="1" applyFont="1"/>
    <xf numFmtId="164" fontId="21" fillId="0" borderId="0" xfId="0" applyNumberFormat="1" applyFont="1"/>
    <xf numFmtId="14" fontId="22" fillId="9" borderId="0" xfId="0" applyNumberFormat="1" applyFont="1" applyFill="1" applyAlignment="1">
      <alignment horizontal="left"/>
    </xf>
    <xf numFmtId="0" fontId="21" fillId="9" borderId="0" xfId="0" applyFont="1" applyFill="1"/>
    <xf numFmtId="0" fontId="20" fillId="0" borderId="0" xfId="0" applyFont="1" applyAlignment="1">
      <alignment horizontal="center" vertical="top"/>
    </xf>
    <xf numFmtId="0" fontId="20" fillId="0" borderId="0" xfId="0" applyFont="1" applyAlignment="1">
      <alignment horizontal="center"/>
    </xf>
    <xf numFmtId="0" fontId="20" fillId="11" borderId="17" xfId="0" applyFont="1" applyFill="1" applyBorder="1" applyAlignment="1">
      <alignment horizontal="center"/>
    </xf>
    <xf numFmtId="3" fontId="20" fillId="0" borderId="4" xfId="0" applyNumberFormat="1" applyFont="1" applyBorder="1" applyAlignment="1">
      <alignment horizontal="center"/>
    </xf>
    <xf numFmtId="0" fontId="21" fillId="0" borderId="3" xfId="0" applyFont="1" applyBorder="1"/>
    <xf numFmtId="3" fontId="20" fillId="0" borderId="24" xfId="0" applyNumberFormat="1" applyFont="1" applyBorder="1" applyAlignment="1">
      <alignment horizontal="center"/>
    </xf>
    <xf numFmtId="0" fontId="21" fillId="0" borderId="4" xfId="0" applyFont="1" applyBorder="1"/>
    <xf numFmtId="0" fontId="21" fillId="0" borderId="5" xfId="0" applyFont="1" applyBorder="1"/>
    <xf numFmtId="3" fontId="20" fillId="11" borderId="24" xfId="0" applyNumberFormat="1" applyFont="1" applyFill="1" applyBorder="1" applyAlignment="1">
      <alignment horizontal="center"/>
    </xf>
    <xf numFmtId="0" fontId="21" fillId="12" borderId="28" xfId="0" applyFont="1" applyFill="1" applyBorder="1"/>
    <xf numFmtId="0" fontId="20" fillId="12" borderId="29" xfId="0" applyFont="1" applyFill="1" applyBorder="1" applyAlignment="1">
      <alignment horizontal="right"/>
    </xf>
    <xf numFmtId="42" fontId="20" fillId="12" borderId="11" xfId="0" applyNumberFormat="1" applyFont="1" applyFill="1" applyBorder="1" applyAlignment="1">
      <alignment horizontal="center"/>
    </xf>
    <xf numFmtId="42" fontId="21" fillId="12" borderId="29" xfId="0" applyNumberFormat="1" applyFont="1" applyFill="1" applyBorder="1"/>
    <xf numFmtId="42" fontId="21" fillId="12" borderId="30" xfId="0" applyNumberFormat="1" applyFont="1" applyFill="1" applyBorder="1"/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3" fontId="20" fillId="0" borderId="25" xfId="0" applyNumberFormat="1" applyFont="1" applyBorder="1" applyAlignment="1">
      <alignment horizontal="center"/>
    </xf>
    <xf numFmtId="0" fontId="20" fillId="12" borderId="9" xfId="0" applyFont="1" applyFill="1" applyBorder="1" applyAlignment="1">
      <alignment horizontal="center"/>
    </xf>
    <xf numFmtId="0" fontId="20" fillId="12" borderId="10" xfId="0" applyFont="1" applyFill="1" applyBorder="1" applyAlignment="1">
      <alignment horizontal="right"/>
    </xf>
    <xf numFmtId="0" fontId="20" fillId="0" borderId="31" xfId="0" applyFont="1" applyBorder="1" applyAlignment="1">
      <alignment horizontal="center"/>
    </xf>
    <xf numFmtId="3" fontId="20" fillId="0" borderId="31" xfId="0" applyNumberFormat="1" applyFont="1" applyBorder="1" applyAlignment="1">
      <alignment horizontal="center"/>
    </xf>
    <xf numFmtId="42" fontId="21" fillId="12" borderId="0" xfId="0" applyNumberFormat="1" applyFont="1" applyFill="1"/>
    <xf numFmtId="42" fontId="21" fillId="12" borderId="10" xfId="0" applyNumberFormat="1" applyFont="1" applyFill="1" applyBorder="1"/>
    <xf numFmtId="3" fontId="20" fillId="11" borderId="25" xfId="0" applyNumberFormat="1" applyFont="1" applyFill="1" applyBorder="1" applyAlignment="1">
      <alignment horizontal="center"/>
    </xf>
    <xf numFmtId="0" fontId="20" fillId="12" borderId="0" xfId="0" applyFont="1" applyFill="1" applyAlignment="1">
      <alignment horizontal="right"/>
    </xf>
    <xf numFmtId="1" fontId="20" fillId="0" borderId="11" xfId="2" applyNumberFormat="1" applyFont="1" applyBorder="1" applyAlignment="1">
      <alignment horizontal="center"/>
    </xf>
    <xf numFmtId="1" fontId="20" fillId="0" borderId="11" xfId="0" applyNumberFormat="1" applyFont="1" applyBorder="1" applyAlignment="1">
      <alignment horizontal="center"/>
    </xf>
    <xf numFmtId="0" fontId="20" fillId="0" borderId="32" xfId="0" applyFont="1" applyBorder="1"/>
    <xf numFmtId="0" fontId="20" fillId="0" borderId="13" xfId="0" applyFont="1" applyBorder="1" applyAlignment="1">
      <alignment horizontal="center"/>
    </xf>
    <xf numFmtId="0" fontId="20" fillId="0" borderId="33" xfId="0" applyFont="1" applyBorder="1" applyAlignment="1">
      <alignment horizontal="center"/>
    </xf>
    <xf numFmtId="171" fontId="21" fillId="0" borderId="0" xfId="0" applyNumberFormat="1" applyFont="1"/>
    <xf numFmtId="0" fontId="21" fillId="12" borderId="9" xfId="0" applyFont="1" applyFill="1" applyBorder="1"/>
    <xf numFmtId="0" fontId="21" fillId="12" borderId="0" xfId="0" applyFont="1" applyFill="1"/>
    <xf numFmtId="40" fontId="21" fillId="12" borderId="34" xfId="0" applyNumberFormat="1" applyFont="1" applyFill="1" applyBorder="1" applyAlignment="1">
      <alignment horizontal="center"/>
    </xf>
    <xf numFmtId="0" fontId="21" fillId="0" borderId="35" xfId="0" applyFont="1" applyBorder="1"/>
    <xf numFmtId="42" fontId="21" fillId="0" borderId="0" xfId="0" applyNumberFormat="1" applyFont="1"/>
    <xf numFmtId="4" fontId="21" fillId="0" borderId="0" xfId="0" applyNumberFormat="1" applyFont="1" applyAlignment="1">
      <alignment horizontal="center"/>
    </xf>
    <xf numFmtId="171" fontId="21" fillId="0" borderId="3" xfId="0" applyNumberFormat="1" applyFont="1" applyBorder="1"/>
    <xf numFmtId="172" fontId="21" fillId="12" borderId="10" xfId="0" applyNumberFormat="1" applyFont="1" applyFill="1" applyBorder="1"/>
    <xf numFmtId="0" fontId="21" fillId="0" borderId="18" xfId="0" applyFont="1" applyBorder="1"/>
    <xf numFmtId="0" fontId="21" fillId="12" borderId="9" xfId="0" applyFont="1" applyFill="1" applyBorder="1" applyAlignment="1">
      <alignment wrapText="1"/>
    </xf>
    <xf numFmtId="0" fontId="21" fillId="12" borderId="0" xfId="0" applyFont="1" applyFill="1" applyAlignment="1">
      <alignment wrapText="1"/>
    </xf>
    <xf numFmtId="0" fontId="20" fillId="0" borderId="23" xfId="0" applyFont="1" applyBorder="1"/>
    <xf numFmtId="42" fontId="21" fillId="0" borderId="24" xfId="0" applyNumberFormat="1" applyFont="1" applyBorder="1"/>
    <xf numFmtId="4" fontId="20" fillId="0" borderId="24" xfId="0" applyNumberFormat="1" applyFont="1" applyBorder="1" applyAlignment="1">
      <alignment horizontal="center"/>
    </xf>
    <xf numFmtId="171" fontId="20" fillId="0" borderId="25" xfId="0" applyNumberFormat="1" applyFont="1" applyBorder="1"/>
    <xf numFmtId="42" fontId="20" fillId="0" borderId="24" xfId="0" applyNumberFormat="1" applyFont="1" applyBorder="1"/>
    <xf numFmtId="0" fontId="23" fillId="0" borderId="18" xfId="0" applyFont="1" applyBorder="1"/>
    <xf numFmtId="42" fontId="23" fillId="0" borderId="0" xfId="0" applyNumberFormat="1" applyFont="1"/>
    <xf numFmtId="10" fontId="23" fillId="0" borderId="0" xfId="2" applyNumberFormat="1" applyFont="1" applyAlignment="1">
      <alignment horizontal="center"/>
    </xf>
    <xf numFmtId="171" fontId="23" fillId="0" borderId="3" xfId="0" applyNumberFormat="1" applyFont="1" applyBorder="1"/>
    <xf numFmtId="0" fontId="23" fillId="0" borderId="0" xfId="0" applyFont="1"/>
    <xf numFmtId="42" fontId="23" fillId="0" borderId="13" xfId="0" applyNumberFormat="1" applyFont="1" applyBorder="1"/>
    <xf numFmtId="0" fontId="24" fillId="0" borderId="36" xfId="0" applyFont="1" applyBorder="1"/>
    <xf numFmtId="0" fontId="20" fillId="0" borderId="29" xfId="0" applyFont="1" applyBorder="1"/>
    <xf numFmtId="4" fontId="20" fillId="0" borderId="29" xfId="0" applyNumberFormat="1" applyFont="1" applyBorder="1" applyAlignment="1">
      <alignment horizontal="center"/>
    </xf>
    <xf numFmtId="42" fontId="20" fillId="0" borderId="37" xfId="0" applyNumberFormat="1" applyFont="1" applyBorder="1"/>
    <xf numFmtId="0" fontId="21" fillId="0" borderId="9" xfId="0" applyFont="1" applyBorder="1" applyAlignment="1">
      <alignment vertical="center"/>
    </xf>
    <xf numFmtId="0" fontId="21" fillId="0" borderId="0" xfId="0" applyFont="1" applyAlignment="1">
      <alignment vertical="center"/>
    </xf>
    <xf numFmtId="40" fontId="21" fillId="0" borderId="34" xfId="0" applyNumberFormat="1" applyFont="1" applyBorder="1" applyAlignment="1">
      <alignment horizontal="center" vertical="center"/>
    </xf>
    <xf numFmtId="0" fontId="21" fillId="0" borderId="18" xfId="0" applyFont="1" applyBorder="1" applyAlignment="1">
      <alignment vertical="center"/>
    </xf>
    <xf numFmtId="42" fontId="21" fillId="0" borderId="0" xfId="0" applyNumberFormat="1" applyFont="1" applyAlignment="1">
      <alignment vertical="center"/>
    </xf>
    <xf numFmtId="42" fontId="21" fillId="0" borderId="3" xfId="0" applyNumberFormat="1" applyFont="1" applyBorder="1" applyAlignment="1">
      <alignment vertical="center"/>
    </xf>
    <xf numFmtId="0" fontId="20" fillId="0" borderId="36" xfId="0" applyFont="1" applyBorder="1"/>
    <xf numFmtId="0" fontId="21" fillId="0" borderId="29" xfId="0" applyFont="1" applyBorder="1"/>
    <xf numFmtId="6" fontId="20" fillId="0" borderId="29" xfId="0" applyNumberFormat="1" applyFont="1" applyBorder="1" applyAlignment="1">
      <alignment horizontal="center"/>
    </xf>
    <xf numFmtId="171" fontId="21" fillId="0" borderId="37" xfId="10" applyNumberFormat="1" applyFont="1" applyBorder="1"/>
    <xf numFmtId="171" fontId="21" fillId="0" borderId="0" xfId="10" applyNumberFormat="1" applyFont="1"/>
    <xf numFmtId="8" fontId="20" fillId="0" borderId="29" xfId="0" applyNumberFormat="1" applyFont="1" applyBorder="1" applyAlignment="1">
      <alignment horizontal="center"/>
    </xf>
    <xf numFmtId="10" fontId="21" fillId="0" borderId="7" xfId="0" applyNumberFormat="1" applyFont="1" applyBorder="1"/>
    <xf numFmtId="6" fontId="20" fillId="0" borderId="7" xfId="0" applyNumberFormat="1" applyFont="1" applyBorder="1" applyAlignment="1">
      <alignment horizontal="center"/>
    </xf>
    <xf numFmtId="171" fontId="21" fillId="0" borderId="38" xfId="10" applyNumberFormat="1" applyFont="1" applyBorder="1"/>
    <xf numFmtId="8" fontId="20" fillId="0" borderId="7" xfId="0" applyNumberFormat="1" applyFont="1" applyBorder="1" applyAlignment="1">
      <alignment horizontal="center"/>
    </xf>
    <xf numFmtId="40" fontId="20" fillId="12" borderId="11" xfId="0" applyNumberFormat="1" applyFont="1" applyFill="1" applyBorder="1" applyAlignment="1">
      <alignment horizontal="center"/>
    </xf>
    <xf numFmtId="10" fontId="21" fillId="0" borderId="39" xfId="2" applyNumberFormat="1" applyFont="1" applyBorder="1" applyAlignment="1">
      <alignment horizontal="center"/>
    </xf>
    <xf numFmtId="0" fontId="21" fillId="0" borderId="39" xfId="0" applyFont="1" applyBorder="1"/>
    <xf numFmtId="171" fontId="21" fillId="0" borderId="40" xfId="1" applyNumberFormat="1" applyFont="1" applyBorder="1"/>
    <xf numFmtId="42" fontId="20" fillId="0" borderId="0" xfId="0" applyNumberFormat="1" applyFont="1"/>
    <xf numFmtId="0" fontId="20" fillId="12" borderId="0" xfId="0" applyFont="1" applyFill="1" applyAlignment="1">
      <alignment horizontal="center"/>
    </xf>
    <xf numFmtId="0" fontId="21" fillId="12" borderId="6" xfId="0" applyFont="1" applyFill="1" applyBorder="1"/>
    <xf numFmtId="0" fontId="21" fillId="12" borderId="7" xfId="0" applyFont="1" applyFill="1" applyBorder="1"/>
    <xf numFmtId="0" fontId="21" fillId="12" borderId="8" xfId="0" applyFont="1" applyFill="1" applyBorder="1"/>
    <xf numFmtId="10" fontId="21" fillId="0" borderId="0" xfId="0" applyNumberFormat="1" applyFont="1" applyAlignment="1">
      <alignment horizontal="center"/>
    </xf>
    <xf numFmtId="0" fontId="21" fillId="0" borderId="0" xfId="0" applyFont="1" applyAlignment="1">
      <alignment horizontal="left"/>
    </xf>
    <xf numFmtId="0" fontId="21" fillId="12" borderId="12" xfId="0" applyFont="1" applyFill="1" applyBorder="1" applyAlignment="1">
      <alignment horizontal="left"/>
    </xf>
    <xf numFmtId="0" fontId="21" fillId="12" borderId="13" xfId="0" applyFont="1" applyFill="1" applyBorder="1" applyAlignment="1">
      <alignment horizontal="left"/>
    </xf>
    <xf numFmtId="10" fontId="21" fillId="12" borderId="13" xfId="2" applyNumberFormat="1" applyFont="1" applyFill="1" applyBorder="1" applyAlignment="1">
      <alignment horizontal="right"/>
    </xf>
    <xf numFmtId="42" fontId="21" fillId="12" borderId="12" xfId="0" applyNumberFormat="1" applyFont="1" applyFill="1" applyBorder="1"/>
    <xf numFmtId="42" fontId="21" fillId="12" borderId="13" xfId="0" applyNumberFormat="1" applyFont="1" applyFill="1" applyBorder="1"/>
    <xf numFmtId="42" fontId="21" fillId="12" borderId="14" xfId="0" applyNumberFormat="1" applyFont="1" applyFill="1" applyBorder="1"/>
    <xf numFmtId="0" fontId="26" fillId="0" borderId="23" xfId="0" applyFont="1" applyBorder="1"/>
    <xf numFmtId="10" fontId="21" fillId="0" borderId="24" xfId="0" applyNumberFormat="1" applyFont="1" applyBorder="1" applyAlignment="1">
      <alignment horizontal="center"/>
    </xf>
    <xf numFmtId="0" fontId="21" fillId="0" borderId="24" xfId="0" applyFont="1" applyBorder="1"/>
    <xf numFmtId="171" fontId="26" fillId="8" borderId="25" xfId="0" applyNumberFormat="1" applyFont="1" applyFill="1" applyBorder="1"/>
    <xf numFmtId="0" fontId="21" fillId="12" borderId="6" xfId="0" applyFont="1" applyFill="1" applyBorder="1" applyAlignment="1">
      <alignment horizontal="left"/>
    </xf>
    <xf numFmtId="0" fontId="21" fillId="12" borderId="7" xfId="0" applyFont="1" applyFill="1" applyBorder="1" applyAlignment="1">
      <alignment horizontal="left"/>
    </xf>
    <xf numFmtId="171" fontId="21" fillId="0" borderId="7" xfId="0" applyNumberFormat="1" applyFont="1" applyBorder="1" applyAlignment="1">
      <alignment horizontal="right"/>
    </xf>
    <xf numFmtId="6" fontId="21" fillId="12" borderId="7" xfId="0" applyNumberFormat="1" applyFont="1" applyFill="1" applyBorder="1" applyAlignment="1">
      <alignment horizontal="right"/>
    </xf>
    <xf numFmtId="42" fontId="21" fillId="12" borderId="6" xfId="0" applyNumberFormat="1" applyFont="1" applyFill="1" applyBorder="1"/>
    <xf numFmtId="42" fontId="21" fillId="12" borderId="7" xfId="0" applyNumberFormat="1" applyFont="1" applyFill="1" applyBorder="1"/>
    <xf numFmtId="42" fontId="21" fillId="12" borderId="8" xfId="0" applyNumberFormat="1" applyFont="1" applyFill="1" applyBorder="1"/>
    <xf numFmtId="0" fontId="21" fillId="0" borderId="9" xfId="0" applyFont="1" applyBorder="1" applyAlignment="1">
      <alignment horizontal="left"/>
    </xf>
    <xf numFmtId="42" fontId="21" fillId="0" borderId="0" xfId="0" applyNumberFormat="1" applyFont="1" applyAlignment="1">
      <alignment horizontal="right"/>
    </xf>
    <xf numFmtId="10" fontId="21" fillId="0" borderId="0" xfId="2" applyNumberFormat="1" applyFont="1"/>
    <xf numFmtId="10" fontId="21" fillId="12" borderId="0" xfId="2" applyNumberFormat="1" applyFont="1" applyFill="1" applyAlignment="1">
      <alignment horizontal="right"/>
    </xf>
    <xf numFmtId="8" fontId="21" fillId="0" borderId="0" xfId="0" applyNumberFormat="1" applyFont="1"/>
    <xf numFmtId="8" fontId="21" fillId="0" borderId="0" xfId="0" applyNumberFormat="1" applyFont="1" applyAlignment="1">
      <alignment horizontal="right"/>
    </xf>
    <xf numFmtId="0" fontId="21" fillId="12" borderId="28" xfId="0" applyFont="1" applyFill="1" applyBorder="1" applyAlignment="1">
      <alignment horizontal="left"/>
    </xf>
    <xf numFmtId="0" fontId="21" fillId="12" borderId="29" xfId="0" applyFont="1" applyFill="1" applyBorder="1" applyAlignment="1">
      <alignment horizontal="left"/>
    </xf>
    <xf numFmtId="10" fontId="21" fillId="12" borderId="30" xfId="2" applyNumberFormat="1" applyFont="1" applyFill="1" applyBorder="1" applyAlignment="1">
      <alignment horizontal="right"/>
    </xf>
    <xf numFmtId="10" fontId="21" fillId="12" borderId="29" xfId="2" applyNumberFormat="1" applyFont="1" applyFill="1" applyBorder="1" applyAlignment="1">
      <alignment horizontal="right"/>
    </xf>
    <xf numFmtId="0" fontId="21" fillId="12" borderId="29" xfId="0" applyFont="1" applyFill="1" applyBorder="1"/>
    <xf numFmtId="0" fontId="21" fillId="12" borderId="30" xfId="0" applyFont="1" applyFill="1" applyBorder="1"/>
    <xf numFmtId="0" fontId="21" fillId="0" borderId="0" xfId="0" applyFont="1" applyAlignment="1">
      <alignment horizontal="right"/>
    </xf>
    <xf numFmtId="0" fontId="27" fillId="0" borderId="0" xfId="0" applyFont="1" applyAlignment="1">
      <alignment horizontal="center" vertical="top"/>
    </xf>
    <xf numFmtId="0" fontId="28" fillId="0" borderId="0" xfId="0" applyFont="1"/>
    <xf numFmtId="0" fontId="27" fillId="0" borderId="0" xfId="0" applyFont="1" applyAlignment="1">
      <alignment horizontal="center"/>
    </xf>
    <xf numFmtId="3" fontId="27" fillId="0" borderId="0" xfId="0" applyNumberFormat="1" applyFont="1" applyAlignment="1">
      <alignment horizontal="center"/>
    </xf>
    <xf numFmtId="0" fontId="29" fillId="0" borderId="0" xfId="0" applyFont="1"/>
    <xf numFmtId="44" fontId="29" fillId="0" borderId="0" xfId="0" applyNumberFormat="1" applyFont="1"/>
    <xf numFmtId="44" fontId="21" fillId="0" borderId="0" xfId="1" applyFont="1"/>
    <xf numFmtId="0" fontId="27" fillId="0" borderId="0" xfId="0" applyFont="1"/>
    <xf numFmtId="171" fontId="29" fillId="0" borderId="0" xfId="0" applyNumberFormat="1" applyFont="1"/>
    <xf numFmtId="42" fontId="29" fillId="0" borderId="0" xfId="0" applyNumberFormat="1" applyFont="1"/>
    <xf numFmtId="4" fontId="29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173" fontId="21" fillId="0" borderId="0" xfId="0" applyNumberFormat="1" applyFont="1"/>
    <xf numFmtId="42" fontId="27" fillId="0" borderId="0" xfId="0" applyNumberFormat="1" applyFont="1"/>
    <xf numFmtId="4" fontId="27" fillId="0" borderId="0" xfId="0" applyNumberFormat="1" applyFont="1" applyAlignment="1">
      <alignment horizontal="center"/>
    </xf>
    <xf numFmtId="4" fontId="29" fillId="0" borderId="0" xfId="0" applyNumberFormat="1" applyFont="1"/>
    <xf numFmtId="10" fontId="29" fillId="0" borderId="0" xfId="0" applyNumberFormat="1" applyFont="1" applyAlignment="1">
      <alignment horizontal="center"/>
    </xf>
    <xf numFmtId="0" fontId="27" fillId="0" borderId="0" xfId="0" applyFont="1" applyAlignment="1">
      <alignment horizontal="left"/>
    </xf>
    <xf numFmtId="6" fontId="29" fillId="0" borderId="0" xfId="0" applyNumberFormat="1" applyFont="1"/>
    <xf numFmtId="173" fontId="29" fillId="0" borderId="0" xfId="0" applyNumberFormat="1" applyFont="1"/>
    <xf numFmtId="0" fontId="29" fillId="0" borderId="0" xfId="0" applyFont="1" applyAlignment="1">
      <alignment vertical="center"/>
    </xf>
    <xf numFmtId="42" fontId="29" fillId="0" borderId="0" xfId="0" applyNumberFormat="1" applyFont="1" applyAlignment="1">
      <alignment vertical="center"/>
    </xf>
    <xf numFmtId="171" fontId="29" fillId="0" borderId="0" xfId="0" applyNumberFormat="1" applyFont="1" applyAlignment="1">
      <alignment vertical="center"/>
    </xf>
    <xf numFmtId="6" fontId="27" fillId="0" borderId="0" xfId="0" applyNumberFormat="1" applyFont="1" applyAlignment="1">
      <alignment horizontal="center"/>
    </xf>
    <xf numFmtId="171" fontId="29" fillId="0" borderId="0" xfId="10" applyNumberFormat="1" applyFont="1"/>
    <xf numFmtId="8" fontId="27" fillId="0" borderId="0" xfId="0" applyNumberFormat="1" applyFont="1" applyAlignment="1">
      <alignment horizontal="center"/>
    </xf>
    <xf numFmtId="10" fontId="29" fillId="0" borderId="0" xfId="2" applyNumberFormat="1" applyFont="1" applyAlignment="1">
      <alignment horizontal="center"/>
    </xf>
    <xf numFmtId="171" fontId="29" fillId="0" borderId="0" xfId="1" applyNumberFormat="1" applyFont="1"/>
    <xf numFmtId="171" fontId="29" fillId="0" borderId="0" xfId="11" applyNumberFormat="1" applyFont="1"/>
    <xf numFmtId="0" fontId="29" fillId="0" borderId="0" xfId="0" applyFont="1" applyAlignment="1">
      <alignment horizontal="left"/>
    </xf>
    <xf numFmtId="171" fontId="27" fillId="0" borderId="0" xfId="0" applyNumberFormat="1" applyFont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35" fillId="0" borderId="0" xfId="0" applyFont="1"/>
    <xf numFmtId="14" fontId="36" fillId="0" borderId="0" xfId="0" applyNumberFormat="1" applyFont="1" applyAlignment="1">
      <alignment horizontal="left"/>
    </xf>
    <xf numFmtId="42" fontId="32" fillId="9" borderId="41" xfId="0" applyNumberFormat="1" applyFont="1" applyFill="1" applyBorder="1" applyAlignment="1">
      <alignment horizontal="center"/>
    </xf>
    <xf numFmtId="0" fontId="38" fillId="9" borderId="15" xfId="0" applyFont="1" applyFill="1" applyBorder="1" applyAlignment="1">
      <alignment horizontal="center"/>
    </xf>
    <xf numFmtId="38" fontId="38" fillId="9" borderId="1" xfId="0" applyNumberFormat="1" applyFont="1" applyFill="1" applyBorder="1" applyAlignment="1">
      <alignment horizontal="center"/>
    </xf>
    <xf numFmtId="0" fontId="38" fillId="9" borderId="1" xfId="0" applyFont="1" applyFill="1" applyBorder="1" applyAlignment="1">
      <alignment horizontal="right"/>
    </xf>
    <xf numFmtId="3" fontId="38" fillId="9" borderId="2" xfId="0" applyNumberFormat="1" applyFont="1" applyFill="1" applyBorder="1" applyAlignment="1">
      <alignment horizontal="center"/>
    </xf>
    <xf numFmtId="0" fontId="21" fillId="0" borderId="28" xfId="0" applyFont="1" applyBorder="1"/>
    <xf numFmtId="0" fontId="20" fillId="0" borderId="29" xfId="0" applyFont="1" applyBorder="1" applyAlignment="1">
      <alignment horizontal="center"/>
    </xf>
    <xf numFmtId="42" fontId="21" fillId="0" borderId="11" xfId="0" applyNumberFormat="1" applyFont="1" applyBorder="1"/>
    <xf numFmtId="0" fontId="37" fillId="0" borderId="32" xfId="0" applyFont="1" applyBorder="1"/>
    <xf numFmtId="0" fontId="37" fillId="0" borderId="13" xfId="0" applyFont="1" applyBorder="1" applyAlignment="1">
      <alignment horizontal="center"/>
    </xf>
    <xf numFmtId="0" fontId="37" fillId="0" borderId="33" xfId="0" applyFont="1" applyBorder="1" applyAlignment="1">
      <alignment horizontal="center"/>
    </xf>
    <xf numFmtId="0" fontId="21" fillId="0" borderId="9" xfId="0" applyFont="1" applyBorder="1"/>
    <xf numFmtId="40" fontId="21" fillId="0" borderId="0" xfId="0" applyNumberFormat="1" applyFont="1" applyAlignment="1">
      <alignment horizontal="center"/>
    </xf>
    <xf numFmtId="42" fontId="21" fillId="0" borderId="34" xfId="0" applyNumberFormat="1" applyFont="1" applyBorder="1"/>
    <xf numFmtId="42" fontId="39" fillId="0" borderId="0" xfId="0" applyNumberFormat="1" applyFont="1"/>
    <xf numFmtId="4" fontId="39" fillId="0" borderId="0" xfId="0" applyNumberFormat="1" applyFont="1" applyAlignment="1">
      <alignment horizontal="center"/>
    </xf>
    <xf numFmtId="42" fontId="39" fillId="0" borderId="3" xfId="0" applyNumberFormat="1" applyFont="1" applyBorder="1"/>
    <xf numFmtId="0" fontId="21" fillId="0" borderId="9" xfId="0" applyFont="1" applyBorder="1" applyAlignment="1">
      <alignment wrapText="1"/>
    </xf>
    <xf numFmtId="0" fontId="39" fillId="0" borderId="23" xfId="0" applyFont="1" applyBorder="1"/>
    <xf numFmtId="42" fontId="39" fillId="0" borderId="24" xfId="0" applyNumberFormat="1" applyFont="1" applyBorder="1"/>
    <xf numFmtId="4" fontId="37" fillId="0" borderId="24" xfId="0" applyNumberFormat="1" applyFont="1" applyBorder="1" applyAlignment="1">
      <alignment horizontal="center"/>
    </xf>
    <xf numFmtId="42" fontId="37" fillId="0" borderId="25" xfId="0" applyNumberFormat="1" applyFont="1" applyBorder="1"/>
    <xf numFmtId="40" fontId="21" fillId="0" borderId="0" xfId="0" applyNumberFormat="1" applyFont="1" applyAlignment="1">
      <alignment horizontal="center" vertical="center"/>
    </xf>
    <xf numFmtId="0" fontId="39" fillId="0" borderId="18" xfId="0" applyFont="1" applyBorder="1"/>
    <xf numFmtId="10" fontId="39" fillId="0" borderId="0" xfId="2" applyNumberFormat="1" applyFont="1" applyAlignment="1">
      <alignment horizontal="center"/>
    </xf>
    <xf numFmtId="0" fontId="21" fillId="0" borderId="11" xfId="0" applyFont="1" applyBorder="1"/>
    <xf numFmtId="0" fontId="37" fillId="0" borderId="36" xfId="0" applyFont="1" applyBorder="1"/>
    <xf numFmtId="0" fontId="37" fillId="0" borderId="29" xfId="0" applyFont="1" applyBorder="1"/>
    <xf numFmtId="4" fontId="39" fillId="0" borderId="29" xfId="0" applyNumberFormat="1" applyFont="1" applyBorder="1" applyAlignment="1">
      <alignment horizontal="center"/>
    </xf>
    <xf numFmtId="42" fontId="37" fillId="0" borderId="37" xfId="0" applyNumberFormat="1" applyFont="1" applyBorder="1"/>
    <xf numFmtId="0" fontId="21" fillId="0" borderId="28" xfId="0" applyFont="1" applyBorder="1" applyAlignment="1">
      <alignment horizontal="left"/>
    </xf>
    <xf numFmtId="10" fontId="21" fillId="0" borderId="30" xfId="0" applyNumberFormat="1" applyFont="1" applyBorder="1" applyAlignment="1">
      <alignment horizontal="center"/>
    </xf>
    <xf numFmtId="0" fontId="40" fillId="12" borderId="33" xfId="0" applyFont="1" applyFill="1" applyBorder="1"/>
    <xf numFmtId="0" fontId="39" fillId="0" borderId="0" xfId="0" applyFont="1"/>
    <xf numFmtId="6" fontId="39" fillId="0" borderId="3" xfId="0" applyNumberFormat="1" applyFont="1" applyBorder="1"/>
    <xf numFmtId="42" fontId="21" fillId="0" borderId="10" xfId="0" applyNumberFormat="1" applyFont="1" applyBorder="1"/>
    <xf numFmtId="42" fontId="40" fillId="12" borderId="3" xfId="0" applyNumberFormat="1" applyFont="1" applyFill="1" applyBorder="1"/>
    <xf numFmtId="42" fontId="21" fillId="0" borderId="10" xfId="0" applyNumberFormat="1" applyFont="1" applyBorder="1" applyAlignment="1">
      <alignment wrapText="1"/>
    </xf>
    <xf numFmtId="0" fontId="39" fillId="0" borderId="29" xfId="0" applyFont="1" applyBorder="1"/>
    <xf numFmtId="44" fontId="37" fillId="0" borderId="29" xfId="0" applyNumberFormat="1" applyFont="1" applyBorder="1"/>
    <xf numFmtId="171" fontId="37" fillId="0" borderId="37" xfId="10" applyNumberFormat="1" applyFont="1" applyBorder="1"/>
    <xf numFmtId="0" fontId="21" fillId="0" borderId="12" xfId="0" applyFont="1" applyBorder="1" applyAlignment="1">
      <alignment horizontal="left"/>
    </xf>
    <xf numFmtId="10" fontId="21" fillId="0" borderId="14" xfId="0" applyNumberFormat="1" applyFont="1" applyBorder="1" applyAlignment="1">
      <alignment horizontal="center"/>
    </xf>
    <xf numFmtId="0" fontId="40" fillId="12" borderId="3" xfId="0" applyFont="1" applyFill="1" applyBorder="1"/>
    <xf numFmtId="0" fontId="39" fillId="0" borderId="7" xfId="0" applyFont="1" applyBorder="1"/>
    <xf numFmtId="10" fontId="39" fillId="0" borderId="7" xfId="0" applyNumberFormat="1" applyFont="1" applyBorder="1" applyAlignment="1">
      <alignment horizontal="center"/>
    </xf>
    <xf numFmtId="171" fontId="37" fillId="0" borderId="38" xfId="10" applyNumberFormat="1" applyFont="1" applyBorder="1"/>
    <xf numFmtId="10" fontId="21" fillId="12" borderId="11" xfId="2" applyNumberFormat="1" applyFont="1" applyFill="1" applyBorder="1" applyAlignment="1">
      <alignment horizontal="center"/>
    </xf>
    <xf numFmtId="0" fontId="21" fillId="12" borderId="11" xfId="0" applyFont="1" applyFill="1" applyBorder="1"/>
    <xf numFmtId="10" fontId="39" fillId="0" borderId="39" xfId="0" applyNumberFormat="1" applyFont="1" applyBorder="1" applyAlignment="1">
      <alignment horizontal="center"/>
    </xf>
    <xf numFmtId="42" fontId="39" fillId="0" borderId="40" xfId="0" applyNumberFormat="1" applyFont="1" applyBorder="1"/>
    <xf numFmtId="0" fontId="21" fillId="12" borderId="11" xfId="0" applyFont="1" applyFill="1" applyBorder="1" applyAlignment="1">
      <alignment horizontal="left"/>
    </xf>
    <xf numFmtId="10" fontId="21" fillId="12" borderId="11" xfId="0" applyNumberFormat="1" applyFont="1" applyFill="1" applyBorder="1" applyAlignment="1">
      <alignment horizontal="center"/>
    </xf>
    <xf numFmtId="0" fontId="39" fillId="0" borderId="42" xfId="0" applyFont="1" applyBorder="1"/>
    <xf numFmtId="0" fontId="39" fillId="0" borderId="43" xfId="0" applyFont="1" applyBorder="1" applyAlignment="1">
      <alignment horizontal="center"/>
    </xf>
    <xf numFmtId="0" fontId="39" fillId="0" borderId="43" xfId="0" applyFont="1" applyBorder="1"/>
    <xf numFmtId="42" fontId="39" fillId="0" borderId="44" xfId="0" applyNumberFormat="1" applyFont="1" applyBorder="1"/>
    <xf numFmtId="0" fontId="41" fillId="0" borderId="23" xfId="0" applyFont="1" applyBorder="1"/>
    <xf numFmtId="0" fontId="34" fillId="0" borderId="24" xfId="0" applyFont="1" applyBorder="1"/>
    <xf numFmtId="44" fontId="41" fillId="8" borderId="25" xfId="0" applyNumberFormat="1" applyFont="1" applyFill="1" applyBorder="1"/>
    <xf numFmtId="44" fontId="34" fillId="0" borderId="0" xfId="1" applyFont="1"/>
    <xf numFmtId="10" fontId="34" fillId="0" borderId="0" xfId="2" applyNumberFormat="1" applyFont="1"/>
    <xf numFmtId="0" fontId="37" fillId="0" borderId="0" xfId="0" applyFont="1" applyAlignment="1">
      <alignment horizontal="left"/>
    </xf>
    <xf numFmtId="0" fontId="38" fillId="0" borderId="0" xfId="0" applyFont="1" applyAlignment="1">
      <alignment horizontal="center"/>
    </xf>
    <xf numFmtId="38" fontId="38" fillId="0" borderId="0" xfId="0" applyNumberFormat="1" applyFont="1" applyAlignment="1">
      <alignment horizontal="center"/>
    </xf>
    <xf numFmtId="0" fontId="38" fillId="0" borderId="0" xfId="0" applyFont="1" applyAlignment="1">
      <alignment horizontal="right"/>
    </xf>
    <xf numFmtId="3" fontId="38" fillId="0" borderId="0" xfId="0" applyNumberFormat="1" applyFont="1" applyAlignment="1">
      <alignment horizontal="center"/>
    </xf>
    <xf numFmtId="0" fontId="37" fillId="0" borderId="0" xfId="0" applyFont="1"/>
    <xf numFmtId="0" fontId="37" fillId="0" borderId="0" xfId="0" applyFont="1" applyAlignment="1">
      <alignment horizontal="center"/>
    </xf>
    <xf numFmtId="0" fontId="20" fillId="13" borderId="0" xfId="0" applyFont="1" applyFill="1" applyAlignment="1">
      <alignment horizontal="left"/>
    </xf>
    <xf numFmtId="171" fontId="39" fillId="0" borderId="0" xfId="0" applyNumberFormat="1" applyFont="1"/>
    <xf numFmtId="42" fontId="37" fillId="0" borderId="0" xfId="0" applyNumberFormat="1" applyFont="1"/>
    <xf numFmtId="10" fontId="39" fillId="0" borderId="0" xfId="0" applyNumberFormat="1" applyFont="1" applyAlignment="1">
      <alignment horizontal="center"/>
    </xf>
    <xf numFmtId="4" fontId="39" fillId="0" borderId="0" xfId="0" applyNumberFormat="1" applyFont="1"/>
    <xf numFmtId="6" fontId="39" fillId="0" borderId="0" xfId="0" applyNumberFormat="1" applyFont="1" applyAlignment="1">
      <alignment horizontal="center"/>
    </xf>
    <xf numFmtId="6" fontId="39" fillId="0" borderId="0" xfId="0" applyNumberFormat="1" applyFont="1"/>
    <xf numFmtId="44" fontId="37" fillId="0" borderId="0" xfId="0" applyNumberFormat="1" applyFont="1"/>
    <xf numFmtId="171" fontId="37" fillId="0" borderId="0" xfId="10" applyNumberFormat="1" applyFont="1"/>
    <xf numFmtId="0" fontId="39" fillId="0" borderId="0" xfId="0" applyFont="1" applyAlignment="1">
      <alignment horizontal="center"/>
    </xf>
    <xf numFmtId="0" fontId="41" fillId="0" borderId="0" xfId="0" applyFont="1"/>
    <xf numFmtId="44" fontId="41" fillId="0" borderId="0" xfId="0" applyNumberFormat="1" applyFont="1"/>
    <xf numFmtId="6" fontId="33" fillId="0" borderId="0" xfId="0" applyNumberFormat="1" applyFont="1"/>
    <xf numFmtId="174" fontId="33" fillId="0" borderId="0" xfId="0" applyNumberFormat="1" applyFont="1"/>
    <xf numFmtId="0" fontId="33" fillId="0" borderId="0" xfId="0" applyFont="1" applyAlignment="1">
      <alignment horizontal="center"/>
    </xf>
    <xf numFmtId="2" fontId="33" fillId="0" borderId="0" xfId="2" applyNumberFormat="1" applyFont="1"/>
    <xf numFmtId="6" fontId="32" fillId="0" borderId="0" xfId="0" applyNumberFormat="1" applyFont="1"/>
    <xf numFmtId="38" fontId="32" fillId="0" borderId="0" xfId="0" applyNumberFormat="1" applyFont="1" applyAlignment="1">
      <alignment horizontal="center"/>
    </xf>
    <xf numFmtId="0" fontId="38" fillId="0" borderId="23" xfId="0" applyFont="1" applyBorder="1" applyAlignment="1">
      <alignment horizontal="center"/>
    </xf>
    <xf numFmtId="38" fontId="38" fillId="0" borderId="24" xfId="0" applyNumberFormat="1" applyFont="1" applyBorder="1" applyAlignment="1">
      <alignment horizontal="center"/>
    </xf>
    <xf numFmtId="0" fontId="34" fillId="0" borderId="25" xfId="0" applyFont="1" applyBorder="1"/>
    <xf numFmtId="42" fontId="32" fillId="0" borderId="0" xfId="0" applyNumberFormat="1" applyFont="1"/>
    <xf numFmtId="4" fontId="32" fillId="0" borderId="0" xfId="0" applyNumberFormat="1" applyFont="1"/>
    <xf numFmtId="171" fontId="32" fillId="0" borderId="0" xfId="0" applyNumberFormat="1" applyFont="1"/>
    <xf numFmtId="6" fontId="32" fillId="0" borderId="0" xfId="0" applyNumberFormat="1" applyFont="1" applyAlignment="1">
      <alignment horizontal="center"/>
    </xf>
    <xf numFmtId="0" fontId="21" fillId="0" borderId="36" xfId="0" applyFont="1" applyBorder="1"/>
    <xf numFmtId="42" fontId="21" fillId="0" borderId="29" xfId="0" applyNumberFormat="1" applyFont="1" applyBorder="1" applyAlignment="1">
      <alignment horizontal="center"/>
    </xf>
    <xf numFmtId="42" fontId="21" fillId="0" borderId="37" xfId="0" applyNumberFormat="1" applyFont="1" applyBorder="1" applyAlignment="1">
      <alignment horizontal="center"/>
    </xf>
    <xf numFmtId="0" fontId="37" fillId="0" borderId="23" xfId="0" applyFont="1" applyBorder="1" applyAlignment="1">
      <alignment horizontal="center"/>
    </xf>
    <xf numFmtId="38" fontId="37" fillId="0" borderId="24" xfId="0" applyNumberFormat="1" applyFont="1" applyBorder="1" applyAlignment="1">
      <alignment horizontal="center"/>
    </xf>
    <xf numFmtId="0" fontId="39" fillId="0" borderId="24" xfId="0" applyFont="1" applyBorder="1"/>
    <xf numFmtId="0" fontId="39" fillId="0" borderId="25" xfId="0" applyFont="1" applyBorder="1"/>
    <xf numFmtId="42" fontId="21" fillId="0" borderId="6" xfId="0" applyNumberFormat="1" applyFont="1" applyBorder="1" applyAlignment="1">
      <alignment horizontal="left"/>
    </xf>
    <xf numFmtId="42" fontId="21" fillId="0" borderId="7" xfId="0" applyNumberFormat="1" applyFont="1" applyBorder="1" applyAlignment="1">
      <alignment horizontal="center"/>
    </xf>
    <xf numFmtId="42" fontId="21" fillId="0" borderId="3" xfId="0" applyNumberFormat="1" applyFont="1" applyBorder="1" applyAlignment="1">
      <alignment horizontal="center"/>
    </xf>
    <xf numFmtId="0" fontId="37" fillId="0" borderId="24" xfId="0" applyFont="1" applyBorder="1" applyAlignment="1">
      <alignment horizontal="right"/>
    </xf>
    <xf numFmtId="3" fontId="37" fillId="0" borderId="25" xfId="0" applyNumberFormat="1" applyFont="1" applyBorder="1" applyAlignment="1">
      <alignment horizontal="center"/>
    </xf>
    <xf numFmtId="42" fontId="21" fillId="0" borderId="3" xfId="0" applyNumberFormat="1" applyFont="1" applyBorder="1"/>
    <xf numFmtId="0" fontId="37" fillId="0" borderId="16" xfId="0" applyFont="1" applyBorder="1" applyAlignment="1">
      <alignment horizontal="center"/>
    </xf>
    <xf numFmtId="42" fontId="33" fillId="0" borderId="0" xfId="0" applyNumberFormat="1" applyFont="1"/>
    <xf numFmtId="4" fontId="33" fillId="0" borderId="0" xfId="0" applyNumberFormat="1" applyFont="1"/>
    <xf numFmtId="171" fontId="33" fillId="0" borderId="0" xfId="0" applyNumberFormat="1" applyFont="1"/>
    <xf numFmtId="0" fontId="21" fillId="0" borderId="18" xfId="0" applyFont="1" applyBorder="1" applyAlignment="1">
      <alignment wrapText="1"/>
    </xf>
    <xf numFmtId="171" fontId="39" fillId="0" borderId="0" xfId="1" applyNumberFormat="1" applyFont="1"/>
    <xf numFmtId="2" fontId="39" fillId="0" borderId="0" xfId="0" applyNumberFormat="1" applyFont="1" applyAlignment="1">
      <alignment horizontal="center"/>
    </xf>
    <xf numFmtId="171" fontId="39" fillId="0" borderId="3" xfId="0" applyNumberFormat="1" applyFont="1" applyBorder="1" applyAlignment="1">
      <alignment horizontal="center"/>
    </xf>
    <xf numFmtId="42" fontId="21" fillId="0" borderId="9" xfId="0" applyNumberFormat="1" applyFont="1" applyBorder="1"/>
    <xf numFmtId="0" fontId="39" fillId="0" borderId="17" xfId="0" applyFont="1" applyBorder="1"/>
    <xf numFmtId="171" fontId="39" fillId="0" borderId="4" xfId="1" applyNumberFormat="1" applyFont="1" applyBorder="1"/>
    <xf numFmtId="2" fontId="39" fillId="0" borderId="4" xfId="0" applyNumberFormat="1" applyFont="1" applyBorder="1" applyAlignment="1">
      <alignment horizontal="center"/>
    </xf>
    <xf numFmtId="171" fontId="39" fillId="0" borderId="5" xfId="0" applyNumberFormat="1" applyFont="1" applyBorder="1" applyAlignment="1">
      <alignment horizontal="center"/>
    </xf>
    <xf numFmtId="0" fontId="37" fillId="0" borderId="23" xfId="0" applyFont="1" applyBorder="1"/>
    <xf numFmtId="171" fontId="37" fillId="0" borderId="24" xfId="1" applyNumberFormat="1" applyFont="1" applyBorder="1"/>
    <xf numFmtId="2" fontId="37" fillId="0" borderId="24" xfId="0" applyNumberFormat="1" applyFont="1" applyBorder="1" applyAlignment="1">
      <alignment horizontal="center"/>
    </xf>
    <xf numFmtId="171" fontId="37" fillId="0" borderId="25" xfId="0" applyNumberFormat="1" applyFont="1" applyBorder="1" applyAlignment="1">
      <alignment horizontal="center"/>
    </xf>
    <xf numFmtId="42" fontId="21" fillId="0" borderId="12" xfId="0" applyNumberFormat="1" applyFont="1" applyBorder="1"/>
    <xf numFmtId="42" fontId="21" fillId="0" borderId="13" xfId="0" applyNumberFormat="1" applyFont="1" applyBorder="1"/>
    <xf numFmtId="0" fontId="21" fillId="0" borderId="29" xfId="0" applyFont="1" applyBorder="1" applyAlignment="1">
      <alignment horizontal="center"/>
    </xf>
    <xf numFmtId="0" fontId="21" fillId="0" borderId="37" xfId="0" applyFont="1" applyBorder="1" applyAlignment="1">
      <alignment horizontal="center"/>
    </xf>
    <xf numFmtId="0" fontId="21" fillId="0" borderId="36" xfId="0" applyFont="1" applyBorder="1" applyAlignment="1">
      <alignment horizontal="left"/>
    </xf>
    <xf numFmtId="10" fontId="21" fillId="0" borderId="29" xfId="0" applyNumberFormat="1" applyFont="1" applyBorder="1" applyAlignment="1">
      <alignment horizontal="center"/>
    </xf>
    <xf numFmtId="42" fontId="21" fillId="0" borderId="28" xfId="0" applyNumberFormat="1" applyFont="1" applyBorder="1"/>
    <xf numFmtId="42" fontId="21" fillId="0" borderId="29" xfId="0" applyNumberFormat="1" applyFont="1" applyBorder="1"/>
    <xf numFmtId="42" fontId="21" fillId="0" borderId="37" xfId="0" applyNumberFormat="1" applyFont="1" applyBorder="1"/>
    <xf numFmtId="0" fontId="21" fillId="0" borderId="18" xfId="0" applyFont="1" applyBorder="1" applyAlignment="1">
      <alignment horizontal="left"/>
    </xf>
    <xf numFmtId="171" fontId="21" fillId="0" borderId="0" xfId="1" applyNumberFormat="1" applyFont="1"/>
    <xf numFmtId="42" fontId="40" fillId="0" borderId="9" xfId="0" applyNumberFormat="1" applyFont="1" applyBorder="1"/>
    <xf numFmtId="42" fontId="40" fillId="0" borderId="0" xfId="0" applyNumberFormat="1" applyFont="1"/>
    <xf numFmtId="42" fontId="40" fillId="0" borderId="3" xfId="0" applyNumberFormat="1" applyFont="1" applyBorder="1"/>
    <xf numFmtId="172" fontId="39" fillId="0" borderId="0" xfId="0" applyNumberFormat="1" applyFont="1" applyAlignment="1">
      <alignment horizontal="center"/>
    </xf>
    <xf numFmtId="44" fontId="33" fillId="0" borderId="0" xfId="0" applyNumberFormat="1" applyFont="1"/>
    <xf numFmtId="0" fontId="21" fillId="0" borderId="32" xfId="0" applyFont="1" applyBorder="1" applyAlignment="1">
      <alignment horizontal="left"/>
    </xf>
    <xf numFmtId="10" fontId="21" fillId="0" borderId="13" xfId="0" applyNumberFormat="1" applyFont="1" applyBorder="1" applyAlignment="1">
      <alignment horizontal="center"/>
    </xf>
    <xf numFmtId="42" fontId="21" fillId="0" borderId="33" xfId="0" applyNumberFormat="1" applyFont="1" applyBorder="1"/>
    <xf numFmtId="0" fontId="39" fillId="0" borderId="29" xfId="0" applyFont="1" applyBorder="1" applyAlignment="1">
      <alignment horizontal="center"/>
    </xf>
    <xf numFmtId="0" fontId="40" fillId="0" borderId="23" xfId="0" applyFont="1" applyBorder="1"/>
    <xf numFmtId="10" fontId="21" fillId="12" borderId="24" xfId="0" applyNumberFormat="1" applyFont="1" applyFill="1" applyBorder="1" applyAlignment="1">
      <alignment horizontal="center"/>
    </xf>
    <xf numFmtId="0" fontId="21" fillId="12" borderId="24" xfId="0" applyFont="1" applyFill="1" applyBorder="1"/>
    <xf numFmtId="42" fontId="21" fillId="0" borderId="4" xfId="0" applyNumberFormat="1" applyFont="1" applyBorder="1"/>
    <xf numFmtId="42" fontId="21" fillId="0" borderId="5" xfId="0" applyNumberFormat="1" applyFont="1" applyBorder="1"/>
    <xf numFmtId="0" fontId="39" fillId="0" borderId="7" xfId="0" applyFont="1" applyBorder="1" applyAlignment="1">
      <alignment horizontal="center"/>
    </xf>
    <xf numFmtId="10" fontId="39" fillId="0" borderId="7" xfId="0" applyNumberFormat="1" applyFont="1" applyBorder="1"/>
    <xf numFmtId="171" fontId="39" fillId="0" borderId="38" xfId="10" applyNumberFormat="1" applyFont="1" applyBorder="1"/>
    <xf numFmtId="10" fontId="39" fillId="0" borderId="39" xfId="0" applyNumberFormat="1" applyFont="1" applyBorder="1"/>
    <xf numFmtId="174" fontId="32" fillId="0" borderId="0" xfId="0" applyNumberFormat="1" applyFont="1" applyAlignment="1">
      <alignment horizontal="center"/>
    </xf>
    <xf numFmtId="10" fontId="33" fillId="0" borderId="0" xfId="2" applyNumberFormat="1" applyFont="1" applyAlignment="1">
      <alignment horizontal="center"/>
    </xf>
    <xf numFmtId="0" fontId="37" fillId="0" borderId="4" xfId="0" applyFont="1" applyBorder="1"/>
    <xf numFmtId="42" fontId="39" fillId="0" borderId="5" xfId="0" applyNumberFormat="1" applyFont="1" applyBorder="1"/>
    <xf numFmtId="0" fontId="40" fillId="0" borderId="0" xfId="0" applyFont="1"/>
    <xf numFmtId="171" fontId="37" fillId="8" borderId="47" xfId="0" applyNumberFormat="1" applyFont="1" applyFill="1" applyBorder="1"/>
    <xf numFmtId="6" fontId="34" fillId="0" borderId="0" xfId="0" applyNumberFormat="1" applyFont="1"/>
    <xf numFmtId="3" fontId="34" fillId="0" borderId="0" xfId="0" applyNumberFormat="1" applyFont="1"/>
    <xf numFmtId="0" fontId="42" fillId="0" borderId="0" xfId="0" applyFont="1"/>
    <xf numFmtId="0" fontId="43" fillId="0" borderId="0" xfId="0" applyFont="1"/>
    <xf numFmtId="2" fontId="33" fillId="0" borderId="0" xfId="0" applyNumberFormat="1" applyFont="1"/>
    <xf numFmtId="174" fontId="42" fillId="0" borderId="0" xfId="0" applyNumberFormat="1" applyFont="1" applyAlignment="1">
      <alignment horizontal="center"/>
    </xf>
    <xf numFmtId="38" fontId="42" fillId="0" borderId="0" xfId="0" applyNumberFormat="1" applyFont="1" applyAlignment="1">
      <alignment horizontal="center"/>
    </xf>
    <xf numFmtId="174" fontId="34" fillId="0" borderId="0" xfId="0" applyNumberFormat="1" applyFont="1"/>
    <xf numFmtId="0" fontId="42" fillId="0" borderId="0" xfId="0" applyFont="1" applyAlignment="1">
      <alignment horizontal="right"/>
    </xf>
    <xf numFmtId="38" fontId="42" fillId="0" borderId="0" xfId="0" applyNumberFormat="1" applyFont="1" applyAlignment="1">
      <alignment horizontal="left"/>
    </xf>
    <xf numFmtId="0" fontId="42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6" fontId="42" fillId="0" borderId="0" xfId="0" applyNumberFormat="1" applyFont="1" applyAlignment="1">
      <alignment horizontal="center"/>
    </xf>
    <xf numFmtId="10" fontId="42" fillId="0" borderId="0" xfId="2" applyNumberFormat="1" applyFont="1" applyAlignment="1">
      <alignment horizontal="center"/>
    </xf>
    <xf numFmtId="0" fontId="43" fillId="0" borderId="0" xfId="0" applyFont="1" applyAlignment="1">
      <alignment horizontal="right"/>
    </xf>
    <xf numFmtId="6" fontId="43" fillId="0" borderId="0" xfId="0" applyNumberFormat="1" applyFont="1"/>
    <xf numFmtId="174" fontId="43" fillId="0" borderId="0" xfId="0" applyNumberFormat="1" applyFont="1"/>
    <xf numFmtId="6" fontId="42" fillId="0" borderId="0" xfId="0" applyNumberFormat="1" applyFont="1"/>
    <xf numFmtId="2" fontId="33" fillId="0" borderId="0" xfId="0" applyNumberFormat="1" applyFont="1" applyAlignment="1">
      <alignment horizontal="center"/>
    </xf>
    <xf numFmtId="40" fontId="42" fillId="0" borderId="0" xfId="0" applyNumberFormat="1" applyFont="1"/>
    <xf numFmtId="40" fontId="32" fillId="0" borderId="0" xfId="0" applyNumberFormat="1" applyFont="1"/>
    <xf numFmtId="174" fontId="43" fillId="0" borderId="0" xfId="0" applyNumberFormat="1" applyFont="1" applyAlignment="1">
      <alignment horizontal="center"/>
    </xf>
    <xf numFmtId="174" fontId="42" fillId="0" borderId="0" xfId="0" applyNumberFormat="1" applyFont="1"/>
    <xf numFmtId="10" fontId="43" fillId="0" borderId="0" xfId="2" applyNumberFormat="1" applyFont="1"/>
    <xf numFmtId="0" fontId="32" fillId="13" borderId="0" xfId="0" applyFont="1" applyFill="1" applyAlignment="1">
      <alignment horizontal="center" wrapText="1"/>
    </xf>
    <xf numFmtId="0" fontId="32" fillId="0" borderId="0" xfId="0" applyFont="1" applyAlignment="1">
      <alignment horizontal="right"/>
    </xf>
    <xf numFmtId="8" fontId="42" fillId="0" borderId="0" xfId="0" applyNumberFormat="1" applyFont="1" applyAlignment="1">
      <alignment horizontal="center"/>
    </xf>
    <xf numFmtId="6" fontId="42" fillId="0" borderId="0" xfId="2" applyNumberFormat="1" applyFont="1" applyAlignment="1">
      <alignment horizontal="center"/>
    </xf>
    <xf numFmtId="6" fontId="33" fillId="0" borderId="0" xfId="0" applyNumberFormat="1" applyFont="1" applyAlignment="1">
      <alignment horizontal="right"/>
    </xf>
    <xf numFmtId="0" fontId="44" fillId="0" borderId="0" xfId="0" applyFont="1"/>
    <xf numFmtId="0" fontId="45" fillId="0" borderId="0" xfId="0" applyFont="1" applyAlignment="1">
      <alignment horizontal="left"/>
    </xf>
    <xf numFmtId="0" fontId="45" fillId="0" borderId="0" xfId="0" applyFont="1"/>
    <xf numFmtId="14" fontId="46" fillId="0" borderId="0" xfId="0" applyNumberFormat="1" applyFont="1" applyAlignment="1">
      <alignment horizontal="left"/>
    </xf>
    <xf numFmtId="0" fontId="47" fillId="0" borderId="0" xfId="0" applyFont="1" applyAlignment="1">
      <alignment horizontal="center"/>
    </xf>
    <xf numFmtId="0" fontId="40" fillId="0" borderId="0" xfId="0" applyFont="1" applyAlignment="1">
      <alignment horizontal="left"/>
    </xf>
    <xf numFmtId="42" fontId="44" fillId="9" borderId="48" xfId="0" applyNumberFormat="1" applyFont="1" applyFill="1" applyBorder="1" applyAlignment="1">
      <alignment horizontal="center"/>
    </xf>
    <xf numFmtId="0" fontId="38" fillId="9" borderId="1" xfId="0" applyFont="1" applyFill="1" applyBorder="1" applyAlignment="1">
      <alignment horizontal="center"/>
    </xf>
    <xf numFmtId="0" fontId="40" fillId="0" borderId="32" xfId="0" applyFont="1" applyBorder="1"/>
    <xf numFmtId="0" fontId="26" fillId="0" borderId="13" xfId="0" applyFont="1" applyBorder="1" applyAlignment="1">
      <alignment horizontal="center"/>
    </xf>
    <xf numFmtId="42" fontId="40" fillId="0" borderId="49" xfId="0" applyNumberFormat="1" applyFont="1" applyBorder="1"/>
    <xf numFmtId="0" fontId="40" fillId="0" borderId="35" xfId="0" applyFont="1" applyBorder="1"/>
    <xf numFmtId="40" fontId="40" fillId="0" borderId="0" xfId="0" applyNumberFormat="1" applyFont="1" applyAlignment="1">
      <alignment horizontal="center"/>
    </xf>
    <xf numFmtId="42" fontId="40" fillId="0" borderId="50" xfId="0" applyNumberFormat="1" applyFont="1" applyBorder="1"/>
    <xf numFmtId="0" fontId="40" fillId="0" borderId="18" xfId="0" applyFont="1" applyBorder="1" applyAlignment="1">
      <alignment wrapText="1"/>
    </xf>
    <xf numFmtId="0" fontId="40" fillId="0" borderId="18" xfId="0" applyFont="1" applyBorder="1"/>
    <xf numFmtId="42" fontId="37" fillId="0" borderId="24" xfId="0" applyNumberFormat="1" applyFont="1" applyBorder="1"/>
    <xf numFmtId="0" fontId="40" fillId="0" borderId="49" xfId="0" applyFont="1" applyBorder="1"/>
    <xf numFmtId="0" fontId="40" fillId="0" borderId="36" xfId="0" applyFont="1" applyBorder="1" applyAlignment="1">
      <alignment horizontal="left"/>
    </xf>
    <xf numFmtId="10" fontId="40" fillId="0" borderId="30" xfId="0" applyNumberFormat="1" applyFont="1" applyBorder="1" applyAlignment="1">
      <alignment horizontal="center"/>
    </xf>
    <xf numFmtId="0" fontId="40" fillId="12" borderId="37" xfId="0" applyFont="1" applyFill="1" applyBorder="1"/>
    <xf numFmtId="0" fontId="40" fillId="0" borderId="18" xfId="0" applyFont="1" applyBorder="1" applyAlignment="1">
      <alignment horizontal="left"/>
    </xf>
    <xf numFmtId="42" fontId="40" fillId="0" borderId="10" xfId="0" applyNumberFormat="1" applyFont="1" applyBorder="1"/>
    <xf numFmtId="42" fontId="40" fillId="0" borderId="3" xfId="0" applyNumberFormat="1" applyFont="1" applyBorder="1" applyAlignment="1">
      <alignment wrapText="1"/>
    </xf>
    <xf numFmtId="0" fontId="39" fillId="0" borderId="18" xfId="0" applyFont="1" applyBorder="1" applyAlignment="1">
      <alignment horizontal="left"/>
    </xf>
    <xf numFmtId="42" fontId="39" fillId="0" borderId="0" xfId="0" applyNumberFormat="1" applyFont="1" applyAlignment="1">
      <alignment horizontal="center"/>
    </xf>
    <xf numFmtId="44" fontId="45" fillId="0" borderId="0" xfId="0" applyNumberFormat="1" applyFont="1"/>
    <xf numFmtId="0" fontId="40" fillId="0" borderId="32" xfId="0" applyFont="1" applyBorder="1" applyAlignment="1">
      <alignment horizontal="left"/>
    </xf>
    <xf numFmtId="42" fontId="40" fillId="0" borderId="14" xfId="0" applyNumberFormat="1" applyFont="1" applyBorder="1"/>
    <xf numFmtId="42" fontId="40" fillId="0" borderId="33" xfId="0" applyNumberFormat="1" applyFont="1" applyBorder="1" applyAlignment="1">
      <alignment wrapText="1"/>
    </xf>
    <xf numFmtId="10" fontId="40" fillId="0" borderId="14" xfId="0" applyNumberFormat="1" applyFont="1" applyBorder="1" applyAlignment="1">
      <alignment horizontal="center"/>
    </xf>
    <xf numFmtId="42" fontId="40" fillId="0" borderId="33" xfId="0" applyNumberFormat="1" applyFont="1" applyBorder="1"/>
    <xf numFmtId="0" fontId="40" fillId="12" borderId="23" xfId="0" applyFont="1" applyFill="1" applyBorder="1" applyAlignment="1">
      <alignment horizontal="left"/>
    </xf>
    <xf numFmtId="10" fontId="40" fillId="12" borderId="24" xfId="0" applyNumberFormat="1" applyFont="1" applyFill="1" applyBorder="1" applyAlignment="1">
      <alignment horizontal="center"/>
    </xf>
    <xf numFmtId="0" fontId="40" fillId="12" borderId="51" xfId="0" applyFont="1" applyFill="1" applyBorder="1"/>
    <xf numFmtId="0" fontId="39" fillId="0" borderId="39" xfId="0" applyFont="1" applyBorder="1"/>
    <xf numFmtId="171" fontId="37" fillId="0" borderId="40" xfId="10" applyNumberFormat="1" applyFont="1" applyBorder="1"/>
    <xf numFmtId="0" fontId="37" fillId="0" borderId="43" xfId="0" applyFont="1" applyBorder="1"/>
    <xf numFmtId="10" fontId="37" fillId="0" borderId="43" xfId="0" applyNumberFormat="1" applyFont="1" applyBorder="1"/>
    <xf numFmtId="171" fontId="39" fillId="0" borderId="44" xfId="10" applyNumberFormat="1" applyFont="1" applyBorder="1"/>
    <xf numFmtId="171" fontId="39" fillId="0" borderId="25" xfId="0" applyNumberFormat="1" applyFont="1" applyBorder="1"/>
    <xf numFmtId="44" fontId="37" fillId="8" borderId="25" xfId="0" applyNumberFormat="1" applyFont="1" applyFill="1" applyBorder="1"/>
    <xf numFmtId="44" fontId="39" fillId="0" borderId="0" xfId="0" applyNumberFormat="1" applyFont="1"/>
    <xf numFmtId="10" fontId="39" fillId="0" borderId="0" xfId="2" applyNumberFormat="1" applyFont="1"/>
    <xf numFmtId="0" fontId="32" fillId="0" borderId="0" xfId="0" applyFont="1" applyAlignment="1">
      <alignment horizontal="center" wrapText="1"/>
    </xf>
    <xf numFmtId="42" fontId="49" fillId="0" borderId="0" xfId="0" applyNumberFormat="1" applyFont="1"/>
    <xf numFmtId="0" fontId="50" fillId="0" borderId="0" xfId="0" applyFont="1" applyAlignment="1">
      <alignment horizontal="center"/>
    </xf>
    <xf numFmtId="38" fontId="50" fillId="0" borderId="0" xfId="0" applyNumberFormat="1" applyFont="1" applyAlignment="1">
      <alignment horizontal="center"/>
    </xf>
    <xf numFmtId="3" fontId="50" fillId="0" borderId="0" xfId="0" applyNumberFormat="1" applyFont="1" applyAlignment="1">
      <alignment horizontal="center"/>
    </xf>
    <xf numFmtId="0" fontId="26" fillId="0" borderId="0" xfId="0" applyFont="1"/>
    <xf numFmtId="0" fontId="26" fillId="0" borderId="0" xfId="0" applyFont="1" applyAlignment="1">
      <alignment horizontal="center"/>
    </xf>
    <xf numFmtId="4" fontId="40" fillId="0" borderId="0" xfId="0" applyNumberFormat="1" applyFont="1" applyAlignment="1">
      <alignment horizontal="center"/>
    </xf>
    <xf numFmtId="171" fontId="40" fillId="0" borderId="0" xfId="0" applyNumberFormat="1" applyFont="1"/>
    <xf numFmtId="42" fontId="26" fillId="0" borderId="0" xfId="0" applyNumberFormat="1" applyFont="1"/>
    <xf numFmtId="10" fontId="40" fillId="0" borderId="0" xfId="0" applyNumberFormat="1" applyFont="1" applyAlignment="1">
      <alignment horizontal="center"/>
    </xf>
    <xf numFmtId="0" fontId="26" fillId="0" borderId="0" xfId="0" applyFont="1" applyAlignment="1">
      <alignment horizontal="left"/>
    </xf>
    <xf numFmtId="4" fontId="40" fillId="0" borderId="0" xfId="0" applyNumberFormat="1" applyFont="1"/>
    <xf numFmtId="6" fontId="40" fillId="0" borderId="0" xfId="0" applyNumberFormat="1" applyFont="1" applyAlignment="1">
      <alignment horizontal="center"/>
    </xf>
    <xf numFmtId="42" fontId="40" fillId="0" borderId="0" xfId="0" applyNumberFormat="1" applyFont="1" applyAlignment="1">
      <alignment horizontal="center"/>
    </xf>
    <xf numFmtId="44" fontId="26" fillId="0" borderId="0" xfId="0" applyNumberFormat="1" applyFont="1"/>
    <xf numFmtId="171" fontId="26" fillId="0" borderId="0" xfId="10" applyNumberFormat="1" applyFont="1"/>
    <xf numFmtId="10" fontId="40" fillId="0" borderId="0" xfId="0" applyNumberFormat="1" applyFont="1"/>
    <xf numFmtId="171" fontId="40" fillId="0" borderId="0" xfId="10" applyNumberFormat="1" applyFont="1"/>
    <xf numFmtId="10" fontId="40" fillId="0" borderId="0" xfId="2" applyNumberFormat="1" applyFont="1"/>
    <xf numFmtId="0" fontId="3" fillId="2" borderId="1" xfId="3" applyFont="1" applyFill="1" applyBorder="1" applyAlignment="1">
      <alignment horizontal="left"/>
    </xf>
    <xf numFmtId="0" fontId="3" fillId="2" borderId="2" xfId="3" applyFont="1" applyFill="1" applyBorder="1" applyAlignment="1">
      <alignment horizontal="left"/>
    </xf>
    <xf numFmtId="0" fontId="8" fillId="0" borderId="9" xfId="5" applyBorder="1" applyAlignment="1">
      <alignment horizontal="right"/>
    </xf>
    <xf numFmtId="0" fontId="8" fillId="0" borderId="0" xfId="5" applyAlignment="1">
      <alignment horizontal="right"/>
    </xf>
    <xf numFmtId="0" fontId="12" fillId="0" borderId="2" xfId="7" applyFont="1" applyBorder="1" applyAlignment="1">
      <alignment horizontal="left" vertical="center" wrapText="1"/>
    </xf>
    <xf numFmtId="0" fontId="12" fillId="0" borderId="5" xfId="7" applyFont="1" applyBorder="1" applyAlignment="1">
      <alignment horizontal="left" vertical="center" wrapText="1"/>
    </xf>
    <xf numFmtId="0" fontId="12" fillId="0" borderId="1" xfId="7" applyFont="1" applyBorder="1" applyAlignment="1">
      <alignment horizontal="left" vertical="top" wrapText="1"/>
    </xf>
    <xf numFmtId="0" fontId="12" fillId="0" borderId="4" xfId="7" applyFont="1" applyBorder="1" applyAlignment="1">
      <alignment horizontal="left" vertical="top" wrapText="1"/>
    </xf>
    <xf numFmtId="0" fontId="12" fillId="0" borderId="3" xfId="7" applyFont="1" applyBorder="1" applyAlignment="1">
      <alignment horizontal="left" vertical="center" wrapText="1"/>
    </xf>
    <xf numFmtId="49" fontId="12" fillId="0" borderId="2" xfId="7" applyNumberFormat="1" applyFont="1" applyBorder="1" applyAlignment="1">
      <alignment horizontal="left" vertical="center" wrapText="1"/>
    </xf>
    <xf numFmtId="49" fontId="12" fillId="0" borderId="5" xfId="7" applyNumberFormat="1" applyFont="1" applyBorder="1" applyAlignment="1">
      <alignment horizontal="left" vertical="center" wrapText="1"/>
    </xf>
    <xf numFmtId="0" fontId="12" fillId="0" borderId="1" xfId="7" applyFont="1" applyBorder="1" applyAlignment="1">
      <alignment vertical="top" wrapText="1"/>
    </xf>
    <xf numFmtId="0" fontId="12" fillId="0" borderId="4" xfId="7" applyFont="1" applyBorder="1" applyAlignment="1">
      <alignment vertical="top" wrapText="1"/>
    </xf>
    <xf numFmtId="0" fontId="12" fillId="0" borderId="0" xfId="7" applyFont="1" applyAlignment="1">
      <alignment horizontal="left" vertical="top" wrapText="1"/>
    </xf>
    <xf numFmtId="0" fontId="12" fillId="0" borderId="0" xfId="7" applyFont="1" applyAlignment="1">
      <alignment horizontal="center"/>
    </xf>
    <xf numFmtId="0" fontId="17" fillId="0" borderId="12" xfId="0" applyFont="1" applyBorder="1" applyAlignment="1">
      <alignment horizontal="left"/>
    </xf>
    <xf numFmtId="0" fontId="17" fillId="0" borderId="13" xfId="0" applyFont="1" applyBorder="1" applyAlignment="1">
      <alignment horizontal="left"/>
    </xf>
    <xf numFmtId="0" fontId="27" fillId="0" borderId="0" xfId="0" applyFont="1" applyAlignment="1">
      <alignment horizontal="center" vertical="top"/>
    </xf>
    <xf numFmtId="0" fontId="20" fillId="9" borderId="20" xfId="0" applyFont="1" applyFill="1" applyBorder="1" applyAlignment="1">
      <alignment horizontal="center"/>
    </xf>
    <xf numFmtId="0" fontId="20" fillId="9" borderId="21" xfId="0" applyFont="1" applyFill="1" applyBorder="1" applyAlignment="1">
      <alignment horizontal="center"/>
    </xf>
    <xf numFmtId="0" fontId="20" fillId="9" borderId="22" xfId="0" applyFont="1" applyFill="1" applyBorder="1" applyAlignment="1">
      <alignment horizontal="center"/>
    </xf>
    <xf numFmtId="0" fontId="20" fillId="9" borderId="23" xfId="0" applyFont="1" applyFill="1" applyBorder="1" applyAlignment="1">
      <alignment horizontal="center" vertical="top"/>
    </xf>
    <xf numFmtId="0" fontId="20" fillId="9" borderId="24" xfId="0" applyFont="1" applyFill="1" applyBorder="1" applyAlignment="1">
      <alignment horizontal="center" vertical="top"/>
    </xf>
    <xf numFmtId="0" fontId="20" fillId="9" borderId="25" xfId="0" applyFont="1" applyFill="1" applyBorder="1" applyAlignment="1">
      <alignment horizontal="center" vertical="top"/>
    </xf>
    <xf numFmtId="0" fontId="20" fillId="10" borderId="23" xfId="0" applyFont="1" applyFill="1" applyBorder="1" applyAlignment="1">
      <alignment horizontal="center" vertical="top"/>
    </xf>
    <xf numFmtId="0" fontId="20" fillId="10" borderId="24" xfId="0" applyFont="1" applyFill="1" applyBorder="1" applyAlignment="1">
      <alignment horizontal="center" vertical="top"/>
    </xf>
    <xf numFmtId="0" fontId="20" fillId="10" borderId="25" xfId="0" applyFont="1" applyFill="1" applyBorder="1" applyAlignment="1">
      <alignment horizontal="center" vertical="top"/>
    </xf>
    <xf numFmtId="0" fontId="20" fillId="0" borderId="12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42" fontId="20" fillId="0" borderId="26" xfId="0" applyNumberFormat="1" applyFont="1" applyBorder="1" applyAlignment="1">
      <alignment horizontal="center"/>
    </xf>
    <xf numFmtId="42" fontId="20" fillId="0" borderId="16" xfId="0" applyNumberFormat="1" applyFont="1" applyBorder="1" applyAlignment="1">
      <alignment horizontal="center"/>
    </xf>
    <xf numFmtId="42" fontId="20" fillId="0" borderId="27" xfId="0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42" fontId="21" fillId="12" borderId="9" xfId="0" applyNumberFormat="1" applyFont="1" applyFill="1" applyBorder="1" applyAlignment="1">
      <alignment horizontal="left" wrapText="1"/>
    </xf>
    <xf numFmtId="42" fontId="21" fillId="12" borderId="0" xfId="0" applyNumberFormat="1" applyFont="1" applyFill="1" applyAlignment="1">
      <alignment horizontal="left" wrapText="1"/>
    </xf>
    <xf numFmtId="42" fontId="21" fillId="12" borderId="10" xfId="0" applyNumberFormat="1" applyFont="1" applyFill="1" applyBorder="1" applyAlignment="1">
      <alignment horizontal="left" wrapText="1"/>
    </xf>
    <xf numFmtId="42" fontId="21" fillId="0" borderId="9" xfId="0" applyNumberFormat="1" applyFont="1" applyBorder="1" applyAlignment="1">
      <alignment horizontal="left" vertical="top" wrapText="1"/>
    </xf>
    <xf numFmtId="42" fontId="21" fillId="0" borderId="0" xfId="0" applyNumberFormat="1" applyFont="1" applyAlignment="1">
      <alignment horizontal="left" vertical="top" wrapText="1"/>
    </xf>
    <xf numFmtId="42" fontId="21" fillId="0" borderId="10" xfId="0" applyNumberFormat="1" applyFont="1" applyBorder="1" applyAlignment="1">
      <alignment horizontal="left" vertical="top" wrapText="1"/>
    </xf>
    <xf numFmtId="0" fontId="20" fillId="12" borderId="28" xfId="0" applyFont="1" applyFill="1" applyBorder="1" applyAlignment="1">
      <alignment horizontal="center"/>
    </xf>
    <xf numFmtId="0" fontId="20" fillId="12" borderId="30" xfId="0" applyFont="1" applyFill="1" applyBorder="1" applyAlignment="1">
      <alignment horizontal="center"/>
    </xf>
    <xf numFmtId="0" fontId="20" fillId="12" borderId="9" xfId="0" applyFont="1" applyFill="1" applyBorder="1" applyAlignment="1">
      <alignment horizontal="center"/>
    </xf>
    <xf numFmtId="0" fontId="20" fillId="12" borderId="0" xfId="0" applyFont="1" applyFill="1" applyAlignment="1">
      <alignment horizontal="center"/>
    </xf>
    <xf numFmtId="0" fontId="37" fillId="0" borderId="0" xfId="0" applyFont="1" applyAlignment="1">
      <alignment horizontal="center" vertical="top"/>
    </xf>
    <xf numFmtId="14" fontId="20" fillId="9" borderId="23" xfId="0" applyNumberFormat="1" applyFont="1" applyFill="1" applyBorder="1" applyAlignment="1">
      <alignment horizontal="center"/>
    </xf>
    <xf numFmtId="0" fontId="20" fillId="9" borderId="24" xfId="0" applyFont="1" applyFill="1" applyBorder="1" applyAlignment="1">
      <alignment horizontal="center"/>
    </xf>
    <xf numFmtId="0" fontId="20" fillId="9" borderId="25" xfId="0" applyFont="1" applyFill="1" applyBorder="1" applyAlignment="1">
      <alignment horizontal="center"/>
    </xf>
    <xf numFmtId="0" fontId="37" fillId="9" borderId="23" xfId="0" applyFont="1" applyFill="1" applyBorder="1" applyAlignment="1">
      <alignment horizontal="center" vertical="top"/>
    </xf>
    <xf numFmtId="0" fontId="37" fillId="9" borderId="24" xfId="0" applyFont="1" applyFill="1" applyBorder="1" applyAlignment="1">
      <alignment horizontal="center" vertical="top"/>
    </xf>
    <xf numFmtId="0" fontId="37" fillId="9" borderId="25" xfId="0" applyFont="1" applyFill="1" applyBorder="1" applyAlignment="1">
      <alignment horizontal="center" vertical="top"/>
    </xf>
    <xf numFmtId="0" fontId="32" fillId="9" borderId="12" xfId="0" applyFont="1" applyFill="1" applyBorder="1" applyAlignment="1">
      <alignment horizontal="center"/>
    </xf>
    <xf numFmtId="0" fontId="32" fillId="9" borderId="13" xfId="0" applyFont="1" applyFill="1" applyBorder="1" applyAlignment="1">
      <alignment horizontal="center"/>
    </xf>
    <xf numFmtId="0" fontId="20" fillId="0" borderId="28" xfId="0" applyFont="1" applyBorder="1" applyAlignment="1">
      <alignment horizontal="center"/>
    </xf>
    <xf numFmtId="0" fontId="20" fillId="0" borderId="30" xfId="0" applyFont="1" applyBorder="1" applyAlignment="1">
      <alignment horizontal="center"/>
    </xf>
    <xf numFmtId="42" fontId="21" fillId="0" borderId="9" xfId="0" applyNumberFormat="1" applyFont="1" applyBorder="1" applyAlignment="1">
      <alignment wrapText="1"/>
    </xf>
    <xf numFmtId="0" fontId="40" fillId="0" borderId="0" xfId="0" applyFont="1"/>
    <xf numFmtId="0" fontId="40" fillId="0" borderId="3" xfId="0" applyFont="1" applyBorder="1"/>
    <xf numFmtId="14" fontId="20" fillId="9" borderId="45" xfId="0" applyNumberFormat="1" applyFont="1" applyFill="1" applyBorder="1" applyAlignment="1">
      <alignment horizontal="center"/>
    </xf>
    <xf numFmtId="0" fontId="20" fillId="9" borderId="16" xfId="0" applyFont="1" applyFill="1" applyBorder="1" applyAlignment="1">
      <alignment horizontal="center"/>
    </xf>
    <xf numFmtId="0" fontId="20" fillId="9" borderId="46" xfId="0" applyFont="1" applyFill="1" applyBorder="1" applyAlignment="1">
      <alignment horizontal="center"/>
    </xf>
    <xf numFmtId="0" fontId="32" fillId="9" borderId="32" xfId="0" applyFont="1" applyFill="1" applyBorder="1" applyAlignment="1">
      <alignment horizontal="center"/>
    </xf>
    <xf numFmtId="42" fontId="32" fillId="9" borderId="9" xfId="0" applyNumberFormat="1" applyFont="1" applyFill="1" applyBorder="1" applyAlignment="1">
      <alignment horizontal="center"/>
    </xf>
    <xf numFmtId="42" fontId="32" fillId="9" borderId="13" xfId="0" applyNumberFormat="1" applyFont="1" applyFill="1" applyBorder="1" applyAlignment="1">
      <alignment horizontal="center"/>
    </xf>
    <xf numFmtId="42" fontId="32" fillId="9" borderId="33" xfId="0" applyNumberFormat="1" applyFont="1" applyFill="1" applyBorder="1" applyAlignment="1">
      <alignment horizontal="center"/>
    </xf>
    <xf numFmtId="42" fontId="21" fillId="0" borderId="28" xfId="0" applyNumberFormat="1" applyFont="1" applyBorder="1" applyAlignment="1">
      <alignment horizontal="center"/>
    </xf>
    <xf numFmtId="42" fontId="21" fillId="0" borderId="29" xfId="0" applyNumberFormat="1" applyFont="1" applyBorder="1" applyAlignment="1">
      <alignment horizontal="center"/>
    </xf>
    <xf numFmtId="0" fontId="20" fillId="0" borderId="36" xfId="0" applyFont="1" applyBorder="1" applyAlignment="1">
      <alignment horizontal="center"/>
    </xf>
    <xf numFmtId="0" fontId="20" fillId="0" borderId="29" xfId="0" applyFont="1" applyBorder="1" applyAlignment="1">
      <alignment horizontal="center"/>
    </xf>
    <xf numFmtId="0" fontId="21" fillId="0" borderId="28" xfId="0" applyFont="1" applyBorder="1" applyAlignment="1">
      <alignment horizontal="center"/>
    </xf>
    <xf numFmtId="0" fontId="21" fillId="0" borderId="29" xfId="0" applyFont="1" applyBorder="1" applyAlignment="1">
      <alignment horizontal="center"/>
    </xf>
    <xf numFmtId="42" fontId="40" fillId="0" borderId="9" xfId="0" applyNumberFormat="1" applyFont="1" applyBorder="1" applyAlignment="1">
      <alignment horizontal="left" wrapText="1"/>
    </xf>
    <xf numFmtId="42" fontId="40" fillId="0" borderId="0" xfId="0" applyNumberFormat="1" applyFont="1" applyAlignment="1">
      <alignment horizontal="left" wrapText="1"/>
    </xf>
    <xf numFmtId="42" fontId="40" fillId="0" borderId="3" xfId="0" applyNumberFormat="1" applyFont="1" applyBorder="1" applyAlignment="1">
      <alignment horizontal="left" wrapText="1"/>
    </xf>
    <xf numFmtId="0" fontId="42" fillId="0" borderId="0" xfId="0" applyFont="1" applyAlignment="1">
      <alignment horizontal="center"/>
    </xf>
    <xf numFmtId="14" fontId="26" fillId="9" borderId="23" xfId="0" applyNumberFormat="1" applyFont="1" applyFill="1" applyBorder="1" applyAlignment="1">
      <alignment horizontal="center"/>
    </xf>
    <xf numFmtId="0" fontId="26" fillId="9" borderId="24" xfId="0" applyFont="1" applyFill="1" applyBorder="1" applyAlignment="1">
      <alignment horizontal="center"/>
    </xf>
    <xf numFmtId="0" fontId="26" fillId="9" borderId="25" xfId="0" applyFont="1" applyFill="1" applyBorder="1" applyAlignment="1">
      <alignment horizontal="center"/>
    </xf>
    <xf numFmtId="0" fontId="44" fillId="9" borderId="45" xfId="0" applyFont="1" applyFill="1" applyBorder="1" applyAlignment="1">
      <alignment horizontal="center"/>
    </xf>
    <xf numFmtId="0" fontId="44" fillId="9" borderId="16" xfId="0" applyFont="1" applyFill="1" applyBorder="1" applyAlignment="1">
      <alignment horizontal="center"/>
    </xf>
    <xf numFmtId="0" fontId="26" fillId="0" borderId="36" xfId="0" applyFont="1" applyBorder="1" applyAlignment="1">
      <alignment horizontal="center"/>
    </xf>
    <xf numFmtId="0" fontId="26" fillId="0" borderId="30" xfId="0" applyFont="1" applyBorder="1" applyAlignment="1">
      <alignment horizontal="center"/>
    </xf>
    <xf numFmtId="0" fontId="48" fillId="0" borderId="0" xfId="0" applyFont="1" applyAlignment="1">
      <alignment horizontal="center" vertical="top"/>
    </xf>
  </cellXfs>
  <cellStyles count="12">
    <cellStyle name="Currency" xfId="1" builtinId="4"/>
    <cellStyle name="Currency 10" xfId="10" xr:uid="{EC7B7B06-D8F7-49E6-8986-3521DDA35AE3}"/>
    <cellStyle name="Currency 4" xfId="11" xr:uid="{8CCFC382-2841-400D-8A8B-7405B4174D21}"/>
    <cellStyle name="Normal" xfId="0" builtinId="0"/>
    <cellStyle name="Normal 2 6" xfId="3" xr:uid="{1EC63678-8904-493D-9749-F42963CF9C0A}"/>
    <cellStyle name="Normal 4 2 4" xfId="5" xr:uid="{226AC210-D41D-4FF5-B84A-2A595BA7AE8D}"/>
    <cellStyle name="Normal 5 3 3" xfId="7" xr:uid="{64C99029-DA8E-470C-AA7C-250033CD77FD}"/>
    <cellStyle name="Normal 6 2 2 2 2" xfId="4" xr:uid="{C5D2B028-5AAB-4A75-9AF6-7B6F936CED41}"/>
    <cellStyle name="Percent" xfId="2" builtinId="5"/>
    <cellStyle name="Percent 10 2" xfId="8" xr:uid="{194B2632-0E4A-4FA1-B41A-301686F6AE56}"/>
    <cellStyle name="Percent 2 2 3" xfId="6" xr:uid="{9E0D26AC-976C-4330-8BA8-8ED23076D88F}"/>
    <cellStyle name="Percent 3" xfId="9" xr:uid="{143650E1-7CCD-4866-8E0F-968E4C1ED4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40</xdr:row>
      <xdr:rowOff>76199</xdr:rowOff>
    </xdr:from>
    <xdr:to>
      <xdr:col>72</xdr:col>
      <xdr:colOff>0</xdr:colOff>
      <xdr:row>52</xdr:row>
      <xdr:rowOff>126999</xdr:rowOff>
    </xdr:to>
    <xdr:pic>
      <xdr:nvPicPr>
        <xdr:cNvPr id="2" name="Picture 21">
          <a:extLst>
            <a:ext uri="{FF2B5EF4-FFF2-40B4-BE49-F238E27FC236}">
              <a16:creationId xmlns:a16="http://schemas.microsoft.com/office/drawing/2014/main" id="{371624A3-FC34-4D3A-9EB4-0D5032FE6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677024"/>
          <a:ext cx="8972550" cy="199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ocuments%20and%20Settings\Lisa\My%20Documents\BayCove\BayCove2005Profile315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HS-FP-BOS-081\Users\HNaciri\Downloads\Resi%20Rehab%203386&amp;3401%20122613%20330pm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HS-FP-BOS-081\W_Pricing\SubAbuse\2013\Resi%20Rehab\Data\Resi%20Rehab%20_All%20Codes%20Analysis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hus_madcfrmu\MA%20DYS\RRO\2016%20Provisional%202014%20Final\2.%20Staff%20Rosters\MA%20DYS%20RO%20Time%20Study%20Staff%20Roster%20Template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\X\Data%20&amp;%20Reporting%20Tools\STARR%20Utilization\STARR%20Utilization%20Tool%20FY10%20Jun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Solimini\Desktop\C.257%20%20BLS%20Benchmarks%20M2021%2053rd%20wip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dministrative%20Services-POS%20Policy%20Office\Rate%20Setting\Rate%20Projects\DMH%20-%20Respite%20CMR%20431\FY24%20Rate%20Review\3.%20Signoff\Website\101%20CMR%20431%20Respite%20Models%20FY24%20FOIA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Administrative%20Services-POS%20Policy%20Office\Rate%20Setting\Rate%20Projects\DMH%20-%20Respite\3.%20Proposal,%20Hearing,%20&amp;%20Sign%20Off\FOR%20WEBSITE\DMH%20Resp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@LISA\@lisa2001\Contracts2001\@LISA\@lisa99\Contracts99\FullerSEE99Am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JOBS\Waldinger%20Team\MA%20Chapter%20257%20Rates\Tier%203\Violence%20and%20Injury%20Prevention\DPH%20(Nathan)\3361%20Sexual%20Assualt%20Survivor%20&amp;%20Prev%20(SASP)\Analysis\old\DPH%20RCC%20Rate%20Development%20Workbook%201.19.16%20OLD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rihbany\Desktop\FY16%20Budget%20-%20Consolidated%2006112015%20FC%20Final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HS-FP-BOS-081\Users\Villacorta\Downloads\FINAL%20ANALYSIS%20Counseling%20Rate%20Options%20071913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cf06\workgroups\W_Pricing\SubAbuse\2012\Data\Outpatient%20Counseling%20&amp;%20Other%20Related\Counseling%20Rate%20Options%20MARCH%20181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LLDHCFP\Shared%20Files\OSD\Don\EI\General%20Analysis%20Template%20V6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_Pricing\POS\Year%203%20Projects\Year%203%20Plan\Service%20Classes\Youth%20Intermediate%20Term%20Stabilization\3470%20DPH%20BSAS%20Youth%20Residential\YITS-DPH\YITS_DPH_Yr%203%20review_FY2010-2011_General%20Analysis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dministrative%20Services-POS%20Policy%20Office\Rate%20Setting\Rate%20Projects\Family%20Stab_\1.%20Strategy%20Team%20Materials\Rate%20Review\Archive\Agency%20With%20Choice-Family%20Navigation%2011-7-1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file"/>
      <sheetName val="Crosswalks"/>
      <sheetName val="Sheet2"/>
    </sheetNames>
    <sheetDataSet>
      <sheetData sheetId="0"/>
      <sheetData sheetId="1"/>
      <sheetData sheetId="2" refreshError="1">
        <row r="1">
          <cell r="B1" t="str">
            <v>REGION</v>
          </cell>
        </row>
        <row r="2">
          <cell r="A2" t="str">
            <v>Berkshire</v>
          </cell>
          <cell r="B2" t="str">
            <v>1&amp;2</v>
          </cell>
        </row>
        <row r="3">
          <cell r="A3" t="str">
            <v>Brockton</v>
          </cell>
          <cell r="B3">
            <v>3</v>
          </cell>
        </row>
        <row r="4">
          <cell r="A4" t="str">
            <v>Cape Cod/Islands</v>
          </cell>
          <cell r="B4">
            <v>5</v>
          </cell>
        </row>
        <row r="5">
          <cell r="A5" t="str">
            <v>Central Middlesex</v>
          </cell>
          <cell r="B5">
            <v>6</v>
          </cell>
        </row>
        <row r="6">
          <cell r="A6" t="str">
            <v>Charles River West</v>
          </cell>
        </row>
        <row r="7">
          <cell r="A7" t="str">
            <v>Dorchester/Fuller</v>
          </cell>
        </row>
        <row r="8">
          <cell r="A8" t="str">
            <v>Fall River</v>
          </cell>
        </row>
        <row r="9">
          <cell r="A9" t="str">
            <v>Franklin/Hampshire</v>
          </cell>
        </row>
        <row r="10">
          <cell r="A10" t="str">
            <v>Holyoke/Chicopee</v>
          </cell>
        </row>
        <row r="11">
          <cell r="A11" t="str">
            <v>Lowell</v>
          </cell>
        </row>
        <row r="12">
          <cell r="A12" t="str">
            <v>Merrimack</v>
          </cell>
        </row>
        <row r="13">
          <cell r="A13" t="str">
            <v>Metro Boston - Harbor</v>
          </cell>
        </row>
        <row r="14">
          <cell r="A14" t="str">
            <v>Metro North</v>
          </cell>
        </row>
        <row r="15">
          <cell r="A15" t="str">
            <v>Middlesex West</v>
          </cell>
        </row>
        <row r="16">
          <cell r="A16" t="str">
            <v>New Bedford</v>
          </cell>
        </row>
        <row r="17">
          <cell r="A17" t="str">
            <v>Newton/South Norfolk</v>
          </cell>
        </row>
        <row r="18">
          <cell r="A18" t="str">
            <v>North Central</v>
          </cell>
        </row>
        <row r="19">
          <cell r="A19" t="str">
            <v>North Shore</v>
          </cell>
        </row>
        <row r="20">
          <cell r="A20" t="str">
            <v>Plymouth</v>
          </cell>
        </row>
        <row r="21">
          <cell r="A21" t="str">
            <v>South Costal</v>
          </cell>
        </row>
        <row r="22">
          <cell r="A22" t="str">
            <v>South Valley</v>
          </cell>
        </row>
        <row r="23">
          <cell r="A23" t="str">
            <v>South Valley - Milford Site</v>
          </cell>
        </row>
        <row r="24">
          <cell r="A24" t="str">
            <v>Springfield</v>
          </cell>
        </row>
        <row r="25">
          <cell r="A25" t="str">
            <v>Taunton/Attleboro</v>
          </cell>
        </row>
        <row r="26">
          <cell r="A26" t="str">
            <v>West Boston/Brookline</v>
          </cell>
        </row>
        <row r="27">
          <cell r="A27" t="str">
            <v>Westfield Area</v>
          </cell>
        </row>
        <row r="28">
          <cell r="A28" t="str">
            <v>Worcester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PORT122413"/>
      <sheetName val="Occ 122413"/>
      <sheetName val="Profit.Loss"/>
      <sheetName val="Staffing Chart"/>
      <sheetName val="ComparativeModls"/>
      <sheetName val="Travel"/>
      <sheetName val="Resi Rehab Model 121713"/>
      <sheetName val="Staffing Add-On"/>
      <sheetName val="OthProgExp&amp;Meals"/>
      <sheetName val="CatsRevised"/>
      <sheetName val="AdminAnlys"/>
      <sheetName val="Alt Salaries"/>
      <sheetName val="Lrg Program Calcs"/>
      <sheetName val="Resi Rehab Model 120213"/>
      <sheetName val="Resi Rehab Models112213"/>
      <sheetName val="CleanData3386&amp;3401 (2)"/>
      <sheetName val="Support Staff"/>
      <sheetName val="Counselor"/>
      <sheetName val="RecSp"/>
      <sheetName val="UFR_Ut3386"/>
      <sheetName val="MMARS"/>
      <sheetName val="UFRBedSizes"/>
      <sheetName val="CleanData3386&amp;3401"/>
      <sheetName val="RawDataCalcs3386&amp;3401"/>
      <sheetName val="Source3386&amp;3401"/>
      <sheetName val="Relief"/>
      <sheetName val="CAF"/>
      <sheetName val="CostSummary"/>
      <sheetName val="CleanData (2)3386&amp;3401"/>
      <sheetName val="RawDataCalcs (2)3386&amp;3401"/>
      <sheetName val="Looku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68">
          <cell r="L68">
            <v>72.246451723559602</v>
          </cell>
        </row>
      </sheetData>
      <sheetData sheetId="23">
        <row r="68">
          <cell r="L68">
            <v>72.246451723559602</v>
          </cell>
          <cell r="M68">
            <v>1.1741641405082577</v>
          </cell>
          <cell r="N68">
            <v>3.5957689647953455</v>
          </cell>
          <cell r="O68">
            <v>0.88242571469783071</v>
          </cell>
          <cell r="P68">
            <v>2.9922523651988402</v>
          </cell>
          <cell r="Q68">
            <v>0</v>
          </cell>
          <cell r="R68">
            <v>22.237316738655739</v>
          </cell>
          <cell r="S68">
            <v>7.5121299519021392</v>
          </cell>
          <cell r="T68">
            <v>2.833316630499493</v>
          </cell>
          <cell r="U68">
            <v>4.5601195749747723E-3</v>
          </cell>
          <cell r="V68">
            <v>12.069142094975193</v>
          </cell>
          <cell r="W68">
            <v>0</v>
          </cell>
          <cell r="X68">
            <v>9.4955627534237532</v>
          </cell>
          <cell r="Y68">
            <v>7.1907363691791755</v>
          </cell>
          <cell r="Z68">
            <v>91020.913854500439</v>
          </cell>
          <cell r="AA68">
            <v>124711.18739604187</v>
          </cell>
          <cell r="AB68">
            <v>64296.027527449696</v>
          </cell>
          <cell r="AC68">
            <v>83622.208514966187</v>
          </cell>
          <cell r="AD68">
            <v>0</v>
          </cell>
          <cell r="AE68">
            <v>0</v>
          </cell>
          <cell r="AF68">
            <v>167549.29408607361</v>
          </cell>
          <cell r="AG68">
            <v>75546.455144027117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115332.99841003475</v>
          </cell>
          <cell r="AX68">
            <v>90839.543238665152</v>
          </cell>
          <cell r="AY68">
            <v>0</v>
          </cell>
          <cell r="AZ68">
            <v>59076.726041829606</v>
          </cell>
          <cell r="BA68">
            <v>55249.290555402302</v>
          </cell>
          <cell r="BB68">
            <v>46993.941797087129</v>
          </cell>
          <cell r="BC68">
            <v>47942.60200592941</v>
          </cell>
          <cell r="BD68">
            <v>85107.433959006536</v>
          </cell>
          <cell r="BE68">
            <v>60150.264866991725</v>
          </cell>
          <cell r="BF68">
            <v>37107.840583638354</v>
          </cell>
          <cell r="BG68">
            <v>33991.046761281825</v>
          </cell>
          <cell r="BH68">
            <v>43836.393881035721</v>
          </cell>
          <cell r="BI68">
            <v>42463.787575819486</v>
          </cell>
          <cell r="BJ68">
            <v>36682.268470282579</v>
          </cell>
          <cell r="BK68">
            <v>0</v>
          </cell>
          <cell r="BL68">
            <v>45175.200771212883</v>
          </cell>
          <cell r="BM68">
            <v>97222.235686431435</v>
          </cell>
          <cell r="BN68">
            <v>90638.937363165183</v>
          </cell>
          <cell r="BO68">
            <v>113169.90278239301</v>
          </cell>
          <cell r="BP68">
            <v>75684.090495463184</v>
          </cell>
          <cell r="BQ68">
            <v>0</v>
          </cell>
          <cell r="BR68">
            <v>46930.592735945051</v>
          </cell>
          <cell r="BS68">
            <v>42075.312905327548</v>
          </cell>
          <cell r="BT68">
            <v>216269.62980749301</v>
          </cell>
          <cell r="BU68">
            <v>0.384094973342548</v>
          </cell>
          <cell r="BV68">
            <v>12350.994832280969</v>
          </cell>
          <cell r="BW68">
            <v>212803.87537287769</v>
          </cell>
          <cell r="BX68">
            <v>45517.148315027414</v>
          </cell>
          <cell r="BY68">
            <v>230185.59256648831</v>
          </cell>
          <cell r="BZ68">
            <v>345805.7679048095</v>
          </cell>
          <cell r="CA68">
            <v>1710199.5344424306</v>
          </cell>
          <cell r="CB68">
            <v>0.47995423579086732</v>
          </cell>
          <cell r="CC68">
            <v>178983.40179852833</v>
          </cell>
          <cell r="CD68">
            <v>14893.645073636108</v>
          </cell>
          <cell r="CE68">
            <v>69324.247411650023</v>
          </cell>
          <cell r="CF68">
            <v>0</v>
          </cell>
          <cell r="CG68">
            <v>645104.38732416462</v>
          </cell>
          <cell r="CH68">
            <v>174711.25537607726</v>
          </cell>
          <cell r="CI68">
            <v>900518.70140534756</v>
          </cell>
          <cell r="CJ68">
            <v>212803.87537287769</v>
          </cell>
          <cell r="CK68">
            <v>313764.15077518974</v>
          </cell>
          <cell r="CL68">
            <v>230185.59256648831</v>
          </cell>
          <cell r="CM68">
            <v>65003.728577768285</v>
          </cell>
          <cell r="CN68">
            <v>345805.7679048095</v>
          </cell>
          <cell r="CO68">
            <v>1960247.1389764263</v>
          </cell>
          <cell r="CP68">
            <v>0.59610019577804496</v>
          </cell>
          <cell r="CQ68">
            <v>0.15575790933640654</v>
          </cell>
          <cell r="CR68">
            <v>0.27370087615145067</v>
          </cell>
          <cell r="CS68">
            <v>0.1715322579023047</v>
          </cell>
          <cell r="CT68">
            <v>6.6756562511798637E-2</v>
          </cell>
          <cell r="CU68">
            <v>0.31925969008378724</v>
          </cell>
          <cell r="CV68">
            <v>2340.0851687041445</v>
          </cell>
          <cell r="CW68">
            <v>526.7933215540537</v>
          </cell>
          <cell r="CX68">
            <v>783.17498306080529</v>
          </cell>
          <cell r="CY68">
            <v>858.29819826216942</v>
          </cell>
          <cell r="CZ68">
            <v>35.745290086797638</v>
          </cell>
          <cell r="DA68">
            <v>2101.0606313638164</v>
          </cell>
          <cell r="DB68">
            <v>6644.8697714849759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minAnlys"/>
      <sheetName val="AdminAnlys_noPP"/>
      <sheetName val="Support"/>
      <sheetName val="CatsRevised"/>
      <sheetName val="Resi Rehab Models112213"/>
      <sheetName val="Profit.Loss"/>
      <sheetName val="Per Day Templte"/>
      <sheetName val="MMARS"/>
      <sheetName val="UFRBedSizes"/>
      <sheetName val="RateOptions"/>
      <sheetName val="CostSummary"/>
      <sheetName val="ALLCleanData"/>
      <sheetName val="ALLRawDataCalcs"/>
      <sheetName val="ALLCleanData (2)"/>
      <sheetName val="ALLRawDataCalcs (2)"/>
      <sheetName val="Lookups"/>
      <sheetName val="Source"/>
      <sheetName val="Relief"/>
      <sheetName val="CA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">
          <cell r="A4" t="str">
            <v>Anchor House, Inc</v>
          </cell>
        </row>
        <row r="79">
          <cell r="L79">
            <v>0</v>
          </cell>
          <cell r="M79">
            <v>0.57739105381871081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28435.137155526689</v>
          </cell>
          <cell r="AA79">
            <v>17680</v>
          </cell>
          <cell r="AB79">
            <v>17680</v>
          </cell>
          <cell r="AC79">
            <v>17680</v>
          </cell>
          <cell r="AD79">
            <v>0</v>
          </cell>
          <cell r="AE79">
            <v>0</v>
          </cell>
          <cell r="AF79">
            <v>17680</v>
          </cell>
          <cell r="AG79">
            <v>17680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23859.120535267313</v>
          </cell>
          <cell r="AS79">
            <v>0</v>
          </cell>
          <cell r="AT79">
            <v>0</v>
          </cell>
          <cell r="AU79">
            <v>50802.732601898606</v>
          </cell>
          <cell r="AV79">
            <v>17680</v>
          </cell>
          <cell r="AW79">
            <v>17680</v>
          </cell>
          <cell r="AX79">
            <v>17680</v>
          </cell>
          <cell r="AY79">
            <v>0</v>
          </cell>
          <cell r="AZ79">
            <v>17680</v>
          </cell>
          <cell r="BA79">
            <v>17680</v>
          </cell>
          <cell r="BB79">
            <v>38683.69077867044</v>
          </cell>
          <cell r="BC79">
            <v>17680</v>
          </cell>
          <cell r="BD79">
            <v>17680</v>
          </cell>
          <cell r="BE79">
            <v>17680</v>
          </cell>
          <cell r="BF79">
            <v>17680</v>
          </cell>
          <cell r="BG79">
            <v>17680</v>
          </cell>
          <cell r="BH79">
            <v>19062.457831543241</v>
          </cell>
          <cell r="BI79">
            <v>17680</v>
          </cell>
          <cell r="BJ79">
            <v>17680</v>
          </cell>
          <cell r="BK79">
            <v>0</v>
          </cell>
          <cell r="BL79">
            <v>21681.305257972374</v>
          </cell>
          <cell r="BM79">
            <v>17680</v>
          </cell>
          <cell r="BN79">
            <v>27891.865159060682</v>
          </cell>
          <cell r="BO79">
            <v>17680</v>
          </cell>
          <cell r="BP79">
            <v>17680</v>
          </cell>
          <cell r="BQ79">
            <v>0</v>
          </cell>
          <cell r="BR79">
            <v>17680</v>
          </cell>
          <cell r="BS79">
            <v>17680</v>
          </cell>
          <cell r="BT79">
            <v>-33840.825207644957</v>
          </cell>
          <cell r="BU79">
            <v>9.9399320216439602E-2</v>
          </cell>
          <cell r="BV79">
            <v>-7186.0683792355921</v>
          </cell>
          <cell r="BW79">
            <v>-35177.791184608956</v>
          </cell>
          <cell r="BX79">
            <v>-35590.8564710625</v>
          </cell>
          <cell r="BY79">
            <v>-55116.908947536416</v>
          </cell>
          <cell r="BZ79">
            <v>-83307.390942615937</v>
          </cell>
          <cell r="CA79">
            <v>-273349.04756602121</v>
          </cell>
          <cell r="CB79">
            <v>-7.7547029698140868E-2</v>
          </cell>
          <cell r="CC79">
            <v>-39734.823067126941</v>
          </cell>
          <cell r="CD79">
            <v>-11517.352389708823</v>
          </cell>
          <cell r="CE79">
            <v>-46362.182866501425</v>
          </cell>
          <cell r="CF79">
            <v>0</v>
          </cell>
          <cell r="CG79">
            <v>-136501.6277690421</v>
          </cell>
          <cell r="CH79">
            <v>-90397.5729167721</v>
          </cell>
          <cell r="CI79">
            <v>-152542.56256830844</v>
          </cell>
          <cell r="CJ79">
            <v>-35177.791184608956</v>
          </cell>
          <cell r="CK79">
            <v>-55706.39251003167</v>
          </cell>
          <cell r="CL79">
            <v>-55116.908947536416</v>
          </cell>
          <cell r="CM79">
            <v>-22219.839170646766</v>
          </cell>
          <cell r="CN79">
            <v>-83307.390942615937</v>
          </cell>
          <cell r="CO79">
            <v>-300520.46157656109</v>
          </cell>
          <cell r="CP79">
            <v>0.30633124267464451</v>
          </cell>
          <cell r="CQ79">
            <v>5.7034936589832844E-2</v>
          </cell>
          <cell r="CR79">
            <v>4.4068118751284815E-2</v>
          </cell>
          <cell r="CS79">
            <v>2.7587424293530421E-2</v>
          </cell>
          <cell r="CT79">
            <v>-1.0746712977518131E-2</v>
          </cell>
          <cell r="CU79">
            <v>5.6488367741951151E-3</v>
          </cell>
          <cell r="CV79">
            <v>-2062.0561046906537</v>
          </cell>
          <cell r="CW79">
            <v>-471.57856070100786</v>
          </cell>
          <cell r="CX79">
            <v>-829.79647253395638</v>
          </cell>
          <cell r="CY79">
            <v>-702.99662310767405</v>
          </cell>
          <cell r="CZ79">
            <v>-32.286801646116025</v>
          </cell>
          <cell r="DA79">
            <v>-1727.3032736999844</v>
          </cell>
          <cell r="DB79">
            <v>-5737.0735599716909</v>
          </cell>
        </row>
        <row r="80">
          <cell r="L80">
            <v>69.284636205819837</v>
          </cell>
          <cell r="M80">
            <v>1.1771650937138902</v>
          </cell>
          <cell r="N80">
            <v>3.4122506676181943</v>
          </cell>
          <cell r="O80">
            <v>0.82069868579631511</v>
          </cell>
          <cell r="P80">
            <v>2.6508850651609546</v>
          </cell>
          <cell r="Q80">
            <v>0</v>
          </cell>
          <cell r="R80">
            <v>21.232076463903709</v>
          </cell>
          <cell r="S80">
            <v>6.938323741838091</v>
          </cell>
          <cell r="T80">
            <v>3.1186545144232269</v>
          </cell>
          <cell r="U80">
            <v>5.7442478853553091E-3</v>
          </cell>
          <cell r="V80">
            <v>10.880829883086919</v>
          </cell>
          <cell r="W80">
            <v>0</v>
          </cell>
          <cell r="X80">
            <v>13.410649962472018</v>
          </cell>
          <cell r="Y80">
            <v>6.5547543892416638</v>
          </cell>
          <cell r="Z80">
            <v>88967.234496437944</v>
          </cell>
          <cell r="AA80">
            <v>122198.93712645938</v>
          </cell>
          <cell r="AB80">
            <v>63161.328698046535</v>
          </cell>
          <cell r="AC80">
            <v>102102.1506130342</v>
          </cell>
          <cell r="AD80">
            <v>0</v>
          </cell>
          <cell r="AE80">
            <v>0</v>
          </cell>
          <cell r="AF80">
            <v>167549.29408607361</v>
          </cell>
          <cell r="AG80">
            <v>75546.455144027117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30239.396853710758</v>
          </cell>
          <cell r="AS80">
            <v>0</v>
          </cell>
          <cell r="AT80">
            <v>0</v>
          </cell>
          <cell r="AU80">
            <v>57141.476956924918</v>
          </cell>
          <cell r="AV80">
            <v>94785.379298349784</v>
          </cell>
          <cell r="AW80">
            <v>115332.99841003475</v>
          </cell>
          <cell r="AX80">
            <v>74232.856721660632</v>
          </cell>
          <cell r="AY80">
            <v>0</v>
          </cell>
          <cell r="AZ80">
            <v>57851.390584257657</v>
          </cell>
          <cell r="BA80">
            <v>54077.519564488088</v>
          </cell>
          <cell r="BB80">
            <v>46993.941797087129</v>
          </cell>
          <cell r="BC80">
            <v>47031.925855490001</v>
          </cell>
          <cell r="BD80">
            <v>80910.77582627043</v>
          </cell>
          <cell r="BE80">
            <v>58979.412238436635</v>
          </cell>
          <cell r="BF80">
            <v>37606.724099758874</v>
          </cell>
          <cell r="BG80">
            <v>34184.545775221428</v>
          </cell>
          <cell r="BH80">
            <v>44682.447478512273</v>
          </cell>
          <cell r="BI80">
            <v>43279.289309185209</v>
          </cell>
          <cell r="BJ80">
            <v>34764.713108452248</v>
          </cell>
          <cell r="BK80">
            <v>0</v>
          </cell>
          <cell r="BL80">
            <v>44540.726387923671</v>
          </cell>
          <cell r="BM80">
            <v>87042.359908091457</v>
          </cell>
          <cell r="BN80">
            <v>89444.929291394248</v>
          </cell>
          <cell r="BO80">
            <v>124289.8138430859</v>
          </cell>
          <cell r="BP80">
            <v>69728.324373011812</v>
          </cell>
          <cell r="BQ80">
            <v>0</v>
          </cell>
          <cell r="BR80">
            <v>45725.015042832936</v>
          </cell>
          <cell r="BS80">
            <v>42929.696587844563</v>
          </cell>
          <cell r="BT80">
            <v>208567.74314375603</v>
          </cell>
          <cell r="BU80">
            <v>0.37939257864307757</v>
          </cell>
          <cell r="BV80">
            <v>11340.46896574504</v>
          </cell>
          <cell r="BW80">
            <v>205750.30853421061</v>
          </cell>
          <cell r="BX80">
            <v>52533.215359951391</v>
          </cell>
          <cell r="BY80">
            <v>218916.6417253142</v>
          </cell>
          <cell r="BZ80">
            <v>324950.55705412541</v>
          </cell>
          <cell r="CA80">
            <v>1633627.1796378456</v>
          </cell>
          <cell r="CB80">
            <v>0.4782126529821793</v>
          </cell>
          <cell r="CC80">
            <v>171362.27445601582</v>
          </cell>
          <cell r="CD80">
            <v>13622.627111931048</v>
          </cell>
          <cell r="CE80">
            <v>68743.295088723651</v>
          </cell>
          <cell r="CF80">
            <v>0</v>
          </cell>
          <cell r="CG80">
            <v>614410.50415793085</v>
          </cell>
          <cell r="CH80">
            <v>161336.79569454989</v>
          </cell>
          <cell r="CI80">
            <v>857504.50006830844</v>
          </cell>
          <cell r="CJ80">
            <v>205750.30853421061</v>
          </cell>
          <cell r="CK80">
            <v>300031.79195447615</v>
          </cell>
          <cell r="CL80">
            <v>218916.6417253142</v>
          </cell>
          <cell r="CM80">
            <v>60845.945281757871</v>
          </cell>
          <cell r="CN80">
            <v>324950.55705412541</v>
          </cell>
          <cell r="CO80">
            <v>1864449.3208710058</v>
          </cell>
          <cell r="CP80">
            <v>0.59146570716910496</v>
          </cell>
          <cell r="CQ80">
            <v>0.1587990772116758</v>
          </cell>
          <cell r="CR80">
            <v>0.27304046663532405</v>
          </cell>
          <cell r="CS80">
            <v>0.17036991581041908</v>
          </cell>
          <cell r="CT80">
            <v>6.308030690001018E-2</v>
          </cell>
          <cell r="CU80">
            <v>0.31768181299437093</v>
          </cell>
          <cell r="CV80">
            <v>2532.7091484425123</v>
          </cell>
          <cell r="CW80">
            <v>581.11630348162896</v>
          </cell>
          <cell r="CX80">
            <v>1018.2283441433642</v>
          </cell>
          <cell r="CY80">
            <v>840.02908424611667</v>
          </cell>
          <cell r="CZ80">
            <v>43.083668282855932</v>
          </cell>
          <cell r="DA80">
            <v>2047.9481385330873</v>
          </cell>
          <cell r="DB80">
            <v>6974.1704107218638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FR Staff Roster"/>
      <sheetName val="Complete UFR List"/>
      <sheetName val="List of Programs"/>
    </sheetNames>
    <sheetDataSet>
      <sheetData sheetId="0"/>
      <sheetData sheetId="1"/>
      <sheetData sheetId="2">
        <row r="3">
          <cell r="B3" t="str">
            <v>Adira Academy</v>
          </cell>
        </row>
        <row r="4">
          <cell r="B4" t="str">
            <v>Alliance House</v>
          </cell>
        </row>
        <row r="5">
          <cell r="B5" t="str">
            <v>Amesbury Assessment</v>
          </cell>
        </row>
        <row r="6">
          <cell r="B6" t="str">
            <v>Brewster Treatment Program</v>
          </cell>
        </row>
        <row r="7">
          <cell r="B7" t="str">
            <v>Brockton Boys Assessment and Stabilizaton</v>
          </cell>
        </row>
        <row r="8">
          <cell r="B8" t="str">
            <v>Brockton Revocation</v>
          </cell>
        </row>
        <row r="9">
          <cell r="B9" t="str">
            <v>Douglas Academy</v>
          </cell>
        </row>
        <row r="10">
          <cell r="B10" t="str">
            <v>Eliot Pearl Hill Academy</v>
          </cell>
        </row>
        <row r="11">
          <cell r="B11" t="str">
            <v>Eliot Short-term Treatment</v>
          </cell>
        </row>
        <row r="12">
          <cell r="B12" t="str">
            <v>Harvard House</v>
          </cell>
        </row>
        <row r="13">
          <cell r="B13" t="str">
            <v>Bright Futures</v>
          </cell>
        </row>
        <row r="14">
          <cell r="B14" t="str">
            <v>New River Academy</v>
          </cell>
        </row>
        <row r="15">
          <cell r="B15" t="str">
            <v xml:space="preserve">Our House </v>
          </cell>
        </row>
        <row r="16">
          <cell r="B16" t="str">
            <v>South Hadley Girls</v>
          </cell>
        </row>
        <row r="17">
          <cell r="B17" t="str">
            <v>Spectrum REACH</v>
          </cell>
        </row>
        <row r="18">
          <cell r="B18" t="str">
            <v>Strive</v>
          </cell>
        </row>
        <row r="19">
          <cell r="B19" t="str">
            <v>Teamworks</v>
          </cell>
        </row>
        <row r="24">
          <cell r="A24" t="str">
            <v>Eliot Community Human Services</v>
          </cell>
        </row>
        <row r="25">
          <cell r="A25" t="str">
            <v>Northeast Family Institute</v>
          </cell>
        </row>
        <row r="26">
          <cell r="A26" t="str">
            <v>Old Colony YMCA</v>
          </cell>
        </row>
        <row r="27">
          <cell r="A27" t="str">
            <v>Spectrum Health Systems, Inc.</v>
          </cell>
        </row>
        <row r="28">
          <cell r="A28" t="str">
            <v>Key Program, Inc.</v>
          </cell>
        </row>
        <row r="29">
          <cell r="A29" t="str">
            <v>RFK Girls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Provider Summary"/>
      <sheetName val="Provider Graph"/>
      <sheetName val="LOS Analysis"/>
      <sheetName val="LOS Data"/>
      <sheetName val="Area Sort"/>
      <sheetName val="Regional Sort"/>
      <sheetName val="Regional Graph"/>
      <sheetName val="Regional FTE Data"/>
      <sheetName val="FTE Data"/>
      <sheetName val="Regional Contracts"/>
      <sheetName val="Site Capacity"/>
      <sheetName val="UTIL GAP BY PROV"/>
      <sheetName val="UTIL GAP BY REG"/>
      <sheetName val="Lists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 refreshError="1"/>
      <sheetData sheetId="8"/>
      <sheetData sheetId="9">
        <row r="3">
          <cell r="A3" t="str">
            <v>Bay State CS / Plymouth / 475 State</v>
          </cell>
          <cell r="L3">
            <v>9.6774193548387094E-2</v>
          </cell>
          <cell r="M3">
            <v>5.7</v>
          </cell>
          <cell r="N3">
            <v>8.7096774193548381</v>
          </cell>
          <cell r="O3">
            <v>8</v>
          </cell>
          <cell r="P3">
            <v>5.0333333333333323</v>
          </cell>
          <cell r="Q3">
            <v>10.451612903225808</v>
          </cell>
          <cell r="R3">
            <v>11.366666666666667</v>
          </cell>
          <cell r="S3">
            <v>10.61290322580645</v>
          </cell>
          <cell r="T3">
            <v>10.903225806451612</v>
          </cell>
          <cell r="U3">
            <v>8.862068965517242</v>
          </cell>
          <cell r="V3">
            <v>10.870967741935482</v>
          </cell>
          <cell r="W3">
            <v>12.066666666666666</v>
          </cell>
          <cell r="X3">
            <v>10.258064516129032</v>
          </cell>
          <cell r="Y3">
            <v>11.333333333333332</v>
          </cell>
          <cell r="Z3">
            <v>10.451612903225806</v>
          </cell>
          <cell r="AA3">
            <v>10.516129032258064</v>
          </cell>
          <cell r="AB3">
            <v>10.933333333333334</v>
          </cell>
          <cell r="AC3">
            <v>10.903225806451614</v>
          </cell>
          <cell r="AD3">
            <v>10.033333333333331</v>
          </cell>
          <cell r="AE3">
            <v>11.290322580645162</v>
          </cell>
          <cell r="AF3">
            <v>10.870967741935484</v>
          </cell>
          <cell r="AG3">
            <v>8.4285714285714288</v>
          </cell>
          <cell r="AH3">
            <v>9.4838709677419342</v>
          </cell>
          <cell r="AI3">
            <v>10.766666666666666</v>
          </cell>
          <cell r="AJ3">
            <v>8.8387096774193559</v>
          </cell>
          <cell r="AK3">
            <v>9.7333333333333325</v>
          </cell>
          <cell r="AL3">
            <v>7.1290322580645142</v>
          </cell>
          <cell r="AM3">
            <v>9.4838709677419377</v>
          </cell>
          <cell r="AN3">
            <v>9.6999999999999993</v>
          </cell>
          <cell r="AO3">
            <v>10.096774193548388</v>
          </cell>
          <cell r="AP3">
            <v>8.8333333333333339</v>
          </cell>
          <cell r="AQ3">
            <v>8.9032258064516139</v>
          </cell>
          <cell r="AR3">
            <v>8.9032258064516121</v>
          </cell>
          <cell r="AS3">
            <v>9.3214285714285712</v>
          </cell>
          <cell r="AT3">
            <v>6.5483870967741931</v>
          </cell>
          <cell r="AU3">
            <v>7.333333333333333</v>
          </cell>
          <cell r="AV3">
            <v>11.451612903225808</v>
          </cell>
          <cell r="AW3">
            <v>11.5</v>
          </cell>
        </row>
        <row r="4">
          <cell r="A4" t="str">
            <v>Bay State CS / S.Weymouth/ 911 Main</v>
          </cell>
          <cell r="D4">
            <v>5.9666666666666668</v>
          </cell>
          <cell r="E4">
            <v>6.0645161290322571</v>
          </cell>
          <cell r="F4">
            <v>8.2666666666666675</v>
          </cell>
          <cell r="G4">
            <v>7.6774193548387091</v>
          </cell>
          <cell r="H4">
            <v>7.4516129032258052</v>
          </cell>
          <cell r="I4">
            <v>6.6785714285714288</v>
          </cell>
          <cell r="J4">
            <v>7.8064516129032242</v>
          </cell>
          <cell r="K4">
            <v>8.6333333333333329</v>
          </cell>
          <cell r="L4">
            <v>7.67741935483871</v>
          </cell>
          <cell r="M4">
            <v>8.3333333333333321</v>
          </cell>
          <cell r="N4">
            <v>7.9677419354838692</v>
          </cell>
          <cell r="O4">
            <v>8.258064516129032</v>
          </cell>
          <cell r="P4">
            <v>7.6</v>
          </cell>
          <cell r="Q4">
            <v>8.0967741935483861</v>
          </cell>
          <cell r="R4">
            <v>8.8000000000000007</v>
          </cell>
          <cell r="S4">
            <v>8.612903225806452</v>
          </cell>
          <cell r="T4">
            <v>8.4516129032258078</v>
          </cell>
          <cell r="U4">
            <v>7.3103448275862073</v>
          </cell>
          <cell r="V4">
            <v>7.0645161290322562</v>
          </cell>
          <cell r="W4">
            <v>7.6333333333333346</v>
          </cell>
          <cell r="X4">
            <v>7.4516129032258052</v>
          </cell>
          <cell r="Y4">
            <v>7.6333333333333329</v>
          </cell>
          <cell r="Z4">
            <v>8.6129032258064537</v>
          </cell>
          <cell r="AA4">
            <v>5.4838709677419359</v>
          </cell>
          <cell r="AB4">
            <v>5.6333333333333329</v>
          </cell>
          <cell r="AC4">
            <v>7.774193548387097</v>
          </cell>
          <cell r="AD4">
            <v>8.6999999999999993</v>
          </cell>
          <cell r="AE4">
            <v>7.935483870967742</v>
          </cell>
          <cell r="AF4">
            <v>7.8064516129032242</v>
          </cell>
          <cell r="AG4">
            <v>6.5714285714285703</v>
          </cell>
          <cell r="AH4">
            <v>8.0967741935483861</v>
          </cell>
          <cell r="AI4">
            <v>8.8666666666666654</v>
          </cell>
          <cell r="AJ4">
            <v>6.0645161290322571</v>
          </cell>
          <cell r="AK4">
            <v>8.0666666666666647</v>
          </cell>
          <cell r="AL4">
            <v>6.32258064516129</v>
          </cell>
          <cell r="AM4">
            <v>5.161290322580645</v>
          </cell>
          <cell r="AN4">
            <v>8.6</v>
          </cell>
          <cell r="AO4">
            <v>6.3548387096774182</v>
          </cell>
          <cell r="AP4">
            <v>7.8333333333333348</v>
          </cell>
          <cell r="AQ4">
            <v>6.870967741935484</v>
          </cell>
          <cell r="AR4">
            <v>5.2258064516129021</v>
          </cell>
          <cell r="AS4">
            <v>7.7142857142857153</v>
          </cell>
          <cell r="AT4">
            <v>7.5161290322580641</v>
          </cell>
          <cell r="AU4">
            <v>6.9333333333333336</v>
          </cell>
          <cell r="AV4">
            <v>5.2580645161290311</v>
          </cell>
          <cell r="AW4">
            <v>7.7666666666666666</v>
          </cell>
        </row>
        <row r="5">
          <cell r="A5" t="str">
            <v>Brandon/Natick/27Winter St</v>
          </cell>
          <cell r="D5">
            <v>3.3</v>
          </cell>
          <cell r="E5">
            <v>5.612903225806452</v>
          </cell>
          <cell r="F5">
            <v>4.0333333333333332</v>
          </cell>
          <cell r="G5">
            <v>5.580645161290323</v>
          </cell>
          <cell r="H5">
            <v>5.129032258064516</v>
          </cell>
          <cell r="I5">
            <v>5.2857142857142856</v>
          </cell>
          <cell r="J5">
            <v>5.161290322580645</v>
          </cell>
          <cell r="K5">
            <v>4.4333333333333336</v>
          </cell>
          <cell r="L5">
            <v>5.4838709677419351</v>
          </cell>
          <cell r="M5">
            <v>5.9333333333333336</v>
          </cell>
          <cell r="N5">
            <v>5.7741935483870961</v>
          </cell>
          <cell r="O5">
            <v>5.0967741935483879</v>
          </cell>
          <cell r="P5">
            <v>4.8</v>
          </cell>
          <cell r="Q5">
            <v>5.064516129032258</v>
          </cell>
          <cell r="R5">
            <v>5.8</v>
          </cell>
          <cell r="S5">
            <v>5.67741935483871</v>
          </cell>
          <cell r="T5">
            <v>5.870967741935484</v>
          </cell>
          <cell r="U5">
            <v>5.7586206896551726</v>
          </cell>
          <cell r="V5">
            <v>5.838709677419355</v>
          </cell>
          <cell r="W5">
            <v>5.6333333333333337</v>
          </cell>
          <cell r="X5">
            <v>4.7419354838709671</v>
          </cell>
          <cell r="Y5">
            <v>5.5333333333333332</v>
          </cell>
          <cell r="Z5">
            <v>5.9354838709677411</v>
          </cell>
          <cell r="AA5">
            <v>5.5161290322580649</v>
          </cell>
          <cell r="AB5">
            <v>5</v>
          </cell>
          <cell r="AC5">
            <v>4.6774193548387091</v>
          </cell>
          <cell r="AD5">
            <v>5.6666666666666661</v>
          </cell>
          <cell r="AE5">
            <v>5.354838709677419</v>
          </cell>
          <cell r="AF5">
            <v>5.2258064516129021</v>
          </cell>
          <cell r="AG5">
            <v>5.75</v>
          </cell>
          <cell r="AH5">
            <v>5.096774193548387</v>
          </cell>
          <cell r="AI5">
            <v>5.6666666666666661</v>
          </cell>
          <cell r="AJ5">
            <v>5.741935483870968</v>
          </cell>
          <cell r="AK5">
            <v>5.7333333333333334</v>
          </cell>
          <cell r="AL5">
            <v>4.7741935483870961</v>
          </cell>
          <cell r="AM5">
            <v>5.387096774193548</v>
          </cell>
          <cell r="AN5">
            <v>5.7666666666666666</v>
          </cell>
          <cell r="AO5">
            <v>6</v>
          </cell>
          <cell r="AP5">
            <v>5.5</v>
          </cell>
          <cell r="AQ5">
            <v>4.6451612903225801</v>
          </cell>
          <cell r="AR5">
            <v>5.6774193548387091</v>
          </cell>
          <cell r="AS5">
            <v>4.7857142857142847</v>
          </cell>
          <cell r="AT5">
            <v>5.870967741935484</v>
          </cell>
          <cell r="AU5">
            <v>5.9</v>
          </cell>
          <cell r="AV5">
            <v>5.1612903225806441</v>
          </cell>
          <cell r="AW5">
            <v>5.7333333333333334</v>
          </cell>
        </row>
        <row r="6">
          <cell r="A6" t="str">
            <v>Caritas St Mary's /Dorch /90Cushing</v>
          </cell>
          <cell r="B6">
            <v>10</v>
          </cell>
          <cell r="C6">
            <v>9.935483870967742</v>
          </cell>
          <cell r="D6">
            <v>9.9333333333333336</v>
          </cell>
          <cell r="E6">
            <v>9.9032258064516121</v>
          </cell>
          <cell r="F6">
            <v>9.8666666666666671</v>
          </cell>
          <cell r="G6">
            <v>7.193548387096774</v>
          </cell>
          <cell r="H6">
            <v>9.2903225806451584</v>
          </cell>
          <cell r="I6">
            <v>8.9642857142857117</v>
          </cell>
          <cell r="J6">
            <v>9.4838709677419342</v>
          </cell>
          <cell r="K6">
            <v>12.9</v>
          </cell>
          <cell r="L6">
            <v>6.1612903225806432</v>
          </cell>
          <cell r="M6">
            <v>9.1666666666666661</v>
          </cell>
          <cell r="N6">
            <v>9.4516129032258061</v>
          </cell>
          <cell r="O6">
            <v>7.9354838709677411</v>
          </cell>
          <cell r="P6">
            <v>10.866666666666665</v>
          </cell>
          <cell r="Q6">
            <v>9.2580645161290338</v>
          </cell>
          <cell r="R6">
            <v>7.8</v>
          </cell>
          <cell r="S6">
            <v>8.064516129032258</v>
          </cell>
          <cell r="T6">
            <v>8.3548387096774182</v>
          </cell>
          <cell r="U6">
            <v>8.8965517241379306</v>
          </cell>
          <cell r="V6">
            <v>8.7741935483870979</v>
          </cell>
          <cell r="W6">
            <v>9.3333333333333339</v>
          </cell>
          <cell r="X6">
            <v>10.03225806451613</v>
          </cell>
          <cell r="Y6">
            <v>9.8666666666666671</v>
          </cell>
          <cell r="Z6">
            <v>8.0322580645161281</v>
          </cell>
          <cell r="AA6">
            <v>7.5161290322580632</v>
          </cell>
          <cell r="AB6">
            <v>7.0333333333333341</v>
          </cell>
          <cell r="AC6">
            <v>9.2258064516129039</v>
          </cell>
          <cell r="AD6">
            <v>7.666666666666667</v>
          </cell>
          <cell r="AE6">
            <v>6.5806451612903221</v>
          </cell>
          <cell r="AF6">
            <v>11.354838709677418</v>
          </cell>
          <cell r="AG6">
            <v>7.6785714285714288</v>
          </cell>
          <cell r="AH6">
            <v>9.4838709677419359</v>
          </cell>
          <cell r="AI6">
            <v>11.366666666666667</v>
          </cell>
          <cell r="AJ6">
            <v>9.6451612903225801</v>
          </cell>
          <cell r="AK6">
            <v>6.2333333333333325</v>
          </cell>
          <cell r="AL6">
            <v>7.870967741935484</v>
          </cell>
          <cell r="AM6">
            <v>7.935483870967742</v>
          </cell>
          <cell r="AN6">
            <v>8.3666666666666654</v>
          </cell>
          <cell r="AO6">
            <v>10.35483870967742</v>
          </cell>
          <cell r="AP6">
            <v>7.7666666666666666</v>
          </cell>
          <cell r="AQ6">
            <v>6.935483870967742</v>
          </cell>
          <cell r="AR6">
            <v>8.7741935483870979</v>
          </cell>
          <cell r="AS6">
            <v>10.571428571428569</v>
          </cell>
          <cell r="AT6">
            <v>9.258064516129032</v>
          </cell>
          <cell r="AU6">
            <v>6.6</v>
          </cell>
          <cell r="AV6">
            <v>8.1290322580645142</v>
          </cell>
          <cell r="AW6">
            <v>7.4333333333333327</v>
          </cell>
        </row>
        <row r="7">
          <cell r="A7" t="str">
            <v>CFP / Dorchester / 31 Athelwold St</v>
          </cell>
          <cell r="AQ7">
            <v>3.32258064516129</v>
          </cell>
          <cell r="AR7">
            <v>6.4516129032258052</v>
          </cell>
          <cell r="AS7">
            <v>6.8571428571428577</v>
          </cell>
          <cell r="AT7">
            <v>6.7096774193548381</v>
          </cell>
          <cell r="AU7">
            <v>7.2</v>
          </cell>
          <cell r="AV7">
            <v>8.064516129032258</v>
          </cell>
          <cell r="AW7">
            <v>6.3</v>
          </cell>
        </row>
        <row r="8">
          <cell r="A8" t="str">
            <v>Communities For People</v>
          </cell>
          <cell r="AP8">
            <v>1.5</v>
          </cell>
          <cell r="AQ8">
            <v>3.967741935483871</v>
          </cell>
          <cell r="AR8">
            <v>1.032258064516129</v>
          </cell>
        </row>
        <row r="9">
          <cell r="A9" t="str">
            <v>Community Care/S.Attleboro/543Newpo</v>
          </cell>
          <cell r="E9">
            <v>4.064516129032258</v>
          </cell>
          <cell r="F9">
            <v>10.566666666666666</v>
          </cell>
          <cell r="G9">
            <v>10.354838709677418</v>
          </cell>
          <cell r="H9">
            <v>11.09677419354839</v>
          </cell>
          <cell r="I9">
            <v>10.857142857142858</v>
          </cell>
          <cell r="J9">
            <v>11.193548387096774</v>
          </cell>
          <cell r="K9">
            <v>10</v>
          </cell>
          <cell r="L9">
            <v>11.032258064516128</v>
          </cell>
          <cell r="M9">
            <v>11.3</v>
          </cell>
          <cell r="N9">
            <v>10.451612903225808</v>
          </cell>
          <cell r="O9">
            <v>11.64516129032258</v>
          </cell>
          <cell r="P9">
            <v>10.6</v>
          </cell>
          <cell r="Q9">
            <v>10.96774193548387</v>
          </cell>
          <cell r="R9">
            <v>10.8</v>
          </cell>
          <cell r="S9">
            <v>10.129032258064516</v>
          </cell>
          <cell r="T9">
            <v>9.0967741935483879</v>
          </cell>
          <cell r="U9">
            <v>11.448275862068966</v>
          </cell>
          <cell r="V9">
            <v>11.032258064516128</v>
          </cell>
          <cell r="W9">
            <v>11.666666666666668</v>
          </cell>
          <cell r="X9">
            <v>10.580645161290322</v>
          </cell>
          <cell r="Y9">
            <v>11.766666666666667</v>
          </cell>
          <cell r="Z9">
            <v>10.903225806451614</v>
          </cell>
          <cell r="AA9">
            <v>10.290322580645162</v>
          </cell>
          <cell r="AB9">
            <v>9.5</v>
          </cell>
          <cell r="AC9">
            <v>10.290322580645162</v>
          </cell>
          <cell r="AD9">
            <v>9.5333333333333332</v>
          </cell>
          <cell r="AE9">
            <v>8.4193548387096762</v>
          </cell>
          <cell r="AF9">
            <v>11.774193548387096</v>
          </cell>
          <cell r="AG9">
            <v>10.071428571428571</v>
          </cell>
          <cell r="AH9">
            <v>10.193548387096776</v>
          </cell>
          <cell r="AI9">
            <v>10.166666666666666</v>
          </cell>
          <cell r="AJ9">
            <v>9.1612903225806477</v>
          </cell>
          <cell r="AK9">
            <v>9.8000000000000007</v>
          </cell>
          <cell r="AL9">
            <v>9.32258064516129</v>
          </cell>
          <cell r="AM9">
            <v>10.193548387096776</v>
          </cell>
          <cell r="AN9">
            <v>8.4333333333333336</v>
          </cell>
          <cell r="AO9">
            <v>11</v>
          </cell>
          <cell r="AP9">
            <v>9.3666666666666654</v>
          </cell>
          <cell r="AQ9">
            <v>8.4838709677419342</v>
          </cell>
          <cell r="AR9">
            <v>9.806451612903226</v>
          </cell>
          <cell r="AS9">
            <v>8.5</v>
          </cell>
          <cell r="AT9">
            <v>9.2903225806451619</v>
          </cell>
          <cell r="AU9">
            <v>10.7</v>
          </cell>
          <cell r="AV9">
            <v>10.709677419354838</v>
          </cell>
          <cell r="AW9">
            <v>9.3000000000000007</v>
          </cell>
        </row>
        <row r="10">
          <cell r="A10" t="str">
            <v>EliotCommunityHS / Waltham/ 130Dale</v>
          </cell>
          <cell r="D10">
            <v>4.5</v>
          </cell>
          <cell r="E10">
            <v>3.4516129032258065</v>
          </cell>
          <cell r="F10">
            <v>2.1</v>
          </cell>
          <cell r="G10">
            <v>4.7096774193548381</v>
          </cell>
          <cell r="H10">
            <v>3.967741935483871</v>
          </cell>
          <cell r="I10">
            <v>4.7857142857142865</v>
          </cell>
          <cell r="J10">
            <v>5.709677419354839</v>
          </cell>
          <cell r="K10">
            <v>5.4</v>
          </cell>
          <cell r="L10">
            <v>4.838709677419355</v>
          </cell>
          <cell r="M10">
            <v>4.666666666666667</v>
          </cell>
          <cell r="N10">
            <v>3.7096774193548381</v>
          </cell>
          <cell r="O10">
            <v>4.2258064516129039</v>
          </cell>
          <cell r="P10">
            <v>3.8333333333333335</v>
          </cell>
          <cell r="Q10">
            <v>3.129032258064516</v>
          </cell>
          <cell r="R10">
            <v>4.1333333333333329</v>
          </cell>
          <cell r="S10">
            <v>3.096774193548387</v>
          </cell>
          <cell r="T10">
            <v>4.709677419354839</v>
          </cell>
          <cell r="U10">
            <v>4.3793103448275863</v>
          </cell>
          <cell r="V10">
            <v>4.935483870967742</v>
          </cell>
          <cell r="W10">
            <v>4.5</v>
          </cell>
          <cell r="X10">
            <v>4.8064516129032251</v>
          </cell>
          <cell r="Y10">
            <v>4.8666666666666671</v>
          </cell>
          <cell r="Z10">
            <v>4.870967741935484</v>
          </cell>
          <cell r="AA10">
            <v>3.225806451612903</v>
          </cell>
          <cell r="AB10">
            <v>4.5333333333333332</v>
          </cell>
          <cell r="AC10">
            <v>4.5161290322580649</v>
          </cell>
          <cell r="AD10">
            <v>4.9333333333333336</v>
          </cell>
          <cell r="AE10">
            <v>3.096774193548387</v>
          </cell>
          <cell r="AF10">
            <v>3.838709677419355</v>
          </cell>
          <cell r="AG10">
            <v>4.2142857142857144</v>
          </cell>
          <cell r="AH10">
            <v>4.258064516129032</v>
          </cell>
          <cell r="AI10">
            <v>3.9666666666666668</v>
          </cell>
          <cell r="AJ10">
            <v>3.6129032258064515</v>
          </cell>
          <cell r="AK10">
            <v>4.833333333333333</v>
          </cell>
          <cell r="AL10">
            <v>4.67741935483871</v>
          </cell>
          <cell r="AM10">
            <v>4.5483870967741939</v>
          </cell>
          <cell r="AN10">
            <v>3.3</v>
          </cell>
          <cell r="AO10">
            <v>4.32258064516129</v>
          </cell>
          <cell r="AP10">
            <v>4.8333333333333339</v>
          </cell>
          <cell r="AQ10">
            <v>4.2903225806451619</v>
          </cell>
          <cell r="AR10">
            <v>3.3870967741935485</v>
          </cell>
          <cell r="AS10">
            <v>3.5357142857142856</v>
          </cell>
          <cell r="AT10">
            <v>5</v>
          </cell>
          <cell r="AU10">
            <v>4.3666666666666671</v>
          </cell>
          <cell r="AV10">
            <v>5</v>
          </cell>
          <cell r="AW10">
            <v>4.2</v>
          </cell>
        </row>
        <row r="11">
          <cell r="A11" t="str">
            <v>EliotCommunityHS/Arling/734-736Mass</v>
          </cell>
          <cell r="E11">
            <v>3.741935483870968</v>
          </cell>
          <cell r="F11">
            <v>4</v>
          </cell>
          <cell r="G11">
            <v>4.774193548387097</v>
          </cell>
          <cell r="H11">
            <v>5.4838709677419351</v>
          </cell>
          <cell r="I11">
            <v>5.5357142857142856</v>
          </cell>
          <cell r="J11">
            <v>2.225806451612903</v>
          </cell>
          <cell r="K11">
            <v>4.7666666666666657</v>
          </cell>
          <cell r="L11">
            <v>5.935483870967742</v>
          </cell>
          <cell r="M11">
            <v>5.7666666666666675</v>
          </cell>
          <cell r="N11">
            <v>4.9677419354838701</v>
          </cell>
          <cell r="O11">
            <v>4.225806451612903</v>
          </cell>
          <cell r="P11">
            <v>3.9333333333333336</v>
          </cell>
          <cell r="Q11">
            <v>2.4516129032258065</v>
          </cell>
          <cell r="R11">
            <v>5.1333333333333329</v>
          </cell>
          <cell r="S11">
            <v>3.225806451612903</v>
          </cell>
          <cell r="T11">
            <v>4.3870967741935489</v>
          </cell>
          <cell r="U11">
            <v>5.1379310344827589</v>
          </cell>
          <cell r="V11">
            <v>5.0322580645161281</v>
          </cell>
          <cell r="W11">
            <v>5.833333333333333</v>
          </cell>
          <cell r="X11">
            <v>5</v>
          </cell>
          <cell r="Y11">
            <v>5.3</v>
          </cell>
          <cell r="Z11">
            <v>3.7741935483870965</v>
          </cell>
          <cell r="AA11">
            <v>2.0322580645161286</v>
          </cell>
          <cell r="AB11">
            <v>3.4666666666666668</v>
          </cell>
          <cell r="AC11">
            <v>4.3548387096774199</v>
          </cell>
          <cell r="AD11">
            <v>4.5</v>
          </cell>
          <cell r="AE11">
            <v>4.387096774193548</v>
          </cell>
          <cell r="AF11">
            <v>4.741935483870968</v>
          </cell>
          <cell r="AG11">
            <v>5.2857142857142856</v>
          </cell>
          <cell r="AH11">
            <v>5.032258064516129</v>
          </cell>
          <cell r="AI11">
            <v>5.9</v>
          </cell>
          <cell r="AJ11">
            <v>5.8709677419354831</v>
          </cell>
          <cell r="AK11">
            <v>5.5333333333333341</v>
          </cell>
          <cell r="AL11">
            <v>5.387096774193548</v>
          </cell>
          <cell r="AM11">
            <v>6.1935483870967731</v>
          </cell>
          <cell r="AN11">
            <v>4.8333333333333339</v>
          </cell>
          <cell r="AO11">
            <v>5.6774193548387091</v>
          </cell>
          <cell r="AP11">
            <v>5.9333333333333336</v>
          </cell>
          <cell r="AQ11">
            <v>4.8709677419354831</v>
          </cell>
          <cell r="AR11">
            <v>5.870967741935484</v>
          </cell>
          <cell r="AS11">
            <v>5.5357142857142856</v>
          </cell>
          <cell r="AT11">
            <v>5.5806451612903221</v>
          </cell>
          <cell r="AU11">
            <v>4.9666666666666659</v>
          </cell>
          <cell r="AV11">
            <v>5.709677419354839</v>
          </cell>
          <cell r="AW11">
            <v>5.6</v>
          </cell>
        </row>
        <row r="12">
          <cell r="A12" t="str">
            <v>EliotCommunityHS/Dedham/20Harvey</v>
          </cell>
          <cell r="D12">
            <v>4</v>
          </cell>
          <cell r="E12">
            <v>3.8709677419354835</v>
          </cell>
          <cell r="F12">
            <v>4.2666666666666666</v>
          </cell>
          <cell r="G12">
            <v>4.096774193548387</v>
          </cell>
          <cell r="H12">
            <v>2.7741935483870965</v>
          </cell>
          <cell r="I12">
            <v>4.3214285714285712</v>
          </cell>
          <cell r="J12">
            <v>3.4838709677419355</v>
          </cell>
          <cell r="K12">
            <v>3.7</v>
          </cell>
          <cell r="L12">
            <v>4.5483870967741939</v>
          </cell>
          <cell r="M12">
            <v>5.9333333333333336</v>
          </cell>
          <cell r="N12">
            <v>5.5161290322580649</v>
          </cell>
          <cell r="O12">
            <v>5.4516129032258061</v>
          </cell>
          <cell r="P12">
            <v>4.9000000000000004</v>
          </cell>
          <cell r="Q12">
            <v>4.193548387096774</v>
          </cell>
          <cell r="R12">
            <v>5.4</v>
          </cell>
          <cell r="S12">
            <v>6</v>
          </cell>
          <cell r="T12">
            <v>4.5806451612903221</v>
          </cell>
          <cell r="U12">
            <v>4.7586206896551726</v>
          </cell>
          <cell r="V12">
            <v>5.193548387096774</v>
          </cell>
          <cell r="W12">
            <v>5.2</v>
          </cell>
          <cell r="X12">
            <v>5.709677419354839</v>
          </cell>
          <cell r="Y12">
            <v>5.3</v>
          </cell>
          <cell r="Z12">
            <v>5.096774193548387</v>
          </cell>
          <cell r="AA12">
            <v>5.096774193548387</v>
          </cell>
          <cell r="AB12">
            <v>4.666666666666667</v>
          </cell>
          <cell r="AC12">
            <v>5.4516129032258061</v>
          </cell>
          <cell r="AD12">
            <v>6</v>
          </cell>
          <cell r="AE12">
            <v>5.2580645161290311</v>
          </cell>
          <cell r="AF12">
            <v>4.741935483870968</v>
          </cell>
          <cell r="AG12">
            <v>5.1785714285714279</v>
          </cell>
          <cell r="AH12">
            <v>5.5483870967741939</v>
          </cell>
          <cell r="AI12">
            <v>5.5333333333333332</v>
          </cell>
          <cell r="AJ12">
            <v>5.806451612903226</v>
          </cell>
          <cell r="AK12">
            <v>5.9333333333333336</v>
          </cell>
          <cell r="AL12">
            <v>5.258064516129032</v>
          </cell>
          <cell r="AM12">
            <v>4.967741935483871</v>
          </cell>
          <cell r="AN12">
            <v>2.7</v>
          </cell>
          <cell r="AO12">
            <v>3.5161290322580649</v>
          </cell>
          <cell r="AP12">
            <v>4.5</v>
          </cell>
          <cell r="AQ12">
            <v>4.032258064516129</v>
          </cell>
          <cell r="AR12">
            <v>2.903225806451613</v>
          </cell>
          <cell r="AS12">
            <v>2.8214285714285712</v>
          </cell>
          <cell r="AT12">
            <v>2.8387096774193545</v>
          </cell>
          <cell r="AU12">
            <v>4.5</v>
          </cell>
          <cell r="AV12">
            <v>5.4838709677419359</v>
          </cell>
          <cell r="AW12">
            <v>5.4666666666666668</v>
          </cell>
        </row>
        <row r="13">
          <cell r="A13" t="str">
            <v>EliotCommunityHS/JamPlain/281HydePk</v>
          </cell>
          <cell r="B13">
            <v>5</v>
          </cell>
          <cell r="C13">
            <v>7.258064516129032</v>
          </cell>
          <cell r="D13">
            <v>9.3666666666666654</v>
          </cell>
          <cell r="E13">
            <v>5.838709677419355</v>
          </cell>
          <cell r="F13">
            <v>9.5</v>
          </cell>
          <cell r="G13">
            <v>6.6451612903225792</v>
          </cell>
          <cell r="H13">
            <v>5.2580645161290311</v>
          </cell>
          <cell r="I13">
            <v>9.928571428571427</v>
          </cell>
          <cell r="J13">
            <v>10.935483870967742</v>
          </cell>
          <cell r="K13">
            <v>8.5666666666666664</v>
          </cell>
          <cell r="L13">
            <v>11.258064516129032</v>
          </cell>
          <cell r="M13">
            <v>11.066666666666666</v>
          </cell>
          <cell r="N13">
            <v>10.387096774193548</v>
          </cell>
          <cell r="O13">
            <v>10.290322580645162</v>
          </cell>
          <cell r="P13">
            <v>9.6999999999999993</v>
          </cell>
          <cell r="Q13">
            <v>11.548387096774194</v>
          </cell>
          <cell r="R13">
            <v>3.5333333333333337</v>
          </cell>
          <cell r="S13">
            <v>9.0322580645161299</v>
          </cell>
          <cell r="T13">
            <v>10.161290322580644</v>
          </cell>
          <cell r="U13">
            <v>11.620689655172416</v>
          </cell>
          <cell r="V13">
            <v>8.6451612903225836</v>
          </cell>
          <cell r="W13">
            <v>0.53333333333333333</v>
          </cell>
        </row>
        <row r="14">
          <cell r="A14" t="str">
            <v>EliotCommunityHS/Lynn/12OrchardSt</v>
          </cell>
          <cell r="C14">
            <v>3.129032258064516</v>
          </cell>
          <cell r="D14">
            <v>3.4333333333333331</v>
          </cell>
          <cell r="E14">
            <v>4.2258064516129039</v>
          </cell>
          <cell r="F14">
            <v>4.8</v>
          </cell>
          <cell r="G14">
            <v>4.709677419354839</v>
          </cell>
          <cell r="H14">
            <v>3.741935483870968</v>
          </cell>
          <cell r="I14">
            <v>5.7142857142857135</v>
          </cell>
          <cell r="J14">
            <v>5.6451612903225801</v>
          </cell>
          <cell r="K14">
            <v>4.5333333333333332</v>
          </cell>
          <cell r="L14">
            <v>4.4516129032258061</v>
          </cell>
          <cell r="M14">
            <v>4.666666666666667</v>
          </cell>
          <cell r="N14">
            <v>3.967741935483871</v>
          </cell>
          <cell r="O14">
            <v>4.3548387096774199</v>
          </cell>
          <cell r="P14">
            <v>2.9666666666666663</v>
          </cell>
          <cell r="Q14">
            <v>5.935483870967742</v>
          </cell>
          <cell r="R14">
            <v>4</v>
          </cell>
          <cell r="S14">
            <v>3.064516129032258</v>
          </cell>
          <cell r="T14">
            <v>3.935483870967742</v>
          </cell>
          <cell r="U14">
            <v>2.2758620689655173</v>
          </cell>
          <cell r="V14">
            <v>3.064516129032258</v>
          </cell>
          <cell r="W14">
            <v>3.0333333333333332</v>
          </cell>
          <cell r="X14">
            <v>2.6774193548387095</v>
          </cell>
          <cell r="Y14">
            <v>4.8666666666666671</v>
          </cell>
          <cell r="Z14">
            <v>3.935483870967742</v>
          </cell>
          <cell r="AA14">
            <v>3.5806451612903225</v>
          </cell>
          <cell r="AB14">
            <v>4.5333333333333332</v>
          </cell>
          <cell r="AC14">
            <v>5.32258064516129</v>
          </cell>
          <cell r="AD14">
            <v>3.0666666666666669</v>
          </cell>
          <cell r="AE14">
            <v>2</v>
          </cell>
          <cell r="AF14">
            <v>4.129032258064516</v>
          </cell>
          <cell r="AG14">
            <v>4.4285714285714288</v>
          </cell>
          <cell r="AH14">
            <v>5</v>
          </cell>
          <cell r="AI14">
            <v>4.4333333333333336</v>
          </cell>
          <cell r="AJ14">
            <v>5.5161290322580641</v>
          </cell>
          <cell r="AK14">
            <v>3.333333333333333</v>
          </cell>
          <cell r="AL14">
            <v>4.774193548387097</v>
          </cell>
          <cell r="AM14">
            <v>4.6774193548387091</v>
          </cell>
          <cell r="AN14">
            <v>5.3</v>
          </cell>
          <cell r="AO14">
            <v>4.6451612903225801</v>
          </cell>
          <cell r="AP14">
            <v>3.5</v>
          </cell>
          <cell r="AQ14">
            <v>2.6129032258064515</v>
          </cell>
          <cell r="AR14">
            <v>5.6129032258064511</v>
          </cell>
          <cell r="AS14">
            <v>2.7857142857142856</v>
          </cell>
          <cell r="AT14">
            <v>4.096774193548387</v>
          </cell>
          <cell r="AU14">
            <v>4.7666666666666666</v>
          </cell>
          <cell r="AV14">
            <v>5.5806451612903221</v>
          </cell>
          <cell r="AW14">
            <v>4.0666666666666673</v>
          </cell>
        </row>
        <row r="15">
          <cell r="A15" t="str">
            <v>EliotCommunityHS/Medford/159Allston</v>
          </cell>
          <cell r="B15">
            <v>5.6451612903225801</v>
          </cell>
          <cell r="C15">
            <v>6.8387096774193541</v>
          </cell>
          <cell r="D15">
            <v>3.9666666666666668</v>
          </cell>
          <cell r="E15">
            <v>5.129032258064516</v>
          </cell>
          <cell r="F15">
            <v>7.0333333333333341</v>
          </cell>
          <cell r="G15">
            <v>7.1290322580645151</v>
          </cell>
          <cell r="H15">
            <v>6.4516129032258052</v>
          </cell>
          <cell r="I15">
            <v>6.5357142857142865</v>
          </cell>
          <cell r="J15">
            <v>7.838709677419355</v>
          </cell>
          <cell r="K15">
            <v>7.3666666666666671</v>
          </cell>
          <cell r="L15">
            <v>6.8064516129032251</v>
          </cell>
          <cell r="M15">
            <v>7.2</v>
          </cell>
          <cell r="N15">
            <v>7.129032258064516</v>
          </cell>
          <cell r="O15">
            <v>6.5483870967741931</v>
          </cell>
          <cell r="P15">
            <v>4.5</v>
          </cell>
          <cell r="Q15">
            <v>5.9677419354838701</v>
          </cell>
          <cell r="R15">
            <v>5.166666666666667</v>
          </cell>
          <cell r="S15">
            <v>6.8387096774193541</v>
          </cell>
          <cell r="T15">
            <v>7.1612903225806459</v>
          </cell>
          <cell r="U15">
            <v>3</v>
          </cell>
          <cell r="V15">
            <v>6.064516129032258</v>
          </cell>
          <cell r="W15">
            <v>6.9666666666666668</v>
          </cell>
          <cell r="X15">
            <v>7.1290322580645169</v>
          </cell>
          <cell r="Y15">
            <v>6.2</v>
          </cell>
          <cell r="Z15">
            <v>5.8709677419354831</v>
          </cell>
          <cell r="AA15">
            <v>7.8709677419354849</v>
          </cell>
          <cell r="AB15">
            <v>7.0333333333333332</v>
          </cell>
          <cell r="AC15">
            <v>5.5806451612903221</v>
          </cell>
          <cell r="AD15">
            <v>4.0666666666666664</v>
          </cell>
          <cell r="AE15">
            <v>5.935483870967742</v>
          </cell>
          <cell r="AF15">
            <v>6.903225806451613</v>
          </cell>
          <cell r="AG15">
            <v>6.0714285714285712</v>
          </cell>
          <cell r="AH15">
            <v>7.3870967741935489</v>
          </cell>
          <cell r="AI15">
            <v>6.8</v>
          </cell>
          <cell r="AJ15">
            <v>7.806451612903226</v>
          </cell>
          <cell r="AK15">
            <v>6.3333333333333321</v>
          </cell>
          <cell r="AL15">
            <v>7.1290322580645151</v>
          </cell>
          <cell r="AM15">
            <v>6.6129032258064511</v>
          </cell>
          <cell r="AN15">
            <v>5</v>
          </cell>
          <cell r="AO15">
            <v>7.5483870967741931</v>
          </cell>
          <cell r="AP15">
            <v>6.8666666666666663</v>
          </cell>
          <cell r="AQ15">
            <v>6.8064516129032269</v>
          </cell>
          <cell r="AR15">
            <v>6.8064516129032242</v>
          </cell>
          <cell r="AS15">
            <v>7.2857142857142865</v>
          </cell>
          <cell r="AT15">
            <v>4.9677419354838701</v>
          </cell>
          <cell r="AU15">
            <v>6.2</v>
          </cell>
          <cell r="AV15">
            <v>6.032258064516129</v>
          </cell>
          <cell r="AW15">
            <v>7.166666666666667</v>
          </cell>
        </row>
        <row r="16">
          <cell r="A16" t="str">
            <v>EliotCommunityHS/NewBedford/163Coun</v>
          </cell>
          <cell r="E16">
            <v>0.61290322580645151</v>
          </cell>
          <cell r="F16">
            <v>6.4333333333333336</v>
          </cell>
          <cell r="G16">
            <v>6.9677419354838719</v>
          </cell>
          <cell r="H16">
            <v>5.5161290322580649</v>
          </cell>
          <cell r="I16">
            <v>5.9642857142857144</v>
          </cell>
          <cell r="J16">
            <v>7.1935483870967749</v>
          </cell>
          <cell r="K16">
            <v>7.4333333333333336</v>
          </cell>
          <cell r="L16">
            <v>4.935483870967742</v>
          </cell>
          <cell r="M16">
            <v>5.4333333333333336</v>
          </cell>
          <cell r="N16">
            <v>7.064516129032258</v>
          </cell>
          <cell r="O16">
            <v>7.645161290322581</v>
          </cell>
          <cell r="P16">
            <v>8.0333333333333332</v>
          </cell>
          <cell r="Q16">
            <v>7</v>
          </cell>
          <cell r="R16">
            <v>7.1</v>
          </cell>
          <cell r="S16">
            <v>6.935483870967742</v>
          </cell>
          <cell r="T16">
            <v>7.4838709677419351</v>
          </cell>
          <cell r="U16">
            <v>6.6896551724137927</v>
          </cell>
          <cell r="V16">
            <v>6.6129032258064511</v>
          </cell>
          <cell r="W16">
            <v>6.7333333333333325</v>
          </cell>
          <cell r="X16">
            <v>7.9354838709677429</v>
          </cell>
          <cell r="Y16">
            <v>7.7</v>
          </cell>
          <cell r="Z16">
            <v>6.7096774193548381</v>
          </cell>
          <cell r="AA16">
            <v>7.806451612903226</v>
          </cell>
          <cell r="AB16">
            <v>7.9</v>
          </cell>
          <cell r="AC16">
            <v>7.5161290322580649</v>
          </cell>
          <cell r="AD16">
            <v>5.7</v>
          </cell>
          <cell r="AE16">
            <v>4.838709677419355</v>
          </cell>
          <cell r="AF16">
            <v>6.5161290322580649</v>
          </cell>
          <cell r="AG16">
            <v>7.0714285714285703</v>
          </cell>
          <cell r="AH16">
            <v>7.161290322580645</v>
          </cell>
          <cell r="AI16">
            <v>6.833333333333333</v>
          </cell>
          <cell r="AJ16">
            <v>6</v>
          </cell>
          <cell r="AK16">
            <v>7.5333333333333332</v>
          </cell>
          <cell r="AL16">
            <v>7.580645161290323</v>
          </cell>
          <cell r="AM16">
            <v>5.9032258064516121</v>
          </cell>
          <cell r="AN16">
            <v>5.8666666666666671</v>
          </cell>
          <cell r="AO16">
            <v>5.32258064516129</v>
          </cell>
          <cell r="AP16">
            <v>5.8333333333333339</v>
          </cell>
          <cell r="AQ16">
            <v>5.903225806451613</v>
          </cell>
          <cell r="AR16">
            <v>6.5483870967741931</v>
          </cell>
          <cell r="AS16">
            <v>7</v>
          </cell>
          <cell r="AT16">
            <v>6.0322580645161281</v>
          </cell>
          <cell r="AU16">
            <v>5.4666666666666659</v>
          </cell>
          <cell r="AV16">
            <v>6.6451612903225801</v>
          </cell>
          <cell r="AW16">
            <v>7.333333333333333</v>
          </cell>
        </row>
        <row r="17">
          <cell r="A17" t="str">
            <v>EliotCommunityHS/Wakefield/18 Lafay</v>
          </cell>
          <cell r="F17">
            <v>0.93333333333333335</v>
          </cell>
          <cell r="G17">
            <v>4.129032258064516</v>
          </cell>
          <cell r="H17">
            <v>3.6129032258064511</v>
          </cell>
          <cell r="I17">
            <v>4.2142857142857144</v>
          </cell>
          <cell r="J17">
            <v>4.2580645161290329</v>
          </cell>
          <cell r="K17">
            <v>4.0666666666666664</v>
          </cell>
          <cell r="L17">
            <v>3.8387096774193545</v>
          </cell>
          <cell r="M17">
            <v>4.166666666666667</v>
          </cell>
          <cell r="N17">
            <v>4.741935483870968</v>
          </cell>
          <cell r="O17">
            <v>4</v>
          </cell>
          <cell r="P17">
            <v>3.9333333333333336</v>
          </cell>
          <cell r="Q17">
            <v>4.064516129032258</v>
          </cell>
          <cell r="R17">
            <v>4.7</v>
          </cell>
          <cell r="S17">
            <v>3.967741935483871</v>
          </cell>
          <cell r="T17">
            <v>4.225806451612903</v>
          </cell>
          <cell r="U17">
            <v>4.9655172413793105</v>
          </cell>
          <cell r="V17">
            <v>3.8709677419354835</v>
          </cell>
          <cell r="W17">
            <v>4.833333333333333</v>
          </cell>
          <cell r="X17">
            <v>3.3548387096774195</v>
          </cell>
          <cell r="Y17">
            <v>4.4333333333333336</v>
          </cell>
          <cell r="Z17">
            <v>5.8064516129032251</v>
          </cell>
          <cell r="AA17">
            <v>4.032258064516129</v>
          </cell>
          <cell r="AB17">
            <v>2.9333333333333336</v>
          </cell>
          <cell r="AC17">
            <v>4.741935483870968</v>
          </cell>
          <cell r="AD17">
            <v>4.3666666666666671</v>
          </cell>
          <cell r="AE17">
            <v>4.290322580645161</v>
          </cell>
          <cell r="AF17">
            <v>4.225806451612903</v>
          </cell>
          <cell r="AG17">
            <v>3.5</v>
          </cell>
          <cell r="AH17">
            <v>4.5483870967741939</v>
          </cell>
          <cell r="AI17">
            <v>3.7666666666666666</v>
          </cell>
          <cell r="AJ17">
            <v>4.4838709677419359</v>
          </cell>
          <cell r="AK17">
            <v>3.9333333333333336</v>
          </cell>
          <cell r="AL17">
            <v>4.032258064516129</v>
          </cell>
          <cell r="AM17">
            <v>2.9032258064516125</v>
          </cell>
          <cell r="AN17">
            <v>3.6333333333333333</v>
          </cell>
          <cell r="AO17">
            <v>4.709677419354839</v>
          </cell>
          <cell r="AP17">
            <v>4.1666666666666661</v>
          </cell>
          <cell r="AQ17">
            <v>4.258064516129032</v>
          </cell>
          <cell r="AR17">
            <v>3.7096774193548385</v>
          </cell>
          <cell r="AS17">
            <v>4.2857142857142856</v>
          </cell>
          <cell r="AT17">
            <v>4.290322580645161</v>
          </cell>
          <cell r="AU17">
            <v>4.3</v>
          </cell>
          <cell r="AV17">
            <v>4.5161290322580641</v>
          </cell>
          <cell r="AW17">
            <v>4.5</v>
          </cell>
        </row>
        <row r="18">
          <cell r="A18" t="str">
            <v>Gandara / Greenfield / 107 Conway</v>
          </cell>
          <cell r="F18">
            <v>2.2333333333333334</v>
          </cell>
          <cell r="G18">
            <v>1.129032258064516</v>
          </cell>
          <cell r="H18">
            <v>0.5161290322580645</v>
          </cell>
          <cell r="I18">
            <v>1.75</v>
          </cell>
          <cell r="J18">
            <v>5.387096774193548</v>
          </cell>
          <cell r="K18">
            <v>6.8</v>
          </cell>
          <cell r="L18">
            <v>5.8709677419354831</v>
          </cell>
          <cell r="M18">
            <v>4.8666666666666671</v>
          </cell>
          <cell r="N18">
            <v>7.9032258064516112</v>
          </cell>
          <cell r="O18">
            <v>8.7741935483870961</v>
          </cell>
          <cell r="P18">
            <v>9.1333333333333329</v>
          </cell>
          <cell r="Q18">
            <v>9.2903225806451601</v>
          </cell>
          <cell r="R18">
            <v>10.633333333333335</v>
          </cell>
          <cell r="S18">
            <v>10.096774193548388</v>
          </cell>
          <cell r="T18">
            <v>9.1612903225806441</v>
          </cell>
          <cell r="U18">
            <v>9.4482758620689662</v>
          </cell>
          <cell r="V18">
            <v>10.935483870967742</v>
          </cell>
          <cell r="W18">
            <v>9.7666666666666657</v>
          </cell>
          <cell r="X18">
            <v>10.516129032258064</v>
          </cell>
          <cell r="Y18">
            <v>10.4</v>
          </cell>
          <cell r="Z18">
            <v>10.70967741935484</v>
          </cell>
          <cell r="AA18">
            <v>11.35483870967742</v>
          </cell>
          <cell r="AB18">
            <v>10.166666666666664</v>
          </cell>
          <cell r="AC18">
            <v>10.677419354838708</v>
          </cell>
          <cell r="AD18">
            <v>10.733333333333336</v>
          </cell>
          <cell r="AE18">
            <v>10.806451612903224</v>
          </cell>
          <cell r="AF18">
            <v>10.64516129032258</v>
          </cell>
          <cell r="AG18">
            <v>9.2142857142857153</v>
          </cell>
          <cell r="AH18">
            <v>9.193548387096774</v>
          </cell>
          <cell r="AI18">
            <v>10.733333333333333</v>
          </cell>
          <cell r="AJ18">
            <v>11.483870967741936</v>
          </cell>
          <cell r="AK18">
            <v>9.0333333333333332</v>
          </cell>
          <cell r="AL18">
            <v>8.7741935483870961</v>
          </cell>
          <cell r="AM18">
            <v>9.7096774193548399</v>
          </cell>
          <cell r="AN18">
            <v>9.6333333333333329</v>
          </cell>
          <cell r="AO18">
            <v>10.580645161290322</v>
          </cell>
          <cell r="AP18">
            <v>10.766666666666667</v>
          </cell>
          <cell r="AQ18">
            <v>10</v>
          </cell>
          <cell r="AR18">
            <v>9.32258064516129</v>
          </cell>
          <cell r="AS18">
            <v>10.535714285714285</v>
          </cell>
          <cell r="AT18">
            <v>11.387096774193548</v>
          </cell>
          <cell r="AU18">
            <v>13.666666666666668</v>
          </cell>
          <cell r="AV18">
            <v>11.709677419354838</v>
          </cell>
          <cell r="AW18">
            <v>13.8</v>
          </cell>
        </row>
        <row r="19">
          <cell r="A19" t="str">
            <v>Gandara / Holyoke / 27-29 Canby St</v>
          </cell>
          <cell r="F19">
            <v>2.8333333333333335</v>
          </cell>
          <cell r="G19">
            <v>2.774193548387097</v>
          </cell>
          <cell r="H19">
            <v>2.161290322580645</v>
          </cell>
          <cell r="I19">
            <v>3.3571428571428572</v>
          </cell>
          <cell r="J19">
            <v>6.9354838709677411</v>
          </cell>
          <cell r="K19">
            <v>11.433333333333332</v>
          </cell>
          <cell r="L19">
            <v>9.4193548387096744</v>
          </cell>
          <cell r="M19">
            <v>11.533333333333335</v>
          </cell>
          <cell r="N19">
            <v>10.838709677419354</v>
          </cell>
          <cell r="O19">
            <v>10.612903225806454</v>
          </cell>
          <cell r="P19">
            <v>10.733333333333336</v>
          </cell>
          <cell r="Q19">
            <v>11.064516129032256</v>
          </cell>
          <cell r="R19">
            <v>11.5</v>
          </cell>
          <cell r="S19">
            <v>11.806451612903224</v>
          </cell>
          <cell r="T19">
            <v>11.806451612903226</v>
          </cell>
          <cell r="U19">
            <v>11.724137931034482</v>
          </cell>
          <cell r="V19">
            <v>11.774193548387094</v>
          </cell>
          <cell r="W19">
            <v>11.7</v>
          </cell>
          <cell r="X19">
            <v>11.70967741935484</v>
          </cell>
          <cell r="Y19">
            <v>10.933333333333332</v>
          </cell>
          <cell r="Z19">
            <v>11.548387096774192</v>
          </cell>
          <cell r="AA19">
            <v>11.451612903225806</v>
          </cell>
          <cell r="AB19">
            <v>11.366666666666665</v>
          </cell>
          <cell r="AC19">
            <v>11.935483870967742</v>
          </cell>
          <cell r="AD19">
            <v>12.3</v>
          </cell>
          <cell r="AE19">
            <v>11.451612903225806</v>
          </cell>
          <cell r="AF19">
            <v>10.838709677419354</v>
          </cell>
          <cell r="AG19">
            <v>10.821428571428571</v>
          </cell>
          <cell r="AH19">
            <v>10.870967741935484</v>
          </cell>
          <cell r="AI19">
            <v>9.1</v>
          </cell>
          <cell r="AJ19">
            <v>10.838709677419354</v>
          </cell>
          <cell r="AK19">
            <v>10.3</v>
          </cell>
          <cell r="AL19">
            <v>11.41935483870968</v>
          </cell>
          <cell r="AM19">
            <v>11.03225806451613</v>
          </cell>
          <cell r="AN19">
            <v>10.666666666666666</v>
          </cell>
          <cell r="AO19">
            <v>11</v>
          </cell>
          <cell r="AP19">
            <v>11.4</v>
          </cell>
          <cell r="AQ19">
            <v>9.4838709677419359</v>
          </cell>
          <cell r="AR19">
            <v>10.774193548387096</v>
          </cell>
          <cell r="AS19">
            <v>10.607142857142858</v>
          </cell>
          <cell r="AT19">
            <v>12</v>
          </cell>
          <cell r="AU19">
            <v>13.5</v>
          </cell>
          <cell r="AV19">
            <v>13.129032258064516</v>
          </cell>
          <cell r="AW19">
            <v>13.166666666666666</v>
          </cell>
        </row>
        <row r="20">
          <cell r="A20" t="str">
            <v>Gandara / Springfield / 25 Moorland</v>
          </cell>
          <cell r="G20">
            <v>2</v>
          </cell>
          <cell r="H20">
            <v>7.6129032258064511</v>
          </cell>
          <cell r="I20">
            <v>7.4285714285714288</v>
          </cell>
          <cell r="J20">
            <v>8.870967741935484</v>
          </cell>
          <cell r="K20">
            <v>8.5</v>
          </cell>
          <cell r="L20">
            <v>6.0645161290322589</v>
          </cell>
          <cell r="M20">
            <v>6.9333333333333327</v>
          </cell>
          <cell r="N20">
            <v>6.258064516129032</v>
          </cell>
          <cell r="O20">
            <v>7.1612903225806441</v>
          </cell>
          <cell r="P20">
            <v>9.4666666666666668</v>
          </cell>
          <cell r="Q20">
            <v>8.1612903225806459</v>
          </cell>
          <cell r="R20">
            <v>7.8333333333333348</v>
          </cell>
          <cell r="S20">
            <v>8.0645161290322598</v>
          </cell>
          <cell r="T20">
            <v>8</v>
          </cell>
          <cell r="U20">
            <v>7.9655172413793114</v>
          </cell>
          <cell r="V20">
            <v>7.6451612903225792</v>
          </cell>
          <cell r="W20">
            <v>8.1333333333333329</v>
          </cell>
          <cell r="X20">
            <v>8.7741935483870961</v>
          </cell>
          <cell r="Y20">
            <v>8.2666666666666657</v>
          </cell>
          <cell r="Z20">
            <v>7.419354838709677</v>
          </cell>
          <cell r="AA20">
            <v>8.0322580645161281</v>
          </cell>
          <cell r="AB20">
            <v>8.5</v>
          </cell>
          <cell r="AC20">
            <v>9.8387096774193559</v>
          </cell>
          <cell r="AD20">
            <v>9.3666666666666671</v>
          </cell>
          <cell r="AE20">
            <v>8.0322580645161281</v>
          </cell>
          <cell r="AF20">
            <v>6.354838709677419</v>
          </cell>
          <cell r="AG20">
            <v>7.5714285714285703</v>
          </cell>
          <cell r="AH20">
            <v>7.032258064516129</v>
          </cell>
          <cell r="AI20">
            <v>8.2666666666666675</v>
          </cell>
          <cell r="AJ20">
            <v>8.3548387096774199</v>
          </cell>
          <cell r="AK20">
            <v>9.9333333333333336</v>
          </cell>
          <cell r="AL20">
            <v>8.9032258064516121</v>
          </cell>
          <cell r="AM20">
            <v>8.6451612903225801</v>
          </cell>
          <cell r="AN20">
            <v>8.4</v>
          </cell>
          <cell r="AO20">
            <v>8.5483870967741939</v>
          </cell>
          <cell r="AP20">
            <v>7.5333333333333332</v>
          </cell>
          <cell r="AQ20">
            <v>7.354838709677419</v>
          </cell>
          <cell r="AR20">
            <v>7.0967741935483861</v>
          </cell>
          <cell r="AS20">
            <v>6.3928571428571423</v>
          </cell>
          <cell r="AT20">
            <v>7.4838709677419359</v>
          </cell>
          <cell r="AU20">
            <v>8.3333333333333321</v>
          </cell>
          <cell r="AV20">
            <v>7.6774193548387091</v>
          </cell>
          <cell r="AW20">
            <v>7.3666666666666663</v>
          </cell>
        </row>
        <row r="21">
          <cell r="A21" t="str">
            <v>Gandara / Springfield / 353 MapleSt</v>
          </cell>
          <cell r="F21">
            <v>5.2</v>
          </cell>
          <cell r="G21">
            <v>8.935483870967742</v>
          </cell>
          <cell r="H21">
            <v>10.903225806451612</v>
          </cell>
          <cell r="I21">
            <v>9.3571428571428577</v>
          </cell>
          <cell r="J21">
            <v>7.4516129032258061</v>
          </cell>
          <cell r="K21">
            <v>10.9</v>
          </cell>
          <cell r="L21">
            <v>10.677419354838712</v>
          </cell>
          <cell r="M21">
            <v>13.3</v>
          </cell>
          <cell r="N21">
            <v>13.612903225806452</v>
          </cell>
          <cell r="O21">
            <v>14.03225806451613</v>
          </cell>
          <cell r="P21">
            <v>14.633333333333335</v>
          </cell>
          <cell r="Q21">
            <v>14.838709677419354</v>
          </cell>
          <cell r="R21">
            <v>14.666666666666666</v>
          </cell>
          <cell r="S21">
            <v>10.903225806451612</v>
          </cell>
          <cell r="T21">
            <v>12.774193548387094</v>
          </cell>
          <cell r="U21">
            <v>14.310344827586206</v>
          </cell>
          <cell r="V21">
            <v>14.548387096774192</v>
          </cell>
          <cell r="W21">
            <v>14.9</v>
          </cell>
          <cell r="X21">
            <v>14.935483870967742</v>
          </cell>
          <cell r="Y21">
            <v>14.933333333333334</v>
          </cell>
          <cell r="Z21">
            <v>14.96774193548387</v>
          </cell>
          <cell r="AA21">
            <v>14.322580645161288</v>
          </cell>
          <cell r="AB21">
            <v>14.566666666666668</v>
          </cell>
          <cell r="AC21">
            <v>14.258064516129032</v>
          </cell>
          <cell r="AD21">
            <v>13.933333333333334</v>
          </cell>
          <cell r="AE21">
            <v>14.64516129032258</v>
          </cell>
          <cell r="AF21">
            <v>14.193548387096776</v>
          </cell>
          <cell r="AG21">
            <v>14.321428571428571</v>
          </cell>
          <cell r="AH21">
            <v>14.483870967741934</v>
          </cell>
          <cell r="AI21">
            <v>14.766666666666667</v>
          </cell>
          <cell r="AJ21">
            <v>14.483870967741934</v>
          </cell>
          <cell r="AK21">
            <v>14.866666666666669</v>
          </cell>
          <cell r="AL21">
            <v>14.967741935483872</v>
          </cell>
          <cell r="AM21">
            <v>14.870967741935484</v>
          </cell>
          <cell r="AN21">
            <v>14.333333333333332</v>
          </cell>
          <cell r="AO21">
            <v>14.58064516129032</v>
          </cell>
          <cell r="AP21">
            <v>13.833333333333336</v>
          </cell>
          <cell r="AQ21">
            <v>13.2258064516129</v>
          </cell>
          <cell r="AR21">
            <v>12.903225806451612</v>
          </cell>
          <cell r="AS21">
            <v>14.428571428571429</v>
          </cell>
          <cell r="AT21">
            <v>16.290322580645164</v>
          </cell>
          <cell r="AU21">
            <v>17.733333333333338</v>
          </cell>
          <cell r="AV21">
            <v>16.838709677419356</v>
          </cell>
          <cell r="AW21">
            <v>17.5</v>
          </cell>
        </row>
        <row r="22">
          <cell r="A22" t="str">
            <v>GermaineLawrence/Arlington/18Clarem</v>
          </cell>
          <cell r="D22">
            <v>7.6333333333333337</v>
          </cell>
          <cell r="E22">
            <v>8.4193548387096779</v>
          </cell>
          <cell r="F22">
            <v>7.8666666666666671</v>
          </cell>
          <cell r="G22">
            <v>7.2903225806451619</v>
          </cell>
          <cell r="H22">
            <v>8.5483870967741922</v>
          </cell>
          <cell r="I22">
            <v>8.1071428571428577</v>
          </cell>
          <cell r="J22">
            <v>8.935483870967742</v>
          </cell>
          <cell r="K22">
            <v>9.0333333333333332</v>
          </cell>
          <cell r="L22">
            <v>11.354838709677422</v>
          </cell>
          <cell r="M22">
            <v>11.9</v>
          </cell>
          <cell r="N22">
            <v>12.096774193548386</v>
          </cell>
          <cell r="O22">
            <v>11.709677419354838</v>
          </cell>
          <cell r="P22">
            <v>7.6</v>
          </cell>
          <cell r="Q22">
            <v>11.67741935483871</v>
          </cell>
          <cell r="R22">
            <v>10.9</v>
          </cell>
          <cell r="S22">
            <v>11</v>
          </cell>
          <cell r="T22">
            <v>10.935483870967742</v>
          </cell>
          <cell r="U22">
            <v>11.862068965517238</v>
          </cell>
          <cell r="V22">
            <v>11.483870967741938</v>
          </cell>
          <cell r="W22">
            <v>12.2</v>
          </cell>
          <cell r="X22">
            <v>10.935483870967742</v>
          </cell>
          <cell r="Y22">
            <v>10.366666666666667</v>
          </cell>
          <cell r="Z22">
            <v>11.74193548387097</v>
          </cell>
          <cell r="AA22">
            <v>12.32258064516129</v>
          </cell>
          <cell r="AB22">
            <v>10.266666666666666</v>
          </cell>
          <cell r="AC22">
            <v>9.7419354838709697</v>
          </cell>
          <cell r="AD22">
            <v>10.866666666666667</v>
          </cell>
          <cell r="AE22">
            <v>9.2258064516129039</v>
          </cell>
          <cell r="AF22">
            <v>10.61290322580645</v>
          </cell>
          <cell r="AG22">
            <v>9.6785714285714288</v>
          </cell>
          <cell r="AH22">
            <v>11.903225806451614</v>
          </cell>
          <cell r="AI22">
            <v>12.233333333333333</v>
          </cell>
          <cell r="AJ22">
            <v>12.483870967741934</v>
          </cell>
          <cell r="AK22">
            <v>11.633333333333333</v>
          </cell>
          <cell r="AL22">
            <v>12.032258064516128</v>
          </cell>
          <cell r="AM22">
            <v>10.419354838709676</v>
          </cell>
          <cell r="AN22">
            <v>10.466666666666669</v>
          </cell>
          <cell r="AO22">
            <v>11.548387096774196</v>
          </cell>
          <cell r="AP22">
            <v>10.6</v>
          </cell>
          <cell r="AQ22">
            <v>11.64516129032258</v>
          </cell>
          <cell r="AR22">
            <v>11.35483870967742</v>
          </cell>
          <cell r="AS22">
            <v>12</v>
          </cell>
          <cell r="AT22">
            <v>11.483870967741936</v>
          </cell>
          <cell r="AU22">
            <v>11.4</v>
          </cell>
          <cell r="AV22">
            <v>12.161290322580644</v>
          </cell>
          <cell r="AW22">
            <v>11.7</v>
          </cell>
        </row>
        <row r="23">
          <cell r="A23" t="str">
            <v>Harbor Schools/ Merrimac /100W.Main</v>
          </cell>
          <cell r="C23">
            <v>0.35483870967741937</v>
          </cell>
          <cell r="D23">
            <v>5.3</v>
          </cell>
          <cell r="E23">
            <v>7.064516129032258</v>
          </cell>
          <cell r="F23">
            <v>7.5</v>
          </cell>
          <cell r="G23">
            <v>6.6451612903225801</v>
          </cell>
          <cell r="H23">
            <v>8.6451612903225801</v>
          </cell>
          <cell r="I23">
            <v>6.5714285714285721</v>
          </cell>
          <cell r="J23">
            <v>9.3225806451612883</v>
          </cell>
          <cell r="K23">
            <v>10.666666666666668</v>
          </cell>
          <cell r="L23">
            <v>11.258064516129032</v>
          </cell>
          <cell r="M23">
            <v>9.5666666666666664</v>
          </cell>
          <cell r="N23">
            <v>10.903225806451614</v>
          </cell>
          <cell r="O23">
            <v>10.451612903225804</v>
          </cell>
          <cell r="P23">
            <v>10.5</v>
          </cell>
          <cell r="Q23">
            <v>9.387096774193548</v>
          </cell>
          <cell r="R23">
            <v>10.766666666666666</v>
          </cell>
          <cell r="S23">
            <v>9.7741935483870961</v>
          </cell>
          <cell r="T23">
            <v>10.258064516129034</v>
          </cell>
          <cell r="U23">
            <v>10.827586206896553</v>
          </cell>
          <cell r="V23">
            <v>11.064516129032258</v>
          </cell>
          <cell r="W23">
            <v>11.066666666666666</v>
          </cell>
          <cell r="X23">
            <v>11.516129032258064</v>
          </cell>
          <cell r="Y23">
            <v>11.533333333333333</v>
          </cell>
          <cell r="Z23">
            <v>11.129032258064516</v>
          </cell>
          <cell r="AA23">
            <v>10.709677419354838</v>
          </cell>
          <cell r="AB23">
            <v>11.466666666666667</v>
          </cell>
          <cell r="AC23">
            <v>11.741935483870968</v>
          </cell>
          <cell r="AD23">
            <v>11.5</v>
          </cell>
          <cell r="AE23">
            <v>11.645161290322582</v>
          </cell>
          <cell r="AF23">
            <v>11.096774193548388</v>
          </cell>
          <cell r="AG23">
            <v>11.75</v>
          </cell>
          <cell r="AH23">
            <v>11.258064516129034</v>
          </cell>
          <cell r="AI23">
            <v>11.666666666666666</v>
          </cell>
          <cell r="AJ23">
            <v>11.580645161290322</v>
          </cell>
          <cell r="AK23">
            <v>11.3</v>
          </cell>
          <cell r="AL23">
            <v>11.903225806451614</v>
          </cell>
          <cell r="AM23">
            <v>11.516129032258066</v>
          </cell>
          <cell r="AN23">
            <v>11.566666666666666</v>
          </cell>
          <cell r="AO23">
            <v>10.225806451612904</v>
          </cell>
          <cell r="AP23">
            <v>10.6</v>
          </cell>
          <cell r="AQ23">
            <v>9.870967741935484</v>
          </cell>
          <cell r="AR23">
            <v>8.064516129032258</v>
          </cell>
          <cell r="AS23">
            <v>10.928571428571429</v>
          </cell>
          <cell r="AT23">
            <v>10.774193548387098</v>
          </cell>
          <cell r="AU23">
            <v>10.566666666666666</v>
          </cell>
          <cell r="AV23">
            <v>11</v>
          </cell>
          <cell r="AW23">
            <v>10.199999999999999</v>
          </cell>
        </row>
        <row r="24">
          <cell r="A24" t="str">
            <v>Health and Education Services</v>
          </cell>
          <cell r="AR24">
            <v>6.4516129032258063E-2</v>
          </cell>
        </row>
        <row r="25">
          <cell r="A25" t="str">
            <v>HES / Beverly / 6 Echo Ave.</v>
          </cell>
          <cell r="B25">
            <v>3.4838709677419351</v>
          </cell>
          <cell r="C25">
            <v>8.4516129032258061</v>
          </cell>
          <cell r="D25">
            <v>8.4666666666666668</v>
          </cell>
          <cell r="E25">
            <v>8.6451612903225801</v>
          </cell>
          <cell r="F25">
            <v>10.6</v>
          </cell>
          <cell r="G25">
            <v>10.129032258064516</v>
          </cell>
          <cell r="H25">
            <v>11.32258064516129</v>
          </cell>
          <cell r="I25">
            <v>9.5714285714285712</v>
          </cell>
          <cell r="J25">
            <v>10.258064516129034</v>
          </cell>
          <cell r="K25">
            <v>9.6333333333333329</v>
          </cell>
          <cell r="L25">
            <v>10.93548387096774</v>
          </cell>
          <cell r="M25">
            <v>9.3333333333333321</v>
          </cell>
          <cell r="N25">
            <v>10.516129032258066</v>
          </cell>
          <cell r="O25">
            <v>10.516129032258064</v>
          </cell>
          <cell r="P25">
            <v>7.6333333333333337</v>
          </cell>
          <cell r="Q25">
            <v>9.3548387096774182</v>
          </cell>
          <cell r="R25">
            <v>7.5</v>
          </cell>
          <cell r="S25">
            <v>9.387096774193548</v>
          </cell>
          <cell r="T25">
            <v>8.258064516129032</v>
          </cell>
          <cell r="U25">
            <v>8.8965517241379288</v>
          </cell>
          <cell r="V25">
            <v>6.5161290322580641</v>
          </cell>
          <cell r="W25">
            <v>8.5</v>
          </cell>
          <cell r="X25">
            <v>9.935483870967742</v>
          </cell>
          <cell r="Y25">
            <v>8.1666666666666679</v>
          </cell>
          <cell r="Z25">
            <v>9.1935483870967758</v>
          </cell>
          <cell r="AA25">
            <v>10.548387096774192</v>
          </cell>
          <cell r="AB25">
            <v>11.533333333333331</v>
          </cell>
          <cell r="AC25">
            <v>8.5806451612903221</v>
          </cell>
          <cell r="AD25">
            <v>10.433333333333334</v>
          </cell>
          <cell r="AE25">
            <v>9.3870967741935498</v>
          </cell>
          <cell r="AF25">
            <v>8.8064516129032242</v>
          </cell>
          <cell r="AG25">
            <v>10.392857142857144</v>
          </cell>
          <cell r="AH25">
            <v>9.2903225806451601</v>
          </cell>
          <cell r="AI25">
            <v>10.3</v>
          </cell>
          <cell r="AJ25">
            <v>10.06451612903226</v>
          </cell>
          <cell r="AK25">
            <v>8.1666666666666661</v>
          </cell>
          <cell r="AL25">
            <v>9.7096774193548381</v>
          </cell>
          <cell r="AM25">
            <v>0.5161290322580645</v>
          </cell>
        </row>
        <row r="26">
          <cell r="A26" t="str">
            <v>HES / Haverhill / 8-10 Howard St</v>
          </cell>
          <cell r="I26">
            <v>1.4285714285714284</v>
          </cell>
          <cell r="J26">
            <v>6.5161290322580649</v>
          </cell>
          <cell r="K26">
            <v>7.5333333333333332</v>
          </cell>
          <cell r="L26">
            <v>5.6774193548387082</v>
          </cell>
          <cell r="M26">
            <v>7.4</v>
          </cell>
          <cell r="N26">
            <v>6.967741935483871</v>
          </cell>
          <cell r="O26">
            <v>6.6451612903225801</v>
          </cell>
          <cell r="P26">
            <v>3.9</v>
          </cell>
          <cell r="Q26">
            <v>3.5483870967741935</v>
          </cell>
          <cell r="R26">
            <v>3.9</v>
          </cell>
          <cell r="S26">
            <v>5.064516129032258</v>
          </cell>
          <cell r="T26">
            <v>6.870967741935484</v>
          </cell>
          <cell r="U26">
            <v>5.5862068965517242</v>
          </cell>
          <cell r="V26">
            <v>6</v>
          </cell>
          <cell r="W26">
            <v>5.9666666666666659</v>
          </cell>
          <cell r="X26">
            <v>5.161290322580645</v>
          </cell>
          <cell r="Y26">
            <v>5.3333333333333339</v>
          </cell>
          <cell r="Z26">
            <v>4.967741935483871</v>
          </cell>
          <cell r="AA26">
            <v>4.7096774193548381</v>
          </cell>
          <cell r="AB26">
            <v>5.0999999999999996</v>
          </cell>
          <cell r="AC26">
            <v>5.774193548387097</v>
          </cell>
          <cell r="AD26">
            <v>2.2999999999999998</v>
          </cell>
        </row>
        <row r="27">
          <cell r="A27" t="str">
            <v>HES / Salem / 39 1/2 Mason St</v>
          </cell>
          <cell r="AL27">
            <v>0.80645161290322576</v>
          </cell>
          <cell r="AM27">
            <v>9.741935483870968</v>
          </cell>
          <cell r="AN27">
            <v>7.1333333333333329</v>
          </cell>
          <cell r="AO27">
            <v>7.7096774193548372</v>
          </cell>
          <cell r="AP27">
            <v>9.4</v>
          </cell>
          <cell r="AQ27">
            <v>8.870967741935484</v>
          </cell>
          <cell r="AR27">
            <v>8.5806451612903203</v>
          </cell>
          <cell r="AS27">
            <v>8.9285714285714306</v>
          </cell>
          <cell r="AT27">
            <v>7.2258064516129021</v>
          </cell>
          <cell r="AU27">
            <v>9.9333333333333318</v>
          </cell>
          <cell r="AV27">
            <v>8.4516129032258043</v>
          </cell>
          <cell r="AW27">
            <v>9.6666666666666643</v>
          </cell>
        </row>
        <row r="28">
          <cell r="A28" t="str">
            <v>ItalianHome/E. Freetown/9PinewoodCt</v>
          </cell>
          <cell r="C28">
            <v>0.12903225806451613</v>
          </cell>
          <cell r="D28">
            <v>2.9333333333333336</v>
          </cell>
          <cell r="E28">
            <v>2.5161290322580645</v>
          </cell>
          <cell r="F28">
            <v>3.8333333333333335</v>
          </cell>
          <cell r="G28">
            <v>6</v>
          </cell>
          <cell r="H28">
            <v>8.129032258064516</v>
          </cell>
          <cell r="I28">
            <v>7.0714285714285712</v>
          </cell>
          <cell r="J28">
            <v>7.4516129032258069</v>
          </cell>
          <cell r="K28">
            <v>5.5333333333333332</v>
          </cell>
          <cell r="L28">
            <v>4.064516129032258</v>
          </cell>
          <cell r="M28">
            <v>4.7</v>
          </cell>
          <cell r="N28">
            <v>4.387096774193548</v>
          </cell>
          <cell r="O28">
            <v>7.5483870967741922</v>
          </cell>
          <cell r="P28">
            <v>7.2333333333333334</v>
          </cell>
          <cell r="Q28">
            <v>5.5161290322580649</v>
          </cell>
          <cell r="R28">
            <v>4.5333333333333332</v>
          </cell>
          <cell r="S28">
            <v>3.4193548387096775</v>
          </cell>
          <cell r="T28">
            <v>4.741935483870968</v>
          </cell>
          <cell r="U28">
            <v>9.4137931034482758</v>
          </cell>
          <cell r="V28">
            <v>7.5806451612903212</v>
          </cell>
          <cell r="W28">
            <v>7.333333333333333</v>
          </cell>
          <cell r="X28">
            <v>7.354838709677419</v>
          </cell>
          <cell r="Y28">
            <v>6.833333333333333</v>
          </cell>
          <cell r="Z28">
            <v>6.935483870967742</v>
          </cell>
          <cell r="AA28">
            <v>7.161290322580645</v>
          </cell>
          <cell r="AB28">
            <v>6.333333333333333</v>
          </cell>
          <cell r="AC28">
            <v>7.806451612903226</v>
          </cell>
          <cell r="AD28">
            <v>7.7333333333333325</v>
          </cell>
          <cell r="AE28">
            <v>6.7096774193548381</v>
          </cell>
          <cell r="AF28">
            <v>6.258064516129032</v>
          </cell>
          <cell r="AG28">
            <v>7.3214285714285721</v>
          </cell>
          <cell r="AH28">
            <v>5.741935483870968</v>
          </cell>
          <cell r="AI28">
            <v>7</v>
          </cell>
          <cell r="AJ28">
            <v>5.032258064516129</v>
          </cell>
          <cell r="AK28">
            <v>6.166666666666667</v>
          </cell>
          <cell r="AL28">
            <v>7.225806451612903</v>
          </cell>
          <cell r="AM28">
            <v>5.32258064516129</v>
          </cell>
          <cell r="AN28">
            <v>3.9</v>
          </cell>
          <cell r="AO28">
            <v>5.1290322580645169</v>
          </cell>
          <cell r="AP28">
            <v>6.7333333333333334</v>
          </cell>
          <cell r="AQ28">
            <v>5.67741935483871</v>
          </cell>
          <cell r="AR28">
            <v>5.774193548387097</v>
          </cell>
          <cell r="AS28">
            <v>8.3571428571428577</v>
          </cell>
          <cell r="AT28">
            <v>5.967741935483871</v>
          </cell>
          <cell r="AU28">
            <v>7.4333333333333336</v>
          </cell>
          <cell r="AV28">
            <v>7.064516129032258</v>
          </cell>
          <cell r="AW28">
            <v>8.1666666666666661</v>
          </cell>
        </row>
        <row r="29">
          <cell r="A29" t="str">
            <v>ItalianHome/JamPl/1125CentreSt</v>
          </cell>
          <cell r="B29">
            <v>3.2258064516129031E-2</v>
          </cell>
          <cell r="C29">
            <v>1.4516129032258065</v>
          </cell>
          <cell r="D29">
            <v>2</v>
          </cell>
          <cell r="E29">
            <v>1</v>
          </cell>
          <cell r="F29">
            <v>1.4333333333333331</v>
          </cell>
          <cell r="G29">
            <v>0.64516129032258063</v>
          </cell>
          <cell r="H29">
            <v>0.77419354838709675</v>
          </cell>
          <cell r="I29">
            <v>1.5</v>
          </cell>
          <cell r="J29">
            <v>1.6129032258064515</v>
          </cell>
          <cell r="K29">
            <v>1.7666666666666666</v>
          </cell>
          <cell r="L29">
            <v>0.45161290322580644</v>
          </cell>
          <cell r="M29">
            <v>0.93333333333333335</v>
          </cell>
          <cell r="N29">
            <v>1.903225806451613</v>
          </cell>
          <cell r="O29">
            <v>1.3870967741935485</v>
          </cell>
          <cell r="P29">
            <v>1.8666666666666667</v>
          </cell>
          <cell r="Q29">
            <v>1.2903225806451613</v>
          </cell>
          <cell r="R29">
            <v>1.1666666666666667</v>
          </cell>
          <cell r="S29">
            <v>1.9032258064516128</v>
          </cell>
          <cell r="T29">
            <v>1.1935483870967742</v>
          </cell>
          <cell r="U29">
            <v>1.6206896551724137</v>
          </cell>
          <cell r="V29">
            <v>1.064516129032258</v>
          </cell>
          <cell r="W29">
            <v>2</v>
          </cell>
          <cell r="X29">
            <v>1.903225806451613</v>
          </cell>
          <cell r="Y29">
            <v>1.8</v>
          </cell>
          <cell r="Z29">
            <v>1.2580645161290323</v>
          </cell>
          <cell r="AA29">
            <v>1.6451612903225805</v>
          </cell>
          <cell r="AB29">
            <v>0.6</v>
          </cell>
          <cell r="AC29">
            <v>1.1935483870967742</v>
          </cell>
          <cell r="AD29">
            <v>2</v>
          </cell>
          <cell r="AE29">
            <v>1.6451612903225805</v>
          </cell>
          <cell r="AF29">
            <v>2</v>
          </cell>
          <cell r="AG29">
            <v>2</v>
          </cell>
          <cell r="AH29">
            <v>1.3870967741935483</v>
          </cell>
          <cell r="AI29">
            <v>1.1000000000000001</v>
          </cell>
          <cell r="AJ29">
            <v>1.5806451612903225</v>
          </cell>
          <cell r="AK29">
            <v>1.6</v>
          </cell>
          <cell r="AL29">
            <v>1.2903225806451613</v>
          </cell>
          <cell r="AM29">
            <v>0.77419354838709675</v>
          </cell>
          <cell r="AN29">
            <v>2</v>
          </cell>
          <cell r="AO29">
            <v>1.2903225806451615</v>
          </cell>
          <cell r="AP29">
            <v>1.8666666666666667</v>
          </cell>
          <cell r="AQ29">
            <v>6.4516129032258063E-2</v>
          </cell>
        </row>
        <row r="30">
          <cell r="A30" t="str">
            <v>Key / Fall River / 62 County St</v>
          </cell>
          <cell r="B30">
            <v>5.4838709677419342</v>
          </cell>
          <cell r="C30">
            <v>6.0322580645161299</v>
          </cell>
          <cell r="D30">
            <v>5.7</v>
          </cell>
          <cell r="E30">
            <v>5.5483870967741939</v>
          </cell>
          <cell r="F30">
            <v>9.2333333333333343</v>
          </cell>
          <cell r="G30">
            <v>11.774193548387096</v>
          </cell>
          <cell r="H30">
            <v>10.451612903225806</v>
          </cell>
          <cell r="I30">
            <v>10.785714285714285</v>
          </cell>
          <cell r="J30">
            <v>10.322580645161294</v>
          </cell>
          <cell r="K30">
            <v>12.8</v>
          </cell>
          <cell r="L30">
            <v>12.419354838709678</v>
          </cell>
          <cell r="M30">
            <v>12.066666666666668</v>
          </cell>
          <cell r="N30">
            <v>12.806451612903226</v>
          </cell>
          <cell r="O30">
            <v>14.451612903225808</v>
          </cell>
          <cell r="P30">
            <v>14.533333333333335</v>
          </cell>
          <cell r="Q30">
            <v>14.387096774193548</v>
          </cell>
          <cell r="R30">
            <v>14.6</v>
          </cell>
          <cell r="S30">
            <v>14.741935483870966</v>
          </cell>
          <cell r="T30">
            <v>14.967741935483872</v>
          </cell>
          <cell r="U30">
            <v>14.827586206896553</v>
          </cell>
          <cell r="V30">
            <v>14.838709677419356</v>
          </cell>
          <cell r="W30">
            <v>14.8</v>
          </cell>
          <cell r="X30">
            <v>15</v>
          </cell>
          <cell r="Y30">
            <v>14.533333333333335</v>
          </cell>
          <cell r="Z30">
            <v>14.870967741935484</v>
          </cell>
          <cell r="AA30">
            <v>14.70967741935484</v>
          </cell>
          <cell r="AB30">
            <v>14.2</v>
          </cell>
          <cell r="AC30">
            <v>13</v>
          </cell>
          <cell r="AD30">
            <v>14.3</v>
          </cell>
          <cell r="AE30">
            <v>13.516129032258064</v>
          </cell>
          <cell r="AF30">
            <v>13.645161290322582</v>
          </cell>
          <cell r="AG30">
            <v>11.428571428571431</v>
          </cell>
          <cell r="AH30">
            <v>12.064516129032258</v>
          </cell>
          <cell r="AI30">
            <v>14.266666666666667</v>
          </cell>
          <cell r="AJ30">
            <v>13.06451612903226</v>
          </cell>
          <cell r="AK30">
            <v>14.4</v>
          </cell>
          <cell r="AL30">
            <v>14.645161290322584</v>
          </cell>
          <cell r="AM30">
            <v>13.064516129032258</v>
          </cell>
          <cell r="AN30">
            <v>12.3</v>
          </cell>
          <cell r="AO30">
            <v>14.258064516129034</v>
          </cell>
          <cell r="AP30">
            <v>14.233333333333333</v>
          </cell>
          <cell r="AQ30">
            <v>12.35483870967742</v>
          </cell>
          <cell r="AR30">
            <v>12.774193548387094</v>
          </cell>
          <cell r="AS30">
            <v>14.035714285714286</v>
          </cell>
          <cell r="AT30">
            <v>14.225806451612904</v>
          </cell>
          <cell r="AU30">
            <v>14.533333333333331</v>
          </cell>
          <cell r="AV30">
            <v>14.451612903225808</v>
          </cell>
          <cell r="AW30">
            <v>14.7</v>
          </cell>
        </row>
        <row r="31">
          <cell r="A31" t="str">
            <v>Key / Methuen / 175 Lowell St</v>
          </cell>
          <cell r="B31">
            <v>11.35483870967742</v>
          </cell>
          <cell r="C31">
            <v>11.064516129032258</v>
          </cell>
          <cell r="D31">
            <v>9.9333333333333336</v>
          </cell>
          <cell r="E31">
            <v>9.4838709677419359</v>
          </cell>
          <cell r="F31">
            <v>9.8666666666666671</v>
          </cell>
          <cell r="G31">
            <v>10.548387096774194</v>
          </cell>
          <cell r="H31">
            <v>10.58064516129032</v>
          </cell>
          <cell r="I31">
            <v>9.4285714285714288</v>
          </cell>
          <cell r="J31">
            <v>10</v>
          </cell>
          <cell r="K31">
            <v>11.5</v>
          </cell>
          <cell r="L31">
            <v>10.741935483870966</v>
          </cell>
          <cell r="M31">
            <v>9.9666666666666668</v>
          </cell>
          <cell r="N31">
            <v>10.61290322580645</v>
          </cell>
          <cell r="O31">
            <v>10.548387096774196</v>
          </cell>
          <cell r="P31">
            <v>9.1</v>
          </cell>
          <cell r="Q31">
            <v>9.5161290322580641</v>
          </cell>
          <cell r="R31">
            <v>10.7</v>
          </cell>
          <cell r="S31">
            <v>9.064516129032258</v>
          </cell>
          <cell r="T31">
            <v>5</v>
          </cell>
          <cell r="U31">
            <v>5.6206896551724128</v>
          </cell>
          <cell r="V31">
            <v>4.6774193548387091</v>
          </cell>
          <cell r="W31">
            <v>4.8333333333333339</v>
          </cell>
          <cell r="X31">
            <v>4.4193548387096779</v>
          </cell>
          <cell r="Y31">
            <v>5.166666666666667</v>
          </cell>
          <cell r="Z31">
            <v>3.870967741935484</v>
          </cell>
          <cell r="AA31">
            <v>3.8387096774193545</v>
          </cell>
          <cell r="AB31">
            <v>1.8333333333333333</v>
          </cell>
          <cell r="AC31">
            <v>4.7741935483870961</v>
          </cell>
          <cell r="AD31">
            <v>5.1333333333333329</v>
          </cell>
          <cell r="AE31">
            <v>5.354838709677419</v>
          </cell>
          <cell r="AF31">
            <v>3.3870967741935489</v>
          </cell>
          <cell r="AG31">
            <v>5.75</v>
          </cell>
          <cell r="AH31">
            <v>4.67741935483871</v>
          </cell>
          <cell r="AI31">
            <v>4.5</v>
          </cell>
          <cell r="AJ31">
            <v>5.6129032258064511</v>
          </cell>
          <cell r="AK31">
            <v>5.3</v>
          </cell>
          <cell r="AL31">
            <v>4.8064516129032251</v>
          </cell>
          <cell r="AM31">
            <v>5.838709677419355</v>
          </cell>
          <cell r="AN31">
            <v>4.4000000000000004</v>
          </cell>
          <cell r="AO31">
            <v>5.354838709677419</v>
          </cell>
          <cell r="AP31">
            <v>5.0999999999999996</v>
          </cell>
          <cell r="AQ31">
            <v>4.7096774193548381</v>
          </cell>
          <cell r="AR31">
            <v>4.903225806451613</v>
          </cell>
          <cell r="AS31">
            <v>3.964285714285714</v>
          </cell>
          <cell r="AT31">
            <v>4.838709677419355</v>
          </cell>
          <cell r="AU31">
            <v>5.8666666666666663</v>
          </cell>
          <cell r="AV31">
            <v>5.903225806451613</v>
          </cell>
          <cell r="AW31">
            <v>5.3</v>
          </cell>
        </row>
        <row r="32">
          <cell r="A32" t="str">
            <v>Key / Methuen / 19 Mystic St</v>
          </cell>
          <cell r="S32">
            <v>0.80645161290322576</v>
          </cell>
          <cell r="T32">
            <v>5.5161290322580649</v>
          </cell>
          <cell r="U32">
            <v>5.5862068965517242</v>
          </cell>
          <cell r="V32">
            <v>5.5483870967741939</v>
          </cell>
          <cell r="W32">
            <v>5.7666666666666666</v>
          </cell>
          <cell r="X32">
            <v>4.9677419354838701</v>
          </cell>
          <cell r="Y32">
            <v>6.3</v>
          </cell>
          <cell r="Z32">
            <v>4.258064516129032</v>
          </cell>
          <cell r="AA32">
            <v>5.612903225806452</v>
          </cell>
          <cell r="AB32">
            <v>5.8</v>
          </cell>
          <cell r="AC32">
            <v>6</v>
          </cell>
          <cell r="AD32">
            <v>4.5333333333333341</v>
          </cell>
          <cell r="AE32">
            <v>5.1290322580645169</v>
          </cell>
          <cell r="AF32">
            <v>5.129032258064516</v>
          </cell>
          <cell r="AG32">
            <v>5</v>
          </cell>
          <cell r="AH32">
            <v>4.4838709677419351</v>
          </cell>
          <cell r="AI32">
            <v>4.0666666666666664</v>
          </cell>
          <cell r="AJ32">
            <v>5.4838709677419351</v>
          </cell>
          <cell r="AK32">
            <v>4.5333333333333332</v>
          </cell>
          <cell r="AL32">
            <v>3.6451612903225805</v>
          </cell>
          <cell r="AM32">
            <v>5.6451612903225801</v>
          </cell>
          <cell r="AN32">
            <v>5.333333333333333</v>
          </cell>
          <cell r="AO32">
            <v>4</v>
          </cell>
          <cell r="AP32">
            <v>4.6333333333333329</v>
          </cell>
          <cell r="AQ32">
            <v>5.4838709677419351</v>
          </cell>
          <cell r="AR32">
            <v>4.1612903225806441</v>
          </cell>
          <cell r="AS32">
            <v>4.9285714285714279</v>
          </cell>
          <cell r="AT32">
            <v>4.4838709677419351</v>
          </cell>
          <cell r="AU32">
            <v>5.3666666666666671</v>
          </cell>
          <cell r="AV32">
            <v>5.6774193548387091</v>
          </cell>
          <cell r="AW32">
            <v>5.8666666666666663</v>
          </cell>
        </row>
        <row r="33">
          <cell r="A33" t="str">
            <v>Key / Pittsfield / 369 West St</v>
          </cell>
          <cell r="B33">
            <v>9.387096774193548</v>
          </cell>
          <cell r="C33">
            <v>10.838709677419354</v>
          </cell>
          <cell r="D33">
            <v>9.8666666666666671</v>
          </cell>
          <cell r="E33">
            <v>11</v>
          </cell>
          <cell r="F33">
            <v>10.3</v>
          </cell>
          <cell r="G33">
            <v>10.096774193548388</v>
          </cell>
          <cell r="H33">
            <v>11.387096774193544</v>
          </cell>
          <cell r="I33">
            <v>11.428571428571429</v>
          </cell>
          <cell r="J33">
            <v>11.451612903225806</v>
          </cell>
          <cell r="K33">
            <v>10.1</v>
          </cell>
          <cell r="L33">
            <v>11.096774193548388</v>
          </cell>
          <cell r="M33">
            <v>9.5333333333333314</v>
          </cell>
          <cell r="N33">
            <v>11.580645161290322</v>
          </cell>
          <cell r="O33">
            <v>11.354838709677416</v>
          </cell>
          <cell r="P33">
            <v>11.5</v>
          </cell>
          <cell r="Q33">
            <v>11.677419354838708</v>
          </cell>
          <cell r="R33">
            <v>11.266666666666667</v>
          </cell>
          <cell r="S33">
            <v>11.741935483870966</v>
          </cell>
          <cell r="T33">
            <v>11.838709677419354</v>
          </cell>
          <cell r="U33">
            <v>11.931034482758621</v>
          </cell>
          <cell r="V33">
            <v>12.032258064516128</v>
          </cell>
          <cell r="W33">
            <v>12.033333333333333</v>
          </cell>
          <cell r="X33">
            <v>12</v>
          </cell>
          <cell r="Y33">
            <v>11.966666666666667</v>
          </cell>
          <cell r="Z33">
            <v>11.67741935483871</v>
          </cell>
          <cell r="AA33">
            <v>11.322580645161288</v>
          </cell>
          <cell r="AB33">
            <v>11.466666666666667</v>
          </cell>
          <cell r="AC33">
            <v>11.35483870967742</v>
          </cell>
          <cell r="AD33">
            <v>10.766666666666666</v>
          </cell>
          <cell r="AE33">
            <v>11.032258064516128</v>
          </cell>
          <cell r="AF33">
            <v>11.354838709677418</v>
          </cell>
          <cell r="AG33">
            <v>11.5</v>
          </cell>
          <cell r="AH33">
            <v>11.70967741935484</v>
          </cell>
          <cell r="AI33">
            <v>11.766666666666666</v>
          </cell>
          <cell r="AJ33">
            <v>11.741935483870966</v>
          </cell>
          <cell r="AK33">
            <v>11.866666666666667</v>
          </cell>
          <cell r="AL33">
            <v>10.806451612903228</v>
          </cell>
          <cell r="AM33">
            <v>11.193548387096776</v>
          </cell>
          <cell r="AN33">
            <v>11.333333333333332</v>
          </cell>
          <cell r="AO33">
            <v>11.580645161290322</v>
          </cell>
          <cell r="AP33">
            <v>11.466666666666665</v>
          </cell>
          <cell r="AQ33">
            <v>11.67741935483871</v>
          </cell>
          <cell r="AR33">
            <v>11.161290322580644</v>
          </cell>
          <cell r="AS33">
            <v>11.607142857142856</v>
          </cell>
          <cell r="AT33">
            <v>12.838709677419358</v>
          </cell>
          <cell r="AU33">
            <v>13.266666666666666</v>
          </cell>
          <cell r="AV33">
            <v>12.516129032258066</v>
          </cell>
          <cell r="AW33">
            <v>12.8</v>
          </cell>
        </row>
        <row r="34">
          <cell r="A34" t="str">
            <v>Key / Worcester / 2 Norton St</v>
          </cell>
          <cell r="B34">
            <v>7.9354838709677429</v>
          </cell>
          <cell r="C34">
            <v>8.129032258064516</v>
          </cell>
          <cell r="D34">
            <v>7.0666666666666664</v>
          </cell>
          <cell r="E34">
            <v>7.7741935483870979</v>
          </cell>
          <cell r="F34">
            <v>7</v>
          </cell>
          <cell r="G34">
            <v>8.2903225806451619</v>
          </cell>
          <cell r="H34">
            <v>8.9032258064516121</v>
          </cell>
          <cell r="I34">
            <v>8.4642857142857153</v>
          </cell>
          <cell r="J34">
            <v>8.6774193548387117</v>
          </cell>
          <cell r="K34">
            <v>9.1333333333333329</v>
          </cell>
          <cell r="L34">
            <v>9.935483870967742</v>
          </cell>
          <cell r="M34">
            <v>9.3000000000000007</v>
          </cell>
          <cell r="N34">
            <v>6.4838709677419342</v>
          </cell>
          <cell r="O34">
            <v>8.3225806451612883</v>
          </cell>
          <cell r="P34">
            <v>9.5666666666666664</v>
          </cell>
          <cell r="Q34">
            <v>9.1935483870967758</v>
          </cell>
          <cell r="R34">
            <v>9.9333333333333336</v>
          </cell>
          <cell r="S34">
            <v>9.4838709677419377</v>
          </cell>
          <cell r="T34">
            <v>9.4838709677419359</v>
          </cell>
          <cell r="U34">
            <v>9.9655172413793096</v>
          </cell>
          <cell r="V34">
            <v>9.9032258064516139</v>
          </cell>
          <cell r="W34">
            <v>9.5</v>
          </cell>
          <cell r="X34">
            <v>9.806451612903226</v>
          </cell>
          <cell r="Y34">
            <v>9.6333333333333329</v>
          </cell>
          <cell r="Z34">
            <v>9.387096774193548</v>
          </cell>
          <cell r="AA34">
            <v>9.5483870967741939</v>
          </cell>
          <cell r="AB34">
            <v>9.4</v>
          </cell>
          <cell r="AC34">
            <v>7.870967741935484</v>
          </cell>
          <cell r="AD34">
            <v>6.6</v>
          </cell>
          <cell r="AE34">
            <v>8.0322580645161299</v>
          </cell>
          <cell r="AF34">
            <v>7.5483870967741939</v>
          </cell>
          <cell r="AG34">
            <v>7.6785714285714288</v>
          </cell>
          <cell r="AH34">
            <v>7.258064516129032</v>
          </cell>
          <cell r="AI34">
            <v>9.3333333333333321</v>
          </cell>
          <cell r="AJ34">
            <v>9.6129032258064502</v>
          </cell>
          <cell r="AK34">
            <v>9.1666666666666679</v>
          </cell>
          <cell r="AL34">
            <v>9.2258064516129039</v>
          </cell>
          <cell r="AM34">
            <v>7.8709677419354831</v>
          </cell>
          <cell r="AN34">
            <v>7.833333333333333</v>
          </cell>
          <cell r="AO34">
            <v>9.67741935483871</v>
          </cell>
          <cell r="AP34">
            <v>9.3333333333333339</v>
          </cell>
          <cell r="AQ34">
            <v>7.7741935483870961</v>
          </cell>
          <cell r="AR34">
            <v>8.3548387096774199</v>
          </cell>
          <cell r="AS34">
            <v>9.6428571428571423</v>
          </cell>
          <cell r="AT34">
            <v>7.67741935483871</v>
          </cell>
          <cell r="AU34">
            <v>9.3666666666666654</v>
          </cell>
          <cell r="AV34">
            <v>9.870967741935484</v>
          </cell>
          <cell r="AW34">
            <v>9.9333333333333353</v>
          </cell>
        </row>
        <row r="35">
          <cell r="A35" t="str">
            <v>LUK / Fitchburg / 101 South St</v>
          </cell>
          <cell r="B35">
            <v>5.5161290322580641</v>
          </cell>
          <cell r="C35">
            <v>6.161290322580645</v>
          </cell>
          <cell r="D35">
            <v>5.666666666666667</v>
          </cell>
          <cell r="E35">
            <v>5.7419354838709671</v>
          </cell>
          <cell r="F35">
            <v>6.5333333333333332</v>
          </cell>
          <cell r="G35">
            <v>6.0322580645161299</v>
          </cell>
          <cell r="H35">
            <v>5.4193548387096779</v>
          </cell>
          <cell r="I35">
            <v>5.1785714285714288</v>
          </cell>
          <cell r="J35">
            <v>5.2580645161290329</v>
          </cell>
          <cell r="K35">
            <v>5.5</v>
          </cell>
          <cell r="L35">
            <v>3.967741935483871</v>
          </cell>
          <cell r="M35">
            <v>5.4666666666666668</v>
          </cell>
          <cell r="N35">
            <v>6.5483870967741939</v>
          </cell>
          <cell r="O35">
            <v>7.290322580645161</v>
          </cell>
          <cell r="P35">
            <v>7.0666666666666664</v>
          </cell>
          <cell r="Q35">
            <v>6.4838709677419351</v>
          </cell>
          <cell r="R35">
            <v>6.0333333333333332</v>
          </cell>
          <cell r="S35">
            <v>6.967741935483871</v>
          </cell>
          <cell r="T35">
            <v>6.258064516129032</v>
          </cell>
          <cell r="U35">
            <v>7</v>
          </cell>
          <cell r="V35">
            <v>6.741935483870968</v>
          </cell>
          <cell r="W35">
            <v>6.7666666666666666</v>
          </cell>
          <cell r="X35">
            <v>6.032258064516129</v>
          </cell>
          <cell r="Y35">
            <v>6.1666666666666661</v>
          </cell>
          <cell r="Z35">
            <v>6.741935483870968</v>
          </cell>
          <cell r="AA35">
            <v>6.7741935483870961</v>
          </cell>
          <cell r="AB35">
            <v>6.7333333333333343</v>
          </cell>
          <cell r="AC35">
            <v>7.096774193548387</v>
          </cell>
          <cell r="AD35">
            <v>5.7333333333333334</v>
          </cell>
          <cell r="AE35">
            <v>6.225806451612903</v>
          </cell>
          <cell r="AF35">
            <v>6.387096774193548</v>
          </cell>
          <cell r="AG35">
            <v>7</v>
          </cell>
          <cell r="AH35">
            <v>5.838709677419355</v>
          </cell>
          <cell r="AI35">
            <v>5.166666666666667</v>
          </cell>
          <cell r="AJ35">
            <v>6.3870967741935472</v>
          </cell>
          <cell r="AK35">
            <v>4.7666666666666666</v>
          </cell>
          <cell r="AL35">
            <v>4.354838709677419</v>
          </cell>
          <cell r="AM35">
            <v>5.935483870967742</v>
          </cell>
          <cell r="AN35">
            <v>5.1333333333333337</v>
          </cell>
          <cell r="AO35">
            <v>5.161290322580645</v>
          </cell>
          <cell r="AP35">
            <v>5.833333333333333</v>
          </cell>
          <cell r="AQ35">
            <v>6.419354838709677</v>
          </cell>
          <cell r="AR35">
            <v>6.2903225806451619</v>
          </cell>
          <cell r="AS35">
            <v>3.25</v>
          </cell>
          <cell r="AT35">
            <v>4.193548387096774</v>
          </cell>
          <cell r="AU35">
            <v>5.3666666666666663</v>
          </cell>
          <cell r="AV35">
            <v>6.354838709677419</v>
          </cell>
          <cell r="AW35">
            <v>6.6666666666666679</v>
          </cell>
        </row>
        <row r="36">
          <cell r="A36" t="str">
            <v>LUK / Fitchburg / 102 Day Street</v>
          </cell>
          <cell r="B36">
            <v>2.032258064516129</v>
          </cell>
          <cell r="C36">
            <v>2.32258064516129</v>
          </cell>
          <cell r="D36">
            <v>3.1333333333333337</v>
          </cell>
          <cell r="E36">
            <v>2.6451612903225801</v>
          </cell>
          <cell r="F36">
            <v>4</v>
          </cell>
          <cell r="G36">
            <v>3.4838709677419355</v>
          </cell>
          <cell r="H36">
            <v>3.774193548387097</v>
          </cell>
          <cell r="I36">
            <v>3.25</v>
          </cell>
          <cell r="J36">
            <v>3.806451612903226</v>
          </cell>
          <cell r="K36">
            <v>3.6666666666666665</v>
          </cell>
          <cell r="L36">
            <v>4.4193548387096779</v>
          </cell>
          <cell r="M36">
            <v>3.666666666666667</v>
          </cell>
          <cell r="N36">
            <v>3.5483870967741935</v>
          </cell>
          <cell r="O36">
            <v>3.7096774193548385</v>
          </cell>
          <cell r="P36">
            <v>3.4666666666666668</v>
          </cell>
          <cell r="Q36">
            <v>4.064516129032258</v>
          </cell>
          <cell r="R36">
            <v>4.8</v>
          </cell>
          <cell r="S36">
            <v>4.6451612903225801</v>
          </cell>
          <cell r="T36">
            <v>4.9677419354838701</v>
          </cell>
          <cell r="U36">
            <v>4.4137931034482758</v>
          </cell>
          <cell r="V36">
            <v>1.2903225806451613</v>
          </cell>
          <cell r="W36">
            <v>2.1666666666666665</v>
          </cell>
          <cell r="X36">
            <v>4.193548387096774</v>
          </cell>
          <cell r="Y36">
            <v>5.6333333333333329</v>
          </cell>
          <cell r="Z36">
            <v>6.0967741935483861</v>
          </cell>
          <cell r="AA36">
            <v>6.709677419354839</v>
          </cell>
          <cell r="AB36">
            <v>6.2</v>
          </cell>
          <cell r="AC36">
            <v>8.2903225806451601</v>
          </cell>
          <cell r="AD36">
            <v>8.6</v>
          </cell>
          <cell r="AE36">
            <v>7.967741935483871</v>
          </cell>
          <cell r="AF36">
            <v>6.935483870967742</v>
          </cell>
          <cell r="AG36">
            <v>7.5714285714285721</v>
          </cell>
          <cell r="AH36">
            <v>8.129032258064516</v>
          </cell>
          <cell r="AI36">
            <v>7.6333333333333337</v>
          </cell>
          <cell r="AJ36">
            <v>6.580645161290323</v>
          </cell>
          <cell r="AK36">
            <v>6.4</v>
          </cell>
          <cell r="AL36">
            <v>6.4516129032258069</v>
          </cell>
          <cell r="AM36">
            <v>3.774193548387097</v>
          </cell>
          <cell r="AN36">
            <v>1</v>
          </cell>
          <cell r="AO36">
            <v>1</v>
          </cell>
          <cell r="AP36">
            <v>0.5</v>
          </cell>
        </row>
        <row r="37">
          <cell r="A37" t="str">
            <v>LUK / Fitchburg / 27 Myrtle Ave</v>
          </cell>
          <cell r="B37">
            <v>5.2880645161290323</v>
          </cell>
          <cell r="C37">
            <v>6.7741935483870961</v>
          </cell>
          <cell r="D37">
            <v>7.4333333333333336</v>
          </cell>
          <cell r="E37">
            <v>7.354838709677419</v>
          </cell>
          <cell r="F37">
            <v>8</v>
          </cell>
          <cell r="G37">
            <v>8.0967741935483861</v>
          </cell>
          <cell r="H37">
            <v>8.5483870967741939</v>
          </cell>
          <cell r="I37">
            <v>6.8214285714285712</v>
          </cell>
          <cell r="J37">
            <v>7.612903225806452</v>
          </cell>
          <cell r="K37">
            <v>8.9666666666666686</v>
          </cell>
          <cell r="L37">
            <v>8.9677419354838701</v>
          </cell>
          <cell r="M37">
            <v>8.6999999999999993</v>
          </cell>
          <cell r="N37">
            <v>9.2903225806451619</v>
          </cell>
          <cell r="O37">
            <v>9.0967741935483861</v>
          </cell>
          <cell r="P37">
            <v>9.4</v>
          </cell>
          <cell r="Q37">
            <v>8.741935483870968</v>
          </cell>
          <cell r="R37">
            <v>8.6999999999999993</v>
          </cell>
          <cell r="S37">
            <v>9.0322580645161299</v>
          </cell>
          <cell r="T37">
            <v>8.9032258064516121</v>
          </cell>
          <cell r="U37">
            <v>8.6896551724137936</v>
          </cell>
          <cell r="V37">
            <v>9.0322580645161299</v>
          </cell>
          <cell r="W37">
            <v>8.8666666666666654</v>
          </cell>
          <cell r="X37">
            <v>8.7096774193548381</v>
          </cell>
          <cell r="Y37">
            <v>7.4666666666666668</v>
          </cell>
          <cell r="Z37">
            <v>6.258064516129032</v>
          </cell>
          <cell r="AA37">
            <v>6.096774193548387</v>
          </cell>
          <cell r="AB37">
            <v>4.7333333333333334</v>
          </cell>
          <cell r="AC37">
            <v>4.225806451612903</v>
          </cell>
          <cell r="AD37">
            <v>4.0666666666666664</v>
          </cell>
          <cell r="AE37">
            <v>5.064516129032258</v>
          </cell>
          <cell r="AF37">
            <v>6.290322580645161</v>
          </cell>
          <cell r="AG37">
            <v>5.7142857142857144</v>
          </cell>
          <cell r="AH37">
            <v>5.225806451612903</v>
          </cell>
          <cell r="AI37">
            <v>5.7</v>
          </cell>
          <cell r="AJ37">
            <v>7.096774193548387</v>
          </cell>
          <cell r="AK37">
            <v>6.8666666666666663</v>
          </cell>
          <cell r="AL37">
            <v>5.4838709677419359</v>
          </cell>
          <cell r="AM37">
            <v>6.6129032258064511</v>
          </cell>
          <cell r="AN37">
            <v>6.4666666666666668</v>
          </cell>
          <cell r="AO37">
            <v>6.193548387096774</v>
          </cell>
          <cell r="AP37">
            <v>3.7666666666666662</v>
          </cell>
          <cell r="AQ37">
            <v>4.193548387096774</v>
          </cell>
          <cell r="AR37">
            <v>5.806451612903226</v>
          </cell>
          <cell r="AS37">
            <v>6.75</v>
          </cell>
          <cell r="AT37">
            <v>5.2903225806451601</v>
          </cell>
          <cell r="AU37">
            <v>3.833333333333333</v>
          </cell>
          <cell r="AV37">
            <v>3.6451612903225805</v>
          </cell>
          <cell r="AW37">
            <v>4.833333333333333</v>
          </cell>
        </row>
        <row r="38">
          <cell r="A38" t="str">
            <v>LUK / Fitchburg / 846 Westminster</v>
          </cell>
          <cell r="AM38">
            <v>0.5161290322580645</v>
          </cell>
          <cell r="AN38">
            <v>4.8666666666666671</v>
          </cell>
          <cell r="AO38">
            <v>5.774193548387097</v>
          </cell>
          <cell r="AP38">
            <v>5.5</v>
          </cell>
          <cell r="AQ38">
            <v>5.419354838709677</v>
          </cell>
          <cell r="AR38">
            <v>5.064516129032258</v>
          </cell>
          <cell r="AS38">
            <v>6.3214285714285721</v>
          </cell>
          <cell r="AT38">
            <v>7.741935483870968</v>
          </cell>
          <cell r="AU38">
            <v>8.3666666666666654</v>
          </cell>
          <cell r="AV38">
            <v>8.0322580645161281</v>
          </cell>
          <cell r="AW38">
            <v>6.9</v>
          </cell>
        </row>
        <row r="39">
          <cell r="A39" t="str">
            <v>NFI / Arlington /23 Maple St</v>
          </cell>
          <cell r="D39">
            <v>4.2666666666666666</v>
          </cell>
          <cell r="E39">
            <v>5.096774193548387</v>
          </cell>
          <cell r="F39">
            <v>5.6</v>
          </cell>
          <cell r="G39">
            <v>5.5483870967741931</v>
          </cell>
          <cell r="H39">
            <v>5.419354838709677</v>
          </cell>
          <cell r="I39">
            <v>5.1071428571428577</v>
          </cell>
          <cell r="J39">
            <v>5.32258064516129</v>
          </cell>
          <cell r="K39">
            <v>5.7</v>
          </cell>
          <cell r="L39">
            <v>5.7096774193548381</v>
          </cell>
          <cell r="M39">
            <v>5.5666666666666664</v>
          </cell>
          <cell r="N39">
            <v>5.387096774193548</v>
          </cell>
          <cell r="O39">
            <v>5.6774193548387091</v>
          </cell>
          <cell r="P39">
            <v>3.8</v>
          </cell>
          <cell r="Q39">
            <v>3.193548387096774</v>
          </cell>
          <cell r="R39">
            <v>5.2666666666666675</v>
          </cell>
          <cell r="S39">
            <v>4.8709677419354831</v>
          </cell>
          <cell r="T39">
            <v>5.5483870967741939</v>
          </cell>
          <cell r="U39">
            <v>5.8965517241379306</v>
          </cell>
          <cell r="V39">
            <v>5.32258064516129</v>
          </cell>
          <cell r="W39">
            <v>5.3</v>
          </cell>
          <cell r="X39">
            <v>5.6451612903225801</v>
          </cell>
          <cell r="Y39">
            <v>5.2333333333333343</v>
          </cell>
          <cell r="Z39">
            <v>5.354838709677419</v>
          </cell>
          <cell r="AA39">
            <v>3.5161290322580645</v>
          </cell>
          <cell r="AB39">
            <v>2.3333333333333339</v>
          </cell>
          <cell r="AC39">
            <v>5.387096774193548</v>
          </cell>
          <cell r="AD39">
            <v>5.5333333333333332</v>
          </cell>
          <cell r="AE39">
            <v>4.9032258064516121</v>
          </cell>
          <cell r="AF39">
            <v>4.903225806451613</v>
          </cell>
          <cell r="AG39">
            <v>4.1785714285714279</v>
          </cell>
          <cell r="AH39">
            <v>5.645161290322581</v>
          </cell>
          <cell r="AI39">
            <v>5.2666666666666666</v>
          </cell>
          <cell r="AJ39">
            <v>5.7419354838709671</v>
          </cell>
          <cell r="AK39">
            <v>5.3</v>
          </cell>
          <cell r="AL39">
            <v>5.935483870967742</v>
          </cell>
          <cell r="AM39">
            <v>4.8709677419354849</v>
          </cell>
          <cell r="AN39">
            <v>4.6333333333333337</v>
          </cell>
          <cell r="AO39">
            <v>4.9032258064516121</v>
          </cell>
          <cell r="AP39">
            <v>5.6</v>
          </cell>
          <cell r="AQ39">
            <v>5.193548387096774</v>
          </cell>
          <cell r="AR39">
            <v>5.3225806451612909</v>
          </cell>
          <cell r="AS39">
            <v>5.3928571428571432</v>
          </cell>
          <cell r="AT39">
            <v>5.4193548387096762</v>
          </cell>
          <cell r="AU39">
            <v>5.7333333333333325</v>
          </cell>
          <cell r="AV39">
            <v>5.419354838709677</v>
          </cell>
          <cell r="AW39">
            <v>5.3666666666666671</v>
          </cell>
        </row>
        <row r="40">
          <cell r="A40" t="str">
            <v>Old Colony Y/Brockton/917R Montello</v>
          </cell>
          <cell r="B40">
            <v>8.32258064516129</v>
          </cell>
          <cell r="C40">
            <v>9.193548387096774</v>
          </cell>
          <cell r="D40">
            <v>10.166666666666666</v>
          </cell>
          <cell r="E40">
            <v>10.419354838709678</v>
          </cell>
          <cell r="F40">
            <v>11.8</v>
          </cell>
          <cell r="G40">
            <v>11.032258064516128</v>
          </cell>
          <cell r="H40">
            <v>11.193548387096774</v>
          </cell>
          <cell r="I40">
            <v>11.142857142857141</v>
          </cell>
          <cell r="J40">
            <v>12.290322580645164</v>
          </cell>
          <cell r="K40">
            <v>12.433333333333334</v>
          </cell>
          <cell r="L40">
            <v>11.548387096774194</v>
          </cell>
          <cell r="M40">
            <v>15.133333333333335</v>
          </cell>
          <cell r="N40">
            <v>12.387096774193546</v>
          </cell>
          <cell r="O40">
            <v>10.677419354838708</v>
          </cell>
          <cell r="P40">
            <v>10.933333333333335</v>
          </cell>
          <cell r="Q40">
            <v>11.161290322580644</v>
          </cell>
          <cell r="R40">
            <v>11.6</v>
          </cell>
          <cell r="S40">
            <v>11.645161290322582</v>
          </cell>
          <cell r="T40">
            <v>11.129032258064514</v>
          </cell>
          <cell r="U40">
            <v>9.5517241379310338</v>
          </cell>
          <cell r="V40">
            <v>10.29032258064516</v>
          </cell>
          <cell r="W40">
            <v>11.566666666666668</v>
          </cell>
          <cell r="X40">
            <v>11.516129032258066</v>
          </cell>
          <cell r="Y40">
            <v>10.666666666666668</v>
          </cell>
          <cell r="Z40">
            <v>11.741935483870968</v>
          </cell>
          <cell r="AA40">
            <v>11.06451612903226</v>
          </cell>
          <cell r="AB40">
            <v>11.733333333333334</v>
          </cell>
          <cell r="AC40">
            <v>11.806451612903226</v>
          </cell>
          <cell r="AD40">
            <v>11.066666666666665</v>
          </cell>
          <cell r="AE40">
            <v>11.67741935483871</v>
          </cell>
          <cell r="AF40">
            <v>11.354838709677422</v>
          </cell>
          <cell r="AG40">
            <v>10.214285714285714</v>
          </cell>
          <cell r="AH40">
            <v>10.774193548387098</v>
          </cell>
          <cell r="AI40">
            <v>10.4</v>
          </cell>
          <cell r="AJ40">
            <v>10.935483870967742</v>
          </cell>
          <cell r="AK40">
            <v>11.233333333333333</v>
          </cell>
          <cell r="AL40">
            <v>10.64516129032258</v>
          </cell>
          <cell r="AM40">
            <v>9.2258064516129057</v>
          </cell>
          <cell r="AN40">
            <v>11.166666666666666</v>
          </cell>
          <cell r="AO40">
            <v>9.1612903225806441</v>
          </cell>
          <cell r="AP40">
            <v>7.3333333333333339</v>
          </cell>
          <cell r="AQ40">
            <v>8.3548387096774199</v>
          </cell>
          <cell r="AR40">
            <v>10.935483870967742</v>
          </cell>
          <cell r="AS40">
            <v>11.535714285714288</v>
          </cell>
          <cell r="AT40">
            <v>11.032258064516128</v>
          </cell>
          <cell r="AU40">
            <v>9.5</v>
          </cell>
          <cell r="AV40">
            <v>11.258064516129032</v>
          </cell>
          <cell r="AW40">
            <v>9.6999999999999993</v>
          </cell>
        </row>
        <row r="41">
          <cell r="A41" t="str">
            <v>Old Colony Y/Fall River/199 N. Main</v>
          </cell>
          <cell r="F41">
            <v>13.4</v>
          </cell>
          <cell r="G41">
            <v>11.419354838709678</v>
          </cell>
          <cell r="H41">
            <v>12.29032258064516</v>
          </cell>
          <cell r="I41">
            <v>13.785714285714286</v>
          </cell>
          <cell r="J41">
            <v>13.516129032258066</v>
          </cell>
          <cell r="K41">
            <v>13.9</v>
          </cell>
          <cell r="L41">
            <v>13.225806451612904</v>
          </cell>
          <cell r="M41">
            <v>14.033333333333333</v>
          </cell>
          <cell r="N41">
            <v>13.064516129032256</v>
          </cell>
          <cell r="O41">
            <v>12.161290322580644</v>
          </cell>
          <cell r="P41">
            <v>13.533333333333331</v>
          </cell>
          <cell r="Q41">
            <v>13.7741935483871</v>
          </cell>
          <cell r="R41">
            <v>12.833333333333334</v>
          </cell>
          <cell r="S41">
            <v>12.741935483870968</v>
          </cell>
          <cell r="T41">
            <v>13.129032258064514</v>
          </cell>
          <cell r="U41">
            <v>13.482758620689657</v>
          </cell>
          <cell r="V41">
            <v>13.483870967741936</v>
          </cell>
          <cell r="W41">
            <v>13.9</v>
          </cell>
          <cell r="X41">
            <v>11.548387096774194</v>
          </cell>
          <cell r="Y41">
            <v>5.9</v>
          </cell>
          <cell r="Z41">
            <v>8.5483870967741922</v>
          </cell>
          <cell r="AA41">
            <v>1.5806451612903225</v>
          </cell>
        </row>
        <row r="42">
          <cell r="A42" t="str">
            <v>Old Colony Y/NewBedford/106 bullard</v>
          </cell>
          <cell r="X42">
            <v>1.967741935483871</v>
          </cell>
          <cell r="Y42">
            <v>7.8</v>
          </cell>
          <cell r="Z42">
            <v>4.419354838709677</v>
          </cell>
          <cell r="AA42">
            <v>8.7741935483870979</v>
          </cell>
          <cell r="AB42">
            <v>12.6</v>
          </cell>
          <cell r="AC42">
            <v>12.193548387096776</v>
          </cell>
          <cell r="AD42">
            <v>12.6</v>
          </cell>
          <cell r="AE42">
            <v>10.74193548387097</v>
          </cell>
          <cell r="AF42">
            <v>12.612903225806452</v>
          </cell>
          <cell r="AG42">
            <v>12.642857142857144</v>
          </cell>
          <cell r="AH42">
            <v>12.580645161290324</v>
          </cell>
          <cell r="AI42">
            <v>13.366666666666667</v>
          </cell>
          <cell r="AJ42">
            <v>13.677419354838708</v>
          </cell>
          <cell r="AK42">
            <v>14.866666666666665</v>
          </cell>
          <cell r="AL42">
            <v>13.354838709677418</v>
          </cell>
          <cell r="AM42">
            <v>13.322580645161292</v>
          </cell>
          <cell r="AN42">
            <v>13.3</v>
          </cell>
          <cell r="AO42">
            <v>13.290322580645158</v>
          </cell>
          <cell r="AP42">
            <v>12.066666666666668</v>
          </cell>
          <cell r="AQ42">
            <v>11.161290322580646</v>
          </cell>
          <cell r="AR42">
            <v>12.741935483870968</v>
          </cell>
          <cell r="AS42">
            <v>12.892857142857144</v>
          </cell>
          <cell r="AT42">
            <v>13.06451612903226</v>
          </cell>
          <cell r="AU42">
            <v>13.533333333333331</v>
          </cell>
          <cell r="AV42">
            <v>13.451612903225808</v>
          </cell>
          <cell r="AW42">
            <v>11.5</v>
          </cell>
        </row>
        <row r="43">
          <cell r="A43" t="str">
            <v>RFK / Lancaster / 220 Old Common</v>
          </cell>
          <cell r="C43">
            <v>5.064516129032258</v>
          </cell>
          <cell r="D43">
            <v>10</v>
          </cell>
          <cell r="E43">
            <v>9.9677419354838719</v>
          </cell>
          <cell r="F43">
            <v>9.4</v>
          </cell>
          <cell r="G43">
            <v>9.258064516129032</v>
          </cell>
          <cell r="H43">
            <v>9.9032258064516157</v>
          </cell>
          <cell r="I43">
            <v>11.785714285714286</v>
          </cell>
          <cell r="J43">
            <v>10.193548387096774</v>
          </cell>
          <cell r="K43">
            <v>11.433333333333334</v>
          </cell>
          <cell r="L43">
            <v>13.516129032258064</v>
          </cell>
          <cell r="M43">
            <v>13.633333333333335</v>
          </cell>
          <cell r="N43">
            <v>13.870967741935484</v>
          </cell>
          <cell r="O43">
            <v>12.516129032258064</v>
          </cell>
          <cell r="P43">
            <v>11.6</v>
          </cell>
          <cell r="Q43">
            <v>12.064516129032258</v>
          </cell>
          <cell r="R43">
            <v>13.1</v>
          </cell>
          <cell r="S43">
            <v>14.806451612903226</v>
          </cell>
          <cell r="T43">
            <v>14.096774193548388</v>
          </cell>
          <cell r="U43">
            <v>14.413793103448274</v>
          </cell>
          <cell r="V43">
            <v>14.129032258064518</v>
          </cell>
          <cell r="W43">
            <v>14.466666666666667</v>
          </cell>
          <cell r="X43">
            <v>14.70967741935484</v>
          </cell>
          <cell r="Y43">
            <v>14.666666666666668</v>
          </cell>
          <cell r="Z43">
            <v>14.67741935483871</v>
          </cell>
          <cell r="AA43">
            <v>13.935483870967742</v>
          </cell>
          <cell r="AB43">
            <v>13.633333333333333</v>
          </cell>
          <cell r="AC43">
            <v>13.387096774193548</v>
          </cell>
          <cell r="AD43">
            <v>11.433333333333334</v>
          </cell>
          <cell r="AE43">
            <v>10.32258064516129</v>
          </cell>
          <cell r="AF43">
            <v>13.516129032258064</v>
          </cell>
          <cell r="AG43">
            <v>12.714285714285714</v>
          </cell>
          <cell r="AH43">
            <v>10.645161290322582</v>
          </cell>
          <cell r="AI43">
            <v>12.3</v>
          </cell>
          <cell r="AJ43">
            <v>13.064516129032256</v>
          </cell>
          <cell r="AK43">
            <v>14</v>
          </cell>
          <cell r="AL43">
            <v>13.580645161290322</v>
          </cell>
          <cell r="AM43">
            <v>12.483870967741936</v>
          </cell>
          <cell r="AN43">
            <v>10.433333333333335</v>
          </cell>
          <cell r="AO43">
            <v>12.419354838709678</v>
          </cell>
          <cell r="AP43">
            <v>11.3</v>
          </cell>
          <cell r="AQ43">
            <v>10.774193548387096</v>
          </cell>
          <cell r="AR43">
            <v>10.774193548387096</v>
          </cell>
          <cell r="AS43">
            <v>11.107142857142858</v>
          </cell>
          <cell r="AT43">
            <v>12.741935483870968</v>
          </cell>
          <cell r="AU43">
            <v>14.166666666666666</v>
          </cell>
          <cell r="AV43">
            <v>13.129032258064518</v>
          </cell>
          <cell r="AW43">
            <v>13.2</v>
          </cell>
        </row>
        <row r="44">
          <cell r="A44" t="str">
            <v>RFK / S.Yarmouth / 137 Run Pond</v>
          </cell>
          <cell r="B44">
            <v>9.612903225806452</v>
          </cell>
          <cell r="C44">
            <v>11.612903225806452</v>
          </cell>
          <cell r="D44">
            <v>10.466666666666667</v>
          </cell>
          <cell r="E44">
            <v>10.451612903225804</v>
          </cell>
          <cell r="F44">
            <v>11.533333333333335</v>
          </cell>
          <cell r="G44">
            <v>11.322580645161288</v>
          </cell>
          <cell r="H44">
            <v>9.1935483870967758</v>
          </cell>
          <cell r="I44">
            <v>10.392857142857142</v>
          </cell>
          <cell r="J44">
            <v>11.774193548387098</v>
          </cell>
          <cell r="K44">
            <v>11.566666666666666</v>
          </cell>
          <cell r="L44">
            <v>11.387096774193548</v>
          </cell>
          <cell r="M44">
            <v>11.833333333333332</v>
          </cell>
          <cell r="N44">
            <v>9.387096774193548</v>
          </cell>
          <cell r="O44">
            <v>9.5483870967741939</v>
          </cell>
          <cell r="P44">
            <v>10.266666666666666</v>
          </cell>
          <cell r="Q44">
            <v>10.29032258064516</v>
          </cell>
          <cell r="R44">
            <v>11.666666666666666</v>
          </cell>
          <cell r="S44">
            <v>10.967741935483874</v>
          </cell>
          <cell r="T44">
            <v>11.516129032258064</v>
          </cell>
          <cell r="U44">
            <v>11.310344827586206</v>
          </cell>
          <cell r="V44">
            <v>10.419354838709678</v>
          </cell>
          <cell r="W44">
            <v>9.8333333333333321</v>
          </cell>
          <cell r="X44">
            <v>11.806451612903226</v>
          </cell>
          <cell r="Y44">
            <v>11.833333333333332</v>
          </cell>
          <cell r="Z44">
            <v>11.774193548387096</v>
          </cell>
          <cell r="AA44">
            <v>11.032258064516128</v>
          </cell>
          <cell r="AB44">
            <v>11.7</v>
          </cell>
          <cell r="AC44">
            <v>11.580645161290322</v>
          </cell>
          <cell r="AD44">
            <v>11.666666666666666</v>
          </cell>
          <cell r="AE44">
            <v>11.67741935483871</v>
          </cell>
          <cell r="AF44">
            <v>11.258064516129034</v>
          </cell>
          <cell r="AG44">
            <v>11.25</v>
          </cell>
          <cell r="AH44">
            <v>11.806451612903228</v>
          </cell>
          <cell r="AI44">
            <v>11.366666666666669</v>
          </cell>
          <cell r="AJ44">
            <v>11.161290322580646</v>
          </cell>
          <cell r="AK44">
            <v>11.066666666666668</v>
          </cell>
          <cell r="AL44">
            <v>11</v>
          </cell>
          <cell r="AM44">
            <v>12</v>
          </cell>
          <cell r="AN44">
            <v>11.266666666666667</v>
          </cell>
          <cell r="AO44">
            <v>11.806451612903226</v>
          </cell>
          <cell r="AP44">
            <v>11.966666666666667</v>
          </cell>
          <cell r="AQ44">
            <v>11.161290322580644</v>
          </cell>
          <cell r="AR44">
            <v>11.161290322580644</v>
          </cell>
          <cell r="AS44">
            <v>11.357142857142858</v>
          </cell>
          <cell r="AT44">
            <v>11.838709677419354</v>
          </cell>
          <cell r="AU44">
            <v>11.733333333333333</v>
          </cell>
          <cell r="AV44">
            <v>11.096774193548386</v>
          </cell>
          <cell r="AW44">
            <v>10.366666666666667</v>
          </cell>
        </row>
        <row r="45">
          <cell r="A45" t="str">
            <v>SPIN / Lynn / 50 Newhall Street</v>
          </cell>
          <cell r="D45">
            <v>4.5</v>
          </cell>
          <cell r="E45">
            <v>10.064516129032256</v>
          </cell>
          <cell r="F45">
            <v>10.5</v>
          </cell>
          <cell r="G45">
            <v>8.2258064516129039</v>
          </cell>
          <cell r="H45">
            <v>5.354838709677419</v>
          </cell>
          <cell r="I45">
            <v>1.3214285714285712</v>
          </cell>
          <cell r="J45">
            <v>8</v>
          </cell>
          <cell r="K45">
            <v>10.433333333333332</v>
          </cell>
          <cell r="L45">
            <v>7.8709677419354822</v>
          </cell>
          <cell r="M45">
            <v>8.2333333333333343</v>
          </cell>
          <cell r="N45">
            <v>10.064516129032258</v>
          </cell>
          <cell r="O45">
            <v>8.129032258064516</v>
          </cell>
          <cell r="P45">
            <v>6.333333333333333</v>
          </cell>
          <cell r="Q45">
            <v>9.2258064516129021</v>
          </cell>
          <cell r="R45">
            <v>9</v>
          </cell>
          <cell r="S45">
            <v>8</v>
          </cell>
          <cell r="T45">
            <v>8.9677419354838737</v>
          </cell>
          <cell r="U45">
            <v>6.5862068965517251</v>
          </cell>
          <cell r="V45">
            <v>9.193548387096774</v>
          </cell>
          <cell r="W45">
            <v>9.5666666666666647</v>
          </cell>
          <cell r="X45">
            <v>9.0322580645161263</v>
          </cell>
          <cell r="Y45">
            <v>10.5</v>
          </cell>
          <cell r="Z45">
            <v>11.225806451612904</v>
          </cell>
          <cell r="AA45">
            <v>9.1935483870967758</v>
          </cell>
          <cell r="AB45">
            <v>8.0333333333333332</v>
          </cell>
          <cell r="AC45">
            <v>8.9677419354838701</v>
          </cell>
          <cell r="AD45">
            <v>9.8000000000000007</v>
          </cell>
          <cell r="AE45">
            <v>9.67741935483871</v>
          </cell>
          <cell r="AF45">
            <v>9.4516129032258043</v>
          </cell>
          <cell r="AG45">
            <v>7.4285714285714297</v>
          </cell>
          <cell r="AH45">
            <v>9.612903225806452</v>
          </cell>
          <cell r="AI45">
            <v>9.6</v>
          </cell>
          <cell r="AJ45">
            <v>8.5806451612903221</v>
          </cell>
          <cell r="AK45">
            <v>11.433333333333334</v>
          </cell>
          <cell r="AL45">
            <v>8.5161290322580641</v>
          </cell>
          <cell r="AM45">
            <v>8.5806451612903238</v>
          </cell>
          <cell r="AN45">
            <v>5.9666666666666668</v>
          </cell>
          <cell r="AO45">
            <v>7.5161290322580632</v>
          </cell>
          <cell r="AP45">
            <v>11.06666666666667</v>
          </cell>
          <cell r="AQ45">
            <v>9.7096774193548381</v>
          </cell>
          <cell r="AR45">
            <v>8.5483870967741939</v>
          </cell>
          <cell r="AS45">
            <v>9.2857142857142865</v>
          </cell>
          <cell r="AT45">
            <v>8.3548387096774182</v>
          </cell>
          <cell r="AU45">
            <v>10.5</v>
          </cell>
          <cell r="AV45">
            <v>9.2258064516129039</v>
          </cell>
          <cell r="AW45">
            <v>10.1</v>
          </cell>
        </row>
        <row r="46">
          <cell r="A46" t="str">
            <v>St Vincent's/FallRiver/2425Highland</v>
          </cell>
          <cell r="D46">
            <v>1.4333333333333331</v>
          </cell>
          <cell r="E46">
            <v>4.5483870967741939</v>
          </cell>
          <cell r="F46">
            <v>8.9333333333333336</v>
          </cell>
          <cell r="G46">
            <v>7.7741935483870961</v>
          </cell>
          <cell r="H46">
            <v>6.225806451612903</v>
          </cell>
          <cell r="I46">
            <v>6.4285714285714288</v>
          </cell>
          <cell r="J46">
            <v>6.935483870967742</v>
          </cell>
          <cell r="K46">
            <v>7.8</v>
          </cell>
          <cell r="L46">
            <v>7.193548387096774</v>
          </cell>
          <cell r="M46">
            <v>6.8333333333333339</v>
          </cell>
          <cell r="N46">
            <v>7.258064516129032</v>
          </cell>
          <cell r="O46">
            <v>7.935483870967742</v>
          </cell>
          <cell r="P46">
            <v>7.8</v>
          </cell>
          <cell r="Q46">
            <v>9</v>
          </cell>
          <cell r="R46">
            <v>8.9333333333333336</v>
          </cell>
          <cell r="S46">
            <v>7.064516129032258</v>
          </cell>
          <cell r="T46">
            <v>6.7419354838709671</v>
          </cell>
          <cell r="U46">
            <v>8.206896551724137</v>
          </cell>
          <cell r="V46">
            <v>8.935483870967742</v>
          </cell>
          <cell r="W46">
            <v>8.6333333333333329</v>
          </cell>
          <cell r="X46">
            <v>6.7741935483870961</v>
          </cell>
          <cell r="Y46">
            <v>6.9333333333333336</v>
          </cell>
          <cell r="Z46">
            <v>8.4838709677419359</v>
          </cell>
          <cell r="AA46">
            <v>8.2903225806451619</v>
          </cell>
          <cell r="AB46">
            <v>6.666666666666667</v>
          </cell>
          <cell r="AC46">
            <v>6.5161290322580641</v>
          </cell>
          <cell r="AD46">
            <v>8.1333333333333329</v>
          </cell>
          <cell r="AE46">
            <v>9.0645161290322598</v>
          </cell>
          <cell r="AF46">
            <v>7.4838709677419351</v>
          </cell>
          <cell r="AG46">
            <v>8.1071428571428577</v>
          </cell>
          <cell r="AH46">
            <v>8.935483870967742</v>
          </cell>
          <cell r="AI46">
            <v>8.9666666666666668</v>
          </cell>
          <cell r="AJ46">
            <v>8.5806451612903203</v>
          </cell>
          <cell r="AK46">
            <v>8.9</v>
          </cell>
          <cell r="AL46">
            <v>8.612903225806452</v>
          </cell>
          <cell r="AM46">
            <v>7.67741935483871</v>
          </cell>
          <cell r="AN46">
            <v>5.2</v>
          </cell>
          <cell r="AO46">
            <v>3.645161290322581</v>
          </cell>
          <cell r="AP46">
            <v>7.333333333333333</v>
          </cell>
          <cell r="AQ46">
            <v>8.3548387096774182</v>
          </cell>
          <cell r="AR46">
            <v>8.8709677419354822</v>
          </cell>
          <cell r="AS46">
            <v>6.5</v>
          </cell>
          <cell r="AT46">
            <v>7.1935483870967731</v>
          </cell>
          <cell r="AU46">
            <v>7.1333333333333337</v>
          </cell>
          <cell r="AV46">
            <v>8.935483870967742</v>
          </cell>
          <cell r="AW46">
            <v>8.9333333333333336</v>
          </cell>
        </row>
        <row r="47">
          <cell r="A47" t="str">
            <v>TeamCoord / Bradford / 4 S. Kimball</v>
          </cell>
          <cell r="D47">
            <v>1.9333333333333331</v>
          </cell>
          <cell r="E47">
            <v>5.6129032258064511</v>
          </cell>
          <cell r="F47">
            <v>8.9</v>
          </cell>
          <cell r="G47">
            <v>8.387096774193548</v>
          </cell>
          <cell r="H47">
            <v>8.4516129032258078</v>
          </cell>
          <cell r="I47">
            <v>8.8928571428571441</v>
          </cell>
          <cell r="J47">
            <v>9.4193548387096762</v>
          </cell>
          <cell r="K47">
            <v>9.1666666666666661</v>
          </cell>
          <cell r="L47">
            <v>9.4838709677419342</v>
          </cell>
          <cell r="M47">
            <v>8.9666666666666668</v>
          </cell>
          <cell r="N47">
            <v>5.8064516129032251</v>
          </cell>
          <cell r="O47">
            <v>5.064516129032258</v>
          </cell>
          <cell r="P47">
            <v>4.1333333333333329</v>
          </cell>
          <cell r="Q47">
            <v>5.419354838709677</v>
          </cell>
          <cell r="R47">
            <v>5.5</v>
          </cell>
          <cell r="S47">
            <v>4.7096774193548381</v>
          </cell>
          <cell r="T47">
            <v>5.354838709677419</v>
          </cell>
          <cell r="U47">
            <v>5.4482758620689653</v>
          </cell>
          <cell r="V47">
            <v>3.67741935483871</v>
          </cell>
          <cell r="W47">
            <v>3.9333333333333327</v>
          </cell>
          <cell r="X47">
            <v>4.064516129032258</v>
          </cell>
          <cell r="Y47">
            <v>3.4</v>
          </cell>
          <cell r="Z47">
            <v>5.32258064516129</v>
          </cell>
          <cell r="AA47">
            <v>4.258064516129032</v>
          </cell>
          <cell r="AB47">
            <v>3.1</v>
          </cell>
          <cell r="AC47">
            <v>5.096774193548387</v>
          </cell>
          <cell r="AD47">
            <v>5.0333333333333332</v>
          </cell>
          <cell r="AE47">
            <v>4.064516129032258</v>
          </cell>
          <cell r="AF47">
            <v>5.5161290322580641</v>
          </cell>
          <cell r="AG47">
            <v>4.6071428571428577</v>
          </cell>
          <cell r="AH47">
            <v>2.193548387096774</v>
          </cell>
          <cell r="AI47">
            <v>3.7</v>
          </cell>
          <cell r="AJ47">
            <v>5.7419354838709671</v>
          </cell>
          <cell r="AK47">
            <v>5.3</v>
          </cell>
          <cell r="AL47">
            <v>3.8064516129032255</v>
          </cell>
          <cell r="AM47">
            <v>3.193548387096774</v>
          </cell>
          <cell r="AN47">
            <v>3.7666666666666666</v>
          </cell>
          <cell r="AO47">
            <v>4.32258064516129</v>
          </cell>
          <cell r="AP47">
            <v>2.6666666666666674</v>
          </cell>
          <cell r="AQ47">
            <v>3.354838709677419</v>
          </cell>
          <cell r="AR47">
            <v>4</v>
          </cell>
          <cell r="AS47">
            <v>4</v>
          </cell>
          <cell r="AT47">
            <v>4.4838709677419359</v>
          </cell>
          <cell r="AU47">
            <v>5.2333333333333325</v>
          </cell>
          <cell r="AV47">
            <v>5.741935483870968</v>
          </cell>
          <cell r="AW47">
            <v>4.5666666666666664</v>
          </cell>
        </row>
        <row r="48">
          <cell r="A48" t="str">
            <v>TeamCoord / Haverhill / 20NewcombSt</v>
          </cell>
          <cell r="D48">
            <v>3.3333333333333335</v>
          </cell>
          <cell r="E48">
            <v>4.258064516129032</v>
          </cell>
          <cell r="F48">
            <v>1.3</v>
          </cell>
          <cell r="K48">
            <v>6.6666666666666666E-2</v>
          </cell>
          <cell r="L48">
            <v>1.161290322580645</v>
          </cell>
          <cell r="M48">
            <v>1.9666666666666668</v>
          </cell>
          <cell r="N48">
            <v>5.4838709677419359</v>
          </cell>
          <cell r="O48">
            <v>1.2580645161290323</v>
          </cell>
          <cell r="P48">
            <v>3.333333333333333</v>
          </cell>
          <cell r="Q48">
            <v>3.903225806451613</v>
          </cell>
          <cell r="R48">
            <v>5.2</v>
          </cell>
          <cell r="S48">
            <v>5.064516129032258</v>
          </cell>
          <cell r="T48">
            <v>5.064516129032258</v>
          </cell>
          <cell r="U48">
            <v>5.931034482758621</v>
          </cell>
          <cell r="V48">
            <v>4.6774193548387091</v>
          </cell>
          <cell r="W48">
            <v>5.5</v>
          </cell>
          <cell r="X48">
            <v>5.3870967741935489</v>
          </cell>
          <cell r="Y48">
            <v>4.7</v>
          </cell>
          <cell r="Z48">
            <v>3.838709677419355</v>
          </cell>
          <cell r="AA48">
            <v>3.8064516129032251</v>
          </cell>
          <cell r="AB48">
            <v>5.9</v>
          </cell>
          <cell r="AC48">
            <v>5.838709677419355</v>
          </cell>
          <cell r="AD48">
            <v>4.2333333333333334</v>
          </cell>
          <cell r="AE48">
            <v>5.290322580645161</v>
          </cell>
          <cell r="AF48">
            <v>5.4838709677419351</v>
          </cell>
          <cell r="AG48">
            <v>2.3928571428571428</v>
          </cell>
          <cell r="AH48">
            <v>2.645161290322581</v>
          </cell>
          <cell r="AI48">
            <v>3.9666666666666663</v>
          </cell>
          <cell r="AJ48">
            <v>3.4838709677419355</v>
          </cell>
          <cell r="AK48">
            <v>1.3666666666666667</v>
          </cell>
          <cell r="AL48">
            <v>2.7419354838709671</v>
          </cell>
          <cell r="AM48">
            <v>4.8709677419354831</v>
          </cell>
          <cell r="AN48">
            <v>3.6333333333333333</v>
          </cell>
          <cell r="AO48">
            <v>5.129032258064516</v>
          </cell>
          <cell r="AP48">
            <v>4.5333333333333332</v>
          </cell>
          <cell r="AQ48">
            <v>4.032258064516129</v>
          </cell>
          <cell r="AR48">
            <v>5.32258064516129</v>
          </cell>
          <cell r="AS48">
            <v>5.2142857142857144</v>
          </cell>
          <cell r="AT48">
            <v>3.967741935483871</v>
          </cell>
          <cell r="AU48">
            <v>2.2999999999999998</v>
          </cell>
          <cell r="AV48">
            <v>5.032258064516129</v>
          </cell>
          <cell r="AW48">
            <v>3.4</v>
          </cell>
        </row>
        <row r="49">
          <cell r="A49" t="str">
            <v>TeamCoord/Wilmington/82HighSt</v>
          </cell>
          <cell r="D49">
            <v>1.8333333333333335</v>
          </cell>
          <cell r="E49">
            <v>4.741935483870968</v>
          </cell>
          <cell r="F49">
            <v>2.9333333333333336</v>
          </cell>
          <cell r="G49">
            <v>4.064516129032258</v>
          </cell>
          <cell r="H49">
            <v>3.5483870967741931</v>
          </cell>
          <cell r="I49">
            <v>3.6428571428571428</v>
          </cell>
          <cell r="J49">
            <v>3.4516129032258069</v>
          </cell>
          <cell r="K49">
            <v>4.8666666666666663</v>
          </cell>
          <cell r="L49">
            <v>4.6129032258064511</v>
          </cell>
          <cell r="M49">
            <v>5.0333333333333332</v>
          </cell>
          <cell r="N49">
            <v>4.838709677419355</v>
          </cell>
          <cell r="O49">
            <v>4.806451612903226</v>
          </cell>
          <cell r="P49">
            <v>3.7</v>
          </cell>
          <cell r="Q49">
            <v>3.806451612903226</v>
          </cell>
          <cell r="R49">
            <v>3.1333333333333333</v>
          </cell>
          <cell r="S49">
            <v>4.096774193548387</v>
          </cell>
          <cell r="T49">
            <v>4.935483870967742</v>
          </cell>
          <cell r="U49">
            <v>4.7931034482758621</v>
          </cell>
          <cell r="V49">
            <v>4.4838709677419351</v>
          </cell>
          <cell r="W49">
            <v>3.3333333333333335</v>
          </cell>
          <cell r="X49">
            <v>3.32258064516129</v>
          </cell>
          <cell r="Y49">
            <v>4.666666666666667</v>
          </cell>
          <cell r="Z49">
            <v>4.4516129032258061</v>
          </cell>
          <cell r="AA49">
            <v>4.4193548387096779</v>
          </cell>
          <cell r="AB49">
            <v>2.833333333333333</v>
          </cell>
          <cell r="AC49">
            <v>4.096774193548387</v>
          </cell>
          <cell r="AD49">
            <v>4.8666666666666663</v>
          </cell>
          <cell r="AE49">
            <v>4.354838709677419</v>
          </cell>
          <cell r="AF49">
            <v>2.967741935483871</v>
          </cell>
          <cell r="AG49">
            <v>4.5714285714285712</v>
          </cell>
          <cell r="AH49">
            <v>3.967741935483871</v>
          </cell>
          <cell r="AI49">
            <v>3.9666666666666672</v>
          </cell>
          <cell r="AJ49">
            <v>4.612903225806452</v>
          </cell>
          <cell r="AK49">
            <v>4.7333333333333334</v>
          </cell>
          <cell r="AL49">
            <v>4.3870967741935472</v>
          </cell>
          <cell r="AM49">
            <v>4.290322580645161</v>
          </cell>
          <cell r="AN49">
            <v>4.8333333333333339</v>
          </cell>
          <cell r="AO49">
            <v>4.870967741935484</v>
          </cell>
          <cell r="AP49">
            <v>4.5666666666666664</v>
          </cell>
          <cell r="AQ49">
            <v>4.838709677419355</v>
          </cell>
          <cell r="AR49">
            <v>4.4838709677419351</v>
          </cell>
          <cell r="AS49">
            <v>4.9642857142857144</v>
          </cell>
          <cell r="AT49">
            <v>4.709677419354839</v>
          </cell>
          <cell r="AU49">
            <v>4.833333333333333</v>
          </cell>
          <cell r="AV49">
            <v>4.8064516129032251</v>
          </cell>
          <cell r="AW49">
            <v>4.3</v>
          </cell>
        </row>
        <row r="50">
          <cell r="A50" t="str">
            <v>TheHome for LW/Walpole/399Lincoln</v>
          </cell>
          <cell r="C50">
            <v>1.6774193548387095</v>
          </cell>
          <cell r="D50">
            <v>2.7333333333333329</v>
          </cell>
          <cell r="E50">
            <v>5.129032258064516</v>
          </cell>
          <cell r="F50">
            <v>4.0999999999999996</v>
          </cell>
          <cell r="G50">
            <v>3.6774193548387095</v>
          </cell>
          <cell r="H50">
            <v>3.9354838709677415</v>
          </cell>
          <cell r="I50">
            <v>4.7857142857142856</v>
          </cell>
          <cell r="J50">
            <v>2.612903225806452</v>
          </cell>
          <cell r="K50">
            <v>5.6333333333333329</v>
          </cell>
          <cell r="L50">
            <v>5.580645161290323</v>
          </cell>
          <cell r="M50">
            <v>6.0333333333333332</v>
          </cell>
          <cell r="N50">
            <v>2.8064516129032255</v>
          </cell>
          <cell r="O50">
            <v>5.193548387096774</v>
          </cell>
          <cell r="P50">
            <v>5.3</v>
          </cell>
          <cell r="Q50">
            <v>5.064516129032258</v>
          </cell>
          <cell r="R50">
            <v>6.9666666666666668</v>
          </cell>
          <cell r="S50">
            <v>5.5161290322580649</v>
          </cell>
          <cell r="T50">
            <v>6</v>
          </cell>
          <cell r="U50">
            <v>7.5172413793103452</v>
          </cell>
          <cell r="V50">
            <v>6.6451612903225801</v>
          </cell>
          <cell r="W50">
            <v>7.2666666666666675</v>
          </cell>
          <cell r="X50">
            <v>6.7096774193548381</v>
          </cell>
          <cell r="Y50">
            <v>7.1333333333333329</v>
          </cell>
          <cell r="Z50">
            <v>6.32258064516129</v>
          </cell>
          <cell r="AA50">
            <v>7.32258064516129</v>
          </cell>
          <cell r="AB50">
            <v>6.8666666666666654</v>
          </cell>
          <cell r="AC50">
            <v>6.387096774193548</v>
          </cell>
          <cell r="AD50">
            <v>7</v>
          </cell>
          <cell r="AE50">
            <v>6.2903225806451601</v>
          </cell>
          <cell r="AF50">
            <v>6.258064516129032</v>
          </cell>
          <cell r="AG50">
            <v>7.4285714285714288</v>
          </cell>
          <cell r="AH50">
            <v>7.806451612903226</v>
          </cell>
          <cell r="AI50">
            <v>7.2</v>
          </cell>
          <cell r="AJ50">
            <v>7.580645161290323</v>
          </cell>
          <cell r="AK50">
            <v>6.9</v>
          </cell>
          <cell r="AL50">
            <v>6.5806451612903221</v>
          </cell>
          <cell r="AM50">
            <v>6.1612903225806459</v>
          </cell>
          <cell r="AN50">
            <v>4.3333333333333321</v>
          </cell>
          <cell r="AO50">
            <v>6.5483870967741939</v>
          </cell>
          <cell r="AP50">
            <v>6.4666666666666668</v>
          </cell>
          <cell r="AQ50">
            <v>6.064516129032258</v>
          </cell>
          <cell r="AR50">
            <v>6.1290322580645151</v>
          </cell>
          <cell r="AS50">
            <v>6.7857142857142847</v>
          </cell>
          <cell r="AT50">
            <v>7.032258064516129</v>
          </cell>
          <cell r="AU50">
            <v>6.9</v>
          </cell>
          <cell r="AV50">
            <v>5.354838709677419</v>
          </cell>
          <cell r="AW50">
            <v>6.2333333333333334</v>
          </cell>
        </row>
        <row r="51">
          <cell r="A51" t="str">
            <v>Wayside/Framingham/1FredrickAbbotWy</v>
          </cell>
          <cell r="AI51">
            <v>1.5</v>
          </cell>
          <cell r="AJ51">
            <v>20.064516129032256</v>
          </cell>
          <cell r="AK51">
            <v>18.066666666666666</v>
          </cell>
          <cell r="AL51">
            <v>20.451612903225808</v>
          </cell>
          <cell r="AM51">
            <v>20.161290322580641</v>
          </cell>
          <cell r="AN51">
            <v>19.633333333333329</v>
          </cell>
          <cell r="AO51">
            <v>18.806451612903231</v>
          </cell>
          <cell r="AP51">
            <v>19.533333333333328</v>
          </cell>
          <cell r="AQ51">
            <v>19.419354838709683</v>
          </cell>
          <cell r="AR51">
            <v>17.419354838709676</v>
          </cell>
          <cell r="AS51">
            <v>19.178571428571431</v>
          </cell>
          <cell r="AT51">
            <v>20</v>
          </cell>
          <cell r="AU51">
            <v>19.866666666666667</v>
          </cell>
          <cell r="AV51">
            <v>19.870967741935484</v>
          </cell>
          <cell r="AW51">
            <v>20.5</v>
          </cell>
        </row>
        <row r="52">
          <cell r="A52" t="str">
            <v>Wayside/Framingham/85Edgell Rd</v>
          </cell>
          <cell r="E52">
            <v>2.258064516129032</v>
          </cell>
          <cell r="F52">
            <v>3.3333333333333335</v>
          </cell>
          <cell r="G52">
            <v>3.6774193548387095</v>
          </cell>
          <cell r="H52">
            <v>3.7741935483870965</v>
          </cell>
          <cell r="I52">
            <v>2.25</v>
          </cell>
          <cell r="J52">
            <v>3.774193548387097</v>
          </cell>
          <cell r="K52">
            <v>3.8333333333333335</v>
          </cell>
          <cell r="L52">
            <v>3.5161290322580645</v>
          </cell>
          <cell r="M52">
            <v>3.5333333333333337</v>
          </cell>
          <cell r="N52">
            <v>3.838709677419355</v>
          </cell>
          <cell r="O52">
            <v>4.0322580645161299</v>
          </cell>
          <cell r="P52">
            <v>3.9666666666666668</v>
          </cell>
          <cell r="Q52">
            <v>3.935483870967742</v>
          </cell>
          <cell r="R52">
            <v>3.7</v>
          </cell>
          <cell r="S52">
            <v>3.838709677419355</v>
          </cell>
          <cell r="T52">
            <v>3.967741935483871</v>
          </cell>
          <cell r="U52">
            <v>3.9655172413793105</v>
          </cell>
          <cell r="V52">
            <v>4</v>
          </cell>
          <cell r="W52">
            <v>4</v>
          </cell>
          <cell r="X52">
            <v>3.5161290322580645</v>
          </cell>
          <cell r="Y52">
            <v>4.6666666666666661</v>
          </cell>
          <cell r="Z52">
            <v>4.290322580645161</v>
          </cell>
          <cell r="AA52">
            <v>3.8387096774193541</v>
          </cell>
          <cell r="AB52">
            <v>4</v>
          </cell>
          <cell r="AC52">
            <v>2.7096774193548385</v>
          </cell>
          <cell r="AD52">
            <v>3.5666666666666664</v>
          </cell>
          <cell r="AE52">
            <v>3.4516129032258065</v>
          </cell>
          <cell r="AF52">
            <v>2.967741935483871</v>
          </cell>
          <cell r="AG52">
            <v>3.8928571428571428</v>
          </cell>
          <cell r="AH52">
            <v>3.935483870967742</v>
          </cell>
          <cell r="AI52">
            <v>3.6</v>
          </cell>
        </row>
        <row r="53">
          <cell r="A53" t="str">
            <v>Wayside/Framingham/98DennisonAve</v>
          </cell>
          <cell r="E53">
            <v>8.612903225806452</v>
          </cell>
          <cell r="F53">
            <v>6.9333333333333336</v>
          </cell>
          <cell r="G53">
            <v>5.612903225806452</v>
          </cell>
          <cell r="H53">
            <v>5.645161290322581</v>
          </cell>
          <cell r="I53">
            <v>8</v>
          </cell>
          <cell r="J53">
            <v>8.6129032258064537</v>
          </cell>
          <cell r="K53">
            <v>7.4333333333333345</v>
          </cell>
          <cell r="L53">
            <v>8.0967741935483879</v>
          </cell>
          <cell r="M53">
            <v>8.3333333333333339</v>
          </cell>
          <cell r="N53">
            <v>7.419354838709677</v>
          </cell>
          <cell r="O53">
            <v>7.935483870967742</v>
          </cell>
          <cell r="P53">
            <v>5.8666666666666663</v>
          </cell>
          <cell r="Q53">
            <v>7.161290322580645</v>
          </cell>
          <cell r="R53">
            <v>7.6666666666666661</v>
          </cell>
          <cell r="S53">
            <v>7.838709677419355</v>
          </cell>
          <cell r="T53">
            <v>8.3225806451612918</v>
          </cell>
          <cell r="U53">
            <v>8.3793103448275854</v>
          </cell>
          <cell r="V53">
            <v>7.354838709677419</v>
          </cell>
          <cell r="W53">
            <v>8.2333333333333343</v>
          </cell>
          <cell r="X53">
            <v>6.9677419354838701</v>
          </cell>
          <cell r="Y53">
            <v>8</v>
          </cell>
          <cell r="Z53">
            <v>8.193548387096774</v>
          </cell>
          <cell r="AA53">
            <v>7.193548387096774</v>
          </cell>
          <cell r="AB53">
            <v>7.6</v>
          </cell>
          <cell r="AC53">
            <v>7.0322580645161281</v>
          </cell>
          <cell r="AD53">
            <v>8.4</v>
          </cell>
          <cell r="AE53">
            <v>7.129032258064516</v>
          </cell>
          <cell r="AF53">
            <v>6.6129032258064511</v>
          </cell>
          <cell r="AG53">
            <v>8.25</v>
          </cell>
          <cell r="AH53">
            <v>8.1612903225806441</v>
          </cell>
          <cell r="AI53">
            <v>7.7</v>
          </cell>
        </row>
        <row r="54">
          <cell r="A54" t="str">
            <v>Wayside/Waltham/558WaverleyOaksRd</v>
          </cell>
          <cell r="E54">
            <v>5.354838709677419</v>
          </cell>
          <cell r="F54">
            <v>5.4333333333333336</v>
          </cell>
          <cell r="G54">
            <v>6.0967741935483861</v>
          </cell>
          <cell r="H54">
            <v>7.6774193548387082</v>
          </cell>
          <cell r="I54">
            <v>6.9285714285714288</v>
          </cell>
          <cell r="J54">
            <v>8.3548387096774182</v>
          </cell>
          <cell r="K54">
            <v>8.2333333333333325</v>
          </cell>
          <cell r="L54">
            <v>7.3870967741935489</v>
          </cell>
          <cell r="M54">
            <v>7.833333333333333</v>
          </cell>
          <cell r="N54">
            <v>7.161290322580645</v>
          </cell>
          <cell r="O54">
            <v>6.6451612903225801</v>
          </cell>
          <cell r="P54">
            <v>6.0333333333333332</v>
          </cell>
          <cell r="Q54">
            <v>7.8064516129032251</v>
          </cell>
          <cell r="R54">
            <v>6.5</v>
          </cell>
          <cell r="S54">
            <v>6.6774193548387109</v>
          </cell>
          <cell r="T54">
            <v>7.4838709677419359</v>
          </cell>
          <cell r="U54">
            <v>7.5862068965517251</v>
          </cell>
          <cell r="V54">
            <v>6.4838709677419351</v>
          </cell>
          <cell r="W54">
            <v>7.5333333333333332</v>
          </cell>
          <cell r="X54">
            <v>7.4838709677419359</v>
          </cell>
          <cell r="Y54">
            <v>6.7666666666666657</v>
          </cell>
          <cell r="Z54">
            <v>7.612903225806452</v>
          </cell>
          <cell r="AA54">
            <v>8.1290322580645178</v>
          </cell>
          <cell r="AB54">
            <v>8.8333333333333321</v>
          </cell>
          <cell r="AC54">
            <v>7.4516129032258069</v>
          </cell>
          <cell r="AD54">
            <v>5.5666666666666664</v>
          </cell>
          <cell r="AE54">
            <v>7</v>
          </cell>
          <cell r="AF54">
            <v>7.5483870967741922</v>
          </cell>
          <cell r="AG54">
            <v>7.1785714285714279</v>
          </cell>
          <cell r="AH54">
            <v>8.0322580645161281</v>
          </cell>
          <cell r="AI54">
            <v>5.6333333333333346</v>
          </cell>
        </row>
        <row r="55">
          <cell r="A55" t="str">
            <v>YOU / Boylston / 1 Elmwood Place</v>
          </cell>
          <cell r="B55">
            <v>7.9354838709677411</v>
          </cell>
          <cell r="C55">
            <v>8.4838709677419359</v>
          </cell>
          <cell r="D55">
            <v>8.8666666666666654</v>
          </cell>
          <cell r="E55">
            <v>8.4193548387096779</v>
          </cell>
          <cell r="F55">
            <v>7.5333333333333332</v>
          </cell>
          <cell r="G55">
            <v>7</v>
          </cell>
          <cell r="H55">
            <v>7.806451612903226</v>
          </cell>
          <cell r="I55">
            <v>7.75</v>
          </cell>
          <cell r="J55">
            <v>7</v>
          </cell>
          <cell r="K55">
            <v>8.3000000000000007</v>
          </cell>
          <cell r="L55">
            <v>8.3548387096774182</v>
          </cell>
          <cell r="M55">
            <v>8.8333333333333339</v>
          </cell>
          <cell r="N55">
            <v>8.935483870967742</v>
          </cell>
          <cell r="O55">
            <v>8.7096774193548381</v>
          </cell>
          <cell r="P55">
            <v>8.033333333333335</v>
          </cell>
          <cell r="Q55">
            <v>9</v>
          </cell>
          <cell r="R55">
            <v>8.1</v>
          </cell>
          <cell r="S55">
            <v>8.9677419354838719</v>
          </cell>
          <cell r="T55">
            <v>7.838709677419355</v>
          </cell>
          <cell r="U55">
            <v>9</v>
          </cell>
          <cell r="V55">
            <v>8.806451612903226</v>
          </cell>
          <cell r="W55">
            <v>8.9333333333333336</v>
          </cell>
          <cell r="X55">
            <v>9</v>
          </cell>
          <cell r="Y55">
            <v>7.9333333333333336</v>
          </cell>
          <cell r="Z55">
            <v>7.9032258064516121</v>
          </cell>
          <cell r="AA55">
            <v>6.8709677419354831</v>
          </cell>
          <cell r="AB55">
            <v>7.9333333333333336</v>
          </cell>
          <cell r="AC55">
            <v>7.4838709677419351</v>
          </cell>
          <cell r="AD55">
            <v>7.3666666666666663</v>
          </cell>
          <cell r="AE55">
            <v>7.6451612903225801</v>
          </cell>
          <cell r="AF55">
            <v>7.612903225806452</v>
          </cell>
          <cell r="AG55">
            <v>7.9285714285714288</v>
          </cell>
          <cell r="AH55">
            <v>7.67741935483871</v>
          </cell>
          <cell r="AI55">
            <v>8.1</v>
          </cell>
          <cell r="AJ55">
            <v>8.387096774193548</v>
          </cell>
          <cell r="AK55">
            <v>8.466666666666665</v>
          </cell>
          <cell r="AL55">
            <v>7.8387096774193541</v>
          </cell>
          <cell r="AM55">
            <v>8.1290322580645178</v>
          </cell>
          <cell r="AN55">
            <v>7.8666666666666671</v>
          </cell>
          <cell r="AO55">
            <v>8.4516129032258078</v>
          </cell>
          <cell r="AP55">
            <v>7.3666666666666654</v>
          </cell>
          <cell r="AQ55">
            <v>6.9677419354838701</v>
          </cell>
          <cell r="AR55">
            <v>6.967741935483871</v>
          </cell>
          <cell r="AS55">
            <v>8.5357142857142847</v>
          </cell>
          <cell r="AT55">
            <v>8.0967741935483861</v>
          </cell>
          <cell r="AU55">
            <v>7.2333333333333334</v>
          </cell>
          <cell r="AV55">
            <v>8.4516129032258078</v>
          </cell>
          <cell r="AW55">
            <v>7.3333333333333321</v>
          </cell>
        </row>
        <row r="56">
          <cell r="A56" t="str">
            <v>YOU / Worcester / 37 Boylston</v>
          </cell>
          <cell r="B56">
            <v>4.645161290322581</v>
          </cell>
          <cell r="C56">
            <v>5.5161290322580649</v>
          </cell>
          <cell r="D56">
            <v>5.9</v>
          </cell>
          <cell r="E56">
            <v>5.935483870967742</v>
          </cell>
          <cell r="F56">
            <v>5.7</v>
          </cell>
          <cell r="G56">
            <v>5.419354838709677</v>
          </cell>
          <cell r="H56">
            <v>6.387096774193548</v>
          </cell>
          <cell r="I56">
            <v>6.3214285714285712</v>
          </cell>
          <cell r="J56">
            <v>7.806451612903226</v>
          </cell>
          <cell r="K56">
            <v>6.5333333333333341</v>
          </cell>
          <cell r="L56">
            <v>6</v>
          </cell>
          <cell r="M56">
            <v>5.5333333333333332</v>
          </cell>
          <cell r="N56">
            <v>5.5483870967741939</v>
          </cell>
          <cell r="O56">
            <v>5.741935483870968</v>
          </cell>
          <cell r="P56">
            <v>5.7666666666666666</v>
          </cell>
          <cell r="Q56">
            <v>6</v>
          </cell>
          <cell r="R56">
            <v>6</v>
          </cell>
          <cell r="S56">
            <v>5.645161290322581</v>
          </cell>
          <cell r="T56">
            <v>5.5161290322580641</v>
          </cell>
          <cell r="U56">
            <v>5.6551724137931032</v>
          </cell>
          <cell r="V56">
            <v>5.419354838709677</v>
          </cell>
          <cell r="W56">
            <v>5.9666666666666668</v>
          </cell>
          <cell r="X56">
            <v>5.967741935483871</v>
          </cell>
          <cell r="Y56">
            <v>5.8333333333333339</v>
          </cell>
          <cell r="Z56">
            <v>5.5806451612903221</v>
          </cell>
          <cell r="AA56">
            <v>6.774193548387097</v>
          </cell>
          <cell r="AB56">
            <v>6.9666666666666668</v>
          </cell>
          <cell r="AC56">
            <v>5.387096774193548</v>
          </cell>
          <cell r="AD56">
            <v>5.5</v>
          </cell>
          <cell r="AE56">
            <v>5.32258064516129</v>
          </cell>
          <cell r="AF56">
            <v>7</v>
          </cell>
          <cell r="AG56">
            <v>6.7857142857142856</v>
          </cell>
          <cell r="AH56">
            <v>6.4516129032258069</v>
          </cell>
          <cell r="AI56">
            <v>5.166666666666667</v>
          </cell>
          <cell r="AJ56">
            <v>5.064516129032258</v>
          </cell>
          <cell r="AK56">
            <v>5.8</v>
          </cell>
          <cell r="AL56">
            <v>5.67741935483871</v>
          </cell>
          <cell r="AM56">
            <v>5.838709677419355</v>
          </cell>
          <cell r="AN56">
            <v>4.9333333333333336</v>
          </cell>
          <cell r="AO56">
            <v>5.67741935483871</v>
          </cell>
          <cell r="AP56">
            <v>5.7</v>
          </cell>
          <cell r="AQ56">
            <v>5.032258064516129</v>
          </cell>
          <cell r="AR56">
            <v>4.967741935483871</v>
          </cell>
          <cell r="AS56">
            <v>4.8571428571428577</v>
          </cell>
          <cell r="AT56">
            <v>4.935483870967742</v>
          </cell>
          <cell r="AU56">
            <v>4.0999999999999996</v>
          </cell>
          <cell r="AV56">
            <v>4.870967741935484</v>
          </cell>
          <cell r="AW56">
            <v>4.0333333333333332</v>
          </cell>
        </row>
        <row r="263">
          <cell r="C263" t="str">
            <v>Bay State CS / Plymouth / 475 State 1</v>
          </cell>
          <cell r="D263" t="str">
            <v>Brockton Area Office</v>
          </cell>
          <cell r="AA263">
            <v>6.4516129032258063E-2</v>
          </cell>
          <cell r="AB263">
            <v>1</v>
          </cell>
          <cell r="AC263">
            <v>6.4516129032258063E-2</v>
          </cell>
          <cell r="AG263">
            <v>0.46666666666666667</v>
          </cell>
          <cell r="AH263">
            <v>3.2258064516129031E-2</v>
          </cell>
          <cell r="AJ263">
            <v>0.6428571428571429</v>
          </cell>
          <cell r="AK263">
            <v>1.3870967741935485</v>
          </cell>
          <cell r="AL263">
            <v>0.43333333333333335</v>
          </cell>
          <cell r="AM263">
            <v>1.032258064516129</v>
          </cell>
          <cell r="AN263">
            <v>1.1000000000000001</v>
          </cell>
          <cell r="AO263">
            <v>1</v>
          </cell>
          <cell r="AP263">
            <v>0.41935483870967744</v>
          </cell>
          <cell r="AS263">
            <v>0.36666666666666664</v>
          </cell>
          <cell r="AU263">
            <v>0.77419354838709675</v>
          </cell>
          <cell r="AV263">
            <v>1</v>
          </cell>
          <cell r="AW263">
            <v>1</v>
          </cell>
          <cell r="AX263">
            <v>0.73333333333333328</v>
          </cell>
          <cell r="AY263">
            <v>1</v>
          </cell>
          <cell r="AZ263">
            <v>1</v>
          </cell>
        </row>
        <row r="264">
          <cell r="C264" t="str">
            <v>Bay State CS / Plymouth / 475 State 2</v>
          </cell>
          <cell r="D264" t="str">
            <v>Cape Cod Area Office</v>
          </cell>
          <cell r="AT264">
            <v>9.6774193548387094E-2</v>
          </cell>
          <cell r="AW264">
            <v>1.3870967741935485</v>
          </cell>
          <cell r="AX264">
            <v>1.0333333333333334</v>
          </cell>
          <cell r="AY264">
            <v>1</v>
          </cell>
          <cell r="AZ264">
            <v>0.13333333333333333</v>
          </cell>
        </row>
        <row r="265">
          <cell r="C265" t="str">
            <v>Bay State CS / Plymouth / 475 State 3</v>
          </cell>
          <cell r="D265" t="str">
            <v>Coastal Area Office</v>
          </cell>
          <cell r="Q265">
            <v>0.12903225806451613</v>
          </cell>
          <cell r="W265">
            <v>0.67741935483870963</v>
          </cell>
          <cell r="X265">
            <v>0.41379310344827591</v>
          </cell>
          <cell r="AD265">
            <v>6.4516129032258063E-2</v>
          </cell>
        </row>
        <row r="266">
          <cell r="C266" t="str">
            <v>Bay State CS / Plymouth / 475 State 4</v>
          </cell>
          <cell r="D266" t="str">
            <v>Fall River Area Office</v>
          </cell>
          <cell r="S266">
            <v>0.2</v>
          </cell>
          <cell r="T266">
            <v>0.35483870967741937</v>
          </cell>
          <cell r="AA266">
            <v>9.6774193548387094E-2</v>
          </cell>
          <cell r="AB266">
            <v>3.3333333333333333E-2</v>
          </cell>
          <cell r="AD266">
            <v>0.32258064516129031</v>
          </cell>
          <cell r="AX266">
            <v>0.43333333333333335</v>
          </cell>
          <cell r="AZ266">
            <v>0.2</v>
          </cell>
        </row>
        <row r="267">
          <cell r="C267" t="str">
            <v>Bay State CS / Plymouth / 475 State 5</v>
          </cell>
          <cell r="D267" t="str">
            <v>New Bedford Area Office</v>
          </cell>
          <cell r="AK267">
            <v>6.4516129032258063E-2</v>
          </cell>
          <cell r="AL267">
            <v>0.43333333333333329</v>
          </cell>
          <cell r="AN267">
            <v>0.16666666666666666</v>
          </cell>
          <cell r="AO267">
            <v>9.6774193548387094E-2</v>
          </cell>
          <cell r="AR267">
            <v>0.16129032258064516</v>
          </cell>
          <cell r="AT267">
            <v>0.967741935483871</v>
          </cell>
          <cell r="AU267">
            <v>1.2903225806451613</v>
          </cell>
          <cell r="AV267">
            <v>1.7857142857142856</v>
          </cell>
          <cell r="AX267">
            <v>6.6666666666666666E-2</v>
          </cell>
          <cell r="AY267">
            <v>0.74193548387096775</v>
          </cell>
          <cell r="AZ267">
            <v>1.0666666666666667</v>
          </cell>
        </row>
        <row r="268">
          <cell r="C268" t="str">
            <v>Bay State CS / Plymouth / 475 State 6</v>
          </cell>
          <cell r="D268" t="str">
            <v>Plymouth Area Office</v>
          </cell>
          <cell r="O268">
            <v>9.6774193548387094E-2</v>
          </cell>
          <cell r="P268">
            <v>5.7</v>
          </cell>
          <cell r="Q268">
            <v>8.5806451612903221</v>
          </cell>
          <cell r="R268">
            <v>8</v>
          </cell>
          <cell r="S268">
            <v>4.8333333333333321</v>
          </cell>
          <cell r="T268">
            <v>9.9354838709677402</v>
          </cell>
          <cell r="U268">
            <v>11.366666666666667</v>
          </cell>
          <cell r="V268">
            <v>10.61290322580645</v>
          </cell>
          <cell r="W268">
            <v>10.225806451612904</v>
          </cell>
          <cell r="X268">
            <v>8.4482758620689662</v>
          </cell>
          <cell r="Y268">
            <v>10.870967741935482</v>
          </cell>
          <cell r="Z268">
            <v>12.066666666666666</v>
          </cell>
          <cell r="AA268">
            <v>10</v>
          </cell>
          <cell r="AB268">
            <v>10.3</v>
          </cell>
          <cell r="AC268">
            <v>10.387096774193548</v>
          </cell>
          <cell r="AD268">
            <v>10.129032258064516</v>
          </cell>
          <cell r="AE268">
            <v>10.933333333333334</v>
          </cell>
          <cell r="AF268">
            <v>9.9677419354838701</v>
          </cell>
          <cell r="AG268">
            <v>9.0666666666666664</v>
          </cell>
          <cell r="AH268">
            <v>11.258064516129032</v>
          </cell>
          <cell r="AI268">
            <v>10.870967741935484</v>
          </cell>
          <cell r="AJ268">
            <v>7.7857142857142865</v>
          </cell>
          <cell r="AK268">
            <v>8.0322580645161281</v>
          </cell>
          <cell r="AL268">
            <v>9.9</v>
          </cell>
          <cell r="AM268">
            <v>7.806451612903226</v>
          </cell>
          <cell r="AN268">
            <v>8.2333333333333325</v>
          </cell>
          <cell r="AO268">
            <v>5.870967741935484</v>
          </cell>
          <cell r="AP268">
            <v>9.0645161290322598</v>
          </cell>
          <cell r="AQ268">
            <v>9.6999999999999993</v>
          </cell>
          <cell r="AR268">
            <v>9.935483870967742</v>
          </cell>
          <cell r="AS268">
            <v>8.4666666666666668</v>
          </cell>
          <cell r="AT268">
            <v>7.8387096774193541</v>
          </cell>
          <cell r="AU268">
            <v>6.8387096774193541</v>
          </cell>
          <cell r="AV268">
            <v>6.5357142857142856</v>
          </cell>
          <cell r="AW268">
            <v>4.161290322580645</v>
          </cell>
          <cell r="AX268">
            <v>4.8666666666666663</v>
          </cell>
          <cell r="AY268">
            <v>8.7096774193548381</v>
          </cell>
          <cell r="AZ268">
            <v>9.1</v>
          </cell>
        </row>
        <row r="269">
          <cell r="C269" t="str">
            <v>Bay State CS / Plymouth / 475 State 7</v>
          </cell>
          <cell r="D269" t="str">
            <v>Solutions for Living (PAS SE)</v>
          </cell>
          <cell r="AF269">
            <v>0.93548387096774188</v>
          </cell>
          <cell r="AG269">
            <v>0.5</v>
          </cell>
          <cell r="AN269">
            <v>0.23333333333333334</v>
          </cell>
          <cell r="AO269">
            <v>0.16129032258064516</v>
          </cell>
          <cell r="AX269">
            <v>0.2</v>
          </cell>
        </row>
        <row r="270">
          <cell r="C270" t="str">
            <v>Bay State CS / Plymouth / 475 State 8</v>
          </cell>
          <cell r="D270" t="str">
            <v>Taunton/Attleboro Area Office</v>
          </cell>
          <cell r="T270">
            <v>0.16129032258064516</v>
          </cell>
          <cell r="AA270">
            <v>9.6774193548387094E-2</v>
          </cell>
        </row>
        <row r="271">
          <cell r="C271" t="str">
            <v>Bay State CS / S.Weymouth/ 911 Main 1</v>
          </cell>
          <cell r="D271" t="str">
            <v>Arlington Area Office</v>
          </cell>
          <cell r="G271">
            <v>6.6666666666666666E-2</v>
          </cell>
          <cell r="H271">
            <v>9.6774193548387094E-2</v>
          </cell>
          <cell r="T271">
            <v>6.4516129032258063E-2</v>
          </cell>
          <cell r="U271">
            <v>0.96666666666666667</v>
          </cell>
          <cell r="V271">
            <v>0.32258064516129031</v>
          </cell>
          <cell r="X271">
            <v>3.4482758620689655E-2</v>
          </cell>
          <cell r="Y271">
            <v>6.4516129032258063E-2</v>
          </cell>
          <cell r="AB271">
            <v>3.3333333333333333E-2</v>
          </cell>
          <cell r="AP271">
            <v>0.12903225806451613</v>
          </cell>
        </row>
        <row r="272">
          <cell r="C272" t="str">
            <v>Bay State CS / S.Weymouth/ 911 Main 2</v>
          </cell>
          <cell r="D272" t="str">
            <v>Brockton Area Office</v>
          </cell>
          <cell r="AM272">
            <v>6.4516129032258063E-2</v>
          </cell>
          <cell r="AO272">
            <v>0.80645161290322576</v>
          </cell>
          <cell r="AP272">
            <v>0.70967741935483875</v>
          </cell>
          <cell r="AQ272">
            <v>0.9</v>
          </cell>
          <cell r="AU272">
            <v>3.2258064516129031E-2</v>
          </cell>
          <cell r="AV272">
            <v>0.42857142857142855</v>
          </cell>
          <cell r="AX272">
            <v>0.53333333333333333</v>
          </cell>
          <cell r="AY272">
            <v>0.41935483870967744</v>
          </cell>
        </row>
        <row r="273">
          <cell r="C273" t="str">
            <v>Bay State CS / S.Weymouth/ 911 Main 3</v>
          </cell>
          <cell r="D273" t="str">
            <v>Cambridge Area Office</v>
          </cell>
          <cell r="H273">
            <v>0.19354838709677419</v>
          </cell>
          <cell r="AY273">
            <v>0.67741935483870963</v>
          </cell>
          <cell r="AZ273">
            <v>0.3</v>
          </cell>
        </row>
        <row r="274">
          <cell r="C274" t="str">
            <v>Bay State CS / S.Weymouth/ 911 Main 4</v>
          </cell>
          <cell r="D274" t="str">
            <v>Cape Cod Area Office</v>
          </cell>
          <cell r="U274">
            <v>3.3333333333333333E-2</v>
          </cell>
        </row>
        <row r="275">
          <cell r="C275" t="str">
            <v>Bay State CS / S.Weymouth/ 911 Main 5</v>
          </cell>
          <cell r="D275" t="str">
            <v>Coastal Area Office</v>
          </cell>
          <cell r="G275">
            <v>5.7333333333333334</v>
          </cell>
          <cell r="H275">
            <v>5.7419354838709671</v>
          </cell>
          <cell r="I275">
            <v>8.2666666666666675</v>
          </cell>
          <cell r="J275">
            <v>7.6774193548387091</v>
          </cell>
          <cell r="K275">
            <v>7</v>
          </cell>
          <cell r="L275">
            <v>5.5</v>
          </cell>
          <cell r="M275">
            <v>7.4516129032258061</v>
          </cell>
          <cell r="N275">
            <v>8.6333333333333329</v>
          </cell>
          <cell r="O275">
            <v>7.67741935483871</v>
          </cell>
          <cell r="P275">
            <v>8.3333333333333321</v>
          </cell>
          <cell r="Q275">
            <v>7.9677419354838692</v>
          </cell>
          <cell r="R275">
            <v>8.258064516129032</v>
          </cell>
          <cell r="S275">
            <v>7.6</v>
          </cell>
          <cell r="T275">
            <v>7.9677419354838701</v>
          </cell>
          <cell r="U275">
            <v>7.8</v>
          </cell>
          <cell r="V275">
            <v>8.2903225806451601</v>
          </cell>
          <cell r="W275">
            <v>7.7741935483870961</v>
          </cell>
          <cell r="X275">
            <v>7.2758620689655169</v>
          </cell>
          <cell r="Y275">
            <v>7</v>
          </cell>
          <cell r="Z275">
            <v>7.6333333333333346</v>
          </cell>
          <cell r="AA275">
            <v>7.4516129032258052</v>
          </cell>
          <cell r="AB275">
            <v>7.6</v>
          </cell>
          <cell r="AC275">
            <v>7.612903225806452</v>
          </cell>
          <cell r="AD275">
            <v>5.064516129032258</v>
          </cell>
          <cell r="AE275">
            <v>5.6333333333333329</v>
          </cell>
          <cell r="AF275">
            <v>7.064516129032258</v>
          </cell>
          <cell r="AG275">
            <v>8.6999999999999993</v>
          </cell>
          <cell r="AH275">
            <v>7.935483870967742</v>
          </cell>
          <cell r="AI275">
            <v>7.6774193548387082</v>
          </cell>
          <cell r="AJ275">
            <v>6.5714285714285703</v>
          </cell>
          <cell r="AK275">
            <v>8</v>
          </cell>
          <cell r="AL275">
            <v>8.7333333333333325</v>
          </cell>
          <cell r="AM275">
            <v>5.225806451612903</v>
          </cell>
          <cell r="AN275">
            <v>8</v>
          </cell>
          <cell r="AO275">
            <v>5.4193548387096779</v>
          </cell>
          <cell r="AP275">
            <v>4.0645161290322571</v>
          </cell>
          <cell r="AQ275">
            <v>7.7</v>
          </cell>
          <cell r="AR275">
            <v>6.3548387096774182</v>
          </cell>
          <cell r="AS275">
            <v>6.3666666666666671</v>
          </cell>
          <cell r="AT275">
            <v>6.5483870967741939</v>
          </cell>
          <cell r="AU275">
            <v>5.1935483870967731</v>
          </cell>
          <cell r="AV275">
            <v>7.2857142857142865</v>
          </cell>
          <cell r="AW275">
            <v>7.5161290322580641</v>
          </cell>
          <cell r="AX275">
            <v>6.4</v>
          </cell>
          <cell r="AY275">
            <v>4.161290322580645</v>
          </cell>
          <cell r="AZ275">
            <v>7.4666666666666668</v>
          </cell>
        </row>
        <row r="276">
          <cell r="C276" t="str">
            <v>Bay State CS / S.Weymouth/ 911 Main 6</v>
          </cell>
          <cell r="D276" t="str">
            <v>Communities For People (Adop)</v>
          </cell>
          <cell r="AC276">
            <v>1</v>
          </cell>
          <cell r="AD276">
            <v>0.41935483870967744</v>
          </cell>
        </row>
        <row r="277">
          <cell r="C277" t="str">
            <v>Bay State CS / S.Weymouth/ 911 Main 7</v>
          </cell>
          <cell r="D277" t="str">
            <v>Dimock St. Area Office</v>
          </cell>
          <cell r="L277">
            <v>0.17857142857142855</v>
          </cell>
          <cell r="T277">
            <v>6.4516129032258063E-2</v>
          </cell>
        </row>
        <row r="278">
          <cell r="C278" t="str">
            <v>Bay State CS / S.Weymouth/ 911 Main 8</v>
          </cell>
          <cell r="D278" t="str">
            <v>Framingham Area Office</v>
          </cell>
          <cell r="G278">
            <v>0.16666666666666666</v>
          </cell>
          <cell r="AK278">
            <v>3.2258064516129031E-2</v>
          </cell>
          <cell r="AM278">
            <v>0.38709677419354838</v>
          </cell>
          <cell r="AN278">
            <v>6.6666666666666666E-2</v>
          </cell>
          <cell r="AP278">
            <v>0.25806451612903225</v>
          </cell>
          <cell r="AS278">
            <v>1.4666666666666668</v>
          </cell>
          <cell r="AT278">
            <v>0.32258064516129031</v>
          </cell>
        </row>
        <row r="279">
          <cell r="C279" t="str">
            <v>Bay State CS / S.Weymouth/ 911 Main 9</v>
          </cell>
          <cell r="D279" t="str">
            <v>Harbor Area Office</v>
          </cell>
          <cell r="AI279">
            <v>0.12903225806451613</v>
          </cell>
          <cell r="AO279">
            <v>9.6774193548387094E-2</v>
          </cell>
        </row>
        <row r="280">
          <cell r="C280" t="str">
            <v>Bay State CS / S.Weymouth/ 911 Main 10</v>
          </cell>
          <cell r="D280" t="str">
            <v>Hyde Park Area Office</v>
          </cell>
          <cell r="AL280">
            <v>0.13333333333333333</v>
          </cell>
        </row>
        <row r="281">
          <cell r="C281" t="str">
            <v>Bay State CS / S.Weymouth/ 911 Main 11</v>
          </cell>
          <cell r="D281" t="str">
            <v>Lynn Area Office</v>
          </cell>
          <cell r="AF281">
            <v>0.70967741935483875</v>
          </cell>
        </row>
        <row r="282">
          <cell r="C282" t="str">
            <v>Bay State CS / S.Weymouth/ 911 Main 12</v>
          </cell>
          <cell r="D282" t="str">
            <v>Malden Area Office</v>
          </cell>
          <cell r="H282">
            <v>3.2258064516129031E-2</v>
          </cell>
          <cell r="AK282">
            <v>6.4516129032258063E-2</v>
          </cell>
          <cell r="AM282">
            <v>9.6774193548387094E-2</v>
          </cell>
        </row>
        <row r="283">
          <cell r="C283" t="str">
            <v>Bay State CS / S.Weymouth/ 911 Main 13</v>
          </cell>
          <cell r="D283" t="str">
            <v>Plymouth Area Office</v>
          </cell>
          <cell r="K283">
            <v>0.45161290322580644</v>
          </cell>
          <cell r="L283">
            <v>1</v>
          </cell>
          <cell r="M283">
            <v>0.35483870967741937</v>
          </cell>
          <cell r="W283">
            <v>0.67741935483870963</v>
          </cell>
        </row>
        <row r="284">
          <cell r="C284" t="str">
            <v>Bay State CS / S.Weymouth/ 911 Main 14</v>
          </cell>
          <cell r="D284" t="str">
            <v>Worcester East Area Office</v>
          </cell>
          <cell r="AM284">
            <v>0.29032258064516131</v>
          </cell>
        </row>
        <row r="285">
          <cell r="C285" t="str">
            <v>Brandon/Natick/27Winter St 1</v>
          </cell>
          <cell r="D285" t="str">
            <v>Arlington Area Office</v>
          </cell>
          <cell r="G285">
            <v>0.43333333333333335</v>
          </cell>
          <cell r="H285">
            <v>0.64516129032258063</v>
          </cell>
          <cell r="I285">
            <v>0.6</v>
          </cell>
          <cell r="J285">
            <v>1</v>
          </cell>
          <cell r="K285">
            <v>1</v>
          </cell>
          <cell r="L285">
            <v>1.3214285714285714</v>
          </cell>
          <cell r="M285">
            <v>0.54838709677419351</v>
          </cell>
          <cell r="N285">
            <v>0.13333333333333333</v>
          </cell>
          <cell r="O285">
            <v>1</v>
          </cell>
          <cell r="P285">
            <v>1</v>
          </cell>
          <cell r="Q285">
            <v>1</v>
          </cell>
          <cell r="R285">
            <v>0.967741935483871</v>
          </cell>
          <cell r="S285">
            <v>1</v>
          </cell>
          <cell r="T285">
            <v>0.93548387096774188</v>
          </cell>
          <cell r="U285">
            <v>0.96666666666666667</v>
          </cell>
          <cell r="V285">
            <v>0.90322580645161288</v>
          </cell>
          <cell r="W285">
            <v>1</v>
          </cell>
          <cell r="X285">
            <v>1</v>
          </cell>
          <cell r="Y285">
            <v>0.22580645161290322</v>
          </cell>
          <cell r="Z285">
            <v>1.3</v>
          </cell>
          <cell r="AA285">
            <v>1.2258064516129032</v>
          </cell>
          <cell r="AB285">
            <v>0.93333333333333335</v>
          </cell>
          <cell r="AC285">
            <v>1</v>
          </cell>
          <cell r="AD285">
            <v>1</v>
          </cell>
          <cell r="AE285">
            <v>1</v>
          </cell>
          <cell r="AF285">
            <v>1.3225806451612903</v>
          </cell>
          <cell r="AG285">
            <v>1.9666666666666668</v>
          </cell>
          <cell r="AH285">
            <v>1.5806451612903225</v>
          </cell>
          <cell r="AI285">
            <v>0.87096774193548387</v>
          </cell>
          <cell r="AJ285">
            <v>1</v>
          </cell>
          <cell r="AK285">
            <v>0.83870967741935487</v>
          </cell>
          <cell r="AL285">
            <v>0.43333333333333335</v>
          </cell>
          <cell r="AM285">
            <v>0.77419354838709675</v>
          </cell>
          <cell r="AN285">
            <v>1.1000000000000001</v>
          </cell>
          <cell r="AO285">
            <v>1</v>
          </cell>
          <cell r="AP285">
            <v>1</v>
          </cell>
          <cell r="AQ285">
            <v>1</v>
          </cell>
          <cell r="AR285">
            <v>1</v>
          </cell>
          <cell r="AS285">
            <v>1.2</v>
          </cell>
          <cell r="AT285">
            <v>1.096774193548387</v>
          </cell>
          <cell r="AU285">
            <v>0.87096774193548387</v>
          </cell>
          <cell r="AV285">
            <v>0.7142857142857143</v>
          </cell>
          <cell r="AW285">
            <v>2.064516129032258</v>
          </cell>
          <cell r="AX285">
            <v>2</v>
          </cell>
          <cell r="AY285">
            <v>0.54838709677419351</v>
          </cell>
          <cell r="AZ285">
            <v>1</v>
          </cell>
        </row>
        <row r="286">
          <cell r="C286" t="str">
            <v>Brandon/Natick/27Winter St 2</v>
          </cell>
          <cell r="D286" t="str">
            <v>Cambridge Area Office</v>
          </cell>
          <cell r="G286">
            <v>0.6333333333333333</v>
          </cell>
          <cell r="H286">
            <v>1.096774193548387</v>
          </cell>
          <cell r="I286">
            <v>0.7</v>
          </cell>
          <cell r="J286">
            <v>1</v>
          </cell>
          <cell r="K286">
            <v>0.77419354838709675</v>
          </cell>
          <cell r="L286">
            <v>1</v>
          </cell>
          <cell r="M286">
            <v>0.96774193548387089</v>
          </cell>
          <cell r="N286">
            <v>1.1000000000000001</v>
          </cell>
          <cell r="O286">
            <v>0.80645161290322576</v>
          </cell>
          <cell r="P286">
            <v>1</v>
          </cell>
          <cell r="Q286">
            <v>1</v>
          </cell>
          <cell r="R286">
            <v>0.5161290322580645</v>
          </cell>
          <cell r="S286">
            <v>0.13333333333333333</v>
          </cell>
          <cell r="T286">
            <v>0.87096774193548387</v>
          </cell>
          <cell r="U286">
            <v>1</v>
          </cell>
          <cell r="V286">
            <v>1</v>
          </cell>
          <cell r="W286">
            <v>1</v>
          </cell>
          <cell r="X286">
            <v>0.7931034482758621</v>
          </cell>
          <cell r="Y286">
            <v>1</v>
          </cell>
          <cell r="Z286">
            <v>0.73333333333333328</v>
          </cell>
          <cell r="AB286">
            <v>0.6333333333333333</v>
          </cell>
          <cell r="AC286">
            <v>1</v>
          </cell>
          <cell r="AD286">
            <v>0.61290322580645162</v>
          </cell>
          <cell r="AF286">
            <v>0.74193548387096775</v>
          </cell>
          <cell r="AG286">
            <v>0.8666666666666667</v>
          </cell>
          <cell r="AH286">
            <v>1</v>
          </cell>
          <cell r="AI286">
            <v>0.80645161290322576</v>
          </cell>
          <cell r="AJ286">
            <v>0.89285714285714279</v>
          </cell>
          <cell r="AK286">
            <v>0.4838709677419355</v>
          </cell>
          <cell r="AL286">
            <v>0.93333333333333335</v>
          </cell>
          <cell r="AM286">
            <v>1</v>
          </cell>
          <cell r="AN286">
            <v>0.43333333333333335</v>
          </cell>
          <cell r="AO286">
            <v>0.90322580645161288</v>
          </cell>
          <cell r="AP286">
            <v>0.61290322580645162</v>
          </cell>
          <cell r="AQ286">
            <v>0.8</v>
          </cell>
          <cell r="AR286">
            <v>1</v>
          </cell>
          <cell r="AS286">
            <v>1</v>
          </cell>
          <cell r="AT286">
            <v>1</v>
          </cell>
          <cell r="AU286">
            <v>1</v>
          </cell>
          <cell r="AV286">
            <v>0.8214285714285714</v>
          </cell>
          <cell r="AW286">
            <v>0.74193548387096775</v>
          </cell>
          <cell r="AX286">
            <v>1</v>
          </cell>
          <cell r="AY286">
            <v>0.967741935483871</v>
          </cell>
          <cell r="AZ286">
            <v>1</v>
          </cell>
        </row>
        <row r="287">
          <cell r="C287" t="str">
            <v>Brandon/Natick/27Winter St 3</v>
          </cell>
          <cell r="D287" t="str">
            <v>Coastal Area Office</v>
          </cell>
          <cell r="AA287">
            <v>0.58064516129032262</v>
          </cell>
          <cell r="AB287">
            <v>1</v>
          </cell>
          <cell r="AC287">
            <v>0.967741935483871</v>
          </cell>
          <cell r="AL287">
            <v>0.46666666666666667</v>
          </cell>
          <cell r="AM287">
            <v>1</v>
          </cell>
          <cell r="AN287">
            <v>1</v>
          </cell>
          <cell r="AO287">
            <v>0.19354838709677419</v>
          </cell>
        </row>
        <row r="288">
          <cell r="C288" t="str">
            <v>Brandon/Natick/27Winter St 4</v>
          </cell>
          <cell r="D288" t="str">
            <v>Dimock St. Area Office</v>
          </cell>
          <cell r="K288">
            <v>0.77419354838709675</v>
          </cell>
          <cell r="L288">
            <v>0.75</v>
          </cell>
          <cell r="M288">
            <v>0.77419354838709675</v>
          </cell>
          <cell r="N288">
            <v>0.3</v>
          </cell>
          <cell r="V288">
            <v>0.4838709677419355</v>
          </cell>
          <cell r="W288">
            <v>1</v>
          </cell>
          <cell r="X288">
            <v>0.24137931034482757</v>
          </cell>
          <cell r="Y288">
            <v>1.129032258064516</v>
          </cell>
          <cell r="Z288">
            <v>1.2666666666666666</v>
          </cell>
          <cell r="AA288">
            <v>0.25806451612903225</v>
          </cell>
          <cell r="AH288">
            <v>0.41935483870967738</v>
          </cell>
          <cell r="AI288">
            <v>1</v>
          </cell>
          <cell r="AJ288">
            <v>3.5714285714285712E-2</v>
          </cell>
          <cell r="AK288">
            <v>0.29032258064516125</v>
          </cell>
          <cell r="AL288">
            <v>1</v>
          </cell>
          <cell r="AM288">
            <v>0.96774193548387089</v>
          </cell>
          <cell r="AN288">
            <v>0.66666666666666663</v>
          </cell>
          <cell r="AO288">
            <v>9.6774193548387094E-2</v>
          </cell>
          <cell r="AP288">
            <v>0.64516129032258063</v>
          </cell>
          <cell r="AS288">
            <v>0.6333333333333333</v>
          </cell>
          <cell r="AT288">
            <v>0.77419354838709675</v>
          </cell>
          <cell r="AV288">
            <v>0.21428571428571427</v>
          </cell>
          <cell r="AW288">
            <v>0.54838709677419351</v>
          </cell>
          <cell r="AZ288">
            <v>0.26666666666666666</v>
          </cell>
        </row>
        <row r="289">
          <cell r="C289" t="str">
            <v>Brandon/Natick/27Winter St 5</v>
          </cell>
          <cell r="D289" t="str">
            <v>Framingham Area Office</v>
          </cell>
          <cell r="G289">
            <v>0.83333333333333337</v>
          </cell>
          <cell r="H289">
            <v>1.032258064516129</v>
          </cell>
          <cell r="I289">
            <v>0.96666666666666667</v>
          </cell>
          <cell r="J289">
            <v>1.5806451612903225</v>
          </cell>
          <cell r="K289">
            <v>0.64516129032258074</v>
          </cell>
          <cell r="L289">
            <v>0.9642857142857143</v>
          </cell>
          <cell r="M289">
            <v>0.87096774193548399</v>
          </cell>
          <cell r="N289">
            <v>1.4333333333333333</v>
          </cell>
          <cell r="O289">
            <v>2</v>
          </cell>
          <cell r="P289">
            <v>2</v>
          </cell>
          <cell r="Q289">
            <v>1.2258064516129032</v>
          </cell>
          <cell r="R289">
            <v>0.70967741935483875</v>
          </cell>
          <cell r="S289">
            <v>1</v>
          </cell>
          <cell r="T289">
            <v>0.93548387096774188</v>
          </cell>
          <cell r="U289">
            <v>1.5666666666666667</v>
          </cell>
          <cell r="V289">
            <v>1.7741935483870965</v>
          </cell>
          <cell r="W289">
            <v>1.7741935483870968</v>
          </cell>
          <cell r="X289">
            <v>2</v>
          </cell>
          <cell r="Y289">
            <v>2.6129032258064515</v>
          </cell>
          <cell r="Z289">
            <v>1.5333333333333334</v>
          </cell>
          <cell r="AA289">
            <v>1.032258064516129</v>
          </cell>
          <cell r="AB289">
            <v>1</v>
          </cell>
          <cell r="AC289">
            <v>1.032258064516129</v>
          </cell>
          <cell r="AD289">
            <v>2.129032258064516</v>
          </cell>
          <cell r="AE289">
            <v>2</v>
          </cell>
          <cell r="AF289">
            <v>1.1935483870967742</v>
          </cell>
          <cell r="AG289">
            <v>1</v>
          </cell>
          <cell r="AH289">
            <v>1</v>
          </cell>
          <cell r="AI289">
            <v>1.5483870967741935</v>
          </cell>
          <cell r="AJ289">
            <v>1.8928571428571428</v>
          </cell>
          <cell r="AK289">
            <v>0.80645161290322587</v>
          </cell>
          <cell r="AL289">
            <v>1.2333333333333334</v>
          </cell>
          <cell r="AM289">
            <v>1</v>
          </cell>
          <cell r="AN289">
            <v>1</v>
          </cell>
          <cell r="AO289">
            <v>0.67741935483870974</v>
          </cell>
          <cell r="AP289">
            <v>1.935483870967742</v>
          </cell>
          <cell r="AQ289">
            <v>1.0666666666666667</v>
          </cell>
          <cell r="AR289">
            <v>1.5483870967741935</v>
          </cell>
          <cell r="AS289">
            <v>0.83333333333333326</v>
          </cell>
          <cell r="AT289">
            <v>0.58064516129032262</v>
          </cell>
          <cell r="AU289">
            <v>1</v>
          </cell>
          <cell r="AV289">
            <v>0.82142857142857129</v>
          </cell>
          <cell r="AW289">
            <v>1</v>
          </cell>
          <cell r="AX289">
            <v>1</v>
          </cell>
          <cell r="AY289">
            <v>1.709677419354839</v>
          </cell>
          <cell r="AZ289">
            <v>1.9</v>
          </cell>
        </row>
        <row r="290">
          <cell r="C290" t="str">
            <v>Brandon/Natick/27Winter St 6</v>
          </cell>
          <cell r="D290" t="str">
            <v>Harbor Area Office</v>
          </cell>
          <cell r="H290">
            <v>3.2258064516129031E-2</v>
          </cell>
          <cell r="I290">
            <v>1</v>
          </cell>
          <cell r="J290">
            <v>1.3548387096774193</v>
          </cell>
          <cell r="K290">
            <v>0.54838709677419351</v>
          </cell>
          <cell r="L290">
            <v>0.25</v>
          </cell>
          <cell r="M290">
            <v>1</v>
          </cell>
          <cell r="N290">
            <v>0.16666666666666666</v>
          </cell>
          <cell r="O290">
            <v>0.67741935483870974</v>
          </cell>
          <cell r="P290">
            <v>1.1000000000000001</v>
          </cell>
          <cell r="Q290">
            <v>0.80645161290322576</v>
          </cell>
          <cell r="R290">
            <v>0.35483870967741937</v>
          </cell>
          <cell r="S290">
            <v>1</v>
          </cell>
          <cell r="T290">
            <v>0.29032258064516125</v>
          </cell>
          <cell r="U290">
            <v>0.66666666666666663</v>
          </cell>
          <cell r="W290">
            <v>0.74193548387096775</v>
          </cell>
          <cell r="X290">
            <v>1.6206896551724137</v>
          </cell>
          <cell r="Y290">
            <v>0.87096774193548387</v>
          </cell>
          <cell r="AE290">
            <v>0.23333333333333334</v>
          </cell>
          <cell r="AF290">
            <v>1</v>
          </cell>
          <cell r="AG290">
            <v>0.2</v>
          </cell>
          <cell r="AH290">
            <v>6.4516129032258063E-2</v>
          </cell>
          <cell r="AI290">
            <v>1</v>
          </cell>
          <cell r="AJ290">
            <v>0.17857142857142855</v>
          </cell>
          <cell r="AK290">
            <v>0.41935483870967744</v>
          </cell>
          <cell r="AL290">
            <v>1</v>
          </cell>
          <cell r="AM290">
            <v>0.22580645161290322</v>
          </cell>
          <cell r="AN290">
            <v>0.53333333333333333</v>
          </cell>
          <cell r="AO290">
            <v>0.90322580645161288</v>
          </cell>
          <cell r="AP290">
            <v>0.35483870967741937</v>
          </cell>
          <cell r="AQ290">
            <v>1</v>
          </cell>
          <cell r="AR290">
            <v>1</v>
          </cell>
          <cell r="AS290">
            <v>3.3333333333333333E-2</v>
          </cell>
          <cell r="AX290">
            <v>0.66666666666666663</v>
          </cell>
        </row>
        <row r="291">
          <cell r="C291" t="str">
            <v>Brandon/Natick/27Winter St 7</v>
          </cell>
          <cell r="D291" t="str">
            <v>Hyde Park Area Office</v>
          </cell>
          <cell r="G291">
            <v>0.46666666666666667</v>
          </cell>
          <cell r="H291">
            <v>0.967741935483871</v>
          </cell>
          <cell r="K291">
            <v>0.45161290322580644</v>
          </cell>
          <cell r="L291">
            <v>1</v>
          </cell>
          <cell r="M291">
            <v>0.35483870967741937</v>
          </cell>
          <cell r="N291">
            <v>0.7</v>
          </cell>
          <cell r="O291">
            <v>0.77419354838709675</v>
          </cell>
          <cell r="Q291">
            <v>0.22580645161290322</v>
          </cell>
          <cell r="R291">
            <v>1</v>
          </cell>
          <cell r="S291">
            <v>0.23333333333333334</v>
          </cell>
          <cell r="T291">
            <v>0.967741935483871</v>
          </cell>
          <cell r="U291">
            <v>1</v>
          </cell>
          <cell r="V291">
            <v>0.5161290322580645</v>
          </cell>
          <cell r="AA291">
            <v>0.64516129032258063</v>
          </cell>
          <cell r="AB291">
            <v>0.83333333333333337</v>
          </cell>
          <cell r="AC291">
            <v>0.74193548387096775</v>
          </cell>
          <cell r="AD291">
            <v>1.3225806451612903</v>
          </cell>
          <cell r="AE291">
            <v>0.76666666666666672</v>
          </cell>
          <cell r="AG291">
            <v>1.6333333333333333</v>
          </cell>
          <cell r="AH291">
            <v>1.2258064516129032</v>
          </cell>
          <cell r="AJ291">
            <v>0.8214285714285714</v>
          </cell>
          <cell r="AK291">
            <v>0.74193548387096775</v>
          </cell>
          <cell r="AN291">
            <v>6.6666666666666666E-2</v>
          </cell>
          <cell r="AO291">
            <v>1</v>
          </cell>
          <cell r="AP291">
            <v>0.38709677419354838</v>
          </cell>
          <cell r="AT291">
            <v>0.16129032258064516</v>
          </cell>
          <cell r="AU291">
            <v>2</v>
          </cell>
          <cell r="AV291">
            <v>0.75</v>
          </cell>
          <cell r="AW291">
            <v>0.45161290322580644</v>
          </cell>
          <cell r="AX291">
            <v>1.0666666666666667</v>
          </cell>
          <cell r="AY291">
            <v>1.064516129032258</v>
          </cell>
          <cell r="AZ291">
            <v>0.6</v>
          </cell>
        </row>
        <row r="292">
          <cell r="C292" t="str">
            <v>Brandon/Natick/27Winter St 8</v>
          </cell>
          <cell r="D292" t="str">
            <v>Malden Area Office</v>
          </cell>
          <cell r="G292">
            <v>0.3</v>
          </cell>
          <cell r="H292">
            <v>0.83870967741935487</v>
          </cell>
          <cell r="M292">
            <v>0.64516129032258063</v>
          </cell>
          <cell r="N292">
            <v>0.6</v>
          </cell>
          <cell r="Q292">
            <v>0.5161290322580645</v>
          </cell>
          <cell r="R292">
            <v>0.90322580645161299</v>
          </cell>
          <cell r="S292">
            <v>1</v>
          </cell>
          <cell r="T292">
            <v>6.4516129032258063E-2</v>
          </cell>
          <cell r="W292">
            <v>0.16129032258064516</v>
          </cell>
          <cell r="X292">
            <v>0.10344827586206896</v>
          </cell>
          <cell r="AK292">
            <v>0.93548387096774188</v>
          </cell>
          <cell r="AL292">
            <v>0.6</v>
          </cell>
          <cell r="AM292">
            <v>0.19354838709677419</v>
          </cell>
          <cell r="AQ292">
            <v>0.96666666666666667</v>
          </cell>
          <cell r="AR292">
            <v>0.45161290322580644</v>
          </cell>
          <cell r="AS292">
            <v>0.83333333333333337</v>
          </cell>
          <cell r="AT292">
            <v>1</v>
          </cell>
          <cell r="AU292">
            <v>0.80645161290322576</v>
          </cell>
          <cell r="AV292">
            <v>1.0714285714285714</v>
          </cell>
          <cell r="AW292">
            <v>6.4516129032258063E-2</v>
          </cell>
        </row>
        <row r="293">
          <cell r="C293" t="str">
            <v>Brandon/Natick/27Winter St 9</v>
          </cell>
          <cell r="D293" t="str">
            <v>Park St. Area Office</v>
          </cell>
          <cell r="G293">
            <v>0.6333333333333333</v>
          </cell>
          <cell r="H293">
            <v>1</v>
          </cell>
          <cell r="I293">
            <v>0.76666666666666672</v>
          </cell>
          <cell r="J293">
            <v>0.64516129032258063</v>
          </cell>
          <cell r="K293">
            <v>0.93548387096774188</v>
          </cell>
          <cell r="O293">
            <v>0.22580645161290322</v>
          </cell>
          <cell r="P293">
            <v>0.83333333333333326</v>
          </cell>
          <cell r="Q293">
            <v>1</v>
          </cell>
          <cell r="R293">
            <v>0.64516129032258063</v>
          </cell>
          <cell r="S293">
            <v>0.43333333333333335</v>
          </cell>
          <cell r="T293">
            <v>1</v>
          </cell>
          <cell r="U293">
            <v>0.6</v>
          </cell>
          <cell r="V293">
            <v>1</v>
          </cell>
          <cell r="W293">
            <v>0.19354838709677419</v>
          </cell>
          <cell r="Z293">
            <v>0.8</v>
          </cell>
          <cell r="AA293">
            <v>1</v>
          </cell>
          <cell r="AB293">
            <v>1.1333333333333333</v>
          </cell>
          <cell r="AC293">
            <v>1.1935483870967742</v>
          </cell>
          <cell r="AD293">
            <v>0.45161290322580644</v>
          </cell>
          <cell r="AE293">
            <v>1</v>
          </cell>
          <cell r="AF293">
            <v>0.41935483870967744</v>
          </cell>
          <cell r="AH293">
            <v>6.4516129032258063E-2</v>
          </cell>
          <cell r="AJ293">
            <v>0.9285714285714286</v>
          </cell>
          <cell r="AK293">
            <v>0.58064516129032262</v>
          </cell>
          <cell r="AM293">
            <v>0.58064516129032262</v>
          </cell>
          <cell r="AN293">
            <v>0.93333333333333335</v>
          </cell>
          <cell r="AP293">
            <v>0.45161290322580644</v>
          </cell>
          <cell r="AQ293">
            <v>0.93333333333333335</v>
          </cell>
          <cell r="AR293">
            <v>1</v>
          </cell>
          <cell r="AS293">
            <v>0.96666666666666656</v>
          </cell>
          <cell r="AT293">
            <v>3.2258064516129031E-2</v>
          </cell>
          <cell r="AV293">
            <v>0.39285714285714285</v>
          </cell>
          <cell r="AW293">
            <v>1</v>
          </cell>
          <cell r="AX293">
            <v>0.16666666666666666</v>
          </cell>
          <cell r="AY293">
            <v>0.87096774193548387</v>
          </cell>
          <cell r="AZ293">
            <v>0.66666666666666663</v>
          </cell>
        </row>
        <row r="294">
          <cell r="C294" t="str">
            <v>Brandon/Natick/27Winter St 10</v>
          </cell>
          <cell r="D294" t="str">
            <v>Solutions for Living (PAS Bos)</v>
          </cell>
          <cell r="AZ294">
            <v>0.3</v>
          </cell>
        </row>
        <row r="295">
          <cell r="C295" t="str">
            <v>Caritas St Mary's /Dorch /90Cushing 1</v>
          </cell>
          <cell r="D295" t="str">
            <v>Cape Cod Area Office</v>
          </cell>
          <cell r="P295">
            <v>0.66666666666666663</v>
          </cell>
        </row>
        <row r="296">
          <cell r="C296" t="str">
            <v>Caritas St Mary's /Dorch /90Cushing 2</v>
          </cell>
          <cell r="D296" t="str">
            <v>Coastal Area Office</v>
          </cell>
          <cell r="E296">
            <v>6.4516129032258063E-2</v>
          </cell>
          <cell r="W296">
            <v>6.4516129032258063E-2</v>
          </cell>
          <cell r="X296">
            <v>0.27586206896551724</v>
          </cell>
          <cell r="AQ296">
            <v>3.3333333333333333E-2</v>
          </cell>
        </row>
        <row r="297">
          <cell r="C297" t="str">
            <v>Caritas St Mary's /Dorch /90Cushing 3</v>
          </cell>
          <cell r="D297" t="str">
            <v>Dimock St. Area Office</v>
          </cell>
          <cell r="E297">
            <v>5.741935483870968</v>
          </cell>
          <cell r="F297">
            <v>4.032258064516129</v>
          </cell>
          <cell r="G297">
            <v>4.3333333333333339</v>
          </cell>
          <cell r="H297">
            <v>2.935483870967742</v>
          </cell>
          <cell r="I297">
            <v>5.0666666666666664</v>
          </cell>
          <cell r="J297">
            <v>2.4516129032258065</v>
          </cell>
          <cell r="K297">
            <v>1.3548387096774193</v>
          </cell>
          <cell r="L297">
            <v>2</v>
          </cell>
          <cell r="M297">
            <v>0.70967741935483875</v>
          </cell>
          <cell r="N297">
            <v>0.96666666666666667</v>
          </cell>
          <cell r="O297">
            <v>1</v>
          </cell>
          <cell r="P297">
            <v>0.36666666666666664</v>
          </cell>
          <cell r="Q297">
            <v>1.064516129032258</v>
          </cell>
          <cell r="R297">
            <v>1.8387096774193548</v>
          </cell>
          <cell r="S297">
            <v>0.8666666666666667</v>
          </cell>
          <cell r="T297">
            <v>0.67741935483870974</v>
          </cell>
          <cell r="U297">
            <v>2</v>
          </cell>
          <cell r="V297">
            <v>1.3548387096774195</v>
          </cell>
          <cell r="X297">
            <v>0.86206896551724133</v>
          </cell>
          <cell r="Y297">
            <v>0.80645161290322576</v>
          </cell>
          <cell r="Z297">
            <v>0.23333333333333334</v>
          </cell>
          <cell r="AA297">
            <v>1.6451612903225805</v>
          </cell>
          <cell r="AB297">
            <v>1.6333333333333333</v>
          </cell>
          <cell r="AC297">
            <v>0.74193548387096775</v>
          </cell>
          <cell r="AD297">
            <v>1</v>
          </cell>
          <cell r="AE297">
            <v>0.8666666666666667</v>
          </cell>
          <cell r="AF297">
            <v>1.4838709677419355</v>
          </cell>
          <cell r="AG297">
            <v>1.8</v>
          </cell>
          <cell r="AH297">
            <v>2</v>
          </cell>
          <cell r="AI297">
            <v>4.3548387096774199</v>
          </cell>
          <cell r="AJ297">
            <v>1.9642857142857144</v>
          </cell>
          <cell r="AK297">
            <v>2.129032258064516</v>
          </cell>
          <cell r="AL297">
            <v>2.1666666666666665</v>
          </cell>
          <cell r="AM297">
            <v>1.6129032258064515</v>
          </cell>
          <cell r="AN297">
            <v>2.4666666666666668</v>
          </cell>
          <cell r="AO297">
            <v>2.4193548387096775</v>
          </cell>
          <cell r="AP297">
            <v>3.193548387096774</v>
          </cell>
          <cell r="AQ297">
            <v>2.7333333333333334</v>
          </cell>
          <cell r="AR297">
            <v>0.77419354838709675</v>
          </cell>
          <cell r="AS297">
            <v>0.73333333333333328</v>
          </cell>
          <cell r="AT297">
            <v>0.54838709677419351</v>
          </cell>
          <cell r="AU297">
            <v>3.0322580645161294</v>
          </cell>
          <cell r="AV297">
            <v>2.3214285714285716</v>
          </cell>
          <cell r="AW297">
            <v>0.77419354838709675</v>
          </cell>
          <cell r="AX297">
            <v>1.8</v>
          </cell>
          <cell r="AY297">
            <v>1.6129032258064513</v>
          </cell>
          <cell r="AZ297">
            <v>1.7666666666666668</v>
          </cell>
        </row>
        <row r="298">
          <cell r="C298" t="str">
            <v>Caritas St Mary's /Dorch /90Cushing 4</v>
          </cell>
          <cell r="D298" t="str">
            <v>Harbor Area Office</v>
          </cell>
          <cell r="E298">
            <v>1.193548387096774</v>
          </cell>
          <cell r="F298">
            <v>3.4193548387096775</v>
          </cell>
          <cell r="G298">
            <v>4.0999999999999996</v>
          </cell>
          <cell r="H298">
            <v>5.0645161290322589</v>
          </cell>
          <cell r="I298">
            <v>2.2000000000000002</v>
          </cell>
          <cell r="J298">
            <v>2.741935483870968</v>
          </cell>
          <cell r="K298">
            <v>3.8064516129032251</v>
          </cell>
          <cell r="L298">
            <v>5</v>
          </cell>
          <cell r="M298">
            <v>5.9354838709677402</v>
          </cell>
          <cell r="N298">
            <v>7.8</v>
          </cell>
          <cell r="O298">
            <v>3.5806451612903216</v>
          </cell>
          <cell r="P298">
            <v>5</v>
          </cell>
          <cell r="Q298">
            <v>2.903225806451613</v>
          </cell>
          <cell r="R298">
            <v>4.709677419354839</v>
          </cell>
          <cell r="S298">
            <v>6.2</v>
          </cell>
          <cell r="T298">
            <v>3.9032258064516125</v>
          </cell>
          <cell r="U298">
            <v>2.6333333333333333</v>
          </cell>
          <cell r="V298">
            <v>3.064516129032258</v>
          </cell>
          <cell r="W298">
            <v>4.290322580645161</v>
          </cell>
          <cell r="X298">
            <v>3.2068965517241379</v>
          </cell>
          <cell r="Y298">
            <v>4.806451612903226</v>
          </cell>
          <cell r="Z298">
            <v>3.5666666666666673</v>
          </cell>
          <cell r="AA298">
            <v>4.032258064516129</v>
          </cell>
          <cell r="AB298">
            <v>5.4</v>
          </cell>
          <cell r="AC298">
            <v>1.1935483870967742</v>
          </cell>
          <cell r="AD298">
            <v>0.32258064516129031</v>
          </cell>
          <cell r="AE298">
            <v>6.6666666666666666E-2</v>
          </cell>
          <cell r="AF298">
            <v>2.645161290322581</v>
          </cell>
          <cell r="AG298">
            <v>2.0666666666666664</v>
          </cell>
          <cell r="AH298">
            <v>9.6774193548387094E-2</v>
          </cell>
          <cell r="AI298">
            <v>1.935483870967742</v>
          </cell>
          <cell r="AJ298">
            <v>3.75</v>
          </cell>
          <cell r="AK298">
            <v>3.419354838709677</v>
          </cell>
          <cell r="AL298">
            <v>3.333333333333333</v>
          </cell>
          <cell r="AM298">
            <v>4.064516129032258</v>
          </cell>
          <cell r="AN298">
            <v>3.2666666666666671</v>
          </cell>
          <cell r="AO298">
            <v>4.612903225806452</v>
          </cell>
          <cell r="AP298">
            <v>2.161290322580645</v>
          </cell>
          <cell r="AQ298">
            <v>2</v>
          </cell>
          <cell r="AR298">
            <v>5.774193548387097</v>
          </cell>
          <cell r="AS298">
            <v>4.5999999999999996</v>
          </cell>
          <cell r="AT298">
            <v>1.3548387096774193</v>
          </cell>
          <cell r="AU298">
            <v>0.77419354838709675</v>
          </cell>
          <cell r="AV298">
            <v>1.3571428571428572</v>
          </cell>
          <cell r="AW298">
            <v>2.4838709677419355</v>
          </cell>
          <cell r="AX298">
            <v>1.9</v>
          </cell>
          <cell r="AY298">
            <v>3.0322580645161294</v>
          </cell>
          <cell r="AZ298">
            <v>4.2666666666666666</v>
          </cell>
        </row>
        <row r="299">
          <cell r="C299" t="str">
            <v>Caritas St Mary's /Dorch /90Cushing 5</v>
          </cell>
          <cell r="D299" t="str">
            <v>Hyde Park Area Office</v>
          </cell>
          <cell r="H299">
            <v>0.16129032258064516</v>
          </cell>
          <cell r="I299">
            <v>1</v>
          </cell>
          <cell r="J299">
            <v>0.67741935483870963</v>
          </cell>
          <cell r="K299">
            <v>0.45161290322580644</v>
          </cell>
          <cell r="L299">
            <v>0.4642857142857143</v>
          </cell>
          <cell r="M299">
            <v>9.6774193548387094E-2</v>
          </cell>
          <cell r="O299">
            <v>0.29032258064516131</v>
          </cell>
          <cell r="P299">
            <v>1</v>
          </cell>
          <cell r="Q299">
            <v>1</v>
          </cell>
          <cell r="R299">
            <v>0.45161290322580649</v>
          </cell>
          <cell r="S299">
            <v>2.7</v>
          </cell>
          <cell r="T299">
            <v>2.5806451612903225</v>
          </cell>
          <cell r="U299">
            <v>0.4</v>
          </cell>
          <cell r="V299">
            <v>0.80645161290322576</v>
          </cell>
          <cell r="W299">
            <v>2</v>
          </cell>
          <cell r="X299">
            <v>1.4827586206896552</v>
          </cell>
          <cell r="Y299">
            <v>1.5483870967741935</v>
          </cell>
          <cell r="Z299">
            <v>3.8666666666666671</v>
          </cell>
          <cell r="AA299">
            <v>1.5806451612903225</v>
          </cell>
          <cell r="AB299">
            <v>0.33333333333333331</v>
          </cell>
          <cell r="AC299">
            <v>0.61290322580645162</v>
          </cell>
          <cell r="AD299">
            <v>1.6451612903225805</v>
          </cell>
          <cell r="AE299">
            <v>1.6333333333333333</v>
          </cell>
          <cell r="AF299">
            <v>1.096774193548387</v>
          </cell>
          <cell r="AG299">
            <v>0.93333333333333335</v>
          </cell>
          <cell r="AH299">
            <v>1.3870967741935485</v>
          </cell>
          <cell r="AI299">
            <v>0.83870967741935487</v>
          </cell>
          <cell r="AJ299">
            <v>1</v>
          </cell>
          <cell r="AK299">
            <v>2.225806451612903</v>
          </cell>
          <cell r="AL299">
            <v>2.0333333333333332</v>
          </cell>
          <cell r="AM299">
            <v>1.032258064516129</v>
          </cell>
          <cell r="AO299">
            <v>0.12903225806451613</v>
          </cell>
          <cell r="AP299">
            <v>0.80645161290322576</v>
          </cell>
          <cell r="AQ299">
            <v>0.13333333333333333</v>
          </cell>
          <cell r="AR299">
            <v>1</v>
          </cell>
          <cell r="AS299">
            <v>0.66666666666666663</v>
          </cell>
          <cell r="AT299">
            <v>0.93548387096774188</v>
          </cell>
          <cell r="AU299">
            <v>1.032258064516129</v>
          </cell>
          <cell r="AV299">
            <v>1.3214285714285714</v>
          </cell>
          <cell r="AW299">
            <v>0.83870967741935476</v>
          </cell>
          <cell r="AX299">
            <v>2.2666666666666666</v>
          </cell>
          <cell r="AY299">
            <v>1.5806451612903227</v>
          </cell>
          <cell r="AZ299">
            <v>3.3333333333333333E-2</v>
          </cell>
        </row>
        <row r="300">
          <cell r="C300" t="str">
            <v>Caritas St Mary's /Dorch /90Cushing 6</v>
          </cell>
          <cell r="D300" t="str">
            <v>Lawrence Area Office</v>
          </cell>
          <cell r="I300">
            <v>0.3</v>
          </cell>
        </row>
        <row r="301">
          <cell r="C301" t="str">
            <v>Caritas St Mary's /Dorch /90Cushing 7</v>
          </cell>
          <cell r="D301" t="str">
            <v>Park St. Area Office</v>
          </cell>
          <cell r="E301">
            <v>3</v>
          </cell>
          <cell r="F301">
            <v>2.4838709677419355</v>
          </cell>
          <cell r="G301">
            <v>1.5</v>
          </cell>
          <cell r="H301">
            <v>1.7419354838709677</v>
          </cell>
          <cell r="I301">
            <v>1.3</v>
          </cell>
          <cell r="J301">
            <v>1.3225806451612903</v>
          </cell>
          <cell r="K301">
            <v>3.67741935483871</v>
          </cell>
          <cell r="L301">
            <v>1.5</v>
          </cell>
          <cell r="M301">
            <v>2.7419354838709675</v>
          </cell>
          <cell r="N301">
            <v>4.1333333333333329</v>
          </cell>
          <cell r="O301">
            <v>1.290322580645161</v>
          </cell>
          <cell r="P301">
            <v>2.1333333333333333</v>
          </cell>
          <cell r="Q301">
            <v>4.4838709677419359</v>
          </cell>
          <cell r="R301">
            <v>0.93548387096774188</v>
          </cell>
          <cell r="S301">
            <v>1.1000000000000001</v>
          </cell>
          <cell r="T301">
            <v>2.096774193548387</v>
          </cell>
          <cell r="U301">
            <v>2.7666666666666666</v>
          </cell>
          <cell r="V301">
            <v>2.8387096774193545</v>
          </cell>
          <cell r="W301">
            <v>2</v>
          </cell>
          <cell r="X301">
            <v>3.068965517241379</v>
          </cell>
          <cell r="Y301">
            <v>1.4838709677419355</v>
          </cell>
          <cell r="Z301">
            <v>0.66666666666666663</v>
          </cell>
          <cell r="AA301">
            <v>2.032258064516129</v>
          </cell>
          <cell r="AB301">
            <v>2.5</v>
          </cell>
          <cell r="AC301">
            <v>5.4838709677419359</v>
          </cell>
          <cell r="AD301">
            <v>4.5483870967741931</v>
          </cell>
          <cell r="AE301">
            <v>4.4666666666666668</v>
          </cell>
          <cell r="AF301">
            <v>4</v>
          </cell>
          <cell r="AG301">
            <v>2.8666666666666663</v>
          </cell>
          <cell r="AH301">
            <v>3.096774193548387</v>
          </cell>
          <cell r="AI301">
            <v>4.225806451612903</v>
          </cell>
          <cell r="AJ301">
            <v>0.9642857142857143</v>
          </cell>
          <cell r="AK301">
            <v>1.7096774193548387</v>
          </cell>
          <cell r="AL301">
            <v>3.8333333333333335</v>
          </cell>
          <cell r="AM301">
            <v>2.935483870967742</v>
          </cell>
          <cell r="AN301">
            <v>0.5</v>
          </cell>
          <cell r="AO301">
            <v>0.70967741935483875</v>
          </cell>
          <cell r="AP301">
            <v>1.774193548387097</v>
          </cell>
          <cell r="AQ301">
            <v>3.4666666666666668</v>
          </cell>
          <cell r="AR301">
            <v>2.806451612903226</v>
          </cell>
          <cell r="AS301">
            <v>1.7666666666666668</v>
          </cell>
          <cell r="AT301">
            <v>4.096774193548387</v>
          </cell>
          <cell r="AU301">
            <v>3.935483870967742</v>
          </cell>
          <cell r="AV301">
            <v>5.5714285714285712</v>
          </cell>
          <cell r="AW301">
            <v>5.161290322580645</v>
          </cell>
          <cell r="AX301">
            <v>0.6333333333333333</v>
          </cell>
          <cell r="AY301">
            <v>1.903225806451613</v>
          </cell>
          <cell r="AZ301">
            <v>1.3666666666666667</v>
          </cell>
        </row>
        <row r="302">
          <cell r="C302" t="str">
            <v>Caritas St Mary's /Dorch /90Cushing 8</v>
          </cell>
          <cell r="D302" t="str">
            <v>Solutions for Living (PAS Metro)</v>
          </cell>
          <cell r="Y302">
            <v>0.12903225806451613</v>
          </cell>
          <cell r="Z302">
            <v>1</v>
          </cell>
          <cell r="AA302">
            <v>0.74193548387096775</v>
          </cell>
        </row>
        <row r="303">
          <cell r="C303" t="str">
            <v>CFP / Dorchester / 31 Athelwold St 1</v>
          </cell>
          <cell r="D303" t="str">
            <v>Dimock St. Area Office</v>
          </cell>
          <cell r="AT303">
            <v>1.064516129032258</v>
          </cell>
          <cell r="AU303">
            <v>2.774193548387097</v>
          </cell>
          <cell r="AV303">
            <v>3.9285714285714284</v>
          </cell>
          <cell r="AW303">
            <v>2.903225806451613</v>
          </cell>
          <cell r="AX303">
            <v>1.1666666666666665</v>
          </cell>
          <cell r="AY303">
            <v>1.6451612903225807</v>
          </cell>
          <cell r="AZ303">
            <v>2.1</v>
          </cell>
        </row>
        <row r="304">
          <cell r="C304" t="str">
            <v>CFP / Dorchester / 31 Athelwold St 2</v>
          </cell>
          <cell r="D304" t="str">
            <v>Harbor Area Office</v>
          </cell>
          <cell r="AT304">
            <v>1.2580645161290323</v>
          </cell>
          <cell r="AU304">
            <v>2.6451612903225805</v>
          </cell>
          <cell r="AV304">
            <v>1.4642857142857144</v>
          </cell>
          <cell r="AW304">
            <v>0.80645161290322576</v>
          </cell>
          <cell r="AX304">
            <v>3.0666666666666664</v>
          </cell>
          <cell r="AY304">
            <v>3.2258064516129035</v>
          </cell>
          <cell r="AZ304">
            <v>2.166666666666667</v>
          </cell>
        </row>
        <row r="305">
          <cell r="C305" t="str">
            <v>CFP / Dorchester / 31 Athelwold St 3</v>
          </cell>
          <cell r="D305" t="str">
            <v>Hyde Park Area Office</v>
          </cell>
          <cell r="AW305">
            <v>0.54838709677419351</v>
          </cell>
          <cell r="AX305">
            <v>1.0666666666666667</v>
          </cell>
          <cell r="AY305">
            <v>1.6451612903225805</v>
          </cell>
          <cell r="AZ305">
            <v>1.9333333333333336</v>
          </cell>
        </row>
        <row r="306">
          <cell r="C306" t="str">
            <v>CFP / Dorchester / 31 Athelwold St 4</v>
          </cell>
          <cell r="D306" t="str">
            <v>Park St. Area Office</v>
          </cell>
          <cell r="AT306">
            <v>1</v>
          </cell>
          <cell r="AU306">
            <v>1.032258064516129</v>
          </cell>
          <cell r="AV306">
            <v>1.4642857142857144</v>
          </cell>
          <cell r="AW306">
            <v>2.4516129032258061</v>
          </cell>
          <cell r="AX306">
            <v>1.9</v>
          </cell>
          <cell r="AY306">
            <v>1.5483870967741935</v>
          </cell>
          <cell r="AZ306">
            <v>0.1</v>
          </cell>
        </row>
        <row r="307">
          <cell r="C307" t="str">
            <v>Communities For People 1</v>
          </cell>
          <cell r="D307" t="str">
            <v>Harbor Area Office</v>
          </cell>
          <cell r="AS307">
            <v>0.8666666666666667</v>
          </cell>
          <cell r="AT307">
            <v>1.967741935483871</v>
          </cell>
          <cell r="AU307">
            <v>0.45161290322580644</v>
          </cell>
        </row>
        <row r="308">
          <cell r="C308" t="str">
            <v>Communities For People 2</v>
          </cell>
          <cell r="D308" t="str">
            <v>Hyde Park Area Office</v>
          </cell>
          <cell r="AS308">
            <v>0.53333333333333333</v>
          </cell>
          <cell r="AT308">
            <v>2</v>
          </cell>
          <cell r="AU308">
            <v>0.16129032258064516</v>
          </cell>
        </row>
        <row r="309">
          <cell r="C309" t="str">
            <v>Communities For People 3</v>
          </cell>
          <cell r="D309" t="str">
            <v>Park St. Area Office</v>
          </cell>
          <cell r="AS309">
            <v>0.1</v>
          </cell>
          <cell r="AU309">
            <v>0.41935483870967744</v>
          </cell>
        </row>
        <row r="310">
          <cell r="C310" t="str">
            <v>Community Care/S.Attleboro/543Newpo 1</v>
          </cell>
          <cell r="D310" t="str">
            <v>Arlington Area Office</v>
          </cell>
          <cell r="Y310">
            <v>6.4516129032258063E-2</v>
          </cell>
        </row>
        <row r="311">
          <cell r="C311" t="str">
            <v>Community Care/S.Attleboro/543Newpo 2</v>
          </cell>
          <cell r="D311" t="str">
            <v>Brockton Area Office</v>
          </cell>
          <cell r="I311">
            <v>0.23333333333333334</v>
          </cell>
          <cell r="J311">
            <v>1</v>
          </cell>
          <cell r="K311">
            <v>0.96774193548387089</v>
          </cell>
          <cell r="O311">
            <v>0.16129032258064516</v>
          </cell>
          <cell r="S311">
            <v>0.1</v>
          </cell>
          <cell r="T311">
            <v>0.58064516129032262</v>
          </cell>
          <cell r="V311">
            <v>0.25806451612903225</v>
          </cell>
          <cell r="W311">
            <v>1.161290322580645</v>
          </cell>
          <cell r="X311">
            <v>1.3448275862068966</v>
          </cell>
          <cell r="Y311">
            <v>0.61290322580645162</v>
          </cell>
          <cell r="Z311">
            <v>0.56666666666666665</v>
          </cell>
          <cell r="AC311">
            <v>0.5161290322580645</v>
          </cell>
          <cell r="AD311">
            <v>0.67741935483870963</v>
          </cell>
          <cell r="AE311">
            <v>0.26666666666666666</v>
          </cell>
          <cell r="AF311">
            <v>0.5161290322580645</v>
          </cell>
          <cell r="AG311">
            <v>0.33333333333333337</v>
          </cell>
          <cell r="AH311">
            <v>0.45161290322580644</v>
          </cell>
          <cell r="AI311">
            <v>0.4838709677419355</v>
          </cell>
          <cell r="AJ311">
            <v>0.8928571428571429</v>
          </cell>
          <cell r="AM311">
            <v>3.2258064516129031E-2</v>
          </cell>
          <cell r="AO311">
            <v>0.67741935483870963</v>
          </cell>
          <cell r="AP311">
            <v>1.096774193548387</v>
          </cell>
          <cell r="AQ311">
            <v>1.3666666666666667</v>
          </cell>
          <cell r="AR311">
            <v>2.032258064516129</v>
          </cell>
          <cell r="AS311">
            <v>1.2333333333333334</v>
          </cell>
          <cell r="AT311">
            <v>0.35483870967741937</v>
          </cell>
          <cell r="AU311">
            <v>1</v>
          </cell>
          <cell r="AV311">
            <v>0.75</v>
          </cell>
        </row>
        <row r="312">
          <cell r="C312" t="str">
            <v>Community Care/S.Attleboro/543Newpo 3</v>
          </cell>
          <cell r="D312" t="str">
            <v>Cape Cod Area Office</v>
          </cell>
          <cell r="AD312">
            <v>0.16129032258064516</v>
          </cell>
          <cell r="AE312">
            <v>6.6666666666666666E-2</v>
          </cell>
          <cell r="AG312">
            <v>3.3333333333333333E-2</v>
          </cell>
          <cell r="AL312">
            <v>0.5</v>
          </cell>
          <cell r="AY312">
            <v>3.2258064516129031E-2</v>
          </cell>
        </row>
        <row r="313">
          <cell r="C313" t="str">
            <v>Community Care/S.Attleboro/543Newpo 4</v>
          </cell>
          <cell r="D313" t="str">
            <v>Coastal Area Office</v>
          </cell>
          <cell r="AM313">
            <v>9.6774193548387094E-2</v>
          </cell>
        </row>
        <row r="314">
          <cell r="C314" t="str">
            <v>Community Care/S.Attleboro/543Newpo 5</v>
          </cell>
          <cell r="D314" t="str">
            <v>Dimock St. Area Office</v>
          </cell>
          <cell r="AD314">
            <v>3.2258064516129031E-2</v>
          </cell>
          <cell r="AJ314">
            <v>3.5714285714285712E-2</v>
          </cell>
        </row>
        <row r="315">
          <cell r="C315" t="str">
            <v>Community Care/S.Attleboro/543Newpo 6</v>
          </cell>
          <cell r="D315" t="str">
            <v>Fall River Area Office</v>
          </cell>
          <cell r="H315">
            <v>0.22580645161290322</v>
          </cell>
          <cell r="I315">
            <v>1</v>
          </cell>
          <cell r="J315">
            <v>0.38709677419354838</v>
          </cell>
          <cell r="T315">
            <v>9.6774193548387094E-2</v>
          </cell>
          <cell r="U315">
            <v>3.3333333333333333E-2</v>
          </cell>
          <cell r="V315">
            <v>6.4516129032258063E-2</v>
          </cell>
          <cell r="W315">
            <v>1</v>
          </cell>
          <cell r="X315">
            <v>0.5862068965517242</v>
          </cell>
          <cell r="Y315">
            <v>0.22580645161290322</v>
          </cell>
          <cell r="AA315">
            <v>0.41935483870967744</v>
          </cell>
          <cell r="AB315">
            <v>0.33333333333333331</v>
          </cell>
          <cell r="AC315">
            <v>0.41935483870967744</v>
          </cell>
          <cell r="AD315">
            <v>1</v>
          </cell>
          <cell r="AE315">
            <v>0.6</v>
          </cell>
          <cell r="AO315">
            <v>6.4516129032258063E-2</v>
          </cell>
          <cell r="AS315">
            <v>3.3333333333333333E-2</v>
          </cell>
          <cell r="AW315">
            <v>0.41935483870967744</v>
          </cell>
          <cell r="AX315">
            <v>0.46666666666666667</v>
          </cell>
          <cell r="AZ315">
            <v>3.3333333333333333E-2</v>
          </cell>
        </row>
        <row r="316">
          <cell r="C316" t="str">
            <v>Community Care/S.Attleboro/543Newpo 7</v>
          </cell>
          <cell r="D316" t="str">
            <v>Framingham Area Office</v>
          </cell>
          <cell r="AI316">
            <v>0.12903225806451613</v>
          </cell>
        </row>
        <row r="317">
          <cell r="C317" t="str">
            <v>Community Care/S.Attleboro/543Newpo 8</v>
          </cell>
          <cell r="D317" t="str">
            <v>New Bedford Area Office</v>
          </cell>
          <cell r="P317">
            <v>0.1</v>
          </cell>
          <cell r="Q317">
            <v>0.61290322580645162</v>
          </cell>
          <cell r="R317">
            <v>0.25806451612903225</v>
          </cell>
          <cell r="W317">
            <v>0.12903225806451613</v>
          </cell>
          <cell r="X317">
            <v>0.10344827586206896</v>
          </cell>
          <cell r="Z317">
            <v>0.1</v>
          </cell>
          <cell r="AA317">
            <v>0.19354838709677419</v>
          </cell>
          <cell r="AB317">
            <v>0.1</v>
          </cell>
          <cell r="AC317">
            <v>0.22580645161290322</v>
          </cell>
          <cell r="AD317">
            <v>0.32258064516129031</v>
          </cell>
          <cell r="AE317">
            <v>0.13333333333333333</v>
          </cell>
          <cell r="AO317">
            <v>0.12903225806451613</v>
          </cell>
          <cell r="AP317">
            <v>0.38709677419354838</v>
          </cell>
          <cell r="AQ317">
            <v>0.1</v>
          </cell>
          <cell r="AV317">
            <v>0.3571428571428571</v>
          </cell>
          <cell r="AW317">
            <v>1.5483870967741935</v>
          </cell>
          <cell r="AX317">
            <v>0.73333333333333339</v>
          </cell>
          <cell r="AY317">
            <v>1</v>
          </cell>
          <cell r="AZ317">
            <v>1.6</v>
          </cell>
        </row>
        <row r="318">
          <cell r="C318" t="str">
            <v>Community Care/S.Attleboro/543Newpo 9</v>
          </cell>
          <cell r="D318" t="str">
            <v>New Bedford Child and Family (Adop)</v>
          </cell>
          <cell r="AC318">
            <v>0.90322580645161288</v>
          </cell>
          <cell r="AI318">
            <v>0.38709677419354838</v>
          </cell>
          <cell r="AJ318">
            <v>1</v>
          </cell>
          <cell r="AK318">
            <v>0.80645161290322576</v>
          </cell>
          <cell r="AL318">
            <v>0.3</v>
          </cell>
        </row>
        <row r="319">
          <cell r="C319" t="str">
            <v>Community Care/S.Attleboro/543Newpo 10</v>
          </cell>
          <cell r="D319" t="str">
            <v>Plymouth Area Office</v>
          </cell>
          <cell r="H319">
            <v>0.12903225806451613</v>
          </cell>
          <cell r="I319">
            <v>1</v>
          </cell>
          <cell r="J319">
            <v>0.64516129032258063</v>
          </cell>
          <cell r="K319">
            <v>1</v>
          </cell>
          <cell r="L319">
            <v>1</v>
          </cell>
          <cell r="M319">
            <v>0.90322580645161288</v>
          </cell>
          <cell r="N319">
            <v>1</v>
          </cell>
          <cell r="O319">
            <v>1.4838709677419355</v>
          </cell>
          <cell r="P319">
            <v>0.33333333333333331</v>
          </cell>
          <cell r="AA319">
            <v>3.2258064516129031E-2</v>
          </cell>
          <cell r="AB319">
            <v>6.6666666666666666E-2</v>
          </cell>
          <cell r="AD319">
            <v>0.22580645161290322</v>
          </cell>
          <cell r="AE319">
            <v>1</v>
          </cell>
          <cell r="AF319">
            <v>0.29032258064516125</v>
          </cell>
          <cell r="AG319">
            <v>0.2</v>
          </cell>
          <cell r="AK319">
            <v>3.2258064516129031E-2</v>
          </cell>
          <cell r="AN319">
            <v>0.4</v>
          </cell>
          <cell r="AQ319">
            <v>0.26666666666666666</v>
          </cell>
          <cell r="AU319">
            <v>0.12903225806451613</v>
          </cell>
          <cell r="AV319">
            <v>0.21428571428571427</v>
          </cell>
        </row>
        <row r="320">
          <cell r="C320" t="str">
            <v>Community Care/S.Attleboro/543Newpo 11</v>
          </cell>
          <cell r="D320" t="str">
            <v>Solutions for Living (PAS SE)</v>
          </cell>
          <cell r="AI320">
            <v>0.64516129032258063</v>
          </cell>
          <cell r="AJ320">
            <v>0.8571428571428571</v>
          </cell>
          <cell r="AL320">
            <v>0.26666666666666666</v>
          </cell>
          <cell r="AM320">
            <v>1</v>
          </cell>
          <cell r="AN320">
            <v>0.33333333333333331</v>
          </cell>
        </row>
        <row r="321">
          <cell r="C321" t="str">
            <v>Community Care/S.Attleboro/543Newpo 12</v>
          </cell>
          <cell r="D321" t="str">
            <v>Taunton/Attleboro Area Office</v>
          </cell>
          <cell r="H321">
            <v>3.709677419354839</v>
          </cell>
          <cell r="I321">
            <v>8.3333333333333339</v>
          </cell>
          <cell r="J321">
            <v>8.3225806451612918</v>
          </cell>
          <cell r="K321">
            <v>9.129032258064516</v>
          </cell>
          <cell r="L321">
            <v>9.8571428571428577</v>
          </cell>
          <cell r="M321">
            <v>10.29032258064516</v>
          </cell>
          <cell r="N321">
            <v>9</v>
          </cell>
          <cell r="O321">
            <v>9.387096774193548</v>
          </cell>
          <cell r="P321">
            <v>10.866666666666665</v>
          </cell>
          <cell r="Q321">
            <v>9.8387096774193541</v>
          </cell>
          <cell r="R321">
            <v>11.387096774193548</v>
          </cell>
          <cell r="S321">
            <v>10.5</v>
          </cell>
          <cell r="T321">
            <v>10.29032258064516</v>
          </cell>
          <cell r="U321">
            <v>10.766666666666667</v>
          </cell>
          <cell r="V321">
            <v>9.806451612903226</v>
          </cell>
          <cell r="W321">
            <v>6.806451612903226</v>
          </cell>
          <cell r="X321">
            <v>9.4137931034482758</v>
          </cell>
          <cell r="Y321">
            <v>10.129032258064516</v>
          </cell>
          <cell r="Z321">
            <v>11</v>
          </cell>
          <cell r="AA321">
            <v>9.9354838709677402</v>
          </cell>
          <cell r="AB321">
            <v>11.266666666666667</v>
          </cell>
          <cell r="AC321">
            <v>8.8387096774193541</v>
          </cell>
          <cell r="AD321">
            <v>7.8709677419354831</v>
          </cell>
          <cell r="AE321">
            <v>7.4333333333333327</v>
          </cell>
          <cell r="AF321">
            <v>9.4838709677419359</v>
          </cell>
          <cell r="AG321">
            <v>8.966666666666665</v>
          </cell>
          <cell r="AH321">
            <v>7.967741935483871</v>
          </cell>
          <cell r="AI321">
            <v>10.129032258064516</v>
          </cell>
          <cell r="AJ321">
            <v>7.2857142857142856</v>
          </cell>
          <cell r="AK321">
            <v>9.3548387096774199</v>
          </cell>
          <cell r="AL321">
            <v>9.1</v>
          </cell>
          <cell r="AM321">
            <v>8.0322580645161281</v>
          </cell>
          <cell r="AN321">
            <v>9.0666666666666664</v>
          </cell>
          <cell r="AO321">
            <v>8.4516129032258043</v>
          </cell>
          <cell r="AP321">
            <v>8.7096774193548399</v>
          </cell>
          <cell r="AQ321">
            <v>6.7</v>
          </cell>
          <cell r="AR321">
            <v>8.9677419354838719</v>
          </cell>
          <cell r="AS321">
            <v>8.1</v>
          </cell>
          <cell r="AT321">
            <v>8.129032258064516</v>
          </cell>
          <cell r="AU321">
            <v>8.67741935483871</v>
          </cell>
          <cell r="AV321">
            <v>7.1785714285714288</v>
          </cell>
          <cell r="AW321">
            <v>7.3225806451612909</v>
          </cell>
          <cell r="AX321">
            <v>9.5</v>
          </cell>
          <cell r="AY321">
            <v>9.67741935483871</v>
          </cell>
          <cell r="AZ321">
            <v>7.666666666666667</v>
          </cell>
        </row>
        <row r="322">
          <cell r="C322" t="str">
            <v>EliotCommunityHS / Waltham/ 130Dale 1</v>
          </cell>
          <cell r="D322" t="str">
            <v>Arlington Area Office</v>
          </cell>
          <cell r="I322">
            <v>0.33333333333333337</v>
          </cell>
          <cell r="J322">
            <v>2.709677419354839</v>
          </cell>
          <cell r="K322">
            <v>1.4838709677419355</v>
          </cell>
          <cell r="L322">
            <v>0.9642857142857143</v>
          </cell>
          <cell r="M322">
            <v>1.5806451612903225</v>
          </cell>
          <cell r="N322">
            <v>1.1000000000000001</v>
          </cell>
          <cell r="O322">
            <v>1.096774193548387</v>
          </cell>
          <cell r="P322">
            <v>1.8666666666666667</v>
          </cell>
          <cell r="Q322">
            <v>0.83870967741935487</v>
          </cell>
          <cell r="R322">
            <v>1.6129032258064515</v>
          </cell>
          <cell r="S322">
            <v>2.7333333333333334</v>
          </cell>
          <cell r="T322">
            <v>1.8709677419354838</v>
          </cell>
          <cell r="U322">
            <v>1</v>
          </cell>
          <cell r="V322">
            <v>0.19354838709677419</v>
          </cell>
          <cell r="W322">
            <v>0.16129032258064516</v>
          </cell>
          <cell r="X322">
            <v>1.103448275862069</v>
          </cell>
          <cell r="Y322">
            <v>3</v>
          </cell>
          <cell r="Z322">
            <v>2.4666666666666668</v>
          </cell>
          <cell r="AA322">
            <v>2.193548387096774</v>
          </cell>
          <cell r="AB322">
            <v>3.6</v>
          </cell>
          <cell r="AC322">
            <v>2.3548387096774195</v>
          </cell>
          <cell r="AD322">
            <v>0.16129032258064516</v>
          </cell>
          <cell r="AE322">
            <v>1</v>
          </cell>
          <cell r="AF322">
            <v>1.3548387096774195</v>
          </cell>
          <cell r="AG322">
            <v>0.4</v>
          </cell>
          <cell r="AJ322">
            <v>7.1428571428571425E-2</v>
          </cell>
          <cell r="AM322">
            <v>0.32258064516129031</v>
          </cell>
          <cell r="AN322">
            <v>1.1333333333333333</v>
          </cell>
          <cell r="AO322">
            <v>3</v>
          </cell>
          <cell r="AP322">
            <v>2.741935483870968</v>
          </cell>
          <cell r="AQ322">
            <v>1.2666666666666666</v>
          </cell>
          <cell r="AR322">
            <v>2.129032258064516</v>
          </cell>
          <cell r="AS322">
            <v>2</v>
          </cell>
          <cell r="AT322">
            <v>2</v>
          </cell>
          <cell r="AU322">
            <v>1.7419354838709677</v>
          </cell>
          <cell r="AV322">
            <v>0.5714285714285714</v>
          </cell>
          <cell r="AX322">
            <v>0.76666666666666672</v>
          </cell>
          <cell r="AY322">
            <v>1</v>
          </cell>
          <cell r="AZ322">
            <v>0.3</v>
          </cell>
        </row>
        <row r="323">
          <cell r="C323" t="str">
            <v>EliotCommunityHS / Waltham/ 130Dale 2</v>
          </cell>
          <cell r="D323" t="str">
            <v>Brockton Area Office</v>
          </cell>
          <cell r="N323">
            <v>1.8</v>
          </cell>
          <cell r="O323">
            <v>2</v>
          </cell>
          <cell r="X323">
            <v>0.48275862068965519</v>
          </cell>
        </row>
        <row r="324">
          <cell r="C324" t="str">
            <v>EliotCommunityHS / Waltham/ 130Dale 3</v>
          </cell>
          <cell r="D324" t="str">
            <v>Cambridge Area Office</v>
          </cell>
          <cell r="G324">
            <v>1.5</v>
          </cell>
          <cell r="H324">
            <v>2.2580645161290325</v>
          </cell>
          <cell r="I324">
            <v>1.4</v>
          </cell>
          <cell r="J324">
            <v>0.38709677419354838</v>
          </cell>
          <cell r="K324">
            <v>0.4838709677419355</v>
          </cell>
          <cell r="L324">
            <v>1.9642857142857144</v>
          </cell>
          <cell r="M324">
            <v>2.967741935483871</v>
          </cell>
          <cell r="N324">
            <v>0.66666666666666663</v>
          </cell>
          <cell r="W324">
            <v>1.935483870967742</v>
          </cell>
          <cell r="X324">
            <v>0.96551724137931039</v>
          </cell>
          <cell r="AG324">
            <v>0.93333333333333335</v>
          </cell>
          <cell r="AH324">
            <v>0.61290322580645162</v>
          </cell>
          <cell r="AJ324">
            <v>0.8214285714285714</v>
          </cell>
          <cell r="AK324">
            <v>2.67741935483871</v>
          </cell>
          <cell r="AL324">
            <v>1.9666666666666666</v>
          </cell>
          <cell r="AM324">
            <v>1.4838709677419355</v>
          </cell>
          <cell r="AN324">
            <v>1.7666666666666666</v>
          </cell>
          <cell r="AO324">
            <v>0.4838709677419355</v>
          </cell>
          <cell r="AS324">
            <v>0.7</v>
          </cell>
          <cell r="AT324">
            <v>0.54838709677419351</v>
          </cell>
          <cell r="AX324">
            <v>0.43333333333333335</v>
          </cell>
        </row>
        <row r="325">
          <cell r="C325" t="str">
            <v>EliotCommunityHS / Waltham/ 130Dale 4</v>
          </cell>
          <cell r="D325" t="str">
            <v>Coastal Area Office</v>
          </cell>
          <cell r="H325">
            <v>3.2258064516129031E-2</v>
          </cell>
          <cell r="I325">
            <v>0.36666666666666664</v>
          </cell>
          <cell r="J325">
            <v>1</v>
          </cell>
          <cell r="K325">
            <v>1</v>
          </cell>
          <cell r="L325">
            <v>0.9285714285714286</v>
          </cell>
          <cell r="M325">
            <v>0.16129032258064516</v>
          </cell>
          <cell r="N325">
            <v>0.83333333333333337</v>
          </cell>
          <cell r="O325">
            <v>1</v>
          </cell>
          <cell r="P325">
            <v>2.8</v>
          </cell>
          <cell r="Q325">
            <v>1.870967741935484</v>
          </cell>
          <cell r="R325">
            <v>0.77419354838709675</v>
          </cell>
          <cell r="V325">
            <v>3.2258064516129031E-2</v>
          </cell>
          <cell r="W325">
            <v>1.5161290322580645</v>
          </cell>
          <cell r="X325">
            <v>1.4137931034482758</v>
          </cell>
          <cell r="Y325">
            <v>1</v>
          </cell>
          <cell r="Z325">
            <v>1.0666666666666667</v>
          </cell>
          <cell r="AA325">
            <v>1.6451612903225805</v>
          </cell>
          <cell r="AB325">
            <v>0.66666666666666663</v>
          </cell>
          <cell r="AC325">
            <v>3.2258064516129031E-2</v>
          </cell>
          <cell r="AD325">
            <v>1</v>
          </cell>
          <cell r="AE325">
            <v>1</v>
          </cell>
          <cell r="AG325">
            <v>1.6333333333333333</v>
          </cell>
          <cell r="AH325">
            <v>0.80645161290322576</v>
          </cell>
          <cell r="AI325">
            <v>0.90322580645161299</v>
          </cell>
          <cell r="AJ325">
            <v>1</v>
          </cell>
          <cell r="AK325">
            <v>0.90322580645161288</v>
          </cell>
          <cell r="AL325">
            <v>0.76666666666666672</v>
          </cell>
          <cell r="AM325">
            <v>0.87096774193548387</v>
          </cell>
          <cell r="AN325">
            <v>1</v>
          </cell>
          <cell r="AO325">
            <v>1.161290322580645</v>
          </cell>
          <cell r="AP325">
            <v>0.83870967741935487</v>
          </cell>
          <cell r="AQ325">
            <v>1.1000000000000001</v>
          </cell>
          <cell r="AR325">
            <v>2.193548387096774</v>
          </cell>
          <cell r="AS325">
            <v>2.0333333333333332</v>
          </cell>
          <cell r="AT325">
            <v>0.74193548387096775</v>
          </cell>
          <cell r="AV325">
            <v>0.75</v>
          </cell>
          <cell r="AW325">
            <v>1</v>
          </cell>
          <cell r="AX325">
            <v>0.3666666666666667</v>
          </cell>
          <cell r="AY325">
            <v>1</v>
          </cell>
          <cell r="AZ325">
            <v>1.4333333333333333</v>
          </cell>
        </row>
        <row r="326">
          <cell r="C326" t="str">
            <v>EliotCommunityHS / Waltham/ 130Dale 5</v>
          </cell>
          <cell r="D326" t="str">
            <v>Framingham Area Office</v>
          </cell>
          <cell r="L326">
            <v>0.4642857142857143</v>
          </cell>
          <cell r="Q326">
            <v>1</v>
          </cell>
          <cell r="R326">
            <v>1</v>
          </cell>
          <cell r="S326">
            <v>0.1</v>
          </cell>
          <cell r="T326">
            <v>0.29032258064516131</v>
          </cell>
          <cell r="U326">
            <v>0.6</v>
          </cell>
          <cell r="V326">
            <v>0.80645161290322576</v>
          </cell>
          <cell r="W326">
            <v>1</v>
          </cell>
          <cell r="X326">
            <v>0.2413793103448276</v>
          </cell>
          <cell r="Z326">
            <v>0.5</v>
          </cell>
          <cell r="AA326">
            <v>0.967741935483871</v>
          </cell>
          <cell r="AB326">
            <v>0.23333333333333334</v>
          </cell>
          <cell r="AC326">
            <v>1.4838709677419355</v>
          </cell>
          <cell r="AD326">
            <v>0.67741935483870963</v>
          </cell>
          <cell r="AE326">
            <v>0.43333333333333335</v>
          </cell>
          <cell r="AF326">
            <v>2</v>
          </cell>
          <cell r="AG326">
            <v>1.9666666666666666</v>
          </cell>
          <cell r="AH326">
            <v>1.5806451612903225</v>
          </cell>
          <cell r="AI326">
            <v>0.77419354838709675</v>
          </cell>
          <cell r="AL326">
            <v>0.46666666666666667</v>
          </cell>
          <cell r="AM326">
            <v>0.25806451612903225</v>
          </cell>
          <cell r="AO326">
            <v>3.2258064516129031E-2</v>
          </cell>
          <cell r="AP326">
            <v>0.967741935483871</v>
          </cell>
          <cell r="AS326">
            <v>6.6666666666666666E-2</v>
          </cell>
          <cell r="AV326">
            <v>0.6071428571428571</v>
          </cell>
          <cell r="AW326">
            <v>1</v>
          </cell>
          <cell r="AX326">
            <v>0.1</v>
          </cell>
          <cell r="AY326">
            <v>1</v>
          </cell>
          <cell r="AZ326">
            <v>0.56666666666666665</v>
          </cell>
        </row>
        <row r="327">
          <cell r="C327" t="str">
            <v>EliotCommunityHS / Waltham/ 130Dale 6</v>
          </cell>
          <cell r="D327" t="str">
            <v>Lawrence Area Office</v>
          </cell>
          <cell r="AZ327">
            <v>3.3333333333333333E-2</v>
          </cell>
        </row>
        <row r="328">
          <cell r="C328" t="str">
            <v>EliotCommunityHS / Waltham/ 130Dale 7</v>
          </cell>
          <cell r="D328" t="str">
            <v>Malden Area Office</v>
          </cell>
          <cell r="G328">
            <v>3</v>
          </cell>
          <cell r="H328">
            <v>1.161290322580645</v>
          </cell>
          <cell r="J328">
            <v>0.61290322580645162</v>
          </cell>
          <cell r="K328">
            <v>1</v>
          </cell>
          <cell r="L328">
            <v>0.4642857142857143</v>
          </cell>
          <cell r="M328">
            <v>1</v>
          </cell>
          <cell r="N328">
            <v>1</v>
          </cell>
          <cell r="O328">
            <v>0.74193548387096775</v>
          </cell>
          <cell r="R328">
            <v>0.83870967741935487</v>
          </cell>
          <cell r="S328">
            <v>1</v>
          </cell>
          <cell r="T328">
            <v>0.41935483870967744</v>
          </cell>
          <cell r="U328">
            <v>1.5333333333333332</v>
          </cell>
          <cell r="V328">
            <v>1.064516129032258</v>
          </cell>
          <cell r="X328">
            <v>0.17241379310344829</v>
          </cell>
          <cell r="Y328">
            <v>0.93548387096774188</v>
          </cell>
          <cell r="Z328">
            <v>0.46666666666666667</v>
          </cell>
          <cell r="AB328">
            <v>0.36666666666666664</v>
          </cell>
          <cell r="AC328">
            <v>1</v>
          </cell>
          <cell r="AD328">
            <v>0.83870967741935476</v>
          </cell>
          <cell r="AE328">
            <v>2</v>
          </cell>
          <cell r="AF328">
            <v>1.161290322580645</v>
          </cell>
          <cell r="AH328">
            <v>9.6774193548387094E-2</v>
          </cell>
          <cell r="AI328">
            <v>2.161290322580645</v>
          </cell>
          <cell r="AJ328">
            <v>2.3214285714285712</v>
          </cell>
          <cell r="AK328">
            <v>0.67741935483870963</v>
          </cell>
          <cell r="AL328">
            <v>0.76666666666666672</v>
          </cell>
          <cell r="AQ328">
            <v>0.93333333333333335</v>
          </cell>
          <cell r="AS328">
            <v>3.3333333333333333E-2</v>
          </cell>
          <cell r="AT328">
            <v>1</v>
          </cell>
          <cell r="AU328">
            <v>1.6451612903225805</v>
          </cell>
          <cell r="AV328">
            <v>1.6071428571428572</v>
          </cell>
          <cell r="AW328">
            <v>3</v>
          </cell>
          <cell r="AX328">
            <v>2.7</v>
          </cell>
          <cell r="AY328">
            <v>2</v>
          </cell>
          <cell r="AZ328">
            <v>1.8666666666666667</v>
          </cell>
        </row>
        <row r="329">
          <cell r="C329" t="str">
            <v>EliotCommunityHS / Waltham/ 130Dale 8</v>
          </cell>
          <cell r="D329" t="str">
            <v>South Central Area Office</v>
          </cell>
          <cell r="T329">
            <v>0.54838709677419351</v>
          </cell>
          <cell r="U329">
            <v>1</v>
          </cell>
          <cell r="V329">
            <v>1</v>
          </cell>
          <cell r="W329">
            <v>9.6774193548387094E-2</v>
          </cell>
          <cell r="AD329">
            <v>0.54838709677419351</v>
          </cell>
          <cell r="AE329">
            <v>0.1</v>
          </cell>
          <cell r="AM329">
            <v>0.67741935483870963</v>
          </cell>
          <cell r="AN329">
            <v>0.93333333333333335</v>
          </cell>
        </row>
        <row r="330">
          <cell r="C330" t="str">
            <v>EliotCommunityHS/Arling/734-736Mass 1</v>
          </cell>
          <cell r="D330" t="str">
            <v>Arlington Area Office</v>
          </cell>
          <cell r="H330">
            <v>0.16129032258064516</v>
          </cell>
          <cell r="I330">
            <v>0.93333333333333335</v>
          </cell>
          <cell r="J330">
            <v>1.4193548387096775</v>
          </cell>
          <cell r="K330">
            <v>1.4838709677419355</v>
          </cell>
          <cell r="L330">
            <v>1.892857142857143</v>
          </cell>
          <cell r="M330">
            <v>0.87096774193548387</v>
          </cell>
          <cell r="N330">
            <v>1.6666666666666665</v>
          </cell>
          <cell r="O330">
            <v>1.935483870967742</v>
          </cell>
          <cell r="P330">
            <v>1.6666666666666665</v>
          </cell>
          <cell r="Q330">
            <v>1.7741935483870968</v>
          </cell>
          <cell r="R330">
            <v>1.5806451612903225</v>
          </cell>
          <cell r="S330">
            <v>2.5333333333333332</v>
          </cell>
          <cell r="T330">
            <v>1.161290322580645</v>
          </cell>
          <cell r="U330">
            <v>2.2333333333333334</v>
          </cell>
          <cell r="V330">
            <v>1.5806451612903225</v>
          </cell>
          <cell r="W330">
            <v>1.5161290322580645</v>
          </cell>
          <cell r="X330">
            <v>0.86206896551724133</v>
          </cell>
          <cell r="Y330">
            <v>2.3870967741935485</v>
          </cell>
          <cell r="Z330">
            <v>3</v>
          </cell>
          <cell r="AA330">
            <v>2.806451612903226</v>
          </cell>
          <cell r="AB330">
            <v>3.0666666666666669</v>
          </cell>
          <cell r="AC330">
            <v>2</v>
          </cell>
          <cell r="AD330">
            <v>1.9677419354838708</v>
          </cell>
          <cell r="AE330">
            <v>2.4</v>
          </cell>
          <cell r="AF330">
            <v>2.3548387096774195</v>
          </cell>
          <cell r="AG330">
            <v>0.73333333333333339</v>
          </cell>
          <cell r="AH330">
            <v>1.1935483870967742</v>
          </cell>
          <cell r="AI330">
            <v>0.87096774193548387</v>
          </cell>
          <cell r="AJ330">
            <v>0.5714285714285714</v>
          </cell>
          <cell r="AK330">
            <v>0.16129032258064516</v>
          </cell>
          <cell r="AL330">
            <v>1.8</v>
          </cell>
          <cell r="AM330">
            <v>1.9354838709677418</v>
          </cell>
          <cell r="AN330">
            <v>1.3666666666666667</v>
          </cell>
          <cell r="AO330">
            <v>1.1612903225806452</v>
          </cell>
          <cell r="AP330">
            <v>2.3870967741935485</v>
          </cell>
          <cell r="AQ330">
            <v>0.56666666666666665</v>
          </cell>
          <cell r="AR330">
            <v>1.096774193548387</v>
          </cell>
          <cell r="AS330">
            <v>2.9333333333333336</v>
          </cell>
          <cell r="AT330">
            <v>2.4838709677419355</v>
          </cell>
          <cell r="AU330">
            <v>1.3870967741935485</v>
          </cell>
          <cell r="AV330">
            <v>0.9285714285714286</v>
          </cell>
          <cell r="AW330">
            <v>1.4516129032258065</v>
          </cell>
          <cell r="AX330">
            <v>1.1333333333333333</v>
          </cell>
          <cell r="AY330">
            <v>1.4838709677419355</v>
          </cell>
          <cell r="AZ330">
            <v>1.7666666666666666</v>
          </cell>
        </row>
        <row r="331">
          <cell r="C331" t="str">
            <v>EliotCommunityHS/Arling/734-736Mass 2</v>
          </cell>
          <cell r="D331" t="str">
            <v>Cambridge Area Office</v>
          </cell>
          <cell r="H331">
            <v>1.935483870967742</v>
          </cell>
          <cell r="I331">
            <v>0.96666666666666667</v>
          </cell>
          <cell r="M331">
            <v>0.25806451612903225</v>
          </cell>
          <cell r="N331">
            <v>1.7</v>
          </cell>
          <cell r="O331">
            <v>1</v>
          </cell>
          <cell r="P331">
            <v>1.3333333333333333</v>
          </cell>
          <cell r="Q331">
            <v>1.4516129032258065</v>
          </cell>
          <cell r="R331">
            <v>1.2580645161290323</v>
          </cell>
          <cell r="X331">
            <v>0.65517241379310343</v>
          </cell>
          <cell r="Y331">
            <v>1</v>
          </cell>
          <cell r="Z331">
            <v>0.96666666666666656</v>
          </cell>
          <cell r="AA331">
            <v>0.93548387096774188</v>
          </cell>
          <cell r="AC331">
            <v>6.4516129032258063E-2</v>
          </cell>
          <cell r="AD331">
            <v>6.4516129032258063E-2</v>
          </cell>
          <cell r="AI331">
            <v>0.83870967741935487</v>
          </cell>
          <cell r="AJ331">
            <v>1</v>
          </cell>
          <cell r="AK331">
            <v>1</v>
          </cell>
          <cell r="AL331">
            <v>1</v>
          </cell>
          <cell r="AM331">
            <v>0.19354838709677419</v>
          </cell>
          <cell r="AN331">
            <v>3.3333333333333333E-2</v>
          </cell>
          <cell r="AO331">
            <v>1.5806451612903225</v>
          </cell>
          <cell r="AP331">
            <v>1.7741935483870968</v>
          </cell>
          <cell r="AQ331">
            <v>0.23333333333333334</v>
          </cell>
          <cell r="AX331">
            <v>0.3</v>
          </cell>
          <cell r="AY331">
            <v>1</v>
          </cell>
          <cell r="AZ331">
            <v>1</v>
          </cell>
        </row>
        <row r="332">
          <cell r="C332" t="str">
            <v>EliotCommunityHS/Arling/734-736Mass 3</v>
          </cell>
          <cell r="D332" t="str">
            <v>Coastal Area Office</v>
          </cell>
          <cell r="J332">
            <v>0.83870967741935487</v>
          </cell>
          <cell r="K332">
            <v>1.6451612903225805</v>
          </cell>
          <cell r="L332">
            <v>1.1785714285714284</v>
          </cell>
          <cell r="M332">
            <v>0.16129032258064516</v>
          </cell>
          <cell r="T332">
            <v>0.32258064516129037</v>
          </cell>
          <cell r="U332">
            <v>2.1666666666666665</v>
          </cell>
          <cell r="V332">
            <v>1.6451612903225805</v>
          </cell>
          <cell r="W332">
            <v>9.6774193548387094E-2</v>
          </cell>
          <cell r="X332">
            <v>1</v>
          </cell>
          <cell r="Y332">
            <v>0.5161290322580645</v>
          </cell>
          <cell r="AC332">
            <v>0.41935483870967744</v>
          </cell>
          <cell r="AE332">
            <v>0.66666666666666674</v>
          </cell>
          <cell r="AG332">
            <v>0.56666666666666665</v>
          </cell>
          <cell r="AH332">
            <v>0.45161290322580644</v>
          </cell>
          <cell r="AK332">
            <v>0.45161290322580644</v>
          </cell>
          <cell r="AL332">
            <v>6.6666666666666666E-2</v>
          </cell>
          <cell r="AM332">
            <v>0.83870967741935487</v>
          </cell>
          <cell r="AN332">
            <v>0.23333333333333334</v>
          </cell>
          <cell r="AX332">
            <v>0.3</v>
          </cell>
          <cell r="AY332">
            <v>0.74193548387096775</v>
          </cell>
        </row>
        <row r="333">
          <cell r="C333" t="str">
            <v>EliotCommunityHS/Arling/734-736Mass 4</v>
          </cell>
          <cell r="D333" t="str">
            <v>Framingham Area Office</v>
          </cell>
          <cell r="I333">
            <v>0.13333333333333333</v>
          </cell>
          <cell r="J333">
            <v>1.4516129032258065</v>
          </cell>
          <cell r="K333">
            <v>0.32258064516129031</v>
          </cell>
          <cell r="M333">
            <v>0.29032258064516131</v>
          </cell>
          <cell r="N333">
            <v>1</v>
          </cell>
          <cell r="O333">
            <v>1</v>
          </cell>
          <cell r="P333">
            <v>1</v>
          </cell>
          <cell r="Q333">
            <v>0.70967741935483875</v>
          </cell>
          <cell r="W333">
            <v>0.93548387096774199</v>
          </cell>
          <cell r="X333">
            <v>0.13793103448275862</v>
          </cell>
          <cell r="Z333">
            <v>1.8666666666666667</v>
          </cell>
          <cell r="AA333">
            <v>1.129032258064516</v>
          </cell>
          <cell r="AE333">
            <v>0.4</v>
          </cell>
          <cell r="AF333">
            <v>1.064516129032258</v>
          </cell>
          <cell r="AG333">
            <v>1.8666666666666669</v>
          </cell>
          <cell r="AH333">
            <v>1.967741935483871</v>
          </cell>
          <cell r="AI333">
            <v>2.5161290322580645</v>
          </cell>
          <cell r="AJ333">
            <v>3</v>
          </cell>
          <cell r="AK333">
            <v>1.161290322580645</v>
          </cell>
          <cell r="AL333">
            <v>1.0333333333333334</v>
          </cell>
          <cell r="AM333">
            <v>1.8064516129032258</v>
          </cell>
          <cell r="AN333">
            <v>2.2000000000000002</v>
          </cell>
          <cell r="AO333">
            <v>1.096774193548387</v>
          </cell>
          <cell r="AP333">
            <v>6.4516129032258063E-2</v>
          </cell>
          <cell r="AQ333">
            <v>1.1333333333333333</v>
          </cell>
          <cell r="AR333">
            <v>1.5806451612903225</v>
          </cell>
          <cell r="AS333">
            <v>6.6666666666666666E-2</v>
          </cell>
          <cell r="AT333">
            <v>6.4516129032258063E-2</v>
          </cell>
          <cell r="AU333">
            <v>2.4838709677419355</v>
          </cell>
          <cell r="AV333">
            <v>2.6071428571428572</v>
          </cell>
          <cell r="AW333">
            <v>2</v>
          </cell>
          <cell r="AX333">
            <v>2</v>
          </cell>
          <cell r="AY333">
            <v>1.4838709677419355</v>
          </cell>
          <cell r="AZ333">
            <v>2.7666666666666666</v>
          </cell>
        </row>
        <row r="334">
          <cell r="C334" t="str">
            <v>EliotCommunityHS/Arling/734-736Mass 5</v>
          </cell>
          <cell r="D334" t="str">
            <v>Hyde Park Area Office</v>
          </cell>
          <cell r="Q334">
            <v>3.2258064516129031E-2</v>
          </cell>
        </row>
        <row r="335">
          <cell r="C335" t="str">
            <v>EliotCommunityHS/Arling/734-736Mass 6</v>
          </cell>
          <cell r="D335" t="str">
            <v>Malden Area Office</v>
          </cell>
          <cell r="H335">
            <v>1.6451612903225805</v>
          </cell>
          <cell r="I335">
            <v>1.9666666666666668</v>
          </cell>
          <cell r="J335">
            <v>1.064516129032258</v>
          </cell>
          <cell r="K335">
            <v>2.032258064516129</v>
          </cell>
          <cell r="L335">
            <v>2.4642857142857144</v>
          </cell>
          <cell r="M335">
            <v>0.64516129032258063</v>
          </cell>
          <cell r="N335">
            <v>0.4</v>
          </cell>
          <cell r="O335">
            <v>2</v>
          </cell>
          <cell r="P335">
            <v>1.7666666666666666</v>
          </cell>
          <cell r="Q335">
            <v>1</v>
          </cell>
          <cell r="R335">
            <v>1.3870967741935483</v>
          </cell>
          <cell r="S335">
            <v>1.4</v>
          </cell>
          <cell r="T335">
            <v>0.967741935483871</v>
          </cell>
          <cell r="U335">
            <v>0.73333333333333328</v>
          </cell>
          <cell r="W335">
            <v>1.8387096774193548</v>
          </cell>
          <cell r="X335">
            <v>2.4827586206896552</v>
          </cell>
          <cell r="Y335">
            <v>1.129032258064516</v>
          </cell>
          <cell r="AA335">
            <v>0.12903225806451613</v>
          </cell>
          <cell r="AB335">
            <v>2.2333333333333334</v>
          </cell>
          <cell r="AC335">
            <v>1.2903225806451613</v>
          </cell>
          <cell r="AF335">
            <v>0.93548387096774199</v>
          </cell>
          <cell r="AG335">
            <v>1.3333333333333335</v>
          </cell>
          <cell r="AH335">
            <v>0.77419354838709675</v>
          </cell>
          <cell r="AI335">
            <v>0.5161290322580645</v>
          </cell>
          <cell r="AJ335">
            <v>0.7142857142857143</v>
          </cell>
          <cell r="AK335">
            <v>1.6774193548387095</v>
          </cell>
          <cell r="AL335">
            <v>2</v>
          </cell>
          <cell r="AM335">
            <v>1.096774193548387</v>
          </cell>
          <cell r="AN335">
            <v>1.7</v>
          </cell>
          <cell r="AO335">
            <v>1.5483870967741935</v>
          </cell>
          <cell r="AP335">
            <v>1.9677419354838712</v>
          </cell>
          <cell r="AQ335">
            <v>2.9</v>
          </cell>
          <cell r="AR335">
            <v>3</v>
          </cell>
          <cell r="AS335">
            <v>2.9333333333333331</v>
          </cell>
          <cell r="AT335">
            <v>2.32258064516129</v>
          </cell>
          <cell r="AU335">
            <v>2</v>
          </cell>
          <cell r="AV335">
            <v>2</v>
          </cell>
          <cell r="AW335">
            <v>2.129032258064516</v>
          </cell>
          <cell r="AX335">
            <v>1.2333333333333334</v>
          </cell>
          <cell r="AY335">
            <v>1</v>
          </cell>
          <cell r="AZ335">
            <v>6.6666666666666666E-2</v>
          </cell>
        </row>
        <row r="336">
          <cell r="C336" t="str">
            <v>EliotCommunityHS/Arling/734-736Mass 7</v>
          </cell>
          <cell r="D336" t="str">
            <v>South Central Area Office</v>
          </cell>
          <cell r="AK336">
            <v>0.25806451612903225</v>
          </cell>
        </row>
        <row r="337">
          <cell r="C337" t="str">
            <v>EliotCommunityHS/Arling/734-736Mass 8</v>
          </cell>
          <cell r="D337" t="str">
            <v>Worcester East Area Office</v>
          </cell>
          <cell r="AK337">
            <v>0.32258064516129031</v>
          </cell>
        </row>
        <row r="338">
          <cell r="C338" t="str">
            <v>EliotCommunityHS/Dedham/20Harvey 1</v>
          </cell>
          <cell r="D338" t="str">
            <v>Arlington Area Office</v>
          </cell>
          <cell r="H338">
            <v>0.70967741935483875</v>
          </cell>
          <cell r="I338">
            <v>0.83333333333333337</v>
          </cell>
          <cell r="L338">
            <v>2.7142857142857144</v>
          </cell>
          <cell r="M338">
            <v>1.32258064516129</v>
          </cell>
          <cell r="N338">
            <v>0.96666666666666656</v>
          </cell>
          <cell r="O338">
            <v>1.064516129032258</v>
          </cell>
          <cell r="P338">
            <v>1.9333333333333333</v>
          </cell>
          <cell r="Q338">
            <v>0.5161290322580645</v>
          </cell>
          <cell r="S338">
            <v>0.16666666666666666</v>
          </cell>
          <cell r="T338">
            <v>1.2258064516129032</v>
          </cell>
          <cell r="U338">
            <v>2</v>
          </cell>
          <cell r="V338">
            <v>2</v>
          </cell>
          <cell r="W338">
            <v>2</v>
          </cell>
          <cell r="X338">
            <v>1.1379310344827587</v>
          </cell>
          <cell r="Y338">
            <v>1</v>
          </cell>
          <cell r="Z338">
            <v>1</v>
          </cell>
          <cell r="AA338">
            <v>1</v>
          </cell>
          <cell r="AB338">
            <v>1.7333333333333334</v>
          </cell>
          <cell r="AC338">
            <v>0.77419354838709675</v>
          </cell>
          <cell r="AD338">
            <v>0.93548387096774188</v>
          </cell>
          <cell r="AE338">
            <v>0.3</v>
          </cell>
          <cell r="AF338">
            <v>1</v>
          </cell>
          <cell r="AG338">
            <v>1</v>
          </cell>
          <cell r="AH338">
            <v>1</v>
          </cell>
          <cell r="AI338">
            <v>1.064516129032258</v>
          </cell>
          <cell r="AJ338">
            <v>2.0714285714285712</v>
          </cell>
          <cell r="AK338">
            <v>2</v>
          </cell>
          <cell r="AL338">
            <v>1.0666666666666667</v>
          </cell>
          <cell r="AN338">
            <v>1</v>
          </cell>
          <cell r="AO338">
            <v>1</v>
          </cell>
          <cell r="AP338">
            <v>0.41935483870967744</v>
          </cell>
          <cell r="AR338">
            <v>9.6774193548387094E-2</v>
          </cell>
          <cell r="AS338">
            <v>0.96666666666666667</v>
          </cell>
          <cell r="AV338">
            <v>0.42857142857142855</v>
          </cell>
          <cell r="AW338">
            <v>0.19354838709677419</v>
          </cell>
          <cell r="AX338">
            <v>1</v>
          </cell>
          <cell r="AY338">
            <v>1</v>
          </cell>
          <cell r="AZ338">
            <v>1</v>
          </cell>
        </row>
        <row r="339">
          <cell r="C339" t="str">
            <v>EliotCommunityHS/Dedham/20Harvey 2</v>
          </cell>
          <cell r="D339" t="str">
            <v>Cambridge Area Office</v>
          </cell>
          <cell r="H339">
            <v>0.83870967741935487</v>
          </cell>
          <cell r="I339">
            <v>1</v>
          </cell>
          <cell r="J339">
            <v>0.83870967741935487</v>
          </cell>
          <cell r="K339">
            <v>0.64516129032258063</v>
          </cell>
          <cell r="L339">
            <v>1.3214285714285714</v>
          </cell>
          <cell r="M339">
            <v>0.25806451612903225</v>
          </cell>
          <cell r="N339">
            <v>3.3333333333333333E-2</v>
          </cell>
          <cell r="O339">
            <v>1</v>
          </cell>
          <cell r="P339">
            <v>0.56666666666666665</v>
          </cell>
          <cell r="W339">
            <v>0.35483870967741937</v>
          </cell>
          <cell r="X339">
            <v>1</v>
          </cell>
          <cell r="Y339">
            <v>1.129032258064516</v>
          </cell>
          <cell r="Z339">
            <v>1</v>
          </cell>
          <cell r="AA339">
            <v>0.70967741935483875</v>
          </cell>
          <cell r="AB339">
            <v>0.73333333333333328</v>
          </cell>
          <cell r="AC339">
            <v>1</v>
          </cell>
          <cell r="AD339">
            <v>1.4193548387096775</v>
          </cell>
          <cell r="AE339">
            <v>1</v>
          </cell>
          <cell r="AF339">
            <v>1</v>
          </cell>
          <cell r="AG339">
            <v>1</v>
          </cell>
          <cell r="AH339">
            <v>0.87096774193548387</v>
          </cell>
          <cell r="AI339">
            <v>1.4838709677419355</v>
          </cell>
          <cell r="AJ339">
            <v>1</v>
          </cell>
          <cell r="AK339">
            <v>1</v>
          </cell>
          <cell r="AL339">
            <v>1</v>
          </cell>
          <cell r="AM339">
            <v>1.096774193548387</v>
          </cell>
          <cell r="AN339">
            <v>1.0666666666666667</v>
          </cell>
          <cell r="AO339">
            <v>1.2580645161290323</v>
          </cell>
          <cell r="AP339">
            <v>2.774193548387097</v>
          </cell>
          <cell r="AQ339">
            <v>2.333333333333333</v>
          </cell>
          <cell r="AR339">
            <v>2.4193548387096775</v>
          </cell>
          <cell r="AS339">
            <v>1</v>
          </cell>
          <cell r="AT339">
            <v>0.70967741935483875</v>
          </cell>
          <cell r="AW339">
            <v>0.64516129032258063</v>
          </cell>
          <cell r="AX339">
            <v>1</v>
          </cell>
          <cell r="AY339">
            <v>0.54838709677419351</v>
          </cell>
        </row>
        <row r="340">
          <cell r="C340" t="str">
            <v>EliotCommunityHS/Dedham/20Harvey 3</v>
          </cell>
          <cell r="D340" t="str">
            <v>Coastal Area Office</v>
          </cell>
          <cell r="G340">
            <v>2</v>
          </cell>
          <cell r="H340">
            <v>1.2258064516129032</v>
          </cell>
          <cell r="I340">
            <v>2.4333333333333331</v>
          </cell>
          <cell r="J340">
            <v>3.2580645161290325</v>
          </cell>
          <cell r="K340">
            <v>2.129032258064516</v>
          </cell>
          <cell r="M340">
            <v>0.90322580645161288</v>
          </cell>
          <cell r="N340">
            <v>1.8333333333333335</v>
          </cell>
          <cell r="O340">
            <v>0.70967741935483875</v>
          </cell>
          <cell r="P340">
            <v>0.43333333333333335</v>
          </cell>
          <cell r="Q340">
            <v>3</v>
          </cell>
          <cell r="R340">
            <v>3.290322580645161</v>
          </cell>
          <cell r="S340">
            <v>3.8666666666666663</v>
          </cell>
          <cell r="T340">
            <v>2.967741935483871</v>
          </cell>
          <cell r="U340">
            <v>3.4</v>
          </cell>
          <cell r="V340">
            <v>4</v>
          </cell>
          <cell r="W340">
            <v>1.2580645161290323</v>
          </cell>
          <cell r="X340">
            <v>1</v>
          </cell>
          <cell r="Y340">
            <v>1</v>
          </cell>
          <cell r="Z340">
            <v>1.5</v>
          </cell>
          <cell r="AA340">
            <v>3</v>
          </cell>
          <cell r="AB340">
            <v>1.5666666666666667</v>
          </cell>
          <cell r="AC340">
            <v>2.32258064516129</v>
          </cell>
          <cell r="AD340">
            <v>2.387096774193548</v>
          </cell>
          <cell r="AE340">
            <v>3.3666666666666667</v>
          </cell>
          <cell r="AF340">
            <v>3.096774193548387</v>
          </cell>
          <cell r="AG340">
            <v>2</v>
          </cell>
          <cell r="AH340">
            <v>1.5161290322580645</v>
          </cell>
          <cell r="AI340">
            <v>0.19354838709677419</v>
          </cell>
          <cell r="AJ340">
            <v>0.35714285714285715</v>
          </cell>
          <cell r="AK340">
            <v>1.2580645161290323</v>
          </cell>
          <cell r="AL340">
            <v>1.2333333333333334</v>
          </cell>
          <cell r="AM340">
            <v>1.032258064516129</v>
          </cell>
          <cell r="AN340">
            <v>0.9</v>
          </cell>
          <cell r="AO340">
            <v>0.70967741935483863</v>
          </cell>
          <cell r="AS340">
            <v>0.76666666666666672</v>
          </cell>
          <cell r="AT340">
            <v>0.5161290322580645</v>
          </cell>
          <cell r="AU340">
            <v>0.90322580645161288</v>
          </cell>
          <cell r="AV340">
            <v>0.6071428571428571</v>
          </cell>
          <cell r="AW340">
            <v>1</v>
          </cell>
          <cell r="AX340">
            <v>0.5</v>
          </cell>
          <cell r="AZ340">
            <v>0.46666666666666667</v>
          </cell>
        </row>
        <row r="341">
          <cell r="C341" t="str">
            <v>EliotCommunityHS/Dedham/20Harvey 4</v>
          </cell>
          <cell r="D341" t="str">
            <v>Dimock St. Area Office</v>
          </cell>
          <cell r="AA341">
            <v>1</v>
          </cell>
          <cell r="AB341">
            <v>0.5</v>
          </cell>
        </row>
        <row r="342">
          <cell r="C342" t="str">
            <v>EliotCommunityHS/Dedham/20Harvey 5</v>
          </cell>
          <cell r="D342" t="str">
            <v>Framingham Area Office</v>
          </cell>
          <cell r="R342">
            <v>0.83870967741935487</v>
          </cell>
          <cell r="S342">
            <v>0.8666666666666667</v>
          </cell>
          <cell r="W342">
            <v>0.96774193548387089</v>
          </cell>
          <cell r="X342">
            <v>1.6206896551724137</v>
          </cell>
          <cell r="Y342">
            <v>1.870967741935484</v>
          </cell>
          <cell r="Z342">
            <v>1.1333333333333333</v>
          </cell>
          <cell r="AH342">
            <v>0.77419354838709675</v>
          </cell>
          <cell r="AI342">
            <v>1</v>
          </cell>
          <cell r="AJ342">
            <v>0.8214285714285714</v>
          </cell>
          <cell r="AK342">
            <v>0.29032258064516131</v>
          </cell>
          <cell r="AL342">
            <v>1.3</v>
          </cell>
          <cell r="AM342">
            <v>1.6774193548387095</v>
          </cell>
          <cell r="AN342">
            <v>1</v>
          </cell>
          <cell r="AO342">
            <v>1.7741935483870968</v>
          </cell>
          <cell r="AP342">
            <v>1.3225806451612903</v>
          </cell>
          <cell r="AQ342">
            <v>0.36666666666666664</v>
          </cell>
          <cell r="AR342">
            <v>1</v>
          </cell>
          <cell r="AS342">
            <v>1.5333333333333334</v>
          </cell>
          <cell r="AT342">
            <v>2.806451612903226</v>
          </cell>
          <cell r="AU342">
            <v>2</v>
          </cell>
          <cell r="AV342">
            <v>1.7857142857142856</v>
          </cell>
          <cell r="AW342">
            <v>1</v>
          </cell>
          <cell r="AX342">
            <v>2</v>
          </cell>
          <cell r="AY342">
            <v>3.935483870967742</v>
          </cell>
          <cell r="AZ342">
            <v>4</v>
          </cell>
        </row>
        <row r="343">
          <cell r="C343" t="str">
            <v>EliotCommunityHS/Dedham/20Harvey 6</v>
          </cell>
          <cell r="D343" t="str">
            <v>Greenfield Area Office</v>
          </cell>
          <cell r="AP343">
            <v>0.45161290322580644</v>
          </cell>
        </row>
        <row r="344">
          <cell r="C344" t="str">
            <v>EliotCommunityHS/Dedham/20Harvey 7</v>
          </cell>
          <cell r="D344" t="str">
            <v>Malden Area Office</v>
          </cell>
          <cell r="G344">
            <v>2</v>
          </cell>
          <cell r="H344">
            <v>1.096774193548387</v>
          </cell>
          <cell r="L344">
            <v>0.2857142857142857</v>
          </cell>
          <cell r="M344">
            <v>1</v>
          </cell>
          <cell r="N344">
            <v>0.8666666666666667</v>
          </cell>
          <cell r="O344">
            <v>1.7741935483870968</v>
          </cell>
          <cell r="P344">
            <v>3</v>
          </cell>
          <cell r="Q344">
            <v>2</v>
          </cell>
          <cell r="R344">
            <v>1.3225806451612905</v>
          </cell>
          <cell r="Y344">
            <v>0.19354838709677419</v>
          </cell>
          <cell r="Z344">
            <v>0.56666666666666665</v>
          </cell>
          <cell r="AB344">
            <v>0.76666666666666672</v>
          </cell>
          <cell r="AC344">
            <v>1</v>
          </cell>
          <cell r="AD344">
            <v>0.35483870967741937</v>
          </cell>
          <cell r="AF344">
            <v>0.29032258064516131</v>
          </cell>
          <cell r="AG344">
            <v>1</v>
          </cell>
          <cell r="AH344">
            <v>9.6774193548387094E-2</v>
          </cell>
          <cell r="AJ344">
            <v>0.35714285714285715</v>
          </cell>
          <cell r="AK344">
            <v>1</v>
          </cell>
          <cell r="AL344">
            <v>0.93333333333333335</v>
          </cell>
          <cell r="AM344">
            <v>2</v>
          </cell>
          <cell r="AN344">
            <v>1.9666666666666668</v>
          </cell>
          <cell r="AO344">
            <v>0.5161290322580645</v>
          </cell>
          <cell r="AS344">
            <v>0.23333333333333334</v>
          </cell>
        </row>
        <row r="345">
          <cell r="C345" t="str">
            <v>EliotCommunityHS/Dedham/20Harvey 8</v>
          </cell>
          <cell r="D345" t="str">
            <v>North Central Area Office</v>
          </cell>
          <cell r="AF345">
            <v>6.4516129032258063E-2</v>
          </cell>
          <cell r="AG345">
            <v>1</v>
          </cell>
          <cell r="AH345">
            <v>1</v>
          </cell>
          <cell r="AI345">
            <v>1</v>
          </cell>
          <cell r="AJ345">
            <v>0.5714285714285714</v>
          </cell>
        </row>
        <row r="346">
          <cell r="C346" t="str">
            <v>EliotCommunityHS/JamPlain/281HydePk 1</v>
          </cell>
          <cell r="D346" t="str">
            <v>Dimock St. Area Office</v>
          </cell>
          <cell r="E346">
            <v>2.161290322580645</v>
          </cell>
          <cell r="F346">
            <v>1.161290322580645</v>
          </cell>
          <cell r="G346">
            <v>3.5666666666666664</v>
          </cell>
          <cell r="H346">
            <v>1.7096774193548385</v>
          </cell>
          <cell r="I346">
            <v>2.0333333333333332</v>
          </cell>
          <cell r="J346">
            <v>0.58064516129032251</v>
          </cell>
          <cell r="L346">
            <v>2.6785714285714288</v>
          </cell>
          <cell r="M346">
            <v>3.612903225806452</v>
          </cell>
          <cell r="N346">
            <v>1.8666666666666667</v>
          </cell>
          <cell r="O346">
            <v>2.7419354838709675</v>
          </cell>
          <cell r="P346">
            <v>3.3333333333333335</v>
          </cell>
          <cell r="Q346">
            <v>3.161290322580645</v>
          </cell>
          <cell r="R346">
            <v>3.7096774193548385</v>
          </cell>
          <cell r="S346">
            <v>3.0666666666666664</v>
          </cell>
          <cell r="T346">
            <v>3.838709677419355</v>
          </cell>
          <cell r="U346">
            <v>0.7</v>
          </cell>
          <cell r="V346">
            <v>1.3225806451612903</v>
          </cell>
          <cell r="W346">
            <v>1.161290322580645</v>
          </cell>
          <cell r="X346">
            <v>2.7586206896551722</v>
          </cell>
          <cell r="Y346">
            <v>1.3870967741935483</v>
          </cell>
          <cell r="Z346">
            <v>6.6666666666666666E-2</v>
          </cell>
        </row>
        <row r="347">
          <cell r="C347" t="str">
            <v>EliotCommunityHS/JamPlain/281HydePk 2</v>
          </cell>
          <cell r="D347" t="str">
            <v>Harbor Area Office</v>
          </cell>
          <cell r="E347">
            <v>0.4838709677419355</v>
          </cell>
          <cell r="F347">
            <v>1</v>
          </cell>
          <cell r="G347">
            <v>0.8666666666666667</v>
          </cell>
          <cell r="I347">
            <v>2.2666666666666666</v>
          </cell>
          <cell r="J347">
            <v>0.70967741935483875</v>
          </cell>
          <cell r="K347">
            <v>6.4516129032258063E-2</v>
          </cell>
          <cell r="L347">
            <v>1.6071428571428572</v>
          </cell>
          <cell r="M347">
            <v>2.290322580645161</v>
          </cell>
          <cell r="N347">
            <v>2.5333333333333332</v>
          </cell>
          <cell r="O347">
            <v>2.129032258064516</v>
          </cell>
          <cell r="P347">
            <v>3</v>
          </cell>
          <cell r="Q347">
            <v>2.6129032258064515</v>
          </cell>
          <cell r="R347">
            <v>2.7741935483870965</v>
          </cell>
          <cell r="S347">
            <v>2.2999999999999998</v>
          </cell>
          <cell r="T347">
            <v>2.193548387096774</v>
          </cell>
          <cell r="U347">
            <v>0.2</v>
          </cell>
          <cell r="V347">
            <v>1.967741935483871</v>
          </cell>
          <cell r="W347">
            <v>4.161290322580645</v>
          </cell>
          <cell r="X347">
            <v>6.6551724137931032</v>
          </cell>
          <cell r="Y347">
            <v>3.258064516129032</v>
          </cell>
          <cell r="Z347">
            <v>6.6666666666666666E-2</v>
          </cell>
        </row>
        <row r="348">
          <cell r="C348" t="str">
            <v>EliotCommunityHS/JamPlain/281HydePk 3</v>
          </cell>
          <cell r="D348" t="str">
            <v>Hyde Park Area Office</v>
          </cell>
          <cell r="E348">
            <v>1</v>
          </cell>
          <cell r="F348">
            <v>2.096774193548387</v>
          </cell>
          <cell r="G348">
            <v>1.9666666666666668</v>
          </cell>
          <cell r="H348">
            <v>1.161290322580645</v>
          </cell>
          <cell r="I348">
            <v>1</v>
          </cell>
          <cell r="J348">
            <v>2.5806451612903225</v>
          </cell>
          <cell r="K348">
            <v>2.161290322580645</v>
          </cell>
          <cell r="L348">
            <v>1.2857142857142856</v>
          </cell>
          <cell r="M348">
            <v>1.5806451612903225</v>
          </cell>
          <cell r="N348">
            <v>0.56666666666666665</v>
          </cell>
          <cell r="O348">
            <v>1.838709677419355</v>
          </cell>
          <cell r="P348">
            <v>2.4333333333333331</v>
          </cell>
          <cell r="Q348">
            <v>2.6129032258064515</v>
          </cell>
          <cell r="R348">
            <v>0.61290322580645162</v>
          </cell>
          <cell r="S348">
            <v>0.53333333333333333</v>
          </cell>
          <cell r="T348">
            <v>1.903225806451613</v>
          </cell>
          <cell r="U348">
            <v>1.5666666666666667</v>
          </cell>
          <cell r="V348">
            <v>3.032258064516129</v>
          </cell>
          <cell r="W348">
            <v>2.709677419354839</v>
          </cell>
          <cell r="X348">
            <v>0.68965517241379315</v>
          </cell>
          <cell r="Y348">
            <v>1.967741935483871</v>
          </cell>
          <cell r="Z348">
            <v>0.2</v>
          </cell>
        </row>
        <row r="349">
          <cell r="C349" t="str">
            <v>EliotCommunityHS/JamPlain/281HydePk 4</v>
          </cell>
          <cell r="D349" t="str">
            <v>Park St. Area Office</v>
          </cell>
          <cell r="E349">
            <v>1.3548387096774193</v>
          </cell>
          <cell r="F349">
            <v>3</v>
          </cell>
          <cell r="G349">
            <v>2.9666666666666663</v>
          </cell>
          <cell r="H349">
            <v>2.967741935483871</v>
          </cell>
          <cell r="I349">
            <v>4.2</v>
          </cell>
          <cell r="J349">
            <v>2.774193548387097</v>
          </cell>
          <cell r="K349">
            <v>3.032258064516129</v>
          </cell>
          <cell r="L349">
            <v>4.3571428571428568</v>
          </cell>
          <cell r="M349">
            <v>3.4516129032258065</v>
          </cell>
          <cell r="N349">
            <v>3.6</v>
          </cell>
          <cell r="O349">
            <v>4.5483870967741931</v>
          </cell>
          <cell r="P349">
            <v>2.2999999999999998</v>
          </cell>
          <cell r="Q349">
            <v>2</v>
          </cell>
          <cell r="R349">
            <v>3.193548387096774</v>
          </cell>
          <cell r="S349">
            <v>3.8</v>
          </cell>
          <cell r="T349">
            <v>3.6129032258064515</v>
          </cell>
          <cell r="U349">
            <v>1.0666666666666667</v>
          </cell>
          <cell r="V349">
            <v>2.709677419354839</v>
          </cell>
          <cell r="W349">
            <v>2.129032258064516</v>
          </cell>
          <cell r="X349">
            <v>1.5172413793103448</v>
          </cell>
          <cell r="Y349">
            <v>2.032258064516129</v>
          </cell>
          <cell r="Z349">
            <v>0.2</v>
          </cell>
        </row>
        <row r="350">
          <cell r="C350" t="str">
            <v>EliotCommunityHS/Lynn/12OrchardSt 1</v>
          </cell>
          <cell r="D350" t="str">
            <v>Arlington Area Office</v>
          </cell>
          <cell r="L350">
            <v>7.1428571428571425E-2</v>
          </cell>
          <cell r="M350">
            <v>3.2258064516129031E-2</v>
          </cell>
        </row>
        <row r="351">
          <cell r="C351" t="str">
            <v>EliotCommunityHS/Lynn/12OrchardSt 2</v>
          </cell>
          <cell r="D351" t="str">
            <v>Cape Ann Area Office</v>
          </cell>
          <cell r="G351">
            <v>0.26666666666666666</v>
          </cell>
          <cell r="H351">
            <v>1.7096774193548385</v>
          </cell>
          <cell r="I351">
            <v>1.9333333333333331</v>
          </cell>
          <cell r="J351">
            <v>2.4193548387096775</v>
          </cell>
          <cell r="K351">
            <v>1.4516129032258065</v>
          </cell>
          <cell r="L351">
            <v>3.0357142857142856</v>
          </cell>
          <cell r="M351">
            <v>2.32258064516129</v>
          </cell>
          <cell r="N351">
            <v>2.8666666666666667</v>
          </cell>
          <cell r="O351">
            <v>2.387096774193548</v>
          </cell>
          <cell r="P351">
            <v>2</v>
          </cell>
          <cell r="Q351">
            <v>1.870967741935484</v>
          </cell>
          <cell r="R351">
            <v>1.967741935483871</v>
          </cell>
          <cell r="S351">
            <v>1.1666666666666667</v>
          </cell>
          <cell r="T351">
            <v>3</v>
          </cell>
          <cell r="U351">
            <v>1.7333333333333334</v>
          </cell>
          <cell r="V351">
            <v>0.64516129032258063</v>
          </cell>
          <cell r="W351">
            <v>0.80645161290322576</v>
          </cell>
          <cell r="X351">
            <v>0.34482758620689657</v>
          </cell>
          <cell r="AB351">
            <v>0.96666666666666667</v>
          </cell>
          <cell r="AC351">
            <v>1.096774193548387</v>
          </cell>
          <cell r="AD351">
            <v>0.54838709677419351</v>
          </cell>
          <cell r="AE351">
            <v>1.5333333333333332</v>
          </cell>
          <cell r="AF351">
            <v>3.4838709677419351</v>
          </cell>
          <cell r="AG351">
            <v>0.8666666666666667</v>
          </cell>
          <cell r="AH351">
            <v>3.2258064516129031E-2</v>
          </cell>
          <cell r="AI351">
            <v>1.935483870967742</v>
          </cell>
          <cell r="AJ351">
            <v>1.4285714285714284</v>
          </cell>
          <cell r="AK351">
            <v>2.3225806451612905</v>
          </cell>
          <cell r="AL351">
            <v>1.5666666666666667</v>
          </cell>
          <cell r="AM351">
            <v>2.709677419354839</v>
          </cell>
          <cell r="AN351">
            <v>0.4</v>
          </cell>
          <cell r="AO351">
            <v>2.161290322580645</v>
          </cell>
          <cell r="AP351">
            <v>2.67741935483871</v>
          </cell>
          <cell r="AQ351">
            <v>2.2000000000000002</v>
          </cell>
          <cell r="AR351">
            <v>2.5483870967741935</v>
          </cell>
          <cell r="AS351">
            <v>0.7</v>
          </cell>
          <cell r="AT351">
            <v>0.19354838709677419</v>
          </cell>
          <cell r="AU351">
            <v>3</v>
          </cell>
          <cell r="AV351">
            <v>0.89285714285714279</v>
          </cell>
          <cell r="AW351">
            <v>0.64516129032258063</v>
          </cell>
          <cell r="AX351">
            <v>2.5333333333333332</v>
          </cell>
          <cell r="AY351">
            <v>3.4193548387096775</v>
          </cell>
          <cell r="AZ351">
            <v>2.7666666666666666</v>
          </cell>
        </row>
        <row r="352">
          <cell r="C352" t="str">
            <v>EliotCommunityHS/Lynn/12OrchardSt 3</v>
          </cell>
          <cell r="D352" t="str">
            <v>Haverhill Area Office</v>
          </cell>
          <cell r="J352">
            <v>9.6774193548387094E-2</v>
          </cell>
          <cell r="K352">
            <v>0.25806451612903225</v>
          </cell>
          <cell r="L352">
            <v>1</v>
          </cell>
          <cell r="M352">
            <v>0.35483870967741937</v>
          </cell>
          <cell r="P352">
            <v>0.13333333333333333</v>
          </cell>
          <cell r="Q352">
            <v>3.2258064516129031E-2</v>
          </cell>
          <cell r="R352">
            <v>0.74193548387096775</v>
          </cell>
          <cell r="W352">
            <v>0.25806451612903225</v>
          </cell>
        </row>
        <row r="353">
          <cell r="C353" t="str">
            <v>EliotCommunityHS/Lynn/12OrchardSt 4</v>
          </cell>
          <cell r="D353" t="str">
            <v>Lawrence Area Office</v>
          </cell>
          <cell r="V353">
            <v>1.7419354838709677</v>
          </cell>
          <cell r="W353">
            <v>1.4838709677419355</v>
          </cell>
          <cell r="AJ353">
            <v>0.39285714285714285</v>
          </cell>
          <cell r="AK353">
            <v>0.32258064516129031</v>
          </cell>
          <cell r="AW353">
            <v>0.70967741935483863</v>
          </cell>
          <cell r="AX353">
            <v>0.26666666666666666</v>
          </cell>
        </row>
        <row r="354">
          <cell r="C354" t="str">
            <v>EliotCommunityHS/Lynn/12OrchardSt 5</v>
          </cell>
          <cell r="D354" t="str">
            <v>Lowell Area Office</v>
          </cell>
          <cell r="AT354">
            <v>0.967741935483871</v>
          </cell>
          <cell r="AW354">
            <v>0.90322580645161288</v>
          </cell>
          <cell r="AX354">
            <v>0.5</v>
          </cell>
        </row>
        <row r="355">
          <cell r="C355" t="str">
            <v>EliotCommunityHS/Lynn/12OrchardSt 6</v>
          </cell>
          <cell r="D355" t="str">
            <v>Lynn Area Office</v>
          </cell>
          <cell r="F355">
            <v>3.129032258064516</v>
          </cell>
          <cell r="G355">
            <v>3.1666666666666665</v>
          </cell>
          <cell r="H355">
            <v>2.5161290322580645</v>
          </cell>
          <cell r="I355">
            <v>2.8666666666666667</v>
          </cell>
          <cell r="J355">
            <v>2.193548387096774</v>
          </cell>
          <cell r="K355">
            <v>2.032258064516129</v>
          </cell>
          <cell r="L355">
            <v>1.6071428571428572</v>
          </cell>
          <cell r="M355">
            <v>2.935483870967742</v>
          </cell>
          <cell r="N355">
            <v>1.6666666666666665</v>
          </cell>
          <cell r="O355">
            <v>2.064516129032258</v>
          </cell>
          <cell r="P355">
            <v>2.5333333333333332</v>
          </cell>
          <cell r="Q355">
            <v>2.064516129032258</v>
          </cell>
          <cell r="R355">
            <v>1.6451612903225807</v>
          </cell>
          <cell r="S355">
            <v>1.8</v>
          </cell>
          <cell r="T355">
            <v>2.935483870967742</v>
          </cell>
          <cell r="U355">
            <v>2.2666666666666666</v>
          </cell>
          <cell r="V355">
            <v>0.67741935483870974</v>
          </cell>
          <cell r="W355">
            <v>1.3870967741935485</v>
          </cell>
          <cell r="X355">
            <v>1.9310344827586208</v>
          </cell>
          <cell r="Y355">
            <v>3</v>
          </cell>
          <cell r="Z355">
            <v>2.5333333333333332</v>
          </cell>
          <cell r="AA355">
            <v>2.6774193548387095</v>
          </cell>
          <cell r="AB355">
            <v>3.9</v>
          </cell>
          <cell r="AC355">
            <v>2.838709677419355</v>
          </cell>
          <cell r="AD355">
            <v>3.032258064516129</v>
          </cell>
          <cell r="AE355">
            <v>3</v>
          </cell>
          <cell r="AF355">
            <v>1.3870967741935485</v>
          </cell>
          <cell r="AG355">
            <v>2.2000000000000002</v>
          </cell>
          <cell r="AH355">
            <v>1.967741935483871</v>
          </cell>
          <cell r="AI355">
            <v>2.193548387096774</v>
          </cell>
          <cell r="AJ355">
            <v>2.6071428571428572</v>
          </cell>
          <cell r="AK355">
            <v>2.354838709677419</v>
          </cell>
          <cell r="AL355">
            <v>2.8666666666666667</v>
          </cell>
          <cell r="AM355">
            <v>2.806451612903226</v>
          </cell>
          <cell r="AN355">
            <v>2.9333333333333336</v>
          </cell>
          <cell r="AO355">
            <v>2.612903225806452</v>
          </cell>
          <cell r="AP355">
            <v>2</v>
          </cell>
          <cell r="AQ355">
            <v>3.1</v>
          </cell>
          <cell r="AR355">
            <v>2.096774193548387</v>
          </cell>
          <cell r="AS355">
            <v>2.8</v>
          </cell>
          <cell r="AT355">
            <v>1.4516129032258065</v>
          </cell>
          <cell r="AU355">
            <v>2.6129032258064515</v>
          </cell>
          <cell r="AV355">
            <v>1.8928571428571428</v>
          </cell>
          <cell r="AW355">
            <v>1.838709677419355</v>
          </cell>
          <cell r="AX355">
            <v>1.4666666666666668</v>
          </cell>
          <cell r="AY355">
            <v>2.161290322580645</v>
          </cell>
          <cell r="AZ355">
            <v>1.2333333333333332</v>
          </cell>
        </row>
        <row r="356">
          <cell r="C356" t="str">
            <v>EliotCommunityHS/Lynn/12OrchardSt 7</v>
          </cell>
          <cell r="D356" t="str">
            <v>Malden Area Office</v>
          </cell>
          <cell r="Y356">
            <v>6.4516129032258063E-2</v>
          </cell>
          <cell r="Z356">
            <v>0.5</v>
          </cell>
          <cell r="AF356">
            <v>0.45161290322580644</v>
          </cell>
          <cell r="AZ356">
            <v>6.6666666666666666E-2</v>
          </cell>
        </row>
        <row r="357">
          <cell r="C357" t="str">
            <v>EliotCommunityHS/Medford/159Allston 1</v>
          </cell>
          <cell r="D357" t="str">
            <v>Arlington Area Office</v>
          </cell>
          <cell r="R357">
            <v>6.4516129032258063E-2</v>
          </cell>
          <cell r="AO357">
            <v>0.29032258064516131</v>
          </cell>
          <cell r="AW357">
            <v>0.45161290322580644</v>
          </cell>
          <cell r="AX357">
            <v>3.3333333333333333E-2</v>
          </cell>
        </row>
        <row r="358">
          <cell r="C358" t="str">
            <v>EliotCommunityHS/Medford/159Allston 2</v>
          </cell>
          <cell r="D358" t="str">
            <v>Coastal Area Office</v>
          </cell>
          <cell r="AG358">
            <v>0.3</v>
          </cell>
          <cell r="AH358">
            <v>1.5161290322580645</v>
          </cell>
          <cell r="AI358">
            <v>0.80645161290322576</v>
          </cell>
        </row>
        <row r="359">
          <cell r="C359" t="str">
            <v>EliotCommunityHS/Medford/159Allston 3</v>
          </cell>
          <cell r="D359" t="str">
            <v>Dimock St. Area Office</v>
          </cell>
          <cell r="E359">
            <v>2.3548387096774195</v>
          </cell>
          <cell r="F359">
            <v>2.32258064516129</v>
          </cell>
          <cell r="G359">
            <v>1.1666666666666667</v>
          </cell>
          <cell r="H359">
            <v>0.80645161290322576</v>
          </cell>
          <cell r="I359">
            <v>3.5666666666666669</v>
          </cell>
          <cell r="J359">
            <v>4.6451612903225801</v>
          </cell>
          <cell r="K359">
            <v>3.129032258064516</v>
          </cell>
          <cell r="L359">
            <v>1.3928571428571428</v>
          </cell>
          <cell r="M359">
            <v>0.64516129032258063</v>
          </cell>
          <cell r="N359">
            <v>0.76666666666666661</v>
          </cell>
          <cell r="O359">
            <v>1.4838709677419355</v>
          </cell>
          <cell r="P359">
            <v>1.5</v>
          </cell>
          <cell r="Q359">
            <v>0.45161290322580644</v>
          </cell>
          <cell r="R359">
            <v>0.16129032258064516</v>
          </cell>
          <cell r="T359">
            <v>0.83870967741935476</v>
          </cell>
          <cell r="U359">
            <v>0.6333333333333333</v>
          </cell>
          <cell r="V359">
            <v>1.032258064516129</v>
          </cell>
          <cell r="W359">
            <v>2.4516129032258061</v>
          </cell>
          <cell r="X359">
            <v>0.2413793103448276</v>
          </cell>
          <cell r="Y359">
            <v>2</v>
          </cell>
          <cell r="Z359">
            <v>2.9666666666666663</v>
          </cell>
          <cell r="AA359">
            <v>0.45161290322580644</v>
          </cell>
          <cell r="AC359">
            <v>0.54838709677419351</v>
          </cell>
          <cell r="AD359">
            <v>2.6451612903225805</v>
          </cell>
          <cell r="AE359">
            <v>2.0333333333333332</v>
          </cell>
          <cell r="AF359">
            <v>1.1612903225806452</v>
          </cell>
          <cell r="AG359">
            <v>0.23333333333333334</v>
          </cell>
          <cell r="AH359">
            <v>1</v>
          </cell>
          <cell r="AI359">
            <v>0.22580645161290322</v>
          </cell>
          <cell r="AK359">
            <v>0.29032258064516131</v>
          </cell>
          <cell r="AL359">
            <v>0.93333333333333324</v>
          </cell>
          <cell r="AM359">
            <v>1.4516129032258065</v>
          </cell>
          <cell r="AO359">
            <v>0.35483870967741937</v>
          </cell>
          <cell r="AR359">
            <v>0.22580645161290322</v>
          </cell>
          <cell r="AS359">
            <v>1.6666666666666665</v>
          </cell>
          <cell r="AT359">
            <v>0.32258064516129031</v>
          </cell>
          <cell r="AU359">
            <v>0.87096774193548387</v>
          </cell>
          <cell r="AV359">
            <v>1.75</v>
          </cell>
          <cell r="AW359">
            <v>1.2903225806451613</v>
          </cell>
          <cell r="AX359">
            <v>0.33333333333333331</v>
          </cell>
          <cell r="AY359">
            <v>1.3548387096774193</v>
          </cell>
          <cell r="AZ359">
            <v>3.8666666666666667</v>
          </cell>
        </row>
        <row r="360">
          <cell r="C360" t="str">
            <v>EliotCommunityHS/Medford/159Allston 4</v>
          </cell>
          <cell r="D360" t="str">
            <v>Framingham Area Office</v>
          </cell>
          <cell r="AS360">
            <v>0.36666666666666664</v>
          </cell>
          <cell r="AT360">
            <v>0.58064516129032251</v>
          </cell>
          <cell r="AW360">
            <v>0.29032258064516131</v>
          </cell>
          <cell r="AX360">
            <v>0.16666666666666666</v>
          </cell>
        </row>
        <row r="361">
          <cell r="C361" t="str">
            <v>EliotCommunityHS/Medford/159Allston 5</v>
          </cell>
          <cell r="D361" t="str">
            <v>Harbor Area Office</v>
          </cell>
          <cell r="F361">
            <v>1.4193548387096775</v>
          </cell>
          <cell r="G361">
            <v>0.8666666666666667</v>
          </cell>
          <cell r="H361">
            <v>1.6451612903225805</v>
          </cell>
          <cell r="I361">
            <v>0.46666666666666667</v>
          </cell>
          <cell r="J361">
            <v>0.32258064516129031</v>
          </cell>
          <cell r="K361">
            <v>2.4516129032258065</v>
          </cell>
          <cell r="L361">
            <v>2.3928571428571428</v>
          </cell>
          <cell r="M361">
            <v>2</v>
          </cell>
          <cell r="N361">
            <v>2.4</v>
          </cell>
          <cell r="O361">
            <v>1.3548387096774195</v>
          </cell>
          <cell r="P361">
            <v>2.7</v>
          </cell>
          <cell r="Q361">
            <v>2.967741935483871</v>
          </cell>
          <cell r="R361">
            <v>2.903225806451613</v>
          </cell>
          <cell r="S361">
            <v>2.5666666666666664</v>
          </cell>
          <cell r="T361">
            <v>1.3870967741935485</v>
          </cell>
          <cell r="V361">
            <v>0.58064516129032262</v>
          </cell>
          <cell r="W361">
            <v>2.064516129032258</v>
          </cell>
          <cell r="X361">
            <v>1.0689655172413794</v>
          </cell>
          <cell r="Y361">
            <v>1.4516129032258065</v>
          </cell>
          <cell r="Z361">
            <v>0.33333333333333337</v>
          </cell>
          <cell r="AA361">
            <v>0.87096774193548387</v>
          </cell>
          <cell r="AB361">
            <v>0.16666666666666666</v>
          </cell>
          <cell r="AC361">
            <v>0.93548387096774188</v>
          </cell>
          <cell r="AD361">
            <v>0.90322580645161288</v>
          </cell>
          <cell r="AE361">
            <v>0.3</v>
          </cell>
          <cell r="AF361">
            <v>0.67741935483870974</v>
          </cell>
          <cell r="AG361">
            <v>1.6</v>
          </cell>
          <cell r="AH361">
            <v>6.4516129032258063E-2</v>
          </cell>
          <cell r="AJ361">
            <v>0.5714285714285714</v>
          </cell>
          <cell r="AK361">
            <v>2</v>
          </cell>
          <cell r="AL361">
            <v>1.2</v>
          </cell>
          <cell r="AM361">
            <v>3.935483870967742</v>
          </cell>
          <cell r="AN361">
            <v>1.8666666666666669</v>
          </cell>
          <cell r="AO361">
            <v>2.064516129032258</v>
          </cell>
          <cell r="AP361">
            <v>1.7741935483870968</v>
          </cell>
          <cell r="AQ361">
            <v>0.6</v>
          </cell>
          <cell r="AR361">
            <v>2.032258064516129</v>
          </cell>
          <cell r="AS361">
            <v>1.1000000000000001</v>
          </cell>
          <cell r="AT361">
            <v>3</v>
          </cell>
          <cell r="AU361">
            <v>3.4838709677419355</v>
          </cell>
          <cell r="AV361">
            <v>3.6428571428571432</v>
          </cell>
          <cell r="AW361">
            <v>1.290322580645161</v>
          </cell>
          <cell r="AX361">
            <v>3.5</v>
          </cell>
          <cell r="AY361">
            <v>3.290322580645161</v>
          </cell>
          <cell r="AZ361">
            <v>2.5333333333333337</v>
          </cell>
        </row>
        <row r="362">
          <cell r="C362" t="str">
            <v>EliotCommunityHS/Medford/159Allston 6</v>
          </cell>
          <cell r="D362" t="str">
            <v>Hyde Park Area Office</v>
          </cell>
          <cell r="F362">
            <v>0.93548387096774188</v>
          </cell>
          <cell r="G362">
            <v>0.93333333333333335</v>
          </cell>
          <cell r="H362">
            <v>1.4838709677419355</v>
          </cell>
          <cell r="I362">
            <v>2</v>
          </cell>
          <cell r="J362">
            <v>1.161290322580645</v>
          </cell>
          <cell r="K362">
            <v>0.77419354838709675</v>
          </cell>
          <cell r="L362">
            <v>0.7142857142857143</v>
          </cell>
          <cell r="M362">
            <v>1.967741935483871</v>
          </cell>
          <cell r="N362">
            <v>2.6333333333333333</v>
          </cell>
          <cell r="O362">
            <v>2.6451612903225805</v>
          </cell>
          <cell r="P362">
            <v>3</v>
          </cell>
          <cell r="Q362">
            <v>2.32258064516129</v>
          </cell>
          <cell r="R362">
            <v>1.193548387096774</v>
          </cell>
          <cell r="S362">
            <v>1.1666666666666665</v>
          </cell>
          <cell r="T362">
            <v>0.5161290322580645</v>
          </cell>
          <cell r="U362">
            <v>2.3666666666666667</v>
          </cell>
          <cell r="V362">
            <v>2.4516129032258065</v>
          </cell>
          <cell r="W362">
            <v>1.935483870967742</v>
          </cell>
          <cell r="X362">
            <v>0.72413793103448276</v>
          </cell>
          <cell r="Z362">
            <v>1.1666666666666665</v>
          </cell>
          <cell r="AA362">
            <v>2.8064516129032255</v>
          </cell>
          <cell r="AB362">
            <v>3.8666666666666667</v>
          </cell>
          <cell r="AC362">
            <v>1.6451612903225805</v>
          </cell>
          <cell r="AD362">
            <v>2.4193548387096775</v>
          </cell>
          <cell r="AE362">
            <v>3.2333333333333334</v>
          </cell>
          <cell r="AF362">
            <v>1.032258064516129</v>
          </cell>
          <cell r="AG362">
            <v>1</v>
          </cell>
          <cell r="AH362">
            <v>1.290322580645161</v>
          </cell>
          <cell r="AI362">
            <v>2.419354838709677</v>
          </cell>
          <cell r="AJ362">
            <v>2.3571428571428568</v>
          </cell>
          <cell r="AK362">
            <v>2.806451612903226</v>
          </cell>
          <cell r="AL362">
            <v>2.1333333333333333</v>
          </cell>
          <cell r="AM362">
            <v>1.3548387096774193</v>
          </cell>
          <cell r="AN362">
            <v>2.2999999999999998</v>
          </cell>
          <cell r="AO362">
            <v>2.32258064516129</v>
          </cell>
          <cell r="AP362">
            <v>1.8064516129032258</v>
          </cell>
          <cell r="AQ362">
            <v>1.6</v>
          </cell>
          <cell r="AR362">
            <v>2.225806451612903</v>
          </cell>
          <cell r="AS362">
            <v>1.5</v>
          </cell>
          <cell r="AT362">
            <v>1.4838709677419355</v>
          </cell>
          <cell r="AU362">
            <v>1.064516129032258</v>
          </cell>
          <cell r="AW362">
            <v>0.74193548387096775</v>
          </cell>
          <cell r="AX362">
            <v>0.8666666666666667</v>
          </cell>
          <cell r="AY362">
            <v>0.19354838709677419</v>
          </cell>
        </row>
        <row r="363">
          <cell r="C363" t="str">
            <v>EliotCommunityHS/Medford/159Allston 7</v>
          </cell>
          <cell r="D363" t="str">
            <v>Lynn Area Office</v>
          </cell>
          <cell r="X363">
            <v>0.10344827586206896</v>
          </cell>
          <cell r="AE363">
            <v>0.2</v>
          </cell>
          <cell r="AP363">
            <v>0.45161290322580644</v>
          </cell>
        </row>
        <row r="364">
          <cell r="C364" t="str">
            <v>EliotCommunityHS/Medford/159Allston 8</v>
          </cell>
          <cell r="D364" t="str">
            <v>Park St. Area Office</v>
          </cell>
          <cell r="E364">
            <v>3.290322580645161</v>
          </cell>
          <cell r="F364">
            <v>2.161290322580645</v>
          </cell>
          <cell r="G364">
            <v>1</v>
          </cell>
          <cell r="H364">
            <v>1.1935483870967742</v>
          </cell>
          <cell r="I364">
            <v>1</v>
          </cell>
          <cell r="J364">
            <v>1</v>
          </cell>
          <cell r="K364">
            <v>9.6774193548387094E-2</v>
          </cell>
          <cell r="L364">
            <v>2.0357142857142856</v>
          </cell>
          <cell r="M364">
            <v>3.225806451612903</v>
          </cell>
          <cell r="N364">
            <v>1.5666666666666667</v>
          </cell>
          <cell r="O364">
            <v>1.3225806451612903</v>
          </cell>
          <cell r="Q364">
            <v>1.3870967741935485</v>
          </cell>
          <cell r="R364">
            <v>2.225806451612903</v>
          </cell>
          <cell r="S364">
            <v>0.76666666666666661</v>
          </cell>
          <cell r="T364">
            <v>3.2258064516129035</v>
          </cell>
          <cell r="U364">
            <v>2.1666666666666665</v>
          </cell>
          <cell r="V364">
            <v>2.774193548387097</v>
          </cell>
          <cell r="W364">
            <v>0.70967741935483875</v>
          </cell>
          <cell r="X364">
            <v>0.86206896551724144</v>
          </cell>
          <cell r="Y364">
            <v>2.6129032258064515</v>
          </cell>
          <cell r="Z364">
            <v>2.5</v>
          </cell>
          <cell r="AA364">
            <v>3</v>
          </cell>
          <cell r="AB364">
            <v>2.1666666666666665</v>
          </cell>
          <cell r="AC364">
            <v>2.741935483870968</v>
          </cell>
          <cell r="AD364">
            <v>1.903225806451613</v>
          </cell>
          <cell r="AE364">
            <v>1.2666666666666668</v>
          </cell>
          <cell r="AF364">
            <v>2.7096774193548385</v>
          </cell>
          <cell r="AG364">
            <v>0.93333333333333335</v>
          </cell>
          <cell r="AH364">
            <v>2.064516129032258</v>
          </cell>
          <cell r="AI364">
            <v>3.4516129032258061</v>
          </cell>
          <cell r="AJ364">
            <v>3.1428571428571428</v>
          </cell>
          <cell r="AK364">
            <v>2.2903225806451615</v>
          </cell>
          <cell r="AL364">
            <v>2.5333333333333332</v>
          </cell>
          <cell r="AM364">
            <v>1.064516129032258</v>
          </cell>
          <cell r="AN364">
            <v>2.166666666666667</v>
          </cell>
          <cell r="AO364">
            <v>2.096774193548387</v>
          </cell>
          <cell r="AP364">
            <v>2.5806451612903225</v>
          </cell>
          <cell r="AQ364">
            <v>2.8</v>
          </cell>
          <cell r="AR364">
            <v>3.064516129032258</v>
          </cell>
          <cell r="AS364">
            <v>2.2333333333333338</v>
          </cell>
          <cell r="AT364">
            <v>1.4193548387096775</v>
          </cell>
          <cell r="AU364">
            <v>1.3870967741935485</v>
          </cell>
          <cell r="AV364">
            <v>1.8928571428571428</v>
          </cell>
          <cell r="AW364">
            <v>0.90322580645161288</v>
          </cell>
          <cell r="AX364">
            <v>1.3</v>
          </cell>
          <cell r="AY364">
            <v>1.1935483870967742</v>
          </cell>
          <cell r="AZ364">
            <v>0.76666666666666661</v>
          </cell>
        </row>
        <row r="365">
          <cell r="C365" t="str">
            <v>EliotCommunityHS/NewBedford/163Coun 1</v>
          </cell>
          <cell r="D365" t="str">
            <v>Brockton Area Office</v>
          </cell>
          <cell r="L365">
            <v>0.6428571428571429</v>
          </cell>
          <cell r="AA365">
            <v>3.2258064516129031E-2</v>
          </cell>
          <cell r="AB365">
            <v>1</v>
          </cell>
          <cell r="AC365">
            <v>1</v>
          </cell>
          <cell r="AD365">
            <v>1</v>
          </cell>
          <cell r="AE365">
            <v>1</v>
          </cell>
          <cell r="AF365">
            <v>0.83870967741935487</v>
          </cell>
          <cell r="AM365">
            <v>0.22580645161290322</v>
          </cell>
          <cell r="AX365">
            <v>1.3</v>
          </cell>
          <cell r="AY365">
            <v>1</v>
          </cell>
          <cell r="AZ365">
            <v>6.6666666666666666E-2</v>
          </cell>
        </row>
        <row r="366">
          <cell r="C366" t="str">
            <v>EliotCommunityHS/NewBedford/163Coun 2</v>
          </cell>
          <cell r="D366" t="str">
            <v>Coastal Area Office</v>
          </cell>
          <cell r="AB366">
            <v>0.1</v>
          </cell>
        </row>
        <row r="367">
          <cell r="C367" t="str">
            <v>EliotCommunityHS/NewBedford/163Coun 3</v>
          </cell>
          <cell r="D367" t="str">
            <v>Fall River Area Office</v>
          </cell>
          <cell r="T367">
            <v>3.2258064516129031E-2</v>
          </cell>
          <cell r="U367">
            <v>3.3333333333333333E-2</v>
          </cell>
          <cell r="AL367">
            <v>1</v>
          </cell>
          <cell r="AM367">
            <v>0.45161290322580644</v>
          </cell>
          <cell r="AN367">
            <v>0.56666666666666665</v>
          </cell>
          <cell r="AO367">
            <v>3.2258064516129031E-2</v>
          </cell>
          <cell r="AR367">
            <v>0.29032258064516131</v>
          </cell>
          <cell r="AS367">
            <v>1</v>
          </cell>
          <cell r="AT367">
            <v>0.4838709677419355</v>
          </cell>
          <cell r="AZ367">
            <v>0.2</v>
          </cell>
        </row>
        <row r="368">
          <cell r="C368" t="str">
            <v>EliotCommunityHS/NewBedford/163Coun 4</v>
          </cell>
          <cell r="D368" t="str">
            <v>Framingham Area Office</v>
          </cell>
          <cell r="AO368">
            <v>1.4838709677419355</v>
          </cell>
          <cell r="AP368">
            <v>0.77419354838709675</v>
          </cell>
        </row>
        <row r="369">
          <cell r="C369" t="str">
            <v>EliotCommunityHS/NewBedford/163Coun 5</v>
          </cell>
          <cell r="D369" t="str">
            <v>New Bedford Area Office</v>
          </cell>
          <cell r="H369">
            <v>0.61290322580645151</v>
          </cell>
          <cell r="I369">
            <v>6.4333333333333336</v>
          </cell>
          <cell r="J369">
            <v>6.9677419354838719</v>
          </cell>
          <cell r="K369">
            <v>5.5161290322580649</v>
          </cell>
          <cell r="L369">
            <v>5.3214285714285712</v>
          </cell>
          <cell r="M369">
            <v>7.1935483870967749</v>
          </cell>
          <cell r="N369">
            <v>7.4333333333333336</v>
          </cell>
          <cell r="O369">
            <v>4.935483870967742</v>
          </cell>
          <cell r="P369">
            <v>5.4333333333333336</v>
          </cell>
          <cell r="Q369">
            <v>7.0322580645161281</v>
          </cell>
          <cell r="R369">
            <v>7.645161290322581</v>
          </cell>
          <cell r="S369">
            <v>8.0333333333333332</v>
          </cell>
          <cell r="T369">
            <v>6.9677419354838701</v>
          </cell>
          <cell r="U369">
            <v>7.0666666666666673</v>
          </cell>
          <cell r="V369">
            <v>6.4838709677419359</v>
          </cell>
          <cell r="W369">
            <v>7.4838709677419351</v>
          </cell>
          <cell r="X369">
            <v>6.6896551724137927</v>
          </cell>
          <cell r="Y369">
            <v>6.4838709677419351</v>
          </cell>
          <cell r="Z369">
            <v>6.7333333333333325</v>
          </cell>
          <cell r="AA369">
            <v>7.9032258064516139</v>
          </cell>
          <cell r="AB369">
            <v>6.6</v>
          </cell>
          <cell r="AC369">
            <v>5.709677419354839</v>
          </cell>
          <cell r="AD369">
            <v>6.806451612903226</v>
          </cell>
          <cell r="AE369">
            <v>6.9</v>
          </cell>
          <cell r="AF369">
            <v>6.67741935483871</v>
          </cell>
          <cell r="AG369">
            <v>5.7</v>
          </cell>
          <cell r="AH369">
            <v>4.838709677419355</v>
          </cell>
          <cell r="AI369">
            <v>6.5161290322580649</v>
          </cell>
          <cell r="AJ369">
            <v>7.0714285714285703</v>
          </cell>
          <cell r="AK369">
            <v>7.161290322580645</v>
          </cell>
          <cell r="AL369">
            <v>5.833333333333333</v>
          </cell>
          <cell r="AM369">
            <v>5.3225806451612891</v>
          </cell>
          <cell r="AN369">
            <v>6.9666666666666668</v>
          </cell>
          <cell r="AO369">
            <v>6.064516129032258</v>
          </cell>
          <cell r="AP369">
            <v>5.129032258064516</v>
          </cell>
          <cell r="AQ369">
            <v>5.8666666666666671</v>
          </cell>
          <cell r="AR369">
            <v>5.032258064516129</v>
          </cell>
          <cell r="AS369">
            <v>4.833333333333333</v>
          </cell>
          <cell r="AT369">
            <v>5.4193548387096779</v>
          </cell>
          <cell r="AU369">
            <v>6.5483870967741931</v>
          </cell>
          <cell r="AV369">
            <v>6.7857142857142856</v>
          </cell>
          <cell r="AW369">
            <v>6</v>
          </cell>
          <cell r="AX369">
            <v>4.166666666666667</v>
          </cell>
          <cell r="AY369">
            <v>5.4838709677419359</v>
          </cell>
          <cell r="AZ369">
            <v>6.3</v>
          </cell>
        </row>
        <row r="370">
          <cell r="C370" t="str">
            <v>EliotCommunityHS/NewBedford/163Coun 6</v>
          </cell>
          <cell r="D370" t="str">
            <v>Plymouth Area Office</v>
          </cell>
          <cell r="V370">
            <v>0.45161290322580644</v>
          </cell>
          <cell r="AV370">
            <v>0.21428571428571427</v>
          </cell>
          <cell r="AW370">
            <v>3.2258064516129031E-2</v>
          </cell>
        </row>
        <row r="371">
          <cell r="C371" t="str">
            <v>EliotCommunityHS/NewBedford/163Coun 7</v>
          </cell>
          <cell r="D371" t="str">
            <v>Robert Van Wart Area Office</v>
          </cell>
          <cell r="AZ371">
            <v>0.73333333333333328</v>
          </cell>
        </row>
        <row r="372">
          <cell r="C372" t="str">
            <v>EliotCommunityHS/NewBedford/163Coun 8</v>
          </cell>
          <cell r="D372" t="str">
            <v>Springfield Area Office</v>
          </cell>
          <cell r="Y372">
            <v>0.12903225806451613</v>
          </cell>
        </row>
        <row r="373">
          <cell r="C373" t="str">
            <v>EliotCommunityHS/NewBedford/163Coun 9</v>
          </cell>
          <cell r="D373" t="str">
            <v>Taunton/Attleboro Area Office</v>
          </cell>
          <cell r="Q373">
            <v>3.2258064516129031E-2</v>
          </cell>
          <cell r="AY373">
            <v>0.16129032258064516</v>
          </cell>
          <cell r="AZ373">
            <v>3.3333333333333333E-2</v>
          </cell>
        </row>
        <row r="374">
          <cell r="C374" t="str">
            <v>EliotCommunityHS/Wakefield/18 Lafay 1</v>
          </cell>
          <cell r="D374" t="str">
            <v>Arlington Area Office</v>
          </cell>
          <cell r="N374">
            <v>0.4</v>
          </cell>
          <cell r="R374">
            <v>0.16129032258064516</v>
          </cell>
          <cell r="S374">
            <v>0.36666666666666664</v>
          </cell>
          <cell r="AA374">
            <v>0.45161290322580644</v>
          </cell>
        </row>
        <row r="375">
          <cell r="C375" t="str">
            <v>EliotCommunityHS/Wakefield/18 Lafay 2</v>
          </cell>
          <cell r="D375" t="str">
            <v>Cambridge Area Office</v>
          </cell>
          <cell r="I375">
            <v>0.23333333333333334</v>
          </cell>
          <cell r="J375">
            <v>2</v>
          </cell>
          <cell r="K375">
            <v>2</v>
          </cell>
          <cell r="L375">
            <v>2.4642857142857144</v>
          </cell>
          <cell r="M375">
            <v>1.4516129032258065</v>
          </cell>
          <cell r="N375">
            <v>0.73333333333333328</v>
          </cell>
          <cell r="O375">
            <v>2.096774193548387</v>
          </cell>
          <cell r="P375">
            <v>2</v>
          </cell>
          <cell r="Q375">
            <v>2</v>
          </cell>
          <cell r="R375">
            <v>1.935483870967742</v>
          </cell>
          <cell r="S375">
            <v>0.8666666666666667</v>
          </cell>
          <cell r="T375">
            <v>1.2258064516129032</v>
          </cell>
          <cell r="U375">
            <v>2.2000000000000002</v>
          </cell>
          <cell r="V375">
            <v>1.3870967741935485</v>
          </cell>
          <cell r="W375">
            <v>1.4838709677419355</v>
          </cell>
          <cell r="X375">
            <v>1.9655172413793105</v>
          </cell>
          <cell r="Y375">
            <v>1.3870967741935485</v>
          </cell>
          <cell r="Z375">
            <v>2</v>
          </cell>
          <cell r="AA375">
            <v>0.67741935483870963</v>
          </cell>
          <cell r="AB375">
            <v>1.9</v>
          </cell>
          <cell r="AC375">
            <v>1.935483870967742</v>
          </cell>
          <cell r="AD375">
            <v>1.6129032258064515</v>
          </cell>
          <cell r="AE375">
            <v>1</v>
          </cell>
          <cell r="AF375">
            <v>1.8064516129032258</v>
          </cell>
          <cell r="AG375">
            <v>2</v>
          </cell>
          <cell r="AH375">
            <v>1.9354838709677418</v>
          </cell>
          <cell r="AI375">
            <v>1.7419354838709677</v>
          </cell>
          <cell r="AJ375">
            <v>1.0714285714285714</v>
          </cell>
          <cell r="AK375">
            <v>1.8064516129032258</v>
          </cell>
          <cell r="AL375">
            <v>1.8666666666666667</v>
          </cell>
          <cell r="AM375">
            <v>2</v>
          </cell>
          <cell r="AN375">
            <v>0.96666666666666656</v>
          </cell>
          <cell r="AO375">
            <v>1.032258064516129</v>
          </cell>
          <cell r="AP375">
            <v>0.29032258064516131</v>
          </cell>
          <cell r="AQ375">
            <v>0.23333333333333334</v>
          </cell>
          <cell r="AR375">
            <v>1.870967741935484</v>
          </cell>
          <cell r="AS375">
            <v>1.3333333333333335</v>
          </cell>
          <cell r="AT375">
            <v>2</v>
          </cell>
          <cell r="AU375">
            <v>1.4193548387096775</v>
          </cell>
          <cell r="AV375">
            <v>1.25</v>
          </cell>
          <cell r="AW375">
            <v>1.7096774193548387</v>
          </cell>
          <cell r="AX375">
            <v>1.6333333333333333</v>
          </cell>
          <cell r="AY375">
            <v>1.5806451612903225</v>
          </cell>
          <cell r="AZ375">
            <v>1.6333333333333333</v>
          </cell>
        </row>
        <row r="376">
          <cell r="C376" t="str">
            <v>EliotCommunityHS/Wakefield/18 Lafay 3</v>
          </cell>
          <cell r="D376" t="str">
            <v>Cape Ann Area Office</v>
          </cell>
          <cell r="AJ376">
            <v>3.5714285714285712E-2</v>
          </cell>
        </row>
        <row r="377">
          <cell r="C377" t="str">
            <v>EliotCommunityHS/Wakefield/18 Lafay 4</v>
          </cell>
          <cell r="D377" t="str">
            <v>Coastal Area Office</v>
          </cell>
          <cell r="K377">
            <v>0.19354838709677419</v>
          </cell>
          <cell r="Z377">
            <v>0.2</v>
          </cell>
          <cell r="AL377">
            <v>0.16666666666666666</v>
          </cell>
        </row>
        <row r="378">
          <cell r="C378" t="str">
            <v>EliotCommunityHS/Wakefield/18 Lafay 5</v>
          </cell>
          <cell r="D378" t="str">
            <v>Framingham Area Office</v>
          </cell>
          <cell r="O378">
            <v>0.16129032258064516</v>
          </cell>
          <cell r="AA378">
            <v>6.4516129032258063E-2</v>
          </cell>
          <cell r="AB378">
            <v>0.13333333333333333</v>
          </cell>
          <cell r="AC378">
            <v>0.90322580645161288</v>
          </cell>
          <cell r="AQ378">
            <v>0.7</v>
          </cell>
          <cell r="AR378">
            <v>6.4516129032258063E-2</v>
          </cell>
          <cell r="AS378">
            <v>0.43333333333333335</v>
          </cell>
          <cell r="AV378">
            <v>0.10714285714285714</v>
          </cell>
          <cell r="AW378">
            <v>0.32258064516129031</v>
          </cell>
          <cell r="AX378">
            <v>0.16666666666666666</v>
          </cell>
          <cell r="AY378">
            <v>0.12903225806451613</v>
          </cell>
          <cell r="AZ378">
            <v>3.3333333333333333E-2</v>
          </cell>
        </row>
        <row r="379">
          <cell r="C379" t="str">
            <v>EliotCommunityHS/Wakefield/18 Lafay 6</v>
          </cell>
          <cell r="D379" t="str">
            <v>Lynn Area Office</v>
          </cell>
          <cell r="AC379">
            <v>3.2258064516129031E-2</v>
          </cell>
          <cell r="AD379">
            <v>0.74193548387096775</v>
          </cell>
          <cell r="AE379">
            <v>0.1</v>
          </cell>
          <cell r="AQ379">
            <v>0.26666666666666666</v>
          </cell>
        </row>
        <row r="380">
          <cell r="C380" t="str">
            <v>EliotCommunityHS/Wakefield/18 Lafay 7</v>
          </cell>
          <cell r="D380" t="str">
            <v>Malden Area Office</v>
          </cell>
          <cell r="I380">
            <v>0.7</v>
          </cell>
          <cell r="J380">
            <v>2.129032258064516</v>
          </cell>
          <cell r="K380">
            <v>1.4193548387096775</v>
          </cell>
          <cell r="L380">
            <v>1.75</v>
          </cell>
          <cell r="M380">
            <v>2.806451612903226</v>
          </cell>
          <cell r="N380">
            <v>2.9333333333333331</v>
          </cell>
          <cell r="O380">
            <v>1.5806451612903225</v>
          </cell>
          <cell r="P380">
            <v>2.166666666666667</v>
          </cell>
          <cell r="Q380">
            <v>2.7419354838709675</v>
          </cell>
          <cell r="R380">
            <v>1.9032258064516128</v>
          </cell>
          <cell r="S380">
            <v>2.7</v>
          </cell>
          <cell r="T380">
            <v>2.8387096774193545</v>
          </cell>
          <cell r="U380">
            <v>2.5</v>
          </cell>
          <cell r="V380">
            <v>2.5806451612903225</v>
          </cell>
          <cell r="W380">
            <v>2.7419354838709675</v>
          </cell>
          <cell r="X380">
            <v>3</v>
          </cell>
          <cell r="Y380">
            <v>2.4838709677419355</v>
          </cell>
          <cell r="Z380">
            <v>2.6333333333333337</v>
          </cell>
          <cell r="AA380">
            <v>2.1612903225806455</v>
          </cell>
          <cell r="AB380">
            <v>2.4</v>
          </cell>
          <cell r="AC380">
            <v>2.935483870967742</v>
          </cell>
          <cell r="AD380">
            <v>1.6774193548387095</v>
          </cell>
          <cell r="AE380">
            <v>1.8333333333333335</v>
          </cell>
          <cell r="AF380">
            <v>2.935483870967742</v>
          </cell>
          <cell r="AG380">
            <v>2.3666666666666671</v>
          </cell>
          <cell r="AH380">
            <v>2.354838709677419</v>
          </cell>
          <cell r="AI380">
            <v>2.4838709677419355</v>
          </cell>
          <cell r="AJ380">
            <v>2.3928571428571428</v>
          </cell>
          <cell r="AK380">
            <v>2.7419354838709675</v>
          </cell>
          <cell r="AL380">
            <v>1.7333333333333334</v>
          </cell>
          <cell r="AM380">
            <v>2.4838709677419355</v>
          </cell>
          <cell r="AN380">
            <v>2.9666666666666668</v>
          </cell>
          <cell r="AO380">
            <v>3</v>
          </cell>
          <cell r="AP380">
            <v>2.6129032258064511</v>
          </cell>
          <cell r="AQ380">
            <v>2.4333333333333331</v>
          </cell>
          <cell r="AR380">
            <v>2.774193548387097</v>
          </cell>
          <cell r="AS380">
            <v>2.4</v>
          </cell>
          <cell r="AT380">
            <v>2.258064516129032</v>
          </cell>
          <cell r="AU380">
            <v>2.290322580645161</v>
          </cell>
          <cell r="AV380">
            <v>2.9285714285714288</v>
          </cell>
          <cell r="AW380">
            <v>2.258064516129032</v>
          </cell>
          <cell r="AX380">
            <v>2.5</v>
          </cell>
          <cell r="AY380">
            <v>2.806451612903226</v>
          </cell>
          <cell r="AZ380">
            <v>2.8333333333333335</v>
          </cell>
        </row>
        <row r="381">
          <cell r="C381" t="str">
            <v>Gandara / Greenfield / 107 Conway 1</v>
          </cell>
          <cell r="D381" t="str">
            <v>Ctr Human Dev (PAS West)</v>
          </cell>
          <cell r="O381">
            <v>3.2258064516129031E-2</v>
          </cell>
          <cell r="P381">
            <v>0.46666666666666667</v>
          </cell>
          <cell r="AW381">
            <v>0.967741935483871</v>
          </cell>
        </row>
        <row r="382">
          <cell r="C382" t="str">
            <v>Gandara / Greenfield / 107 Conway 2</v>
          </cell>
          <cell r="D382" t="str">
            <v>Greenfield Area Office</v>
          </cell>
          <cell r="I382">
            <v>2.2333333333333334</v>
          </cell>
          <cell r="J382">
            <v>1.129032258064516</v>
          </cell>
          <cell r="K382">
            <v>0.5161290322580645</v>
          </cell>
          <cell r="L382">
            <v>1.75</v>
          </cell>
          <cell r="M382">
            <v>5.387096774193548</v>
          </cell>
          <cell r="N382">
            <v>6.6</v>
          </cell>
          <cell r="O382">
            <v>5.5806451612903221</v>
          </cell>
          <cell r="P382">
            <v>4.4000000000000004</v>
          </cell>
          <cell r="Q382">
            <v>7.8709677419354822</v>
          </cell>
          <cell r="R382">
            <v>7.4838709677419359</v>
          </cell>
          <cell r="S382">
            <v>7.366666666666668</v>
          </cell>
          <cell r="T382">
            <v>8.064516129032258</v>
          </cell>
          <cell r="U382">
            <v>10.633333333333335</v>
          </cell>
          <cell r="V382">
            <v>9.1612903225806441</v>
          </cell>
          <cell r="W382">
            <v>7.8387096774193541</v>
          </cell>
          <cell r="X382">
            <v>8.3793103448275872</v>
          </cell>
          <cell r="Y382">
            <v>9.6451612903225801</v>
          </cell>
          <cell r="Z382">
            <v>8</v>
          </cell>
          <cell r="AA382">
            <v>8.935483870967742</v>
          </cell>
          <cell r="AB382">
            <v>9.4</v>
          </cell>
          <cell r="AC382">
            <v>10.290322580645162</v>
          </cell>
          <cell r="AD382">
            <v>11.322580645161292</v>
          </cell>
          <cell r="AE382">
            <v>10.033333333333333</v>
          </cell>
          <cell r="AF382">
            <v>10.677419354838708</v>
          </cell>
          <cell r="AG382">
            <v>10.733333333333336</v>
          </cell>
          <cell r="AH382">
            <v>10.741935483870968</v>
          </cell>
          <cell r="AI382">
            <v>10.64516129032258</v>
          </cell>
          <cell r="AJ382">
            <v>8.6071428571428577</v>
          </cell>
          <cell r="AK382">
            <v>9.193548387096774</v>
          </cell>
          <cell r="AL382">
            <v>10.733333333333333</v>
          </cell>
          <cell r="AM382">
            <v>11.483870967741936</v>
          </cell>
          <cell r="AN382">
            <v>8.4</v>
          </cell>
          <cell r="AO382">
            <v>8.387096774193548</v>
          </cell>
          <cell r="AP382">
            <v>9</v>
          </cell>
          <cell r="AQ382">
            <v>8.6333333333333329</v>
          </cell>
          <cell r="AR382">
            <v>10.193548387096774</v>
          </cell>
          <cell r="AS382">
            <v>10.766666666666667</v>
          </cell>
          <cell r="AT382">
            <v>10</v>
          </cell>
          <cell r="AU382">
            <v>9.32258064516129</v>
          </cell>
          <cell r="AV382">
            <v>10.535714285714285</v>
          </cell>
          <cell r="AW382">
            <v>10.419354838709678</v>
          </cell>
          <cell r="AX382">
            <v>12.866666666666667</v>
          </cell>
          <cell r="AY382">
            <v>10.35483870967742</v>
          </cell>
          <cell r="AZ382">
            <v>11.7</v>
          </cell>
        </row>
        <row r="383">
          <cell r="C383" t="str">
            <v>Gandara / Greenfield / 107 Conway 3</v>
          </cell>
          <cell r="D383" t="str">
            <v>Holyoke Area Office</v>
          </cell>
          <cell r="R383">
            <v>0.32258064516129031</v>
          </cell>
          <cell r="S383">
            <v>0.3666666666666667</v>
          </cell>
          <cell r="T383">
            <v>0.80645161290322587</v>
          </cell>
          <cell r="V383">
            <v>0.41935483870967744</v>
          </cell>
          <cell r="Y383">
            <v>0.80645161290322587</v>
          </cell>
          <cell r="Z383">
            <v>0.46666666666666667</v>
          </cell>
          <cell r="AE383">
            <v>0.13333333333333333</v>
          </cell>
          <cell r="AJ383">
            <v>0.42857142857142855</v>
          </cell>
          <cell r="AP383">
            <v>3.2258064516129031E-2</v>
          </cell>
          <cell r="AX383">
            <v>0.8</v>
          </cell>
          <cell r="AY383">
            <v>0.58064516129032251</v>
          </cell>
          <cell r="AZ383">
            <v>0.46666666666666667</v>
          </cell>
        </row>
        <row r="384">
          <cell r="C384" t="str">
            <v>Gandara / Greenfield / 107 Conway 4</v>
          </cell>
          <cell r="D384" t="str">
            <v>Lowell Area Office</v>
          </cell>
          <cell r="Y384">
            <v>9.6774193548387094E-2</v>
          </cell>
        </row>
        <row r="385">
          <cell r="C385" t="str">
            <v>Gandara / Greenfield / 107 Conway 5</v>
          </cell>
          <cell r="D385" t="str">
            <v>Pittsfield Area Office</v>
          </cell>
          <cell r="AJ385">
            <v>0.17857142857142858</v>
          </cell>
          <cell r="AP385">
            <v>0.4838709677419355</v>
          </cell>
          <cell r="AQ385">
            <v>1</v>
          </cell>
          <cell r="AR385">
            <v>0.38709677419354838</v>
          </cell>
          <cell r="AY385">
            <v>0.19354838709677419</v>
          </cell>
          <cell r="AZ385">
            <v>0.8</v>
          </cell>
        </row>
        <row r="386">
          <cell r="C386" t="str">
            <v>Gandara / Greenfield / 107 Conway 6</v>
          </cell>
          <cell r="D386" t="str">
            <v>Robert Van Wart Area Office</v>
          </cell>
          <cell r="Q386">
            <v>3.2258064516129031E-2</v>
          </cell>
          <cell r="R386">
            <v>0.967741935483871</v>
          </cell>
          <cell r="S386">
            <v>1</v>
          </cell>
          <cell r="T386">
            <v>0.12903225806451613</v>
          </cell>
          <cell r="X386">
            <v>6.8965517241379309E-2</v>
          </cell>
          <cell r="Z386">
            <v>1.1333333333333333</v>
          </cell>
          <cell r="AA386">
            <v>1.5806451612903225</v>
          </cell>
          <cell r="AB386">
            <v>1</v>
          </cell>
          <cell r="AC386">
            <v>0.41935483870967744</v>
          </cell>
          <cell r="AH386">
            <v>6.4516129032258063E-2</v>
          </cell>
          <cell r="AN386">
            <v>0.6333333333333333</v>
          </cell>
          <cell r="AO386">
            <v>0.38709677419354838</v>
          </cell>
          <cell r="AP386">
            <v>0.19354838709677419</v>
          </cell>
        </row>
        <row r="387">
          <cell r="C387" t="str">
            <v>Gandara / Greenfield / 107 Conway 7</v>
          </cell>
          <cell r="D387" t="str">
            <v>South Central Area Office</v>
          </cell>
          <cell r="AY387">
            <v>0.16129032258064516</v>
          </cell>
        </row>
        <row r="388">
          <cell r="C388" t="str">
            <v>Gandara / Greenfield / 107 Conway 8</v>
          </cell>
          <cell r="D388" t="str">
            <v>Springfield Area Office</v>
          </cell>
          <cell r="N388">
            <v>0.2</v>
          </cell>
          <cell r="O388">
            <v>0.25806451612903225</v>
          </cell>
          <cell r="S388">
            <v>0.4</v>
          </cell>
          <cell r="T388">
            <v>0.29032258064516131</v>
          </cell>
          <cell r="V388">
            <v>0.35483870967741937</v>
          </cell>
          <cell r="W388">
            <v>0.32258064516129031</v>
          </cell>
          <cell r="Y388">
            <v>0.19354838709677419</v>
          </cell>
          <cell r="Z388">
            <v>0.16666666666666666</v>
          </cell>
          <cell r="AD388">
            <v>3.2258064516129031E-2</v>
          </cell>
          <cell r="AY388">
            <v>0.41935483870967738</v>
          </cell>
          <cell r="AZ388">
            <v>0.83333333333333326</v>
          </cell>
        </row>
        <row r="389">
          <cell r="C389" t="str">
            <v>Gandara / Greenfield / 107 Conway 9</v>
          </cell>
          <cell r="D389" t="str">
            <v>Worcester East Area Office</v>
          </cell>
          <cell r="V389">
            <v>0.16129032258064516</v>
          </cell>
          <cell r="W389">
            <v>1</v>
          </cell>
          <cell r="X389">
            <v>1</v>
          </cell>
          <cell r="Y389">
            <v>0.19354838709677419</v>
          </cell>
        </row>
        <row r="390">
          <cell r="C390" t="str">
            <v>Gandara / Holyoke / 27-29 Canby St 1</v>
          </cell>
          <cell r="D390" t="str">
            <v>Greenfield Area Office</v>
          </cell>
          <cell r="N390">
            <v>0.1</v>
          </cell>
          <cell r="AD390">
            <v>0.12903225806451613</v>
          </cell>
          <cell r="AE390">
            <v>0.33333333333333331</v>
          </cell>
          <cell r="AH390">
            <v>0.22580645161290322</v>
          </cell>
        </row>
        <row r="391">
          <cell r="C391" t="str">
            <v>Gandara / Holyoke / 27-29 Canby St 2</v>
          </cell>
          <cell r="D391" t="str">
            <v>Holyoke Area Office</v>
          </cell>
          <cell r="I391">
            <v>2.8333333333333335</v>
          </cell>
          <cell r="J391">
            <v>2.774193548387097</v>
          </cell>
          <cell r="K391">
            <v>2.161290322580645</v>
          </cell>
          <cell r="L391">
            <v>3.3571428571428572</v>
          </cell>
          <cell r="M391">
            <v>5.967741935483871</v>
          </cell>
          <cell r="N391">
            <v>8.533333333333335</v>
          </cell>
          <cell r="O391">
            <v>5.774193548387097</v>
          </cell>
          <cell r="P391">
            <v>8.3333333333333339</v>
          </cell>
          <cell r="Q391">
            <v>8.2258064516129039</v>
          </cell>
          <cell r="R391">
            <v>7.580645161290323</v>
          </cell>
          <cell r="S391">
            <v>6.9</v>
          </cell>
          <cell r="T391">
            <v>8.064516129032258</v>
          </cell>
          <cell r="U391">
            <v>7.9333333333333345</v>
          </cell>
          <cell r="V391">
            <v>7.7741935483870961</v>
          </cell>
          <cell r="W391">
            <v>8.870967741935484</v>
          </cell>
          <cell r="X391">
            <v>9.0344827586206886</v>
          </cell>
          <cell r="Y391">
            <v>8.9677419354838701</v>
          </cell>
          <cell r="Z391">
            <v>8.6999999999999993</v>
          </cell>
          <cell r="AA391">
            <v>8.67741935483871</v>
          </cell>
          <cell r="AB391">
            <v>7.9666666666666668</v>
          </cell>
          <cell r="AC391">
            <v>8.3548387096774182</v>
          </cell>
          <cell r="AD391">
            <v>7.903225806451613</v>
          </cell>
          <cell r="AE391">
            <v>8.0666666666666664</v>
          </cell>
          <cell r="AF391">
            <v>8.6129032258064502</v>
          </cell>
          <cell r="AG391">
            <v>9.1999999999999993</v>
          </cell>
          <cell r="AH391">
            <v>8.258064516129032</v>
          </cell>
          <cell r="AI391">
            <v>7.2580645161290311</v>
          </cell>
          <cell r="AJ391">
            <v>6.5357142857142856</v>
          </cell>
          <cell r="AK391">
            <v>6.7096774193548381</v>
          </cell>
          <cell r="AL391">
            <v>5.7333333333333334</v>
          </cell>
          <cell r="AM391">
            <v>7.870967741935484</v>
          </cell>
          <cell r="AN391">
            <v>7.3</v>
          </cell>
          <cell r="AO391">
            <v>8.387096774193548</v>
          </cell>
          <cell r="AP391">
            <v>8.258064516129032</v>
          </cell>
          <cell r="AQ391">
            <v>7.1333333333333329</v>
          </cell>
          <cell r="AR391">
            <v>6.9677419354838701</v>
          </cell>
          <cell r="AS391">
            <v>6.7333333333333334</v>
          </cell>
          <cell r="AT391">
            <v>6.1935483870967731</v>
          </cell>
          <cell r="AU391">
            <v>8.4838709677419342</v>
          </cell>
          <cell r="AV391">
            <v>8.3928571428571423</v>
          </cell>
          <cell r="AW391">
            <v>8.193548387096774</v>
          </cell>
          <cell r="AX391">
            <v>8.8333333333333339</v>
          </cell>
          <cell r="AY391">
            <v>8.612903225806452</v>
          </cell>
          <cell r="AZ391">
            <v>9.1666666666666661</v>
          </cell>
        </row>
        <row r="392">
          <cell r="C392" t="str">
            <v>Gandara / Holyoke / 27-29 Canby St 3</v>
          </cell>
          <cell r="D392" t="str">
            <v>Pittsfield Area Office</v>
          </cell>
          <cell r="AD392">
            <v>0.41935483870967744</v>
          </cell>
          <cell r="AL392">
            <v>0.1</v>
          </cell>
        </row>
        <row r="393">
          <cell r="C393" t="str">
            <v>Gandara / Holyoke / 27-29 Canby St 4</v>
          </cell>
          <cell r="D393" t="str">
            <v>Robert Van Wart Area Office</v>
          </cell>
          <cell r="M393">
            <v>0.967741935483871</v>
          </cell>
          <cell r="N393">
            <v>2.4</v>
          </cell>
          <cell r="O393">
            <v>3.1290322580645165</v>
          </cell>
          <cell r="P393">
            <v>3.2</v>
          </cell>
          <cell r="Q393">
            <v>2.5483870967741935</v>
          </cell>
          <cell r="R393">
            <v>3.032258064516129</v>
          </cell>
          <cell r="S393">
            <v>3.8333333333333335</v>
          </cell>
          <cell r="T393">
            <v>3</v>
          </cell>
          <cell r="U393">
            <v>3.5333333333333332</v>
          </cell>
          <cell r="V393">
            <v>4</v>
          </cell>
          <cell r="W393">
            <v>2.935483870967742</v>
          </cell>
          <cell r="X393">
            <v>2.6896551724137931</v>
          </cell>
          <cell r="Y393">
            <v>2.806451612903226</v>
          </cell>
          <cell r="Z393">
            <v>3</v>
          </cell>
          <cell r="AA393">
            <v>3</v>
          </cell>
          <cell r="AB393">
            <v>2.9666666666666668</v>
          </cell>
          <cell r="AC393">
            <v>3.161290322580645</v>
          </cell>
          <cell r="AD393">
            <v>3</v>
          </cell>
          <cell r="AE393">
            <v>2.9666666666666668</v>
          </cell>
          <cell r="AF393">
            <v>3.096774193548387</v>
          </cell>
          <cell r="AG393">
            <v>3</v>
          </cell>
          <cell r="AH393">
            <v>2.9677419354838706</v>
          </cell>
          <cell r="AI393">
            <v>3.5161290322580645</v>
          </cell>
          <cell r="AJ393">
            <v>4.2857142857142856</v>
          </cell>
          <cell r="AK393">
            <v>4.096774193548387</v>
          </cell>
          <cell r="AL393">
            <v>3.2666666666666666</v>
          </cell>
          <cell r="AM393">
            <v>2.9677419354838706</v>
          </cell>
          <cell r="AN393">
            <v>3</v>
          </cell>
          <cell r="AO393">
            <v>3.032258064516129</v>
          </cell>
          <cell r="AP393">
            <v>2.7096774193548385</v>
          </cell>
          <cell r="AQ393">
            <v>3.5333333333333332</v>
          </cell>
          <cell r="AR393">
            <v>4.032258064516129</v>
          </cell>
          <cell r="AS393">
            <v>3.7666666666666666</v>
          </cell>
          <cell r="AT393">
            <v>2.6451612903225805</v>
          </cell>
          <cell r="AU393">
            <v>2.2903225806451615</v>
          </cell>
          <cell r="AV393">
            <v>2.2142857142857144</v>
          </cell>
          <cell r="AW393">
            <v>3.4838709677419355</v>
          </cell>
          <cell r="AX393">
            <v>4.2</v>
          </cell>
          <cell r="AY393">
            <v>4</v>
          </cell>
          <cell r="AZ393">
            <v>3.9666666666666668</v>
          </cell>
        </row>
        <row r="394">
          <cell r="C394" t="str">
            <v>Gandara / Holyoke / 27-29 Canby St 5</v>
          </cell>
          <cell r="D394" t="str">
            <v>Springfield Area Office</v>
          </cell>
          <cell r="N394">
            <v>0.4</v>
          </cell>
          <cell r="O394">
            <v>0.5161290322580645</v>
          </cell>
          <cell r="Q394">
            <v>6.4516129032258063E-2</v>
          </cell>
          <cell r="U394">
            <v>3.3333333333333333E-2</v>
          </cell>
          <cell r="V394">
            <v>3.2258064516129031E-2</v>
          </cell>
          <cell r="AA394">
            <v>3.2258064516129031E-2</v>
          </cell>
          <cell r="AC394">
            <v>3.2258064516129031E-2</v>
          </cell>
          <cell r="AF394">
            <v>0.22580645161290322</v>
          </cell>
          <cell r="AG394">
            <v>0.1</v>
          </cell>
          <cell r="AI394">
            <v>6.4516129032258063E-2</v>
          </cell>
          <cell r="AK394">
            <v>6.4516129032258063E-2</v>
          </cell>
          <cell r="AS394">
            <v>0.9</v>
          </cell>
          <cell r="AT394">
            <v>0.64516129032258063</v>
          </cell>
          <cell r="AW394">
            <v>0.32258064516129037</v>
          </cell>
          <cell r="AX394">
            <v>0.46666666666666667</v>
          </cell>
          <cell r="AY394">
            <v>0.5161290322580645</v>
          </cell>
          <cell r="AZ394">
            <v>3.3333333333333333E-2</v>
          </cell>
        </row>
        <row r="395">
          <cell r="C395" t="str">
            <v>Gandara / Holyoke / 27-29 Canby St 6</v>
          </cell>
          <cell r="D395" t="str">
            <v>(blank)</v>
          </cell>
          <cell r="AP395">
            <v>6.4516129032258063E-2</v>
          </cell>
        </row>
        <row r="396">
          <cell r="C396" t="str">
            <v>Gandara / Springfield / 25 Moorland 1</v>
          </cell>
          <cell r="D396" t="str">
            <v>Greenfield Area Office</v>
          </cell>
          <cell r="J396">
            <v>0.67741935483870963</v>
          </cell>
          <cell r="K396">
            <v>1</v>
          </cell>
          <cell r="L396">
            <v>0.5357142857142857</v>
          </cell>
          <cell r="O396">
            <v>0.70967741935483875</v>
          </cell>
          <cell r="P396">
            <v>0.4</v>
          </cell>
          <cell r="S396">
            <v>0.56666666666666665</v>
          </cell>
          <cell r="T396">
            <v>1.7096774193548387</v>
          </cell>
          <cell r="U396">
            <v>1</v>
          </cell>
          <cell r="V396">
            <v>0.54838709677419351</v>
          </cell>
          <cell r="X396">
            <v>0.51724137931034486</v>
          </cell>
          <cell r="Y396">
            <v>0.54838709677419351</v>
          </cell>
          <cell r="AC396">
            <v>0.12903225806451613</v>
          </cell>
          <cell r="AH396">
            <v>0.22580645161290322</v>
          </cell>
          <cell r="AL396">
            <v>0.13333333333333333</v>
          </cell>
          <cell r="AM396">
            <v>0.80645161290322576</v>
          </cell>
        </row>
        <row r="397">
          <cell r="C397" t="str">
            <v>Gandara / Springfield / 25 Moorland 2</v>
          </cell>
          <cell r="D397" t="str">
            <v>Holyoke Area Office</v>
          </cell>
          <cell r="K397">
            <v>1.6129032258064517</v>
          </cell>
          <cell r="L397">
            <v>2</v>
          </cell>
          <cell r="M397">
            <v>2.290322580645161</v>
          </cell>
          <cell r="N397">
            <v>2.0666666666666669</v>
          </cell>
          <cell r="P397">
            <v>1.4666666666666668</v>
          </cell>
          <cell r="Q397">
            <v>1.7419354838709677</v>
          </cell>
          <cell r="R397">
            <v>1.064516129032258</v>
          </cell>
          <cell r="S397">
            <v>2.9333333333333336</v>
          </cell>
          <cell r="T397">
            <v>0.93548387096774188</v>
          </cell>
          <cell r="U397">
            <v>1.1333333333333333</v>
          </cell>
          <cell r="V397">
            <v>2</v>
          </cell>
          <cell r="W397">
            <v>1.3870967741935483</v>
          </cell>
          <cell r="X397">
            <v>1.5862068965517242</v>
          </cell>
          <cell r="Y397">
            <v>2.5483870967741935</v>
          </cell>
          <cell r="Z397">
            <v>2.7</v>
          </cell>
          <cell r="AA397">
            <v>2.806451612903226</v>
          </cell>
          <cell r="AB397">
            <v>2.2333333333333334</v>
          </cell>
          <cell r="AC397">
            <v>1.5483870967741935</v>
          </cell>
          <cell r="AD397">
            <v>1.870967741935484</v>
          </cell>
          <cell r="AE397">
            <v>2.5</v>
          </cell>
          <cell r="AF397">
            <v>2.967741935483871</v>
          </cell>
          <cell r="AG397">
            <v>1.8</v>
          </cell>
          <cell r="AH397">
            <v>2.6451612903225805</v>
          </cell>
          <cell r="AI397">
            <v>1.3548387096774195</v>
          </cell>
          <cell r="AJ397">
            <v>1.4642857142857144</v>
          </cell>
          <cell r="AK397">
            <v>1.2580645161290323</v>
          </cell>
          <cell r="AL397">
            <v>2.0333333333333332</v>
          </cell>
          <cell r="AM397">
            <v>1.7419354838709677</v>
          </cell>
          <cell r="AN397">
            <v>2.333333333333333</v>
          </cell>
          <cell r="AO397">
            <v>2.903225806451613</v>
          </cell>
          <cell r="AP397">
            <v>2.064516129032258</v>
          </cell>
          <cell r="AQ397">
            <v>1.8666666666666667</v>
          </cell>
          <cell r="AR397">
            <v>2</v>
          </cell>
          <cell r="AS397">
            <v>2.1</v>
          </cell>
          <cell r="AT397">
            <v>1.3548387096774195</v>
          </cell>
          <cell r="AU397">
            <v>0.83870967741935487</v>
          </cell>
          <cell r="AV397">
            <v>1.0357142857142858</v>
          </cell>
          <cell r="AW397">
            <v>2.225806451612903</v>
          </cell>
          <cell r="AX397">
            <v>2.7666666666666666</v>
          </cell>
          <cell r="AY397">
            <v>1.903225806451613</v>
          </cell>
          <cell r="AZ397">
            <v>2.1333333333333333</v>
          </cell>
        </row>
        <row r="398">
          <cell r="C398" t="str">
            <v>Gandara / Springfield / 25 Moorland 3</v>
          </cell>
          <cell r="D398" t="str">
            <v>Pittsfield Area Office</v>
          </cell>
          <cell r="J398">
            <v>0.19354838709677419</v>
          </cell>
          <cell r="K398">
            <v>1</v>
          </cell>
          <cell r="L398">
            <v>1</v>
          </cell>
          <cell r="M398">
            <v>0.58064516129032262</v>
          </cell>
          <cell r="Z398">
            <v>0.46666666666666667</v>
          </cell>
          <cell r="AA398">
            <v>1.129032258064516</v>
          </cell>
          <cell r="AB398">
            <v>1.3666666666666667</v>
          </cell>
          <cell r="AC398">
            <v>0.22580645161290322</v>
          </cell>
          <cell r="AI398">
            <v>0.19354838709677419</v>
          </cell>
          <cell r="AJ398">
            <v>0.39285714285714285</v>
          </cell>
        </row>
        <row r="399">
          <cell r="C399" t="str">
            <v>Gandara / Springfield / 25 Moorland 4</v>
          </cell>
          <cell r="D399" t="str">
            <v>Robert Van Wart Area Office</v>
          </cell>
          <cell r="J399">
            <v>0.25806451612903225</v>
          </cell>
          <cell r="K399">
            <v>2</v>
          </cell>
          <cell r="L399">
            <v>1.2857142857142856</v>
          </cell>
          <cell r="M399">
            <v>3.096774193548387</v>
          </cell>
          <cell r="N399">
            <v>4</v>
          </cell>
          <cell r="O399">
            <v>3.387096774193548</v>
          </cell>
          <cell r="P399">
            <v>1.8</v>
          </cell>
          <cell r="Q399">
            <v>2.9032258064516125</v>
          </cell>
          <cell r="R399">
            <v>3.096774193548387</v>
          </cell>
          <cell r="S399">
            <v>3.4333333333333336</v>
          </cell>
          <cell r="T399">
            <v>2.4838709677419355</v>
          </cell>
          <cell r="U399">
            <v>2.7333333333333334</v>
          </cell>
          <cell r="V399">
            <v>2.8387096774193545</v>
          </cell>
          <cell r="W399">
            <v>3.806451612903226</v>
          </cell>
          <cell r="X399">
            <v>3.1724137931034484</v>
          </cell>
          <cell r="Y399">
            <v>1.9032258064516128</v>
          </cell>
          <cell r="Z399">
            <v>2</v>
          </cell>
          <cell r="AA399">
            <v>2</v>
          </cell>
          <cell r="AB399">
            <v>1.6666666666666667</v>
          </cell>
          <cell r="AC399">
            <v>2.7096774193548385</v>
          </cell>
          <cell r="AD399">
            <v>3.354838709677419</v>
          </cell>
          <cell r="AE399">
            <v>3.4</v>
          </cell>
          <cell r="AF399">
            <v>3</v>
          </cell>
          <cell r="AG399">
            <v>3.4333333333333336</v>
          </cell>
          <cell r="AH399">
            <v>2.354838709677419</v>
          </cell>
          <cell r="AI399">
            <v>2</v>
          </cell>
          <cell r="AJ399">
            <v>3.3214285714285712</v>
          </cell>
          <cell r="AK399">
            <v>3.129032258064516</v>
          </cell>
          <cell r="AL399">
            <v>3.5666666666666664</v>
          </cell>
          <cell r="AM399">
            <v>3.1612903225806446</v>
          </cell>
          <cell r="AN399">
            <v>3.4666666666666668</v>
          </cell>
          <cell r="AO399">
            <v>3</v>
          </cell>
          <cell r="AP399">
            <v>3.8064516129032255</v>
          </cell>
          <cell r="AQ399">
            <v>3.5666666666666664</v>
          </cell>
          <cell r="AR399">
            <v>2.935483870967742</v>
          </cell>
          <cell r="AS399">
            <v>2.6</v>
          </cell>
          <cell r="AT399">
            <v>3.419354838709677</v>
          </cell>
          <cell r="AU399">
            <v>3.258064516129032</v>
          </cell>
          <cell r="AV399">
            <v>2.5</v>
          </cell>
          <cell r="AW399">
            <v>2.741935483870968</v>
          </cell>
          <cell r="AX399">
            <v>2.8</v>
          </cell>
          <cell r="AY399">
            <v>3.0967741935483875</v>
          </cell>
          <cell r="AZ399">
            <v>2.5666666666666664</v>
          </cell>
        </row>
        <row r="400">
          <cell r="C400" t="str">
            <v>Gandara / Springfield / 25 Moorland 5</v>
          </cell>
          <cell r="D400" t="str">
            <v>Springfield Area Office</v>
          </cell>
          <cell r="J400">
            <v>0.87096774193548387</v>
          </cell>
          <cell r="K400">
            <v>2</v>
          </cell>
          <cell r="L400">
            <v>2.6071428571428572</v>
          </cell>
          <cell r="M400">
            <v>2.903225806451613</v>
          </cell>
          <cell r="N400">
            <v>2.4333333333333336</v>
          </cell>
          <cell r="O400">
            <v>1.967741935483871</v>
          </cell>
          <cell r="P400">
            <v>2.2666666666666666</v>
          </cell>
          <cell r="Q400">
            <v>1.6129032258064515</v>
          </cell>
          <cell r="R400">
            <v>3</v>
          </cell>
          <cell r="S400">
            <v>2.5333333333333332</v>
          </cell>
          <cell r="T400">
            <v>3.032258064516129</v>
          </cell>
          <cell r="U400">
            <v>2.9666666666666668</v>
          </cell>
          <cell r="V400">
            <v>2.6774193548387095</v>
          </cell>
          <cell r="W400">
            <v>2.8064516129032255</v>
          </cell>
          <cell r="X400">
            <v>2.6896551724137931</v>
          </cell>
          <cell r="Y400">
            <v>2.6451612903225805</v>
          </cell>
          <cell r="Z400">
            <v>2.9666666666666659</v>
          </cell>
          <cell r="AA400">
            <v>2.838709677419355</v>
          </cell>
          <cell r="AB400">
            <v>3</v>
          </cell>
          <cell r="AC400">
            <v>2.8064516129032255</v>
          </cell>
          <cell r="AD400">
            <v>2.806451612903226</v>
          </cell>
          <cell r="AE400">
            <v>2.6</v>
          </cell>
          <cell r="AF400">
            <v>3.870967741935484</v>
          </cell>
          <cell r="AG400">
            <v>4.1333333333333329</v>
          </cell>
          <cell r="AH400">
            <v>2.806451612903226</v>
          </cell>
          <cell r="AI400">
            <v>2.8064516129032255</v>
          </cell>
          <cell r="AJ400">
            <v>2.3928571428571428</v>
          </cell>
          <cell r="AK400">
            <v>2.645161290322581</v>
          </cell>
          <cell r="AL400">
            <v>2.5333333333333337</v>
          </cell>
          <cell r="AM400">
            <v>2.6451612903225801</v>
          </cell>
          <cell r="AN400">
            <v>4.1333333333333337</v>
          </cell>
          <cell r="AO400">
            <v>3</v>
          </cell>
          <cell r="AP400">
            <v>2.774193548387097</v>
          </cell>
          <cell r="AQ400">
            <v>2.9666666666666668</v>
          </cell>
          <cell r="AR400">
            <v>3.6129032258064515</v>
          </cell>
          <cell r="AS400">
            <v>2.8333333333333335</v>
          </cell>
          <cell r="AT400">
            <v>2.5806451612903225</v>
          </cell>
          <cell r="AU400">
            <v>3</v>
          </cell>
          <cell r="AV400">
            <v>2.8571428571428572</v>
          </cell>
          <cell r="AW400">
            <v>2.5161290322580645</v>
          </cell>
          <cell r="AX400">
            <v>2.7666666666666666</v>
          </cell>
          <cell r="AY400">
            <v>2.6774193548387095</v>
          </cell>
          <cell r="AZ400">
            <v>2.666666666666667</v>
          </cell>
        </row>
        <row r="401">
          <cell r="C401" t="str">
            <v>Gandara / Springfield / 25 Moorland 6</v>
          </cell>
          <cell r="D401" t="str">
            <v>Worcester West Area Office</v>
          </cell>
          <cell r="P401">
            <v>1</v>
          </cell>
        </row>
        <row r="402">
          <cell r="C402" t="str">
            <v>Gandara / Springfield / 353 MapleSt 1</v>
          </cell>
          <cell r="D402" t="str">
            <v>Ctr Human Dev (PAS West)</v>
          </cell>
          <cell r="AY402">
            <v>0.16129032258064516</v>
          </cell>
          <cell r="AZ402">
            <v>1</v>
          </cell>
        </row>
        <row r="403">
          <cell r="C403" t="str">
            <v>Gandara / Springfield / 353 MapleSt 2</v>
          </cell>
          <cell r="D403" t="str">
            <v>Greenfield Area Office</v>
          </cell>
          <cell r="J403">
            <v>1.8387096774193548</v>
          </cell>
          <cell r="K403">
            <v>2.2903225806451615</v>
          </cell>
          <cell r="L403">
            <v>1.9642857142857144</v>
          </cell>
          <cell r="M403">
            <v>0.4838709677419355</v>
          </cell>
          <cell r="N403">
            <v>0.8666666666666667</v>
          </cell>
          <cell r="O403">
            <v>6.4516129032258063E-2</v>
          </cell>
          <cell r="Q403">
            <v>3.2258064516129031E-2</v>
          </cell>
          <cell r="R403">
            <v>0.80645161290322576</v>
          </cell>
          <cell r="S403">
            <v>0.4</v>
          </cell>
          <cell r="AL403">
            <v>3.3333333333333333E-2</v>
          </cell>
          <cell r="AT403">
            <v>9.6774193548387094E-2</v>
          </cell>
        </row>
        <row r="404">
          <cell r="C404" t="str">
            <v>Gandara / Springfield / 353 MapleSt 3</v>
          </cell>
          <cell r="D404" t="str">
            <v>Holyoke Area Office</v>
          </cell>
          <cell r="S404">
            <v>0.8666666666666667</v>
          </cell>
          <cell r="T404">
            <v>0.45161290322580644</v>
          </cell>
          <cell r="U404">
            <v>0.33333333333333331</v>
          </cell>
          <cell r="V404">
            <v>0.19354838709677419</v>
          </cell>
          <cell r="AA404">
            <v>0.29032258064516131</v>
          </cell>
          <cell r="AB404">
            <v>0.26666666666666666</v>
          </cell>
          <cell r="AF404">
            <v>3.2258064516129031E-2</v>
          </cell>
          <cell r="AI404">
            <v>0.5161290322580645</v>
          </cell>
          <cell r="AJ404">
            <v>0.75</v>
          </cell>
          <cell r="AK404">
            <v>1</v>
          </cell>
          <cell r="AL404">
            <v>0.53333333333333333</v>
          </cell>
          <cell r="AR404">
            <v>1</v>
          </cell>
          <cell r="AS404">
            <v>1.5666666666666669</v>
          </cell>
          <cell r="AT404">
            <v>0.64516129032258063</v>
          </cell>
          <cell r="AX404">
            <v>0.5</v>
          </cell>
          <cell r="AY404">
            <v>0.22580645161290322</v>
          </cell>
          <cell r="AZ404">
            <v>0.2</v>
          </cell>
        </row>
        <row r="405">
          <cell r="C405" t="str">
            <v>Gandara / Springfield / 353 MapleSt 4</v>
          </cell>
          <cell r="D405" t="str">
            <v>Robert Van Wart Area Office</v>
          </cell>
          <cell r="I405">
            <v>3.1666666666666665</v>
          </cell>
          <cell r="J405">
            <v>3.8387096774193545</v>
          </cell>
          <cell r="K405">
            <v>3.67741935483871</v>
          </cell>
          <cell r="L405">
            <v>3.2857142857142856</v>
          </cell>
          <cell r="M405">
            <v>2.290322580645161</v>
          </cell>
          <cell r="N405">
            <v>3.5</v>
          </cell>
          <cell r="O405">
            <v>3.903225806451613</v>
          </cell>
          <cell r="P405">
            <v>5.533333333333335</v>
          </cell>
          <cell r="Q405">
            <v>6.580645161290323</v>
          </cell>
          <cell r="R405">
            <v>4.67741935483871</v>
          </cell>
          <cell r="S405">
            <v>4.4666666666666668</v>
          </cell>
          <cell r="T405">
            <v>5.419354838709677</v>
          </cell>
          <cell r="U405">
            <v>5.4666666666666659</v>
          </cell>
          <cell r="V405">
            <v>4.4516129032258061</v>
          </cell>
          <cell r="W405">
            <v>5.4516129032258061</v>
          </cell>
          <cell r="X405">
            <v>5.8965517241379306</v>
          </cell>
          <cell r="Y405">
            <v>5.7096774193548381</v>
          </cell>
          <cell r="Z405">
            <v>6.1</v>
          </cell>
          <cell r="AA405">
            <v>5.9354838709677411</v>
          </cell>
          <cell r="AB405">
            <v>5.8666666666666663</v>
          </cell>
          <cell r="AC405">
            <v>6</v>
          </cell>
          <cell r="AD405">
            <v>5.5161290322580632</v>
          </cell>
          <cell r="AE405">
            <v>5.6333333333333329</v>
          </cell>
          <cell r="AF405">
            <v>6</v>
          </cell>
          <cell r="AG405">
            <v>6</v>
          </cell>
          <cell r="AH405">
            <v>6</v>
          </cell>
          <cell r="AI405">
            <v>5</v>
          </cell>
          <cell r="AJ405">
            <v>4.6428571428571423</v>
          </cell>
          <cell r="AK405">
            <v>4.806451612903226</v>
          </cell>
          <cell r="AL405">
            <v>5.2666666666666666</v>
          </cell>
          <cell r="AM405">
            <v>5.935483870967742</v>
          </cell>
          <cell r="AN405">
            <v>5.9666666666666659</v>
          </cell>
          <cell r="AO405">
            <v>6</v>
          </cell>
          <cell r="AP405">
            <v>5.967741935483871</v>
          </cell>
          <cell r="AQ405">
            <v>5.9333333333333327</v>
          </cell>
          <cell r="AR405">
            <v>4.903225806451613</v>
          </cell>
          <cell r="AS405">
            <v>4.7333333333333334</v>
          </cell>
          <cell r="AT405">
            <v>5.2580645161290329</v>
          </cell>
          <cell r="AU405">
            <v>4.5483870967741931</v>
          </cell>
          <cell r="AV405">
            <v>5.5357142857142856</v>
          </cell>
          <cell r="AW405">
            <v>6.225806451612903</v>
          </cell>
          <cell r="AX405">
            <v>6.8666666666666663</v>
          </cell>
          <cell r="AY405">
            <v>6.258064516129032</v>
          </cell>
          <cell r="AZ405">
            <v>6.666666666666667</v>
          </cell>
        </row>
        <row r="406">
          <cell r="C406" t="str">
            <v>Gandara / Springfield / 353 MapleSt 5</v>
          </cell>
          <cell r="D406" t="str">
            <v>Springfield Area Office</v>
          </cell>
          <cell r="I406">
            <v>2.0333333333333332</v>
          </cell>
          <cell r="J406">
            <v>3.258064516129032</v>
          </cell>
          <cell r="K406">
            <v>4.9354838709677411</v>
          </cell>
          <cell r="L406">
            <v>4.1071428571428568</v>
          </cell>
          <cell r="M406">
            <v>4.67741935483871</v>
          </cell>
          <cell r="N406">
            <v>6.5333333333333341</v>
          </cell>
          <cell r="O406">
            <v>6.7096774193548363</v>
          </cell>
          <cell r="P406">
            <v>7.7666666666666675</v>
          </cell>
          <cell r="Q406">
            <v>7</v>
          </cell>
          <cell r="R406">
            <v>8.5483870967741922</v>
          </cell>
          <cell r="S406">
            <v>8.9</v>
          </cell>
          <cell r="T406">
            <v>8.9677419354838719</v>
          </cell>
          <cell r="U406">
            <v>8.8666666666666671</v>
          </cell>
          <cell r="V406">
            <v>6.2580645161290329</v>
          </cell>
          <cell r="W406">
            <v>7.32258064516129</v>
          </cell>
          <cell r="X406">
            <v>8.4137931034482758</v>
          </cell>
          <cell r="Y406">
            <v>8.8387096774193541</v>
          </cell>
          <cell r="Z406">
            <v>8.8000000000000007</v>
          </cell>
          <cell r="AA406">
            <v>8.7096774193548399</v>
          </cell>
          <cell r="AB406">
            <v>8.8000000000000007</v>
          </cell>
          <cell r="AC406">
            <v>7.967741935483871</v>
          </cell>
          <cell r="AD406">
            <v>8.806451612903226</v>
          </cell>
          <cell r="AE406">
            <v>8.9333333333333336</v>
          </cell>
          <cell r="AF406">
            <v>8.2258064516129039</v>
          </cell>
          <cell r="AG406">
            <v>7.9333333333333336</v>
          </cell>
          <cell r="AH406">
            <v>8.6451612903225801</v>
          </cell>
          <cell r="AI406">
            <v>8.67741935483871</v>
          </cell>
          <cell r="AJ406">
            <v>8.9285714285714306</v>
          </cell>
          <cell r="AK406">
            <v>8.6774193548387082</v>
          </cell>
          <cell r="AL406">
            <v>8.9333333333333336</v>
          </cell>
          <cell r="AM406">
            <v>8.5483870967741922</v>
          </cell>
          <cell r="AN406">
            <v>8.9</v>
          </cell>
          <cell r="AO406">
            <v>8.9677419354838719</v>
          </cell>
          <cell r="AP406">
            <v>8.9032258064516139</v>
          </cell>
          <cell r="AQ406">
            <v>8.4</v>
          </cell>
          <cell r="AR406">
            <v>8.67741935483871</v>
          </cell>
          <cell r="AS406">
            <v>7.5333333333333323</v>
          </cell>
          <cell r="AT406">
            <v>7.2258064516129039</v>
          </cell>
          <cell r="AU406">
            <v>8.3548387096774182</v>
          </cell>
          <cell r="AV406">
            <v>8.8928571428571423</v>
          </cell>
          <cell r="AW406">
            <v>10.06451612903226</v>
          </cell>
          <cell r="AX406">
            <v>10.366666666666667</v>
          </cell>
          <cell r="AY406">
            <v>10.193548387096772</v>
          </cell>
          <cell r="AZ406">
            <v>9.6333333333333329</v>
          </cell>
        </row>
        <row r="407">
          <cell r="C407" t="str">
            <v>Gandara / Springfield / 353 MapleSt 6</v>
          </cell>
          <cell r="D407" t="str">
            <v>(blank)</v>
          </cell>
          <cell r="AC407">
            <v>1</v>
          </cell>
        </row>
        <row r="408">
          <cell r="C408" t="str">
            <v>GermaineLawrence/Arlington/18Clarem 1</v>
          </cell>
          <cell r="D408" t="str">
            <v>Arlington Area Office</v>
          </cell>
          <cell r="G408">
            <v>1.9666666666666666</v>
          </cell>
          <cell r="H408">
            <v>1.8709677419354838</v>
          </cell>
          <cell r="I408">
            <v>1.4666666666666668</v>
          </cell>
          <cell r="J408">
            <v>1.7741935483870968</v>
          </cell>
          <cell r="K408">
            <v>1.7419354838709677</v>
          </cell>
          <cell r="L408">
            <v>2</v>
          </cell>
          <cell r="M408">
            <v>1.935483870967742</v>
          </cell>
          <cell r="N408">
            <v>2.333333333333333</v>
          </cell>
          <cell r="O408">
            <v>2</v>
          </cell>
          <cell r="P408">
            <v>1.7666666666666666</v>
          </cell>
          <cell r="Q408">
            <v>2</v>
          </cell>
          <cell r="R408">
            <v>2</v>
          </cell>
          <cell r="S408">
            <v>1.3333333333333335</v>
          </cell>
          <cell r="T408">
            <v>1.870967741935484</v>
          </cell>
          <cell r="U408">
            <v>1</v>
          </cell>
          <cell r="V408">
            <v>1.5483870967741935</v>
          </cell>
          <cell r="W408">
            <v>1.7096774193548387</v>
          </cell>
          <cell r="X408">
            <v>1.6896551724137931</v>
          </cell>
          <cell r="Y408">
            <v>2.5806451612903225</v>
          </cell>
          <cell r="Z408">
            <v>1.7666666666666668</v>
          </cell>
          <cell r="AA408">
            <v>1.6451612903225805</v>
          </cell>
          <cell r="AB408">
            <v>1.9666666666666668</v>
          </cell>
          <cell r="AC408">
            <v>1.7096774193548387</v>
          </cell>
          <cell r="AD408">
            <v>1.7419354838709677</v>
          </cell>
          <cell r="AE408">
            <v>1.6666666666666667</v>
          </cell>
          <cell r="AF408">
            <v>0.967741935483871</v>
          </cell>
          <cell r="AG408">
            <v>2</v>
          </cell>
          <cell r="AH408">
            <v>1.8387096774193545</v>
          </cell>
          <cell r="AI408">
            <v>2.5161290322580645</v>
          </cell>
          <cell r="AJ408">
            <v>1.7857142857142856</v>
          </cell>
          <cell r="AK408">
            <v>1.903225806451613</v>
          </cell>
          <cell r="AL408">
            <v>1.9333333333333331</v>
          </cell>
          <cell r="AM408">
            <v>2</v>
          </cell>
          <cell r="AN408">
            <v>1.9333333333333333</v>
          </cell>
          <cell r="AO408">
            <v>2.032258064516129</v>
          </cell>
          <cell r="AP408">
            <v>2.354838709677419</v>
          </cell>
          <cell r="AQ408">
            <v>2</v>
          </cell>
          <cell r="AR408">
            <v>1.967741935483871</v>
          </cell>
          <cell r="AS408">
            <v>1.8</v>
          </cell>
          <cell r="AT408">
            <v>2.7096774193548385</v>
          </cell>
          <cell r="AU408">
            <v>2.032258064516129</v>
          </cell>
          <cell r="AV408">
            <v>2.2142857142857144</v>
          </cell>
          <cell r="AW408">
            <v>2.032258064516129</v>
          </cell>
          <cell r="AX408">
            <v>2.1</v>
          </cell>
          <cell r="AY408">
            <v>1.8387096774193548</v>
          </cell>
          <cell r="AZ408">
            <v>2.0666666666666669</v>
          </cell>
        </row>
        <row r="409">
          <cell r="C409" t="str">
            <v>GermaineLawrence/Arlington/18Clarem 2</v>
          </cell>
          <cell r="D409" t="str">
            <v>Cambridge Area Office</v>
          </cell>
          <cell r="G409">
            <v>1</v>
          </cell>
          <cell r="H409">
            <v>0.93548387096774188</v>
          </cell>
          <cell r="I409">
            <v>0.96666666666666667</v>
          </cell>
          <cell r="J409">
            <v>0.54838709677419351</v>
          </cell>
          <cell r="K409">
            <v>0.77419354838709675</v>
          </cell>
          <cell r="L409">
            <v>1.2857142857142858</v>
          </cell>
          <cell r="M409">
            <v>1</v>
          </cell>
          <cell r="N409">
            <v>1</v>
          </cell>
          <cell r="O409">
            <v>0.83870967741935487</v>
          </cell>
          <cell r="P409">
            <v>1</v>
          </cell>
          <cell r="Q409">
            <v>0.61290322580645162</v>
          </cell>
          <cell r="R409">
            <v>1</v>
          </cell>
          <cell r="S409">
            <v>1</v>
          </cell>
          <cell r="T409">
            <v>0.61290322580645162</v>
          </cell>
          <cell r="U409">
            <v>0.96666666666666667</v>
          </cell>
          <cell r="V409">
            <v>0.58064516129032262</v>
          </cell>
          <cell r="W409">
            <v>1</v>
          </cell>
          <cell r="X409">
            <v>1</v>
          </cell>
          <cell r="Y409">
            <v>0.93548387096774188</v>
          </cell>
          <cell r="Z409">
            <v>1</v>
          </cell>
          <cell r="AA409">
            <v>0.80645161290322576</v>
          </cell>
          <cell r="AB409">
            <v>1</v>
          </cell>
          <cell r="AC409">
            <v>1.2580645161290323</v>
          </cell>
          <cell r="AD409">
            <v>0.4838709677419355</v>
          </cell>
          <cell r="AE409">
            <v>1</v>
          </cell>
          <cell r="AF409">
            <v>0.83870967741935476</v>
          </cell>
          <cell r="AG409">
            <v>1</v>
          </cell>
          <cell r="AH409">
            <v>1.3225806451612903</v>
          </cell>
          <cell r="AI409">
            <v>0.45161290322580644</v>
          </cell>
          <cell r="AJ409">
            <v>0.21428571428571427</v>
          </cell>
          <cell r="AK409">
            <v>0.83870967741935487</v>
          </cell>
          <cell r="AL409">
            <v>1</v>
          </cell>
          <cell r="AM409">
            <v>1</v>
          </cell>
          <cell r="AN409">
            <v>0.96666666666666667</v>
          </cell>
          <cell r="AO409">
            <v>0.77419354838709675</v>
          </cell>
          <cell r="AP409">
            <v>0.80645161290322576</v>
          </cell>
          <cell r="AR409">
            <v>0.32258064516129031</v>
          </cell>
          <cell r="AS409">
            <v>0.83333333333333326</v>
          </cell>
          <cell r="AT409">
            <v>1</v>
          </cell>
          <cell r="AU409">
            <v>0.16129032258064516</v>
          </cell>
          <cell r="AW409">
            <v>3.2258064516129031E-2</v>
          </cell>
          <cell r="AX409">
            <v>0.56666666666666665</v>
          </cell>
          <cell r="AY409">
            <v>1</v>
          </cell>
          <cell r="AZ409">
            <v>0.93333333333333335</v>
          </cell>
        </row>
        <row r="410">
          <cell r="C410" t="str">
            <v>GermaineLawrence/Arlington/18Clarem 3</v>
          </cell>
          <cell r="D410" t="str">
            <v>Coastal Area Office</v>
          </cell>
          <cell r="J410">
            <v>3.2258064516129031E-2</v>
          </cell>
          <cell r="O410">
            <v>0.64516129032258063</v>
          </cell>
          <cell r="T410">
            <v>9.6774193548387094E-2</v>
          </cell>
          <cell r="U410">
            <v>1</v>
          </cell>
          <cell r="V410">
            <v>0.38709677419354838</v>
          </cell>
          <cell r="X410">
            <v>6.8965517241379309E-2</v>
          </cell>
          <cell r="AD410">
            <v>0.19354838709677419</v>
          </cell>
        </row>
        <row r="411">
          <cell r="C411" t="str">
            <v>GermaineLawrence/Arlington/18Clarem 4</v>
          </cell>
          <cell r="D411" t="str">
            <v>Dimock St. Area Office</v>
          </cell>
          <cell r="N411">
            <v>0.6</v>
          </cell>
          <cell r="O411">
            <v>1.4193548387096775</v>
          </cell>
          <cell r="P411">
            <v>2.1</v>
          </cell>
          <cell r="Q411">
            <v>1.9032258064516128</v>
          </cell>
          <cell r="R411">
            <v>0.61290322580645162</v>
          </cell>
          <cell r="S411">
            <v>2.2333333333333334</v>
          </cell>
          <cell r="T411">
            <v>2.6451612903225805</v>
          </cell>
          <cell r="U411">
            <v>0.8666666666666667</v>
          </cell>
          <cell r="V411">
            <v>1.6451612903225805</v>
          </cell>
          <cell r="W411">
            <v>1.8387096774193548</v>
          </cell>
          <cell r="X411">
            <v>1.4827586206896552</v>
          </cell>
          <cell r="Y411">
            <v>1.8064516129032258</v>
          </cell>
          <cell r="Z411">
            <v>1.7</v>
          </cell>
          <cell r="AA411">
            <v>2</v>
          </cell>
          <cell r="AB411">
            <v>1.2666666666666666</v>
          </cell>
          <cell r="AC411">
            <v>2</v>
          </cell>
          <cell r="AD411">
            <v>0.16129032258064516</v>
          </cell>
          <cell r="AE411">
            <v>0.5</v>
          </cell>
          <cell r="AF411">
            <v>0.4838709677419355</v>
          </cell>
          <cell r="AG411">
            <v>1</v>
          </cell>
          <cell r="AH411">
            <v>1.193548387096774</v>
          </cell>
          <cell r="AI411">
            <v>0.83870967741935487</v>
          </cell>
          <cell r="AK411">
            <v>0.64516129032258063</v>
          </cell>
          <cell r="AL411">
            <v>0.96666666666666667</v>
          </cell>
          <cell r="AM411">
            <v>0.54838709677419351</v>
          </cell>
          <cell r="AP411">
            <v>0.38709677419354838</v>
          </cell>
          <cell r="AQ411">
            <v>0.1</v>
          </cell>
          <cell r="AR411">
            <v>1</v>
          </cell>
          <cell r="AS411">
            <v>6.6666666666666666E-2</v>
          </cell>
          <cell r="AV411">
            <v>0.21428571428571427</v>
          </cell>
          <cell r="AW411">
            <v>0.32258064516129031</v>
          </cell>
          <cell r="AX411">
            <v>1.5</v>
          </cell>
          <cell r="AY411">
            <v>2.838709677419355</v>
          </cell>
          <cell r="AZ411">
            <v>0.6333333333333333</v>
          </cell>
        </row>
        <row r="412">
          <cell r="C412" t="str">
            <v>GermaineLawrence/Arlington/18Clarem 5</v>
          </cell>
          <cell r="D412" t="str">
            <v>Framingham Area Office</v>
          </cell>
          <cell r="G412">
            <v>1</v>
          </cell>
          <cell r="H412">
            <v>1</v>
          </cell>
          <cell r="I412">
            <v>1</v>
          </cell>
          <cell r="J412">
            <v>0.967741935483871</v>
          </cell>
          <cell r="K412">
            <v>1</v>
          </cell>
          <cell r="L412">
            <v>0.4285714285714286</v>
          </cell>
          <cell r="M412">
            <v>0.83870967741935476</v>
          </cell>
          <cell r="N412">
            <v>0.96666666666666667</v>
          </cell>
          <cell r="O412">
            <v>0.77419354838709675</v>
          </cell>
          <cell r="P412">
            <v>1</v>
          </cell>
          <cell r="Q412">
            <v>1</v>
          </cell>
          <cell r="R412">
            <v>0.80645161290322576</v>
          </cell>
          <cell r="S412">
            <v>0.8666666666666667</v>
          </cell>
          <cell r="T412">
            <v>1</v>
          </cell>
          <cell r="U412">
            <v>0.96666666666666656</v>
          </cell>
          <cell r="V412">
            <v>1.096774193548387</v>
          </cell>
          <cell r="W412">
            <v>1</v>
          </cell>
          <cell r="X412">
            <v>1.103448275862069</v>
          </cell>
          <cell r="Y412">
            <v>1.129032258064516</v>
          </cell>
          <cell r="Z412">
            <v>1.5666666666666667</v>
          </cell>
          <cell r="AA412">
            <v>0.87096774193548387</v>
          </cell>
          <cell r="AB412">
            <v>1</v>
          </cell>
          <cell r="AC412">
            <v>1</v>
          </cell>
          <cell r="AD412">
            <v>0.93548387096774188</v>
          </cell>
          <cell r="AE412">
            <v>0.93333333333333335</v>
          </cell>
          <cell r="AF412">
            <v>0.58064516129032262</v>
          </cell>
          <cell r="AG412">
            <v>1</v>
          </cell>
          <cell r="AH412">
            <v>0.80645161290322576</v>
          </cell>
          <cell r="AJ412">
            <v>0.67857142857142849</v>
          </cell>
          <cell r="AK412">
            <v>1.1612903225806452</v>
          </cell>
          <cell r="AL412">
            <v>0.9</v>
          </cell>
          <cell r="AM412">
            <v>1</v>
          </cell>
          <cell r="AN412">
            <v>1</v>
          </cell>
          <cell r="AO412">
            <v>0.80645161290322576</v>
          </cell>
          <cell r="AP412">
            <v>0.87096774193548387</v>
          </cell>
          <cell r="AQ412">
            <v>0.7</v>
          </cell>
          <cell r="AS412">
            <v>1.0333333333333334</v>
          </cell>
          <cell r="AT412">
            <v>1.1612903225806452</v>
          </cell>
          <cell r="AU412">
            <v>1</v>
          </cell>
          <cell r="AV412">
            <v>1.25</v>
          </cell>
          <cell r="AW412">
            <v>1.4838709677419355</v>
          </cell>
          <cell r="AX412">
            <v>1</v>
          </cell>
          <cell r="AY412">
            <v>1</v>
          </cell>
          <cell r="AZ412">
            <v>1</v>
          </cell>
        </row>
        <row r="413">
          <cell r="C413" t="str">
            <v>GermaineLawrence/Arlington/18Clarem 6</v>
          </cell>
          <cell r="D413" t="str">
            <v>Harbor Area Office</v>
          </cell>
          <cell r="G413">
            <v>0.46666666666666667</v>
          </cell>
          <cell r="H413">
            <v>1</v>
          </cell>
          <cell r="I413">
            <v>0.5</v>
          </cell>
          <cell r="K413">
            <v>0.90322580645161288</v>
          </cell>
          <cell r="L413">
            <v>0.9642857142857143</v>
          </cell>
          <cell r="M413">
            <v>1</v>
          </cell>
          <cell r="N413">
            <v>0.13333333333333333</v>
          </cell>
          <cell r="O413">
            <v>0.67741935483870963</v>
          </cell>
          <cell r="P413">
            <v>1.6</v>
          </cell>
          <cell r="R413">
            <v>0.90322580645161288</v>
          </cell>
          <cell r="S413">
            <v>0.2</v>
          </cell>
          <cell r="T413">
            <v>1.4838709677419355</v>
          </cell>
          <cell r="U413">
            <v>2.9666666666666668</v>
          </cell>
          <cell r="V413">
            <v>2.5806451612903225</v>
          </cell>
          <cell r="W413">
            <v>1.4193548387096775</v>
          </cell>
          <cell r="X413">
            <v>1</v>
          </cell>
          <cell r="Y413">
            <v>1.4838709677419355</v>
          </cell>
          <cell r="Z413">
            <v>3</v>
          </cell>
          <cell r="AA413">
            <v>2.032258064516129</v>
          </cell>
          <cell r="AB413">
            <v>1.0666666666666667</v>
          </cell>
          <cell r="AC413">
            <v>0.45161290322580644</v>
          </cell>
          <cell r="AD413">
            <v>0.80645161290322576</v>
          </cell>
          <cell r="AE413">
            <v>0.7</v>
          </cell>
          <cell r="AG413">
            <v>0.2</v>
          </cell>
          <cell r="AH413">
            <v>0.96774193548387089</v>
          </cell>
          <cell r="AI413">
            <v>1.838709677419355</v>
          </cell>
          <cell r="AJ413">
            <v>2</v>
          </cell>
          <cell r="AK413">
            <v>1.6129032258064515</v>
          </cell>
          <cell r="AL413">
            <v>2.166666666666667</v>
          </cell>
          <cell r="AM413">
            <v>1.935483870967742</v>
          </cell>
          <cell r="AN413">
            <v>1.6666666666666665</v>
          </cell>
          <cell r="AO413">
            <v>1.935483870967742</v>
          </cell>
          <cell r="AP413">
            <v>1.129032258064516</v>
          </cell>
          <cell r="AQ413">
            <v>1.8</v>
          </cell>
          <cell r="AR413">
            <v>1.096774193548387</v>
          </cell>
          <cell r="AS413">
            <v>1.5</v>
          </cell>
          <cell r="AT413">
            <v>1.935483870967742</v>
          </cell>
          <cell r="AU413">
            <v>1.9677419354838708</v>
          </cell>
          <cell r="AV413">
            <v>1.25</v>
          </cell>
          <cell r="AW413">
            <v>1.7096774193548385</v>
          </cell>
          <cell r="AX413">
            <v>1</v>
          </cell>
          <cell r="AY413">
            <v>6.4516129032258063E-2</v>
          </cell>
          <cell r="AZ413">
            <v>2.4333333333333331</v>
          </cell>
        </row>
        <row r="414">
          <cell r="C414" t="str">
            <v>GermaineLawrence/Arlington/18Clarem 7</v>
          </cell>
          <cell r="D414" t="str">
            <v>Hyde Park Area Office</v>
          </cell>
          <cell r="I414">
            <v>0.6</v>
          </cell>
          <cell r="J414">
            <v>0.67741935483870963</v>
          </cell>
          <cell r="K414">
            <v>0.90322580645161288</v>
          </cell>
          <cell r="N414">
            <v>0.46666666666666667</v>
          </cell>
          <cell r="O414">
            <v>2.290322580645161</v>
          </cell>
          <cell r="P414">
            <v>0.36666666666666664</v>
          </cell>
          <cell r="Q414">
            <v>2.225806451612903</v>
          </cell>
          <cell r="R414">
            <v>1.8064516129032258</v>
          </cell>
          <cell r="S414">
            <v>0.23333333333333334</v>
          </cell>
          <cell r="T414">
            <v>1</v>
          </cell>
          <cell r="U414">
            <v>0.16666666666666666</v>
          </cell>
          <cell r="V414">
            <v>0.58064516129032262</v>
          </cell>
          <cell r="W414">
            <v>1.4516129032258065</v>
          </cell>
          <cell r="X414">
            <v>1.6551724137931034</v>
          </cell>
          <cell r="Y414">
            <v>0.4838709677419355</v>
          </cell>
          <cell r="Z414">
            <v>0.8</v>
          </cell>
          <cell r="AA414">
            <v>0.77419354838709675</v>
          </cell>
          <cell r="AB414">
            <v>0.73333333333333328</v>
          </cell>
          <cell r="AC414">
            <v>0.25806451612903225</v>
          </cell>
          <cell r="AD414">
            <v>2</v>
          </cell>
          <cell r="AE414">
            <v>0.83333333333333326</v>
          </cell>
          <cell r="AF414">
            <v>2</v>
          </cell>
          <cell r="AG414">
            <v>2.4</v>
          </cell>
          <cell r="AH414">
            <v>0.87096774193548376</v>
          </cell>
          <cell r="AJ414">
            <v>0.25</v>
          </cell>
          <cell r="AK414">
            <v>9.6774193548387094E-2</v>
          </cell>
          <cell r="AL414">
            <v>0.53333333333333333</v>
          </cell>
          <cell r="AM414">
            <v>1.2258064516129032</v>
          </cell>
          <cell r="AN414">
            <v>1.7333333333333334</v>
          </cell>
          <cell r="AO414">
            <v>2.935483870967742</v>
          </cell>
          <cell r="AP414">
            <v>0.74193548387096775</v>
          </cell>
          <cell r="AQ414">
            <v>0.96666666666666667</v>
          </cell>
          <cell r="AR414">
            <v>1</v>
          </cell>
          <cell r="AS414">
            <v>1.9666666666666668</v>
          </cell>
          <cell r="AT414">
            <v>1.064516129032258</v>
          </cell>
          <cell r="AU414">
            <v>0.80645161290322576</v>
          </cell>
          <cell r="AV414">
            <v>2.1071428571428572</v>
          </cell>
          <cell r="AW414">
            <v>1.903225806451613</v>
          </cell>
          <cell r="AX414">
            <v>1.3</v>
          </cell>
          <cell r="AY414">
            <v>2</v>
          </cell>
          <cell r="AZ414">
            <v>1</v>
          </cell>
        </row>
        <row r="415">
          <cell r="C415" t="str">
            <v>GermaineLawrence/Arlington/18Clarem 8</v>
          </cell>
          <cell r="D415" t="str">
            <v>Lawrence Area Office</v>
          </cell>
          <cell r="AQ415">
            <v>0.3</v>
          </cell>
          <cell r="AR415">
            <v>1</v>
          </cell>
        </row>
        <row r="416">
          <cell r="C416" t="str">
            <v>GermaineLawrence/Arlington/18Clarem 9</v>
          </cell>
          <cell r="D416" t="str">
            <v>Lynn Area Office</v>
          </cell>
          <cell r="Z416">
            <v>0.4</v>
          </cell>
          <cell r="AA416">
            <v>0.12903225806451613</v>
          </cell>
          <cell r="AD416">
            <v>9.6774193548387094E-2</v>
          </cell>
          <cell r="AH416">
            <v>0.70967741935483875</v>
          </cell>
          <cell r="AI416">
            <v>0.93548387096774199</v>
          </cell>
          <cell r="AJ416">
            <v>1</v>
          </cell>
          <cell r="AK416">
            <v>0.35483870967741937</v>
          </cell>
        </row>
        <row r="417">
          <cell r="C417" t="str">
            <v>GermaineLawrence/Arlington/18Clarem 10</v>
          </cell>
          <cell r="D417" t="str">
            <v>Malden Area Office</v>
          </cell>
          <cell r="G417">
            <v>2.7666666666666666</v>
          </cell>
          <cell r="H417">
            <v>2.612903225806452</v>
          </cell>
          <cell r="I417">
            <v>2.666666666666667</v>
          </cell>
          <cell r="J417">
            <v>2.709677419354839</v>
          </cell>
          <cell r="K417">
            <v>3.161290322580645</v>
          </cell>
          <cell r="L417">
            <v>2.4285714285714288</v>
          </cell>
          <cell r="M417">
            <v>3.193548387096774</v>
          </cell>
          <cell r="N417">
            <v>2.3666666666666667</v>
          </cell>
          <cell r="O417">
            <v>1.4193548387096773</v>
          </cell>
          <cell r="P417">
            <v>3.2</v>
          </cell>
          <cell r="Q417">
            <v>3</v>
          </cell>
          <cell r="R417">
            <v>2.7741935483870965</v>
          </cell>
          <cell r="S417">
            <v>1.7333333333333334</v>
          </cell>
          <cell r="T417">
            <v>2.967741935483871</v>
          </cell>
          <cell r="U417">
            <v>2.4666666666666668</v>
          </cell>
          <cell r="V417">
            <v>2.4516129032258065</v>
          </cell>
          <cell r="W417">
            <v>2.5161290322580645</v>
          </cell>
          <cell r="X417">
            <v>2.7586206896551726</v>
          </cell>
          <cell r="Y417">
            <v>1.4193548387096775</v>
          </cell>
          <cell r="Z417">
            <v>1.9666666666666668</v>
          </cell>
          <cell r="AA417">
            <v>2.032258064516129</v>
          </cell>
          <cell r="AB417">
            <v>2.5</v>
          </cell>
          <cell r="AC417">
            <v>2.8064516129032255</v>
          </cell>
          <cell r="AD417">
            <v>2.935483870967742</v>
          </cell>
          <cell r="AE417">
            <v>2.1</v>
          </cell>
          <cell r="AF417">
            <v>2.5161290322580645</v>
          </cell>
          <cell r="AG417">
            <v>2.6333333333333337</v>
          </cell>
          <cell r="AH417">
            <v>0.77419354838709675</v>
          </cell>
          <cell r="AI417">
            <v>1.5806451612903225</v>
          </cell>
          <cell r="AJ417">
            <v>2</v>
          </cell>
          <cell r="AK417">
            <v>2.3225806451612905</v>
          </cell>
          <cell r="AL417">
            <v>3</v>
          </cell>
          <cell r="AM417">
            <v>2.774193548387097</v>
          </cell>
          <cell r="AN417">
            <v>2.9333333333333336</v>
          </cell>
          <cell r="AO417">
            <v>2.6774193548387095</v>
          </cell>
          <cell r="AP417">
            <v>2.096774193548387</v>
          </cell>
          <cell r="AQ417">
            <v>2.7666666666666666</v>
          </cell>
          <cell r="AR417">
            <v>2.5483870967741935</v>
          </cell>
          <cell r="AS417">
            <v>2.4</v>
          </cell>
          <cell r="AT417">
            <v>1.8064516129032258</v>
          </cell>
          <cell r="AU417">
            <v>2.6129032258064515</v>
          </cell>
          <cell r="AV417">
            <v>2.6785714285714284</v>
          </cell>
          <cell r="AW417">
            <v>2.709677419354839</v>
          </cell>
          <cell r="AX417">
            <v>2.8666666666666667</v>
          </cell>
          <cell r="AY417">
            <v>2.4838709677419355</v>
          </cell>
          <cell r="AZ417">
            <v>2.9</v>
          </cell>
        </row>
        <row r="418">
          <cell r="C418" t="str">
            <v>GermaineLawrence/Arlington/18Clarem 11</v>
          </cell>
          <cell r="D418" t="str">
            <v>Park St. Area Office</v>
          </cell>
          <cell r="G418">
            <v>0.43333333333333335</v>
          </cell>
          <cell r="H418">
            <v>1</v>
          </cell>
          <cell r="I418">
            <v>0.66666666666666674</v>
          </cell>
          <cell r="J418">
            <v>0.58064516129032262</v>
          </cell>
          <cell r="K418">
            <v>6.4516129032258063E-2</v>
          </cell>
          <cell r="L418">
            <v>1</v>
          </cell>
          <cell r="M418">
            <v>0.967741935483871</v>
          </cell>
          <cell r="N418">
            <v>1.1666666666666665</v>
          </cell>
          <cell r="O418">
            <v>1.2903225806451613</v>
          </cell>
          <cell r="P418">
            <v>0.8666666666666667</v>
          </cell>
          <cell r="Q418">
            <v>1.3548387096774195</v>
          </cell>
          <cell r="R418">
            <v>1.806451612903226</v>
          </cell>
          <cell r="U418">
            <v>0.5</v>
          </cell>
          <cell r="V418">
            <v>0.12903225806451613</v>
          </cell>
          <cell r="X418">
            <v>1.103448275862069</v>
          </cell>
          <cell r="Y418">
            <v>1.6129032258064515</v>
          </cell>
          <cell r="AB418">
            <v>0.7</v>
          </cell>
          <cell r="AC418">
            <v>2.258064516129032</v>
          </cell>
          <cell r="AD418">
            <v>2.967741935483871</v>
          </cell>
          <cell r="AE418">
            <v>2.5333333333333332</v>
          </cell>
          <cell r="AF418">
            <v>2.354838709677419</v>
          </cell>
          <cell r="AG418">
            <v>0.6333333333333333</v>
          </cell>
          <cell r="AH418">
            <v>0.74193548387096775</v>
          </cell>
          <cell r="AI418">
            <v>2.4516129032258061</v>
          </cell>
          <cell r="AJ418">
            <v>1.6785714285714286</v>
          </cell>
          <cell r="AK418">
            <v>1.967741935483871</v>
          </cell>
          <cell r="AL418">
            <v>1.2666666666666666</v>
          </cell>
          <cell r="AM418">
            <v>2</v>
          </cell>
          <cell r="AN418">
            <v>1.4</v>
          </cell>
          <cell r="AO418">
            <v>0.4838709677419355</v>
          </cell>
          <cell r="AP418">
            <v>1.032258064516129</v>
          </cell>
          <cell r="AQ418">
            <v>1.7666666666666666</v>
          </cell>
          <cell r="AR418">
            <v>2.6129032258064515</v>
          </cell>
          <cell r="AS418">
            <v>1</v>
          </cell>
          <cell r="AT418">
            <v>1.967741935483871</v>
          </cell>
          <cell r="AU418">
            <v>2.7741935483870965</v>
          </cell>
          <cell r="AV418">
            <v>2.2857142857142856</v>
          </cell>
          <cell r="AW418">
            <v>1.2903225806451613</v>
          </cell>
          <cell r="AX418">
            <v>1.0666666666666667</v>
          </cell>
          <cell r="AY418">
            <v>0.93548387096774188</v>
          </cell>
          <cell r="AZ418">
            <v>0.73333333333333339</v>
          </cell>
        </row>
        <row r="419">
          <cell r="C419" t="str">
            <v>GermaineLawrence/Arlington/18Clarem 12</v>
          </cell>
          <cell r="D419" t="str">
            <v>Solutions for Living (PAS Metro)</v>
          </cell>
          <cell r="AA419">
            <v>0.64516129032258063</v>
          </cell>
          <cell r="AB419">
            <v>0.13333333333333333</v>
          </cell>
          <cell r="AJ419">
            <v>7.1428571428571425E-2</v>
          </cell>
          <cell r="AK419">
            <v>1</v>
          </cell>
          <cell r="AL419">
            <v>0.46666666666666667</v>
          </cell>
          <cell r="AO419">
            <v>0.38709677419354838</v>
          </cell>
          <cell r="AP419">
            <v>1</v>
          </cell>
          <cell r="AQ419">
            <v>6.6666666666666666E-2</v>
          </cell>
        </row>
        <row r="420">
          <cell r="C420" t="str">
            <v>GermaineLawrence/Arlington/18Clarem 13</v>
          </cell>
          <cell r="D420" t="str">
            <v>(blank)</v>
          </cell>
          <cell r="Y420">
            <v>3.2258064516129031E-2</v>
          </cell>
        </row>
        <row r="421">
          <cell r="C421" t="str">
            <v>Harbor Schools/ Merrimac /100W.Main 1</v>
          </cell>
          <cell r="D421" t="str">
            <v>Cape Ann Area Office</v>
          </cell>
          <cell r="V421">
            <v>0.16129032258064516</v>
          </cell>
        </row>
        <row r="422">
          <cell r="C422" t="str">
            <v>Harbor Schools/ Merrimac /100W.Main 2</v>
          </cell>
          <cell r="D422" t="str">
            <v>Haverhill Area Office</v>
          </cell>
          <cell r="J422">
            <v>0.16129032258064516</v>
          </cell>
          <cell r="P422">
            <v>0.56666666666666665</v>
          </cell>
          <cell r="Q422">
            <v>0.29032258064516125</v>
          </cell>
          <cell r="W422">
            <v>3.2258064516129031E-2</v>
          </cell>
          <cell r="AI422">
            <v>9.6774193548387094E-2</v>
          </cell>
          <cell r="AW422">
            <v>0.16129032258064516</v>
          </cell>
          <cell r="AX422">
            <v>0.4</v>
          </cell>
          <cell r="AY422">
            <v>3.2258064516129031E-2</v>
          </cell>
        </row>
        <row r="423">
          <cell r="C423" t="str">
            <v>Harbor Schools/ Merrimac /100W.Main 3</v>
          </cell>
          <cell r="D423" t="str">
            <v>Lawrence Area Office</v>
          </cell>
          <cell r="O423">
            <v>6.4516129032258063E-2</v>
          </cell>
          <cell r="R423">
            <v>0.58064516129032262</v>
          </cell>
          <cell r="S423">
            <v>0.3</v>
          </cell>
          <cell r="U423">
            <v>3.3333333333333333E-2</v>
          </cell>
          <cell r="AE423">
            <v>0.23333333333333334</v>
          </cell>
          <cell r="AG423">
            <v>0.33333333333333331</v>
          </cell>
          <cell r="AH423">
            <v>1.193548387096774</v>
          </cell>
          <cell r="AI423">
            <v>1</v>
          </cell>
          <cell r="AJ423">
            <v>1</v>
          </cell>
          <cell r="AK423">
            <v>0.32258064516129031</v>
          </cell>
          <cell r="AQ423">
            <v>3.3333333333333333E-2</v>
          </cell>
          <cell r="AR423">
            <v>0.22580645161290322</v>
          </cell>
          <cell r="AS423">
            <v>0.36666666666666664</v>
          </cell>
          <cell r="AT423">
            <v>0.90322580645161288</v>
          </cell>
          <cell r="AV423">
            <v>0.75</v>
          </cell>
          <cell r="AW423">
            <v>0.35483870967741937</v>
          </cell>
          <cell r="AY423">
            <v>3.2258064516129031E-2</v>
          </cell>
        </row>
        <row r="424">
          <cell r="C424" t="str">
            <v>Harbor Schools/ Merrimac /100W.Main 4</v>
          </cell>
          <cell r="D424" t="str">
            <v>Lowell Area Office</v>
          </cell>
          <cell r="F424">
            <v>0.35483870967741937</v>
          </cell>
          <cell r="G424">
            <v>5.3</v>
          </cell>
          <cell r="H424">
            <v>7.064516129032258</v>
          </cell>
          <cell r="I424">
            <v>7.5</v>
          </cell>
          <cell r="J424">
            <v>6.4838709677419351</v>
          </cell>
          <cell r="K424">
            <v>8.6451612903225801</v>
          </cell>
          <cell r="L424">
            <v>6.5714285714285721</v>
          </cell>
          <cell r="M424">
            <v>9.3225806451612883</v>
          </cell>
          <cell r="N424">
            <v>10.666666666666668</v>
          </cell>
          <cell r="O424">
            <v>11.193548387096774</v>
          </cell>
          <cell r="P424">
            <v>9</v>
          </cell>
          <cell r="Q424">
            <v>10.612903225806452</v>
          </cell>
          <cell r="R424">
            <v>9.870967741935484</v>
          </cell>
          <cell r="S424">
            <v>9.7333333333333343</v>
          </cell>
          <cell r="T424">
            <v>9.3548387096774182</v>
          </cell>
          <cell r="U424">
            <v>10.733333333333334</v>
          </cell>
          <cell r="V424">
            <v>9.612903225806452</v>
          </cell>
          <cell r="W424">
            <v>10.225806451612906</v>
          </cell>
          <cell r="X424">
            <v>10.827586206896553</v>
          </cell>
          <cell r="Y424">
            <v>11.064516129032258</v>
          </cell>
          <cell r="Z424">
            <v>10.9</v>
          </cell>
          <cell r="AA424">
            <v>11.516129032258064</v>
          </cell>
          <cell r="AB424">
            <v>11.533333333333333</v>
          </cell>
          <cell r="AC424">
            <v>11.129032258064516</v>
          </cell>
          <cell r="AD424">
            <v>10.709677419354838</v>
          </cell>
          <cell r="AE424">
            <v>11.233333333333334</v>
          </cell>
          <cell r="AF424">
            <v>11.741935483870968</v>
          </cell>
          <cell r="AG424">
            <v>11.166666666666668</v>
          </cell>
          <cell r="AH424">
            <v>10.451612903225806</v>
          </cell>
          <cell r="AI424">
            <v>10</v>
          </cell>
          <cell r="AJ424">
            <v>10.75</v>
          </cell>
          <cell r="AK424">
            <v>10.935483870967744</v>
          </cell>
          <cell r="AL424">
            <v>11.666666666666666</v>
          </cell>
          <cell r="AM424">
            <v>11.580645161290322</v>
          </cell>
          <cell r="AN424">
            <v>11.3</v>
          </cell>
          <cell r="AO424">
            <v>11.903225806451614</v>
          </cell>
          <cell r="AP424">
            <v>11.483870967741936</v>
          </cell>
          <cell r="AQ424">
            <v>11.533333333333333</v>
          </cell>
          <cell r="AR424">
            <v>10</v>
          </cell>
          <cell r="AS424">
            <v>10.233333333333334</v>
          </cell>
          <cell r="AT424">
            <v>8.9677419354838719</v>
          </cell>
          <cell r="AU424">
            <v>8.064516129032258</v>
          </cell>
          <cell r="AV424">
            <v>10.178571428571429</v>
          </cell>
          <cell r="AW424">
            <v>10.258064516129032</v>
          </cell>
          <cell r="AX424">
            <v>10.166666666666666</v>
          </cell>
          <cell r="AY424">
            <v>10.93548387096774</v>
          </cell>
          <cell r="AZ424">
            <v>10.199999999999999</v>
          </cell>
        </row>
        <row r="425">
          <cell r="C425" t="str">
            <v>Harbor Schools/ Merrimac /100W.Main 5</v>
          </cell>
          <cell r="D425" t="str">
            <v>Lynn Area Office</v>
          </cell>
          <cell r="S425">
            <v>0.46666666666666667</v>
          </cell>
          <cell r="T425">
            <v>3.2258064516129031E-2</v>
          </cell>
          <cell r="Z425">
            <v>0.16666666666666666</v>
          </cell>
          <cell r="AP425">
            <v>3.2258064516129031E-2</v>
          </cell>
        </row>
        <row r="426">
          <cell r="C426" t="str">
            <v>HES / Beverly / 6 Echo Ave. 1</v>
          </cell>
          <cell r="D426" t="str">
            <v>Cape Ann Area Office</v>
          </cell>
          <cell r="E426">
            <v>3.4838709677419351</v>
          </cell>
          <cell r="F426">
            <v>8.4193548387096762</v>
          </cell>
          <cell r="G426">
            <v>8.4666666666666668</v>
          </cell>
          <cell r="H426">
            <v>8.6451612903225801</v>
          </cell>
          <cell r="I426">
            <v>10.6</v>
          </cell>
          <cell r="J426">
            <v>10.129032258064516</v>
          </cell>
          <cell r="K426">
            <v>11.32258064516129</v>
          </cell>
          <cell r="L426">
            <v>9.5714285714285712</v>
          </cell>
          <cell r="M426">
            <v>10.258064516129034</v>
          </cell>
          <cell r="N426">
            <v>9.3333333333333357</v>
          </cell>
          <cell r="O426">
            <v>10.93548387096774</v>
          </cell>
          <cell r="P426">
            <v>9.3333333333333321</v>
          </cell>
          <cell r="Q426">
            <v>10.225806451612904</v>
          </cell>
          <cell r="R426">
            <v>10.161290322580644</v>
          </cell>
          <cell r="S426">
            <v>7.133333333333332</v>
          </cell>
          <cell r="T426">
            <v>8.2903225806451619</v>
          </cell>
          <cell r="U426">
            <v>4.5333333333333332</v>
          </cell>
          <cell r="V426">
            <v>6.967741935483871</v>
          </cell>
          <cell r="W426">
            <v>8.1612903225806441</v>
          </cell>
          <cell r="X426">
            <v>6.862068965517242</v>
          </cell>
          <cell r="Y426">
            <v>5.032258064516129</v>
          </cell>
          <cell r="Z426">
            <v>7.4666666666666668</v>
          </cell>
          <cell r="AA426">
            <v>9.6129032258064502</v>
          </cell>
          <cell r="AB426">
            <v>7.6666666666666661</v>
          </cell>
          <cell r="AC426">
            <v>7.8387096774193541</v>
          </cell>
          <cell r="AD426">
            <v>10</v>
          </cell>
          <cell r="AE426">
            <v>10.966666666666665</v>
          </cell>
          <cell r="AF426">
            <v>6.7096774193548381</v>
          </cell>
          <cell r="AG426">
            <v>8.9333333333333336</v>
          </cell>
          <cell r="AH426">
            <v>8.6129032258064502</v>
          </cell>
          <cell r="AI426">
            <v>8.4193548387096762</v>
          </cell>
          <cell r="AJ426">
            <v>9.75</v>
          </cell>
          <cell r="AK426">
            <v>8.8387096774193541</v>
          </cell>
          <cell r="AL426">
            <v>10.133333333333333</v>
          </cell>
          <cell r="AM426">
            <v>9.9677419354838719</v>
          </cell>
          <cell r="AN426">
            <v>7.7</v>
          </cell>
          <cell r="AO426">
            <v>9.7096774193548381</v>
          </cell>
          <cell r="AP426">
            <v>0.5161290322580645</v>
          </cell>
        </row>
        <row r="427">
          <cell r="C427" t="str">
            <v>HES / Beverly / 6 Echo Ave. 2</v>
          </cell>
          <cell r="D427" t="str">
            <v>Haverhill Area Office</v>
          </cell>
          <cell r="T427">
            <v>0.32258064516129031</v>
          </cell>
          <cell r="U427">
            <v>2.4333333333333336</v>
          </cell>
          <cell r="V427">
            <v>2.032258064516129</v>
          </cell>
          <cell r="W427">
            <v>9.6774193548387094E-2</v>
          </cell>
          <cell r="X427">
            <v>0.55172413793103448</v>
          </cell>
          <cell r="Z427">
            <v>0.6333333333333333</v>
          </cell>
        </row>
        <row r="428">
          <cell r="C428" t="str">
            <v>HES / Beverly / 6 Echo Ave. 3</v>
          </cell>
          <cell r="D428" t="str">
            <v>Lawrence Area Office</v>
          </cell>
          <cell r="F428">
            <v>3.2258064516129031E-2</v>
          </cell>
          <cell r="S428">
            <v>0.13333333333333333</v>
          </cell>
          <cell r="T428">
            <v>0.25806451612903225</v>
          </cell>
          <cell r="U428">
            <v>0.36666666666666664</v>
          </cell>
          <cell r="V428">
            <v>0.32258064516129031</v>
          </cell>
          <cell r="AF428">
            <v>9.6774193548387094E-2</v>
          </cell>
          <cell r="AG428">
            <v>0.33333333333333331</v>
          </cell>
          <cell r="AH428">
            <v>0.12903225806451613</v>
          </cell>
        </row>
        <row r="429">
          <cell r="C429" t="str">
            <v>HES / Beverly / 6 Echo Ave. 4</v>
          </cell>
          <cell r="D429" t="str">
            <v>Lowell Area Office</v>
          </cell>
          <cell r="N429">
            <v>0.16666666666666666</v>
          </cell>
          <cell r="Z429">
            <v>0.13333333333333333</v>
          </cell>
          <cell r="AB429">
            <v>3.3333333333333333E-2</v>
          </cell>
          <cell r="AD429">
            <v>3.2258064516129031E-2</v>
          </cell>
          <cell r="AF429">
            <v>1.4516129032258065</v>
          </cell>
          <cell r="AG429">
            <v>1.0666666666666667</v>
          </cell>
          <cell r="AH429">
            <v>0.38709677419354838</v>
          </cell>
          <cell r="AI429">
            <v>3.2258064516129031E-2</v>
          </cell>
          <cell r="AJ429">
            <v>7.1428571428571425E-2</v>
          </cell>
        </row>
        <row r="430">
          <cell r="C430" t="str">
            <v>HES / Beverly / 6 Echo Ave. 5</v>
          </cell>
          <cell r="D430" t="str">
            <v>Lynn Area Office</v>
          </cell>
          <cell r="N430">
            <v>0.13333333333333333</v>
          </cell>
          <cell r="Q430">
            <v>0.29032258064516131</v>
          </cell>
          <cell r="R430">
            <v>0.35483870967741937</v>
          </cell>
          <cell r="S430">
            <v>0.36666666666666664</v>
          </cell>
          <cell r="T430">
            <v>0.4838709677419355</v>
          </cell>
          <cell r="U430">
            <v>0.16666666666666666</v>
          </cell>
          <cell r="V430">
            <v>6.4516129032258063E-2</v>
          </cell>
          <cell r="X430">
            <v>1.4827586206896552</v>
          </cell>
          <cell r="Y430">
            <v>1.4838709677419355</v>
          </cell>
          <cell r="Z430">
            <v>0.26666666666666666</v>
          </cell>
          <cell r="AA430">
            <v>0.32258064516129031</v>
          </cell>
          <cell r="AB430">
            <v>0.46666666666666667</v>
          </cell>
          <cell r="AC430">
            <v>1.3548387096774193</v>
          </cell>
          <cell r="AD430">
            <v>0.5161290322580645</v>
          </cell>
          <cell r="AE430">
            <v>0.56666666666666665</v>
          </cell>
          <cell r="AF430">
            <v>0.32258064516129031</v>
          </cell>
          <cell r="AH430">
            <v>0.25806451612903225</v>
          </cell>
          <cell r="AI430">
            <v>0.35483870967741937</v>
          </cell>
          <cell r="AJ430">
            <v>0.42857142857142855</v>
          </cell>
          <cell r="AK430">
            <v>0.45161290322580649</v>
          </cell>
          <cell r="AL430">
            <v>0.16666666666666666</v>
          </cell>
          <cell r="AM430">
            <v>9.6774193548387094E-2</v>
          </cell>
          <cell r="AN430">
            <v>0.46666666666666667</v>
          </cell>
        </row>
        <row r="431">
          <cell r="C431" t="str">
            <v>HES / Beverly / 6 Echo Ave. 6</v>
          </cell>
          <cell r="D431" t="str">
            <v>Park St. Area Office</v>
          </cell>
          <cell r="AG431">
            <v>0.1</v>
          </cell>
        </row>
        <row r="432">
          <cell r="C432" t="str">
            <v>HES / Beverly / 6 Echo Ave. 7</v>
          </cell>
          <cell r="D432" t="str">
            <v>(blank)</v>
          </cell>
          <cell r="AJ432">
            <v>0.14285714285714285</v>
          </cell>
        </row>
        <row r="433">
          <cell r="C433" t="str">
            <v>HES / Haverhill / 8-10 Howard St 1</v>
          </cell>
          <cell r="D433" t="str">
            <v>Cape Ann Area Office</v>
          </cell>
          <cell r="M433">
            <v>0.61290322580645162</v>
          </cell>
          <cell r="N433">
            <v>1</v>
          </cell>
          <cell r="O433">
            <v>3.2258064516129031E-2</v>
          </cell>
          <cell r="T433">
            <v>0.93548387096774199</v>
          </cell>
          <cell r="U433">
            <v>1</v>
          </cell>
          <cell r="V433">
            <v>1</v>
          </cell>
          <cell r="W433">
            <v>0.67741935483870963</v>
          </cell>
        </row>
        <row r="434">
          <cell r="C434" t="str">
            <v>HES / Haverhill / 8-10 Howard St 2</v>
          </cell>
          <cell r="D434" t="str">
            <v>Haverhill Area Office</v>
          </cell>
          <cell r="M434">
            <v>1</v>
          </cell>
          <cell r="N434">
            <v>0.33333333333333331</v>
          </cell>
          <cell r="O434">
            <v>1.6774193548387095</v>
          </cell>
          <cell r="P434">
            <v>2.2333333333333334</v>
          </cell>
          <cell r="Q434">
            <v>2</v>
          </cell>
          <cell r="R434">
            <v>1.6774193548387097</v>
          </cell>
          <cell r="S434">
            <v>0.8</v>
          </cell>
          <cell r="T434">
            <v>0.25806451612903225</v>
          </cell>
          <cell r="U434">
            <v>1.5333333333333332</v>
          </cell>
          <cell r="V434">
            <v>2.6774193548387095</v>
          </cell>
          <cell r="W434">
            <v>2.967741935483871</v>
          </cell>
          <cell r="X434">
            <v>3.2413793103448274</v>
          </cell>
          <cell r="Y434">
            <v>2.096774193548387</v>
          </cell>
          <cell r="Z434">
            <v>2</v>
          </cell>
          <cell r="AA434">
            <v>2</v>
          </cell>
          <cell r="AB434">
            <v>1.8666666666666667</v>
          </cell>
          <cell r="AC434">
            <v>1</v>
          </cell>
          <cell r="AD434">
            <v>1.3870967741935485</v>
          </cell>
          <cell r="AE434">
            <v>1.9666666666666668</v>
          </cell>
          <cell r="AF434">
            <v>1.8064516129032258</v>
          </cell>
          <cell r="AG434">
            <v>0.3666666666666667</v>
          </cell>
        </row>
        <row r="435">
          <cell r="C435" t="str">
            <v>HES / Haverhill / 8-10 Howard St 3</v>
          </cell>
          <cell r="D435" t="str">
            <v>Lawrence Area Office</v>
          </cell>
          <cell r="M435">
            <v>1.3548387096774193</v>
          </cell>
          <cell r="N435">
            <v>2.8333333333333335</v>
          </cell>
          <cell r="O435">
            <v>1.193548387096774</v>
          </cell>
          <cell r="P435">
            <v>2.1666666666666665</v>
          </cell>
          <cell r="Q435">
            <v>2.4838709677419355</v>
          </cell>
          <cell r="R435">
            <v>2.6129032258064515</v>
          </cell>
          <cell r="S435">
            <v>1.2</v>
          </cell>
          <cell r="T435">
            <v>0.35483870967741937</v>
          </cell>
          <cell r="W435">
            <v>0.32258064516129031</v>
          </cell>
          <cell r="X435">
            <v>1</v>
          </cell>
          <cell r="Y435">
            <v>1.2903225806451613</v>
          </cell>
          <cell r="Z435">
            <v>1.7666666666666666</v>
          </cell>
          <cell r="AA435">
            <v>0.12903225806451613</v>
          </cell>
          <cell r="AC435">
            <v>0.29032258064516131</v>
          </cell>
          <cell r="AE435">
            <v>0.3</v>
          </cell>
          <cell r="AF435">
            <v>1</v>
          </cell>
          <cell r="AG435">
            <v>0.66666666666666663</v>
          </cell>
        </row>
        <row r="436">
          <cell r="C436" t="str">
            <v>HES / Haverhill / 8-10 Howard St 4</v>
          </cell>
          <cell r="D436" t="str">
            <v>Lowell Area Office</v>
          </cell>
          <cell r="L436">
            <v>1.4285714285714284</v>
          </cell>
          <cell r="M436">
            <v>3.5483870967741935</v>
          </cell>
          <cell r="N436">
            <v>3.3666666666666667</v>
          </cell>
          <cell r="O436">
            <v>2.774193548387097</v>
          </cell>
          <cell r="P436">
            <v>3</v>
          </cell>
          <cell r="Q436">
            <v>2.4838709677419355</v>
          </cell>
          <cell r="R436">
            <v>2.3548387096774195</v>
          </cell>
          <cell r="S436">
            <v>1.9</v>
          </cell>
          <cell r="T436">
            <v>2</v>
          </cell>
          <cell r="U436">
            <v>1.3666666666666665</v>
          </cell>
          <cell r="V436">
            <v>1.3870967741935485</v>
          </cell>
          <cell r="W436">
            <v>2.903225806451613</v>
          </cell>
          <cell r="X436">
            <v>1.3448275862068966</v>
          </cell>
          <cell r="Y436">
            <v>2.6129032258064515</v>
          </cell>
          <cell r="Z436">
            <v>2.2000000000000002</v>
          </cell>
          <cell r="AA436">
            <v>3.032258064516129</v>
          </cell>
          <cell r="AB436">
            <v>3.4666666666666663</v>
          </cell>
          <cell r="AC436">
            <v>2.6774193548387095</v>
          </cell>
          <cell r="AD436">
            <v>2.32258064516129</v>
          </cell>
          <cell r="AE436">
            <v>1.8333333333333333</v>
          </cell>
          <cell r="AF436">
            <v>2.806451612903226</v>
          </cell>
          <cell r="AG436">
            <v>1.2666666666666666</v>
          </cell>
        </row>
        <row r="437">
          <cell r="C437" t="str">
            <v>HES / Haverhill / 8-10 Howard St 5</v>
          </cell>
          <cell r="D437" t="str">
            <v>New Bedford Child and Family (Adop)</v>
          </cell>
          <cell r="AC437">
            <v>1</v>
          </cell>
          <cell r="AD437">
            <v>1</v>
          </cell>
          <cell r="AE437">
            <v>1</v>
          </cell>
          <cell r="AF437">
            <v>0.16129032258064516</v>
          </cell>
        </row>
        <row r="438">
          <cell r="C438" t="str">
            <v>HES / Salem / 39 1/2 Mason St 1</v>
          </cell>
          <cell r="D438" t="str">
            <v>Cape Ann Area Office</v>
          </cell>
          <cell r="AO438">
            <v>0.80645161290322576</v>
          </cell>
          <cell r="AP438">
            <v>8.1290322580645142</v>
          </cell>
          <cell r="AQ438">
            <v>6.3</v>
          </cell>
          <cell r="AR438">
            <v>6.7096774193548372</v>
          </cell>
          <cell r="AS438">
            <v>8.5666666666666664</v>
          </cell>
          <cell r="AT438">
            <v>7.32258064516129</v>
          </cell>
          <cell r="AU438">
            <v>8.64</v>
          </cell>
          <cell r="AV438">
            <v>8.0357142857142865</v>
          </cell>
          <cell r="AW438">
            <v>7.0322580645161281</v>
          </cell>
          <cell r="AX438">
            <v>9.3000000000000007</v>
          </cell>
          <cell r="AY438">
            <v>8.3225806451612883</v>
          </cell>
          <cell r="AZ438">
            <v>8.8333333333333304</v>
          </cell>
        </row>
        <row r="439">
          <cell r="C439" t="str">
            <v>HES / Salem / 39 1/2 Mason St 2</v>
          </cell>
          <cell r="D439" t="str">
            <v>Haverhill Area Office</v>
          </cell>
          <cell r="AZ439">
            <v>0.33333333333333331</v>
          </cell>
        </row>
        <row r="440">
          <cell r="C440" t="str">
            <v>HES / Salem / 39 1/2 Mason St 3</v>
          </cell>
          <cell r="D440" t="str">
            <v>Hyde Park Area Office</v>
          </cell>
          <cell r="AV440">
            <v>0.14285714285714285</v>
          </cell>
        </row>
        <row r="441">
          <cell r="C441" t="str">
            <v>HES / Salem / 39 1/2 Mason St 4</v>
          </cell>
          <cell r="D441" t="str">
            <v>Lawrence Area Office</v>
          </cell>
          <cell r="AR441">
            <v>9.6774193548387094E-2</v>
          </cell>
          <cell r="AT441">
            <v>9.6774193548387094E-2</v>
          </cell>
        </row>
        <row r="442">
          <cell r="C442" t="str">
            <v>HES / Salem / 39 1/2 Mason St 5</v>
          </cell>
          <cell r="D442" t="str">
            <v>Lowell Area Office</v>
          </cell>
          <cell r="AP442">
            <v>9.6774193548387094E-2</v>
          </cell>
        </row>
        <row r="443">
          <cell r="C443" t="str">
            <v>HES / Salem / 39 1/2 Mason St 6</v>
          </cell>
          <cell r="D443" t="str">
            <v>Lynn Area Office</v>
          </cell>
          <cell r="AP443">
            <v>1.5161290322580645</v>
          </cell>
          <cell r="AQ443">
            <v>0.83333333333333326</v>
          </cell>
          <cell r="AR443">
            <v>0.90322580645161299</v>
          </cell>
          <cell r="AS443">
            <v>0.83333333333333337</v>
          </cell>
          <cell r="AT443">
            <v>1.4516129032258065</v>
          </cell>
          <cell r="AV443">
            <v>0.75</v>
          </cell>
          <cell r="AW443">
            <v>0.19354838709677419</v>
          </cell>
          <cell r="AX443">
            <v>0.6333333333333333</v>
          </cell>
          <cell r="AY443">
            <v>0.12903225806451613</v>
          </cell>
          <cell r="AZ443">
            <v>0.5</v>
          </cell>
        </row>
        <row r="444">
          <cell r="C444" t="str">
            <v>ItalianHome/E. Freetown/9PinewoodCt 1</v>
          </cell>
          <cell r="D444" t="str">
            <v>Brockton Area Office</v>
          </cell>
          <cell r="G444">
            <v>0.76666666666666672</v>
          </cell>
          <cell r="H444">
            <v>1.3870967741935485</v>
          </cell>
          <cell r="I444">
            <v>2</v>
          </cell>
          <cell r="J444">
            <v>3</v>
          </cell>
          <cell r="K444">
            <v>5.096774193548387</v>
          </cell>
          <cell r="L444">
            <v>4.0357142857142847</v>
          </cell>
          <cell r="M444">
            <v>2.774193548387097</v>
          </cell>
          <cell r="N444">
            <v>2</v>
          </cell>
          <cell r="O444">
            <v>2.3548387096774195</v>
          </cell>
          <cell r="P444">
            <v>1.9666666666666668</v>
          </cell>
          <cell r="Q444">
            <v>1.2258064516129032</v>
          </cell>
          <cell r="R444">
            <v>3.096774193548387</v>
          </cell>
          <cell r="S444">
            <v>2.9333333333333336</v>
          </cell>
          <cell r="T444">
            <v>2.096774193548387</v>
          </cell>
          <cell r="U444">
            <v>1.4666666666666668</v>
          </cell>
          <cell r="V444">
            <v>0.41935483870967744</v>
          </cell>
          <cell r="W444">
            <v>1.7096774193548387</v>
          </cell>
          <cell r="X444">
            <v>4</v>
          </cell>
          <cell r="Y444">
            <v>3.967741935483871</v>
          </cell>
          <cell r="Z444">
            <v>1.7</v>
          </cell>
          <cell r="AA444">
            <v>1.741935483870968</v>
          </cell>
          <cell r="AB444">
            <v>2.4666666666666668</v>
          </cell>
          <cell r="AC444">
            <v>1.161290322580645</v>
          </cell>
          <cell r="AD444">
            <v>1.5483870967741935</v>
          </cell>
          <cell r="AE444">
            <v>0.76666666666666661</v>
          </cell>
          <cell r="AF444">
            <v>1</v>
          </cell>
          <cell r="AG444">
            <v>1.5666666666666667</v>
          </cell>
          <cell r="AH444">
            <v>2</v>
          </cell>
          <cell r="AI444">
            <v>1.5806451612903225</v>
          </cell>
          <cell r="AJ444">
            <v>3.3571428571428572</v>
          </cell>
          <cell r="AK444">
            <v>3.903225806451613</v>
          </cell>
          <cell r="AL444">
            <v>3.8666666666666667</v>
          </cell>
          <cell r="AM444">
            <v>1.1935483870967742</v>
          </cell>
          <cell r="AN444">
            <v>1.8666666666666667</v>
          </cell>
          <cell r="AO444">
            <v>1.6129032258064515</v>
          </cell>
          <cell r="AP444">
            <v>2</v>
          </cell>
          <cell r="AQ444">
            <v>1.3666666666666667</v>
          </cell>
          <cell r="AR444">
            <v>2.7419354838709675</v>
          </cell>
          <cell r="AS444">
            <v>4</v>
          </cell>
          <cell r="AT444">
            <v>4</v>
          </cell>
          <cell r="AU444">
            <v>4</v>
          </cell>
          <cell r="AV444">
            <v>4</v>
          </cell>
          <cell r="AW444">
            <v>1.9677419354838708</v>
          </cell>
          <cell r="AX444">
            <v>2.0333333333333332</v>
          </cell>
          <cell r="AY444">
            <v>0.54838709677419351</v>
          </cell>
          <cell r="AZ444">
            <v>1.1333333333333333</v>
          </cell>
        </row>
        <row r="445">
          <cell r="C445" t="str">
            <v>ItalianHome/E. Freetown/9PinewoodCt 2</v>
          </cell>
          <cell r="D445" t="str">
            <v>Cape Cod Area Office</v>
          </cell>
          <cell r="AC445">
            <v>1</v>
          </cell>
          <cell r="AD445">
            <v>2</v>
          </cell>
          <cell r="AE445">
            <v>1.0666666666666667</v>
          </cell>
          <cell r="AL445">
            <v>3.3333333333333333E-2</v>
          </cell>
          <cell r="AM445">
            <v>1</v>
          </cell>
          <cell r="AN445">
            <v>1</v>
          </cell>
          <cell r="AO445">
            <v>0.87096774193548387</v>
          </cell>
          <cell r="AY445">
            <v>0.41935483870967744</v>
          </cell>
          <cell r="AZ445">
            <v>1</v>
          </cell>
        </row>
        <row r="446">
          <cell r="C446" t="str">
            <v>ItalianHome/E. Freetown/9PinewoodCt 3</v>
          </cell>
          <cell r="D446" t="str">
            <v>Communities For People (Adop)</v>
          </cell>
          <cell r="AE446">
            <v>0.9</v>
          </cell>
          <cell r="AF446">
            <v>1</v>
          </cell>
          <cell r="AG446">
            <v>1</v>
          </cell>
          <cell r="AH446">
            <v>0.12903225806451613</v>
          </cell>
          <cell r="AS446">
            <v>0.6333333333333333</v>
          </cell>
          <cell r="AT446">
            <v>1</v>
          </cell>
          <cell r="AU446">
            <v>1</v>
          </cell>
          <cell r="AV446">
            <v>1</v>
          </cell>
          <cell r="AW446">
            <v>1</v>
          </cell>
          <cell r="AX446">
            <v>1</v>
          </cell>
          <cell r="AY446">
            <v>1</v>
          </cell>
          <cell r="AZ446">
            <v>3.3333333333333333E-2</v>
          </cell>
        </row>
        <row r="447">
          <cell r="C447" t="str">
            <v>ItalianHome/E. Freetown/9PinewoodCt 4</v>
          </cell>
          <cell r="D447" t="str">
            <v>Fall River Area Office</v>
          </cell>
          <cell r="P447">
            <v>1</v>
          </cell>
          <cell r="Q447">
            <v>0.4838709677419355</v>
          </cell>
          <cell r="R447">
            <v>0.4838709677419355</v>
          </cell>
          <cell r="Z447">
            <v>0.96666666666666667</v>
          </cell>
          <cell r="AA447">
            <v>1</v>
          </cell>
          <cell r="AB447">
            <v>0.73333333333333328</v>
          </cell>
          <cell r="AH447">
            <v>0.87096774193548387</v>
          </cell>
          <cell r="AI447">
            <v>0.25806451612903225</v>
          </cell>
          <cell r="AO447">
            <v>1.7419354838709677</v>
          </cell>
          <cell r="AP447">
            <v>1.096774193548387</v>
          </cell>
          <cell r="AQ447">
            <v>0.53333333333333333</v>
          </cell>
          <cell r="AZ447">
            <v>1.3666666666666667</v>
          </cell>
        </row>
        <row r="448">
          <cell r="C448" t="str">
            <v>ItalianHome/E. Freetown/9PinewoodCt 5</v>
          </cell>
          <cell r="D448" t="str">
            <v>Hyde Park Area Office</v>
          </cell>
          <cell r="AV448">
            <v>0.75</v>
          </cell>
        </row>
        <row r="449">
          <cell r="C449" t="str">
            <v>ItalianHome/E. Freetown/9PinewoodCt 6</v>
          </cell>
          <cell r="D449" t="str">
            <v>New Bedford Area Office</v>
          </cell>
          <cell r="N449">
            <v>0.13333333333333333</v>
          </cell>
          <cell r="R449">
            <v>0.87096774193548387</v>
          </cell>
          <cell r="T449">
            <v>0.16129032258064516</v>
          </cell>
          <cell r="Z449">
            <v>0.2</v>
          </cell>
          <cell r="AA449">
            <v>0.64516129032258063</v>
          </cell>
          <cell r="AB449">
            <v>1</v>
          </cell>
          <cell r="AC449">
            <v>1</v>
          </cell>
          <cell r="AD449">
            <v>1.064516129032258</v>
          </cell>
          <cell r="AE449">
            <v>1</v>
          </cell>
          <cell r="AF449">
            <v>1.8064516129032258</v>
          </cell>
          <cell r="AG449">
            <v>0.16666666666666666</v>
          </cell>
          <cell r="AI449">
            <v>0.87096774193548387</v>
          </cell>
          <cell r="AJ449">
            <v>1.1785714285714286</v>
          </cell>
          <cell r="AK449">
            <v>0.35483870967741937</v>
          </cell>
          <cell r="AY449">
            <v>0.25806451612903225</v>
          </cell>
          <cell r="AZ449">
            <v>0.66666666666666663</v>
          </cell>
        </row>
        <row r="450">
          <cell r="C450" t="str">
            <v>ItalianHome/E. Freetown/9PinewoodCt 7</v>
          </cell>
          <cell r="D450" t="str">
            <v>Plymouth Area Office</v>
          </cell>
          <cell r="G450">
            <v>1.1666666666666665</v>
          </cell>
          <cell r="H450">
            <v>1</v>
          </cell>
          <cell r="I450">
            <v>1.8333333333333335</v>
          </cell>
          <cell r="J450">
            <v>3</v>
          </cell>
          <cell r="K450">
            <v>2.3548387096774195</v>
          </cell>
          <cell r="L450">
            <v>2.0357142857142856</v>
          </cell>
          <cell r="M450">
            <v>3.032258064516129</v>
          </cell>
          <cell r="N450">
            <v>1.6333333333333333</v>
          </cell>
          <cell r="O450">
            <v>1.4516129032258065</v>
          </cell>
          <cell r="P450">
            <v>0.9</v>
          </cell>
          <cell r="Q450">
            <v>2.419354838709677</v>
          </cell>
          <cell r="R450">
            <v>2.5483870967741935</v>
          </cell>
          <cell r="S450">
            <v>2.2999999999999998</v>
          </cell>
          <cell r="T450">
            <v>1.032258064516129</v>
          </cell>
          <cell r="U450">
            <v>1.6333333333333333</v>
          </cell>
          <cell r="V450">
            <v>2</v>
          </cell>
          <cell r="W450">
            <v>1.129032258064516</v>
          </cell>
          <cell r="X450">
            <v>3</v>
          </cell>
          <cell r="Y450">
            <v>2.4193548387096775</v>
          </cell>
          <cell r="Z450">
            <v>3</v>
          </cell>
          <cell r="AA450">
            <v>2.967741935483871</v>
          </cell>
          <cell r="AB450">
            <v>1.6333333333333333</v>
          </cell>
          <cell r="AC450">
            <v>2.806451612903226</v>
          </cell>
          <cell r="AD450">
            <v>1.7419354838709677</v>
          </cell>
          <cell r="AE450">
            <v>2.6</v>
          </cell>
          <cell r="AF450">
            <v>3.967741935483871</v>
          </cell>
          <cell r="AG450">
            <v>4</v>
          </cell>
          <cell r="AH450">
            <v>2.7096774193548385</v>
          </cell>
          <cell r="AI450">
            <v>2.5483870967741935</v>
          </cell>
          <cell r="AJ450">
            <v>1.8571428571428572</v>
          </cell>
          <cell r="AK450">
            <v>1.4838709677419355</v>
          </cell>
          <cell r="AL450">
            <v>2.2666666666666666</v>
          </cell>
          <cell r="AM450">
            <v>1.4193548387096775</v>
          </cell>
          <cell r="AN450">
            <v>1.3</v>
          </cell>
          <cell r="AO450">
            <v>2</v>
          </cell>
          <cell r="AP450">
            <v>2.032258064516129</v>
          </cell>
          <cell r="AQ450">
            <v>2</v>
          </cell>
          <cell r="AR450">
            <v>2.3870967741935485</v>
          </cell>
          <cell r="AS450">
            <v>2.1</v>
          </cell>
          <cell r="AT450">
            <v>0.67741935483870963</v>
          </cell>
          <cell r="AU450">
            <v>0.41935483870967744</v>
          </cell>
          <cell r="AV450">
            <v>2.6071428571428572</v>
          </cell>
          <cell r="AW450">
            <v>3</v>
          </cell>
          <cell r="AX450">
            <v>4.4000000000000004</v>
          </cell>
          <cell r="AY450">
            <v>4.838709677419355</v>
          </cell>
          <cell r="AZ450">
            <v>3</v>
          </cell>
        </row>
        <row r="451">
          <cell r="C451" t="str">
            <v>ItalianHome/E. Freetown/9PinewoodCt 8</v>
          </cell>
          <cell r="D451" t="str">
            <v>Taunton/Attleboro Area Office</v>
          </cell>
          <cell r="F451">
            <v>0.12903225806451613</v>
          </cell>
          <cell r="G451">
            <v>1</v>
          </cell>
          <cell r="H451">
            <v>0.12903225806451613</v>
          </cell>
          <cell r="K451">
            <v>0.67741935483870963</v>
          </cell>
          <cell r="L451">
            <v>1</v>
          </cell>
          <cell r="M451">
            <v>1.6451612903225805</v>
          </cell>
          <cell r="N451">
            <v>1.7666666666666666</v>
          </cell>
          <cell r="O451">
            <v>0.25806451612903225</v>
          </cell>
          <cell r="P451">
            <v>0.83333333333333337</v>
          </cell>
          <cell r="Q451">
            <v>0.25806451612903225</v>
          </cell>
          <cell r="R451">
            <v>0.54838709677419351</v>
          </cell>
          <cell r="S451">
            <v>2</v>
          </cell>
          <cell r="T451">
            <v>2.225806451612903</v>
          </cell>
          <cell r="U451">
            <v>1.4333333333333336</v>
          </cell>
          <cell r="V451">
            <v>1</v>
          </cell>
          <cell r="W451">
            <v>1.903225806451613</v>
          </cell>
          <cell r="X451">
            <v>2.4137931034482758</v>
          </cell>
          <cell r="Y451">
            <v>1.193548387096774</v>
          </cell>
          <cell r="Z451">
            <v>1.4666666666666668</v>
          </cell>
          <cell r="AA451">
            <v>1</v>
          </cell>
          <cell r="AB451">
            <v>1</v>
          </cell>
          <cell r="AC451">
            <v>0.967741935483871</v>
          </cell>
          <cell r="AD451">
            <v>0.80645161290322576</v>
          </cell>
          <cell r="AF451">
            <v>3.2258064516129031E-2</v>
          </cell>
          <cell r="AG451">
            <v>1</v>
          </cell>
          <cell r="AH451">
            <v>1</v>
          </cell>
          <cell r="AI451">
            <v>1</v>
          </cell>
          <cell r="AJ451">
            <v>0.9285714285714286</v>
          </cell>
          <cell r="AL451">
            <v>0.83333333333333337</v>
          </cell>
          <cell r="AM451">
            <v>1.4193548387096775</v>
          </cell>
          <cell r="AN451">
            <v>2</v>
          </cell>
          <cell r="AO451">
            <v>1</v>
          </cell>
          <cell r="AP451">
            <v>0.19354838709677419</v>
          </cell>
          <cell r="AU451">
            <v>0.35483870967741937</v>
          </cell>
          <cell r="AZ451">
            <v>0.96666666666666667</v>
          </cell>
        </row>
        <row r="452">
          <cell r="C452" t="str">
            <v>ItalianHome/JamPl/1125CentreSt 1</v>
          </cell>
          <cell r="D452" t="str">
            <v>Brockton Area Office</v>
          </cell>
          <cell r="AN452">
            <v>0.66666666666666663</v>
          </cell>
          <cell r="AO452">
            <v>0.74193548387096775</v>
          </cell>
        </row>
        <row r="453">
          <cell r="C453" t="str">
            <v>ItalianHome/JamPl/1125CentreSt 2</v>
          </cell>
          <cell r="D453" t="str">
            <v>Cape Cod Area Office</v>
          </cell>
          <cell r="AS453">
            <v>6.6666666666666666E-2</v>
          </cell>
        </row>
        <row r="454">
          <cell r="C454" t="str">
            <v>ItalianHome/JamPl/1125CentreSt 3</v>
          </cell>
          <cell r="D454" t="str">
            <v>Coastal Area Office</v>
          </cell>
          <cell r="AO454">
            <v>0.41935483870967744</v>
          </cell>
        </row>
        <row r="455">
          <cell r="C455" t="str">
            <v>ItalianHome/JamPl/1125CentreSt 4</v>
          </cell>
          <cell r="D455" t="str">
            <v>Dimock St. Area Office</v>
          </cell>
          <cell r="I455">
            <v>0.73333333333333328</v>
          </cell>
          <cell r="J455">
            <v>0.64516129032258063</v>
          </cell>
          <cell r="N455">
            <v>0.5</v>
          </cell>
          <cell r="O455">
            <v>0.38709677419354838</v>
          </cell>
          <cell r="U455">
            <v>0.16666666666666666</v>
          </cell>
          <cell r="V455">
            <v>1</v>
          </cell>
          <cell r="W455">
            <v>0.32258064516129031</v>
          </cell>
          <cell r="Y455">
            <v>0.19354838709677419</v>
          </cell>
          <cell r="Z455">
            <v>1</v>
          </cell>
          <cell r="AA455">
            <v>0.35483870967741937</v>
          </cell>
          <cell r="AC455">
            <v>3.2258064516129031E-2</v>
          </cell>
          <cell r="AD455">
            <v>1.4516129032258065</v>
          </cell>
          <cell r="AE455">
            <v>0.6</v>
          </cell>
          <cell r="AF455">
            <v>1.1935483870967742</v>
          </cell>
          <cell r="AG455">
            <v>2</v>
          </cell>
          <cell r="AH455">
            <v>0.93548387096774188</v>
          </cell>
          <cell r="AI455">
            <v>0.41935483870967744</v>
          </cell>
          <cell r="AK455">
            <v>0.22580645161290322</v>
          </cell>
        </row>
        <row r="456">
          <cell r="C456" t="str">
            <v>ItalianHome/JamPl/1125CentreSt 5</v>
          </cell>
          <cell r="D456" t="str">
            <v>Framingham Area Office</v>
          </cell>
          <cell r="X456">
            <v>0.82758620689655171</v>
          </cell>
          <cell r="Y456">
            <v>0.12903225806451613</v>
          </cell>
        </row>
        <row r="457">
          <cell r="C457" t="str">
            <v>ItalianHome/JamPl/1125CentreSt 6</v>
          </cell>
          <cell r="D457" t="str">
            <v>Harbor Area Office</v>
          </cell>
          <cell r="S457">
            <v>0.8666666666666667</v>
          </cell>
          <cell r="T457">
            <v>0.5161290322580645</v>
          </cell>
          <cell r="AA457">
            <v>0.54838709677419351</v>
          </cell>
          <cell r="AB457">
            <v>1</v>
          </cell>
          <cell r="AC457">
            <v>0.22580645161290322</v>
          </cell>
          <cell r="AI457">
            <v>0.58064516129032262</v>
          </cell>
          <cell r="AJ457">
            <v>1</v>
          </cell>
          <cell r="AK457">
            <v>1</v>
          </cell>
          <cell r="AL457">
            <v>0.8666666666666667</v>
          </cell>
          <cell r="AR457">
            <v>0.38709677419354838</v>
          </cell>
          <cell r="AS457">
            <v>1</v>
          </cell>
          <cell r="AT457">
            <v>6.4516129032258063E-2</v>
          </cell>
        </row>
        <row r="458">
          <cell r="C458" t="str">
            <v>ItalianHome/JamPl/1125CentreSt 7</v>
          </cell>
          <cell r="D458" t="str">
            <v>Hyde Park Area Office</v>
          </cell>
          <cell r="F458">
            <v>0.45161290322580644</v>
          </cell>
          <cell r="G458">
            <v>1</v>
          </cell>
          <cell r="H458">
            <v>3.2258064516129031E-2</v>
          </cell>
          <cell r="L458">
            <v>0.5714285714285714</v>
          </cell>
          <cell r="M458">
            <v>1.6129032258064515</v>
          </cell>
          <cell r="N458">
            <v>1.2666666666666666</v>
          </cell>
          <cell r="O458">
            <v>6.4516129032258063E-2</v>
          </cell>
          <cell r="Q458">
            <v>0.19354838709677419</v>
          </cell>
          <cell r="R458">
            <v>1</v>
          </cell>
          <cell r="S458">
            <v>1</v>
          </cell>
          <cell r="T458">
            <v>0.77419354838709675</v>
          </cell>
          <cell r="U458">
            <v>1</v>
          </cell>
          <cell r="V458">
            <v>0.29032258064516131</v>
          </cell>
          <cell r="X458">
            <v>0.7931034482758621</v>
          </cell>
          <cell r="Y458">
            <v>0.58064516129032262</v>
          </cell>
          <cell r="Z458">
            <v>0.93333333333333335</v>
          </cell>
          <cell r="AL458">
            <v>0.1</v>
          </cell>
          <cell r="AP458">
            <v>0.19354838709677419</v>
          </cell>
          <cell r="AQ458">
            <v>2</v>
          </cell>
          <cell r="AR458">
            <v>0.61290322580645162</v>
          </cell>
        </row>
        <row r="459">
          <cell r="C459" t="str">
            <v>ItalianHome/JamPl/1125CentreSt 8</v>
          </cell>
          <cell r="D459" t="str">
            <v>Park St. Area Office</v>
          </cell>
          <cell r="E459">
            <v>3.2258064516129031E-2</v>
          </cell>
          <cell r="F459">
            <v>1</v>
          </cell>
          <cell r="G459">
            <v>1</v>
          </cell>
          <cell r="H459">
            <v>0.96774193548387089</v>
          </cell>
          <cell r="I459">
            <v>0.7</v>
          </cell>
          <cell r="K459">
            <v>0.77419354838709675</v>
          </cell>
          <cell r="L459">
            <v>0.9285714285714286</v>
          </cell>
          <cell r="P459">
            <v>0.93333333333333335</v>
          </cell>
          <cell r="Q459">
            <v>1.7096774193548387</v>
          </cell>
          <cell r="R459">
            <v>0.38709677419354838</v>
          </cell>
          <cell r="V459">
            <v>0.61290322580645162</v>
          </cell>
          <cell r="W459">
            <v>0.87096774193548387</v>
          </cell>
          <cell r="Y459">
            <v>0.16129032258064516</v>
          </cell>
          <cell r="Z459">
            <v>6.6666666666666666E-2</v>
          </cell>
          <cell r="AA459">
            <v>1</v>
          </cell>
          <cell r="AB459">
            <v>0.8</v>
          </cell>
          <cell r="AC459">
            <v>1</v>
          </cell>
          <cell r="AD459">
            <v>0.19354838709677419</v>
          </cell>
          <cell r="AH459">
            <v>0.70967741935483875</v>
          </cell>
          <cell r="AI459">
            <v>1</v>
          </cell>
          <cell r="AJ459">
            <v>1</v>
          </cell>
          <cell r="AK459">
            <v>0.16129032258064516</v>
          </cell>
          <cell r="AM459">
            <v>0.58064516129032262</v>
          </cell>
          <cell r="AN459">
            <v>0.93333333333333335</v>
          </cell>
          <cell r="AO459">
            <v>0.12903225806451613</v>
          </cell>
          <cell r="AP459">
            <v>0.58064516129032262</v>
          </cell>
          <cell r="AR459">
            <v>0.29032258064516131</v>
          </cell>
          <cell r="AS459">
            <v>0.8</v>
          </cell>
        </row>
        <row r="460">
          <cell r="C460" t="str">
            <v>ItalianHome/JamPl/1125CentreSt 9</v>
          </cell>
          <cell r="D460" t="str">
            <v>Plymouth Area Office</v>
          </cell>
          <cell r="AL460">
            <v>0.13333333333333333</v>
          </cell>
          <cell r="AM460">
            <v>1</v>
          </cell>
        </row>
        <row r="461">
          <cell r="C461" t="str">
            <v>Key / Fall River / 62 County St 1</v>
          </cell>
          <cell r="D461" t="str">
            <v>Brockton Area Office</v>
          </cell>
          <cell r="E461">
            <v>0.12903225806451613</v>
          </cell>
          <cell r="O461">
            <v>0.74193548387096775</v>
          </cell>
          <cell r="P461">
            <v>0.1</v>
          </cell>
          <cell r="Q461">
            <v>0.38709677419354838</v>
          </cell>
          <cell r="R461">
            <v>1</v>
          </cell>
          <cell r="S461">
            <v>0.8666666666666667</v>
          </cell>
          <cell r="T461">
            <v>0.96774193548387089</v>
          </cell>
          <cell r="Y461">
            <v>0.12903225806451613</v>
          </cell>
          <cell r="Z461">
            <v>3.3333333333333333E-2</v>
          </cell>
          <cell r="AF461">
            <v>1.5161290322580645</v>
          </cell>
          <cell r="AG461">
            <v>1.2666666666666668</v>
          </cell>
          <cell r="AH461">
            <v>0.35483870967741937</v>
          </cell>
          <cell r="AI461">
            <v>1.7741935483870968</v>
          </cell>
          <cell r="AJ461">
            <v>0.14285714285714285</v>
          </cell>
          <cell r="AK461">
            <v>0.41935483870967744</v>
          </cell>
          <cell r="AL461">
            <v>6.6666666666666666E-2</v>
          </cell>
          <cell r="AM461">
            <v>0.4838709677419355</v>
          </cell>
          <cell r="AN461">
            <v>0.66666666666666663</v>
          </cell>
          <cell r="AQ461">
            <v>0.73333333333333328</v>
          </cell>
          <cell r="AU461">
            <v>9.6774193548387094E-2</v>
          </cell>
          <cell r="AW461">
            <v>6.4516129032258063E-2</v>
          </cell>
          <cell r="AX461">
            <v>0.13333333333333333</v>
          </cell>
        </row>
        <row r="462">
          <cell r="C462" t="str">
            <v>Key / Fall River / 62 County St 2</v>
          </cell>
          <cell r="D462" t="str">
            <v>Cape Cod Area Office</v>
          </cell>
          <cell r="E462">
            <v>6.4516129032258063E-2</v>
          </cell>
        </row>
        <row r="463">
          <cell r="C463" t="str">
            <v>Key / Fall River / 62 County St 3</v>
          </cell>
          <cell r="D463" t="str">
            <v>Fall River Area Office</v>
          </cell>
          <cell r="E463">
            <v>0.64516129032258063</v>
          </cell>
          <cell r="F463">
            <v>0.45161290322580649</v>
          </cell>
          <cell r="G463">
            <v>1.0666666666666669</v>
          </cell>
          <cell r="H463">
            <v>3.161290322580645</v>
          </cell>
          <cell r="I463">
            <v>7.7</v>
          </cell>
          <cell r="J463">
            <v>9.935483870967742</v>
          </cell>
          <cell r="K463">
            <v>9.193548387096774</v>
          </cell>
          <cell r="L463">
            <v>9.7857142857142847</v>
          </cell>
          <cell r="M463">
            <v>9.3225806451612918</v>
          </cell>
          <cell r="N463">
            <v>11.8</v>
          </cell>
          <cell r="O463">
            <v>10.64516129032258</v>
          </cell>
          <cell r="P463">
            <v>11.566666666666666</v>
          </cell>
          <cell r="Q463">
            <v>12.225806451612902</v>
          </cell>
          <cell r="R463">
            <v>13.451612903225804</v>
          </cell>
          <cell r="S463">
            <v>13.666666666666668</v>
          </cell>
          <cell r="T463">
            <v>13.419354838709676</v>
          </cell>
          <cell r="U463">
            <v>14.6</v>
          </cell>
          <cell r="V463">
            <v>14.741935483870966</v>
          </cell>
          <cell r="W463">
            <v>14.967741935483872</v>
          </cell>
          <cell r="X463">
            <v>14.827586206896553</v>
          </cell>
          <cell r="Y463">
            <v>14.709677419354838</v>
          </cell>
          <cell r="Z463">
            <v>14.666666666666666</v>
          </cell>
          <cell r="AA463">
            <v>15</v>
          </cell>
          <cell r="AB463">
            <v>14.533333333333335</v>
          </cell>
          <cell r="AC463">
            <v>13.870967741935484</v>
          </cell>
          <cell r="AD463">
            <v>13.903225806451614</v>
          </cell>
          <cell r="AE463">
            <v>14.2</v>
          </cell>
          <cell r="AF463">
            <v>11.354838709677418</v>
          </cell>
          <cell r="AG463">
            <v>13.033333333333333</v>
          </cell>
          <cell r="AH463">
            <v>13.161290322580646</v>
          </cell>
          <cell r="AI463">
            <v>11.806451612903228</v>
          </cell>
          <cell r="AJ463">
            <v>10.5</v>
          </cell>
          <cell r="AK463">
            <v>11.548387096774194</v>
          </cell>
          <cell r="AL463">
            <v>14.133333333333333</v>
          </cell>
          <cell r="AM463">
            <v>12.580645161290324</v>
          </cell>
          <cell r="AN463">
            <v>13.733333333333333</v>
          </cell>
          <cell r="AO463">
            <v>14.387096774193552</v>
          </cell>
          <cell r="AP463">
            <v>11.838709677419358</v>
          </cell>
          <cell r="AQ463">
            <v>10.4</v>
          </cell>
          <cell r="AR463">
            <v>13.161290322580644</v>
          </cell>
          <cell r="AS463">
            <v>13.233333333333333</v>
          </cell>
          <cell r="AT463">
            <v>11.354838709677418</v>
          </cell>
          <cell r="AU463">
            <v>11.451612903225804</v>
          </cell>
          <cell r="AV463">
            <v>13.892857142857144</v>
          </cell>
          <cell r="AW463">
            <v>13.258064516129034</v>
          </cell>
          <cell r="AX463">
            <v>14.1</v>
          </cell>
          <cell r="AY463">
            <v>14.35483870967742</v>
          </cell>
          <cell r="AZ463">
            <v>14.7</v>
          </cell>
        </row>
        <row r="464">
          <cell r="C464" t="str">
            <v>Key / Fall River / 62 County St 4</v>
          </cell>
          <cell r="D464" t="str">
            <v>New Bedford Area Office</v>
          </cell>
          <cell r="E464">
            <v>2.8387096774193545</v>
          </cell>
          <cell r="F464">
            <v>2.3870967741935485</v>
          </cell>
          <cell r="G464">
            <v>1.7666666666666666</v>
          </cell>
          <cell r="H464">
            <v>1.3548387096774195</v>
          </cell>
          <cell r="I464">
            <v>0.8</v>
          </cell>
          <cell r="J464">
            <v>0.87096774193548387</v>
          </cell>
          <cell r="K464">
            <v>0.32258064516129031</v>
          </cell>
          <cell r="O464">
            <v>3.2258064516129031E-2</v>
          </cell>
          <cell r="P464">
            <v>6.6666666666666666E-2</v>
          </cell>
          <cell r="Q464">
            <v>0.19354838709677419</v>
          </cell>
          <cell r="Z464">
            <v>0.1</v>
          </cell>
          <cell r="AJ464">
            <v>0.75</v>
          </cell>
          <cell r="AL464">
            <v>6.6666666666666666E-2</v>
          </cell>
          <cell r="AP464">
            <v>0.22580645161290322</v>
          </cell>
          <cell r="AQ464">
            <v>0.16666666666666669</v>
          </cell>
          <cell r="AR464">
            <v>9.6774193548387094E-2</v>
          </cell>
          <cell r="AW464">
            <v>0.90322580645161288</v>
          </cell>
          <cell r="AX464">
            <v>0.3</v>
          </cell>
          <cell r="AY464">
            <v>9.6774193548387094E-2</v>
          </cell>
        </row>
        <row r="465">
          <cell r="C465" t="str">
            <v>Key / Fall River / 62 County St 5</v>
          </cell>
          <cell r="D465" t="str">
            <v>New Bedford Child and Family (Adop)</v>
          </cell>
          <cell r="AC465">
            <v>1</v>
          </cell>
          <cell r="AD465">
            <v>0.80645161290322576</v>
          </cell>
          <cell r="AO465">
            <v>0.25806451612903225</v>
          </cell>
          <cell r="AP465">
            <v>1</v>
          </cell>
          <cell r="AQ465">
            <v>1</v>
          </cell>
          <cell r="AR465">
            <v>1</v>
          </cell>
          <cell r="AS465">
            <v>1</v>
          </cell>
          <cell r="AT465">
            <v>1</v>
          </cell>
          <cell r="AU465">
            <v>0.32258064516129031</v>
          </cell>
        </row>
        <row r="466">
          <cell r="C466" t="str">
            <v>Key / Fall River / 62 County St 6</v>
          </cell>
          <cell r="D466" t="str">
            <v>Plymouth Area Office</v>
          </cell>
          <cell r="I466">
            <v>0.73333333333333339</v>
          </cell>
          <cell r="J466">
            <v>0.967741935483871</v>
          </cell>
          <cell r="K466">
            <v>0.93548387096774188</v>
          </cell>
          <cell r="L466">
            <v>1</v>
          </cell>
          <cell r="M466">
            <v>1</v>
          </cell>
          <cell r="N466">
            <v>1</v>
          </cell>
          <cell r="O466">
            <v>1</v>
          </cell>
          <cell r="P466">
            <v>0.33333333333333331</v>
          </cell>
          <cell r="AF466">
            <v>0.12903225806451613</v>
          </cell>
          <cell r="AI466">
            <v>6.4516129032258063E-2</v>
          </cell>
          <cell r="AJ466">
            <v>3.5714285714285712E-2</v>
          </cell>
          <cell r="AK466">
            <v>9.6774193548387094E-2</v>
          </cell>
        </row>
        <row r="467">
          <cell r="C467" t="str">
            <v>Key / Fall River / 62 County St 7</v>
          </cell>
          <cell r="D467" t="str">
            <v>Taunton/Attleboro Area Office</v>
          </cell>
          <cell r="E467">
            <v>1.806451612903226</v>
          </cell>
          <cell r="F467">
            <v>3.193548387096774</v>
          </cell>
          <cell r="G467">
            <v>2.8666666666666667</v>
          </cell>
          <cell r="H467">
            <v>1.032258064516129</v>
          </cell>
          <cell r="AU467">
            <v>0.90322580645161288</v>
          </cell>
          <cell r="AV467">
            <v>0.14285714285714285</v>
          </cell>
        </row>
        <row r="468">
          <cell r="C468" t="str">
            <v>Key / Methuen / 175 Lowell St 1</v>
          </cell>
          <cell r="D468" t="str">
            <v>Cape Ann Area Office</v>
          </cell>
          <cell r="AE468">
            <v>0.5</v>
          </cell>
          <cell r="AI468">
            <v>0.12903225806451613</v>
          </cell>
        </row>
        <row r="469">
          <cell r="C469" t="str">
            <v>Key / Methuen / 175 Lowell St 2</v>
          </cell>
          <cell r="D469" t="str">
            <v>Haverhill Area Office</v>
          </cell>
          <cell r="O469">
            <v>0.19354838709677419</v>
          </cell>
          <cell r="S469">
            <v>0.4</v>
          </cell>
          <cell r="T469">
            <v>0.74193548387096775</v>
          </cell>
          <cell r="AJ469">
            <v>7.1428571428571425E-2</v>
          </cell>
          <cell r="AN469">
            <v>6.6666666666666666E-2</v>
          </cell>
          <cell r="AR469">
            <v>0.967741935483871</v>
          </cell>
          <cell r="AS469">
            <v>0.3</v>
          </cell>
        </row>
        <row r="470">
          <cell r="C470" t="str">
            <v>Key / Methuen / 175 Lowell St 3</v>
          </cell>
          <cell r="D470" t="str">
            <v>Lawrence Area Office</v>
          </cell>
          <cell r="E470">
            <v>10.838709677419356</v>
          </cell>
          <cell r="F470">
            <v>11.064516129032258</v>
          </cell>
          <cell r="G470">
            <v>9.9333333333333336</v>
          </cell>
          <cell r="H470">
            <v>9.4838709677419359</v>
          </cell>
          <cell r="I470">
            <v>9.8666666666666671</v>
          </cell>
          <cell r="J470">
            <v>10.548387096774194</v>
          </cell>
          <cell r="K470">
            <v>10.58064516129032</v>
          </cell>
          <cell r="L470">
            <v>9.4285714285714288</v>
          </cell>
          <cell r="M470">
            <v>10</v>
          </cell>
          <cell r="N470">
            <v>11.5</v>
          </cell>
          <cell r="O470">
            <v>10.548387096774192</v>
          </cell>
          <cell r="P470">
            <v>9.9666666666666668</v>
          </cell>
          <cell r="Q470">
            <v>10.61290322580645</v>
          </cell>
          <cell r="R470">
            <v>9.8387096774193576</v>
          </cell>
          <cell r="S470">
            <v>8.4</v>
          </cell>
          <cell r="T470">
            <v>8.3548387096774182</v>
          </cell>
          <cell r="U470">
            <v>10.666666666666666</v>
          </cell>
          <cell r="V470">
            <v>9.064516129032258</v>
          </cell>
          <cell r="W470">
            <v>5</v>
          </cell>
          <cell r="X470">
            <v>5.6206896551724128</v>
          </cell>
          <cell r="Y470">
            <v>4.6774193548387091</v>
          </cell>
          <cell r="Z470">
            <v>4.8333333333333339</v>
          </cell>
          <cell r="AA470">
            <v>4.4193548387096779</v>
          </cell>
          <cell r="AB470">
            <v>4.7</v>
          </cell>
          <cell r="AC470">
            <v>3.5161290322580645</v>
          </cell>
          <cell r="AD470">
            <v>3.6451612903225805</v>
          </cell>
          <cell r="AE470">
            <v>0.7</v>
          </cell>
          <cell r="AF470">
            <v>3.8064516129032255</v>
          </cell>
          <cell r="AG470">
            <v>5.0666666666666664</v>
          </cell>
          <cell r="AH470">
            <v>5.161290322580645</v>
          </cell>
          <cell r="AI470">
            <v>2.870967741935484</v>
          </cell>
          <cell r="AJ470">
            <v>5.0357142857142865</v>
          </cell>
          <cell r="AK470">
            <v>4.387096774193548</v>
          </cell>
          <cell r="AL470">
            <v>4.5</v>
          </cell>
          <cell r="AM470">
            <v>5.5806451612903221</v>
          </cell>
          <cell r="AN470">
            <v>5.166666666666667</v>
          </cell>
          <cell r="AO470">
            <v>3.8064516129032251</v>
          </cell>
          <cell r="AP470">
            <v>5.290322580645161</v>
          </cell>
          <cell r="AQ470">
            <v>4.4000000000000004</v>
          </cell>
          <cell r="AR470">
            <v>4.225806451612903</v>
          </cell>
          <cell r="AS470">
            <v>4.8</v>
          </cell>
          <cell r="AT470">
            <v>4.7096774193548381</v>
          </cell>
          <cell r="AU470">
            <v>4.903225806451613</v>
          </cell>
          <cell r="AV470">
            <v>3.964285714285714</v>
          </cell>
          <cell r="AW470">
            <v>4.064516129032258</v>
          </cell>
          <cell r="AX470">
            <v>5.1333333333333329</v>
          </cell>
          <cell r="AY470">
            <v>5.903225806451613</v>
          </cell>
          <cell r="AZ470">
            <v>5.3</v>
          </cell>
        </row>
        <row r="471">
          <cell r="C471" t="str">
            <v>Key / Methuen / 175 Lowell St 4</v>
          </cell>
          <cell r="D471" t="str">
            <v>Lowell Area Office</v>
          </cell>
          <cell r="R471">
            <v>0.70967741935483875</v>
          </cell>
          <cell r="S471">
            <v>0.3</v>
          </cell>
          <cell r="T471">
            <v>0.41935483870967744</v>
          </cell>
          <cell r="U471">
            <v>3.3333333333333333E-2</v>
          </cell>
          <cell r="AC471">
            <v>0.35483870967741937</v>
          </cell>
          <cell r="AD471">
            <v>0.19354838709677419</v>
          </cell>
          <cell r="AE471">
            <v>0.6333333333333333</v>
          </cell>
          <cell r="AF471">
            <v>0.967741935483871</v>
          </cell>
          <cell r="AG471">
            <v>6.6666666666666666E-2</v>
          </cell>
          <cell r="AH471">
            <v>0.19354838709677419</v>
          </cell>
          <cell r="AI471">
            <v>0.38709677419354838</v>
          </cell>
          <cell r="AJ471">
            <v>0.64285714285714279</v>
          </cell>
          <cell r="AK471">
            <v>0.29032258064516125</v>
          </cell>
          <cell r="AM471">
            <v>3.2258064516129031E-2</v>
          </cell>
          <cell r="AN471">
            <v>3.3333333333333333E-2</v>
          </cell>
          <cell r="AR471">
            <v>0.16129032258064516</v>
          </cell>
          <cell r="AW471">
            <v>0.77419354838709675</v>
          </cell>
          <cell r="AX471">
            <v>0.56666666666666665</v>
          </cell>
        </row>
        <row r="472">
          <cell r="C472" t="str">
            <v>Key / Methuen / 175 Lowell St 5</v>
          </cell>
          <cell r="D472" t="str">
            <v>Lynn Area Office</v>
          </cell>
          <cell r="AB472">
            <v>0.46666666666666667</v>
          </cell>
          <cell r="AN472">
            <v>3.3333333333333333E-2</v>
          </cell>
          <cell r="AO472">
            <v>1</v>
          </cell>
          <cell r="AP472">
            <v>0.54838709677419351</v>
          </cell>
        </row>
        <row r="473">
          <cell r="C473" t="str">
            <v>Key / Methuen / 175 Lowell St 6</v>
          </cell>
          <cell r="D473" t="str">
            <v>North Central Area Office</v>
          </cell>
          <cell r="E473">
            <v>0.5161290322580645</v>
          </cell>
        </row>
        <row r="474">
          <cell r="C474" t="str">
            <v>Key / Methuen / 175 Lowell St 7</v>
          </cell>
          <cell r="D474" t="str">
            <v>Worcester East Area Office</v>
          </cell>
          <cell r="AX474">
            <v>0.16666666666666666</v>
          </cell>
        </row>
        <row r="475">
          <cell r="C475" t="str">
            <v>Key / Methuen / 19 Mystic St 1</v>
          </cell>
          <cell r="D475" t="str">
            <v>Cape Ann Area Office</v>
          </cell>
          <cell r="AL475">
            <v>6.6666666666666666E-2</v>
          </cell>
          <cell r="AW475">
            <v>6.4516129032258063E-2</v>
          </cell>
        </row>
        <row r="476">
          <cell r="C476" t="str">
            <v>Key / Methuen / 19 Mystic St 2</v>
          </cell>
          <cell r="D476" t="str">
            <v>Haverhill Area Office</v>
          </cell>
          <cell r="AB476">
            <v>0.7</v>
          </cell>
          <cell r="AC476">
            <v>0.19354838709677419</v>
          </cell>
          <cell r="AE476">
            <v>0.33333333333333331</v>
          </cell>
          <cell r="AG476">
            <v>3.3333333333333333E-2</v>
          </cell>
          <cell r="AQ476">
            <v>0.33333333333333331</v>
          </cell>
          <cell r="AR476">
            <v>0.35483870967741937</v>
          </cell>
          <cell r="AU476">
            <v>0.32258064516129031</v>
          </cell>
          <cell r="AV476">
            <v>0.6071428571428571</v>
          </cell>
        </row>
        <row r="477">
          <cell r="C477" t="str">
            <v>Key / Methuen / 19 Mystic St 3</v>
          </cell>
          <cell r="D477" t="str">
            <v>Lawrence Area Office</v>
          </cell>
          <cell r="V477">
            <v>0.80645161290322576</v>
          </cell>
          <cell r="W477">
            <v>5.5161290322580649</v>
          </cell>
          <cell r="X477">
            <v>5.5862068965517242</v>
          </cell>
          <cell r="Y477">
            <v>5.4838709677419359</v>
          </cell>
          <cell r="Z477">
            <v>5.7666666666666666</v>
          </cell>
          <cell r="AA477">
            <v>4.8387096774193541</v>
          </cell>
          <cell r="AB477">
            <v>5.6</v>
          </cell>
          <cell r="AC477">
            <v>4.064516129032258</v>
          </cell>
          <cell r="AD477">
            <v>5.096774193548387</v>
          </cell>
          <cell r="AE477">
            <v>4.4666666666666659</v>
          </cell>
          <cell r="AF477">
            <v>5.935483870967742</v>
          </cell>
          <cell r="AG477">
            <v>4.4666666666666668</v>
          </cell>
          <cell r="AH477">
            <v>3.967741935483871</v>
          </cell>
          <cell r="AI477">
            <v>4.032258064516129</v>
          </cell>
          <cell r="AJ477">
            <v>4.1428571428571423</v>
          </cell>
          <cell r="AK477">
            <v>4.193548387096774</v>
          </cell>
          <cell r="AL477">
            <v>3.3333333333333335</v>
          </cell>
          <cell r="AM477">
            <v>5.387096774193548</v>
          </cell>
          <cell r="AN477">
            <v>4.4333333333333336</v>
          </cell>
          <cell r="AO477">
            <v>3.6451612903225805</v>
          </cell>
          <cell r="AP477">
            <v>5.5161290322580641</v>
          </cell>
          <cell r="AQ477">
            <v>5</v>
          </cell>
          <cell r="AR477">
            <v>3.290322580645161</v>
          </cell>
          <cell r="AS477">
            <v>3.7333333333333334</v>
          </cell>
          <cell r="AT477">
            <v>3.4838709677419355</v>
          </cell>
          <cell r="AU477">
            <v>3</v>
          </cell>
          <cell r="AV477">
            <v>4.3214285714285712</v>
          </cell>
          <cell r="AW477">
            <v>4.419354838709677</v>
          </cell>
          <cell r="AX477">
            <v>5.3666666666666671</v>
          </cell>
          <cell r="AY477">
            <v>5.6774193548387091</v>
          </cell>
          <cell r="AZ477">
            <v>5.8666666666666663</v>
          </cell>
        </row>
        <row r="478">
          <cell r="C478" t="str">
            <v>Key / Methuen / 19 Mystic St 4</v>
          </cell>
          <cell r="D478" t="str">
            <v>Lowell Area Office</v>
          </cell>
          <cell r="Y478">
            <v>6.4516129032258063E-2</v>
          </cell>
          <cell r="AA478">
            <v>0.12903225806451613</v>
          </cell>
          <cell r="AD478">
            <v>0.5161290322580645</v>
          </cell>
          <cell r="AE478">
            <v>1</v>
          </cell>
          <cell r="AF478">
            <v>6.4516129032258063E-2</v>
          </cell>
          <cell r="AG478">
            <v>3.3333333333333333E-2</v>
          </cell>
          <cell r="AH478">
            <v>1.161290322580645</v>
          </cell>
          <cell r="AI478">
            <v>1.096774193548387</v>
          </cell>
          <cell r="AJ478">
            <v>0.85714285714285721</v>
          </cell>
          <cell r="AK478">
            <v>0.29032258064516131</v>
          </cell>
          <cell r="AL478">
            <v>0.46666666666666667</v>
          </cell>
          <cell r="AM478">
            <v>9.6774193548387094E-2</v>
          </cell>
          <cell r="AN478">
            <v>0.1</v>
          </cell>
          <cell r="AP478">
            <v>9.6774193548387094E-2</v>
          </cell>
          <cell r="AR478">
            <v>0.35483870967741937</v>
          </cell>
          <cell r="AS478">
            <v>0.9</v>
          </cell>
          <cell r="AT478">
            <v>1</v>
          </cell>
          <cell r="AU478">
            <v>0.22580645161290322</v>
          </cell>
        </row>
        <row r="479">
          <cell r="C479" t="str">
            <v>Key / Methuen / 19 Mystic St 5</v>
          </cell>
          <cell r="D479" t="str">
            <v>Lynn Area Office</v>
          </cell>
          <cell r="AP479">
            <v>3.2258064516129031E-2</v>
          </cell>
        </row>
        <row r="480">
          <cell r="C480" t="str">
            <v>Key / Methuen / 19 Mystic St 6</v>
          </cell>
          <cell r="D480" t="str">
            <v>New Bedford Child and Family (Adop)</v>
          </cell>
          <cell r="AT480">
            <v>1</v>
          </cell>
          <cell r="AU480">
            <v>0.61290322580645162</v>
          </cell>
        </row>
        <row r="481">
          <cell r="C481" t="str">
            <v>Key / Methuen / 19 Mystic St 7</v>
          </cell>
          <cell r="D481" t="str">
            <v>South Central Area Office</v>
          </cell>
          <cell r="AL481">
            <v>0.2</v>
          </cell>
        </row>
        <row r="482">
          <cell r="C482" t="str">
            <v>Key / Pittsfield / 369 West St 1</v>
          </cell>
          <cell r="D482" t="str">
            <v>Framingham Area Office</v>
          </cell>
          <cell r="N482">
            <v>3.3333333333333333E-2</v>
          </cell>
        </row>
        <row r="483">
          <cell r="C483" t="str">
            <v>Key / Pittsfield / 369 West St 2</v>
          </cell>
          <cell r="D483" t="str">
            <v>Greenfield Area Office</v>
          </cell>
          <cell r="AH483">
            <v>6.4516129032258063E-2</v>
          </cell>
        </row>
        <row r="484">
          <cell r="C484" t="str">
            <v>Key / Pittsfield / 369 West St 3</v>
          </cell>
          <cell r="D484" t="str">
            <v>Holyoke Area Office</v>
          </cell>
          <cell r="L484">
            <v>0.8571428571428571</v>
          </cell>
          <cell r="M484">
            <v>0.12903225806451613</v>
          </cell>
          <cell r="AD484">
            <v>0.45161290322580644</v>
          </cell>
          <cell r="AE484">
            <v>0.1</v>
          </cell>
          <cell r="AG484">
            <v>0.33333333333333337</v>
          </cell>
          <cell r="AI484">
            <v>6.4516129032258063E-2</v>
          </cell>
          <cell r="AJ484">
            <v>3.5714285714285712E-2</v>
          </cell>
          <cell r="AK484">
            <v>9.6774193548387094E-2</v>
          </cell>
        </row>
        <row r="485">
          <cell r="C485" t="str">
            <v>Key / Pittsfield / 369 West St 4</v>
          </cell>
          <cell r="D485" t="str">
            <v>North Central Area Office</v>
          </cell>
          <cell r="AQ485">
            <v>0.2</v>
          </cell>
        </row>
        <row r="486">
          <cell r="C486" t="str">
            <v>Key / Pittsfield / 369 West St 5</v>
          </cell>
          <cell r="D486" t="str">
            <v>Pittsfield Area Office</v>
          </cell>
          <cell r="E486">
            <v>9.387096774193548</v>
          </cell>
          <cell r="F486">
            <v>10.838709677419354</v>
          </cell>
          <cell r="G486">
            <v>9.8666666666666671</v>
          </cell>
          <cell r="H486">
            <v>11</v>
          </cell>
          <cell r="I486">
            <v>10.3</v>
          </cell>
          <cell r="J486">
            <v>10.096774193548388</v>
          </cell>
          <cell r="K486">
            <v>11.387096774193544</v>
          </cell>
          <cell r="L486">
            <v>10.571428571428573</v>
          </cell>
          <cell r="M486">
            <v>11.32258064516129</v>
          </cell>
          <cell r="N486">
            <v>10.066666666666668</v>
          </cell>
          <cell r="O486">
            <v>11.096774193548388</v>
          </cell>
          <cell r="P486">
            <v>9.5333333333333314</v>
          </cell>
          <cell r="Q486">
            <v>11.193548387096774</v>
          </cell>
          <cell r="R486">
            <v>11.354838709677416</v>
          </cell>
          <cell r="S486">
            <v>11.4</v>
          </cell>
          <cell r="T486">
            <v>11.677419354838708</v>
          </cell>
          <cell r="U486">
            <v>11.266666666666667</v>
          </cell>
          <cell r="V486">
            <v>11.709677419354838</v>
          </cell>
          <cell r="W486">
            <v>11.838709677419354</v>
          </cell>
          <cell r="X486">
            <v>11.896551724137931</v>
          </cell>
          <cell r="Y486">
            <v>11.93548387096774</v>
          </cell>
          <cell r="Z486">
            <v>12.033333333333333</v>
          </cell>
          <cell r="AA486">
            <v>12</v>
          </cell>
          <cell r="AB486">
            <v>11.866666666666667</v>
          </cell>
          <cell r="AC486">
            <v>11.67741935483871</v>
          </cell>
          <cell r="AD486">
            <v>10.774193548387094</v>
          </cell>
          <cell r="AE486">
            <v>11.333333333333334</v>
          </cell>
          <cell r="AF486">
            <v>11.193548387096776</v>
          </cell>
          <cell r="AG486">
            <v>10.433333333333334</v>
          </cell>
          <cell r="AH486">
            <v>10.483870967741936</v>
          </cell>
          <cell r="AI486">
            <v>11.29032258064516</v>
          </cell>
          <cell r="AJ486">
            <v>11.464285714285717</v>
          </cell>
          <cell r="AK486">
            <v>11.612903225806456</v>
          </cell>
          <cell r="AL486">
            <v>11.766666666666666</v>
          </cell>
          <cell r="AM486">
            <v>11.741935483870966</v>
          </cell>
          <cell r="AN486">
            <v>11.866666666666667</v>
          </cell>
          <cell r="AO486">
            <v>10.74193548387097</v>
          </cell>
          <cell r="AP486">
            <v>11.193548387096776</v>
          </cell>
          <cell r="AQ486">
            <v>11.066666666666666</v>
          </cell>
          <cell r="AR486">
            <v>11.32258064516129</v>
          </cell>
          <cell r="AS486">
            <v>11.466666666666665</v>
          </cell>
          <cell r="AT486">
            <v>11.67741935483871</v>
          </cell>
          <cell r="AU486">
            <v>11.161290322580644</v>
          </cell>
          <cell r="AV486">
            <v>11.607142857142856</v>
          </cell>
          <cell r="AW486">
            <v>12.838709677419358</v>
          </cell>
          <cell r="AX486">
            <v>13.233333333333333</v>
          </cell>
          <cell r="AY486">
            <v>12.516129032258066</v>
          </cell>
          <cell r="AZ486">
            <v>12.8</v>
          </cell>
        </row>
        <row r="487">
          <cell r="C487" t="str">
            <v>Key / Pittsfield / 369 West St 6</v>
          </cell>
          <cell r="D487" t="str">
            <v>Robert Van Wart Area Office</v>
          </cell>
          <cell r="Q487">
            <v>9.6774193548387094E-2</v>
          </cell>
          <cell r="S487">
            <v>0.1</v>
          </cell>
          <cell r="V487">
            <v>3.2258064516129031E-2</v>
          </cell>
          <cell r="X487">
            <v>3.4482758620689655E-2</v>
          </cell>
          <cell r="Y487">
            <v>9.6774193548387094E-2</v>
          </cell>
          <cell r="AB487">
            <v>0.1</v>
          </cell>
          <cell r="AF487">
            <v>0.16129032258064516</v>
          </cell>
          <cell r="AH487">
            <v>0.45161290322580644</v>
          </cell>
          <cell r="AQ487">
            <v>6.6666666666666666E-2</v>
          </cell>
          <cell r="AR487">
            <v>0.25806451612903225</v>
          </cell>
          <cell r="AX487">
            <v>3.3333333333333333E-2</v>
          </cell>
        </row>
        <row r="488">
          <cell r="C488" t="str">
            <v>Key / Pittsfield / 369 West St 7</v>
          </cell>
          <cell r="D488" t="str">
            <v>Springfield Area Office</v>
          </cell>
          <cell r="Q488">
            <v>0.29032258064516131</v>
          </cell>
          <cell r="AD488">
            <v>9.6774193548387094E-2</v>
          </cell>
          <cell r="AE488">
            <v>3.3333333333333333E-2</v>
          </cell>
          <cell r="AH488">
            <v>3.2258064516129031E-2</v>
          </cell>
          <cell r="AO488">
            <v>6.4516129032258063E-2</v>
          </cell>
        </row>
        <row r="489">
          <cell r="C489" t="str">
            <v>Key / Worcester / 2 Norton St 1</v>
          </cell>
          <cell r="D489" t="str">
            <v>North Central Area Office</v>
          </cell>
          <cell r="E489">
            <v>1.870967741935484</v>
          </cell>
          <cell r="F489">
            <v>1.7419354838709675</v>
          </cell>
          <cell r="G489">
            <v>0.8</v>
          </cell>
          <cell r="M489">
            <v>0.29032258064516131</v>
          </cell>
          <cell r="N489">
            <v>0.13333333333333333</v>
          </cell>
          <cell r="Q489">
            <v>0.19354838709677419</v>
          </cell>
          <cell r="R489">
            <v>1</v>
          </cell>
          <cell r="S489">
            <v>0.4</v>
          </cell>
          <cell r="AF489">
            <v>0.41935483870967744</v>
          </cell>
          <cell r="AS489">
            <v>3.3333333333333333E-2</v>
          </cell>
          <cell r="AT489">
            <v>0.80645161290322576</v>
          </cell>
          <cell r="AU489">
            <v>1</v>
          </cell>
          <cell r="AV489">
            <v>1</v>
          </cell>
        </row>
        <row r="490">
          <cell r="C490" t="str">
            <v>Key / Worcester / 2 Norton St 2</v>
          </cell>
          <cell r="D490" t="str">
            <v>South Central Area Office</v>
          </cell>
          <cell r="E490">
            <v>1</v>
          </cell>
          <cell r="F490">
            <v>1.096774193548387</v>
          </cell>
          <cell r="G490">
            <v>1.8</v>
          </cell>
          <cell r="H490">
            <v>1.8387096774193548</v>
          </cell>
          <cell r="I490">
            <v>1.8</v>
          </cell>
          <cell r="J490">
            <v>1.032258064516129</v>
          </cell>
          <cell r="K490">
            <v>1.7741935483870968</v>
          </cell>
          <cell r="L490">
            <v>1.4285714285714286</v>
          </cell>
          <cell r="M490">
            <v>2</v>
          </cell>
          <cell r="N490">
            <v>2.2333333333333334</v>
          </cell>
          <cell r="O490">
            <v>3</v>
          </cell>
          <cell r="P490">
            <v>2.5333333333333332</v>
          </cell>
          <cell r="Q490">
            <v>3.2258064516129031E-2</v>
          </cell>
          <cell r="R490">
            <v>0.32258064516129031</v>
          </cell>
          <cell r="S490">
            <v>2.2666666666666666</v>
          </cell>
          <cell r="T490">
            <v>3</v>
          </cell>
          <cell r="U490">
            <v>3</v>
          </cell>
          <cell r="V490">
            <v>2.5806451612903225</v>
          </cell>
          <cell r="W490">
            <v>2.741935483870968</v>
          </cell>
          <cell r="X490">
            <v>2.9655172413793105</v>
          </cell>
          <cell r="Y490">
            <v>3.67741935483871</v>
          </cell>
          <cell r="Z490">
            <v>4</v>
          </cell>
          <cell r="AA490">
            <v>4</v>
          </cell>
          <cell r="AB490">
            <v>3.0333333333333332</v>
          </cell>
          <cell r="AC490">
            <v>2.6774193548387095</v>
          </cell>
          <cell r="AD490">
            <v>2.7419354838709675</v>
          </cell>
          <cell r="AE490">
            <v>2.4</v>
          </cell>
          <cell r="AF490">
            <v>2</v>
          </cell>
          <cell r="AG490">
            <v>2</v>
          </cell>
          <cell r="AH490">
            <v>1.5483870967741935</v>
          </cell>
          <cell r="AI490">
            <v>1</v>
          </cell>
          <cell r="AJ490">
            <v>0.8571428571428571</v>
          </cell>
          <cell r="AL490">
            <v>0.56666666666666665</v>
          </cell>
          <cell r="AM490">
            <v>1.8064516129032258</v>
          </cell>
          <cell r="AN490">
            <v>2.6</v>
          </cell>
          <cell r="AO490">
            <v>1.6774193548387095</v>
          </cell>
          <cell r="AP490">
            <v>1.2580645161290323</v>
          </cell>
          <cell r="AQ490">
            <v>1.7666666666666666</v>
          </cell>
          <cell r="AR490">
            <v>3</v>
          </cell>
          <cell r="AS490">
            <v>3</v>
          </cell>
          <cell r="AT490">
            <v>2.6774193548387095</v>
          </cell>
          <cell r="AU490">
            <v>1.870967741935484</v>
          </cell>
          <cell r="AV490">
            <v>1.7857142857142858</v>
          </cell>
          <cell r="AW490">
            <v>1.967741935483871</v>
          </cell>
          <cell r="AX490">
            <v>2.2333333333333334</v>
          </cell>
          <cell r="AY490">
            <v>3.32258064516129</v>
          </cell>
          <cell r="AZ490">
            <v>3.9333333333333331</v>
          </cell>
        </row>
        <row r="491">
          <cell r="C491" t="str">
            <v>Key / Worcester / 2 Norton St 3</v>
          </cell>
          <cell r="D491" t="str">
            <v>Taunton/Attleboro Area Office</v>
          </cell>
          <cell r="Q491">
            <v>0.22580645161290322</v>
          </cell>
        </row>
        <row r="492">
          <cell r="C492" t="str">
            <v>Key / Worcester / 2 Norton St 4</v>
          </cell>
          <cell r="D492" t="str">
            <v>Worcester East Area Office</v>
          </cell>
          <cell r="E492">
            <v>4.580645161290323</v>
          </cell>
          <cell r="F492">
            <v>3.4838709677419355</v>
          </cell>
          <cell r="G492">
            <v>2.4666666666666668</v>
          </cell>
          <cell r="H492">
            <v>3.935483870967742</v>
          </cell>
          <cell r="I492">
            <v>3.8</v>
          </cell>
          <cell r="J492">
            <v>4.387096774193548</v>
          </cell>
          <cell r="K492">
            <v>4.129032258064516</v>
          </cell>
          <cell r="L492">
            <v>4.0357142857142856</v>
          </cell>
          <cell r="M492">
            <v>3.838709677419355</v>
          </cell>
          <cell r="N492">
            <v>4</v>
          </cell>
          <cell r="O492">
            <v>4.225806451612903</v>
          </cell>
          <cell r="P492">
            <v>3.9666666666666668</v>
          </cell>
          <cell r="Q492">
            <v>3.6451612903225805</v>
          </cell>
          <cell r="R492">
            <v>4.4516129032258061</v>
          </cell>
          <cell r="S492">
            <v>4.0333333333333332</v>
          </cell>
          <cell r="T492">
            <v>3.741935483870968</v>
          </cell>
          <cell r="U492">
            <v>4</v>
          </cell>
          <cell r="V492">
            <v>3.9677419354838706</v>
          </cell>
          <cell r="W492">
            <v>3.903225806451613</v>
          </cell>
          <cell r="X492">
            <v>4</v>
          </cell>
          <cell r="Y492">
            <v>3.2258064516129035</v>
          </cell>
          <cell r="Z492">
            <v>2.5</v>
          </cell>
          <cell r="AA492">
            <v>2.806451612903226</v>
          </cell>
          <cell r="AB492">
            <v>3.8</v>
          </cell>
          <cell r="AC492">
            <v>3.935483870967742</v>
          </cell>
          <cell r="AD492">
            <v>3.806451612903226</v>
          </cell>
          <cell r="AE492">
            <v>4.166666666666667</v>
          </cell>
          <cell r="AF492">
            <v>3.5161290322580645</v>
          </cell>
          <cell r="AG492">
            <v>3.6</v>
          </cell>
          <cell r="AH492">
            <v>3.4838709677419355</v>
          </cell>
          <cell r="AI492">
            <v>3.967741935483871</v>
          </cell>
          <cell r="AJ492">
            <v>4.3571428571428577</v>
          </cell>
          <cell r="AK492">
            <v>4.5483870967741939</v>
          </cell>
          <cell r="AL492">
            <v>5.9666666666666668</v>
          </cell>
          <cell r="AM492">
            <v>5.096774193548387</v>
          </cell>
          <cell r="AN492">
            <v>4.833333333333333</v>
          </cell>
          <cell r="AO492">
            <v>4.5483870967741939</v>
          </cell>
          <cell r="AP492">
            <v>3.612903225806452</v>
          </cell>
          <cell r="AQ492">
            <v>3.0666666666666664</v>
          </cell>
          <cell r="AR492">
            <v>3.6774193548387095</v>
          </cell>
          <cell r="AS492">
            <v>3.6666666666666665</v>
          </cell>
          <cell r="AT492">
            <v>1.5161290322580645</v>
          </cell>
          <cell r="AU492">
            <v>2.4838709677419355</v>
          </cell>
          <cell r="AV492">
            <v>3.8571428571428568</v>
          </cell>
          <cell r="AW492">
            <v>3.5806451612903225</v>
          </cell>
          <cell r="AX492">
            <v>4.6333333333333329</v>
          </cell>
          <cell r="AY492">
            <v>4.5483870967741939</v>
          </cell>
          <cell r="AZ492">
            <v>4</v>
          </cell>
        </row>
        <row r="493">
          <cell r="C493" t="str">
            <v>Key / Worcester / 2 Norton St 5</v>
          </cell>
          <cell r="D493" t="str">
            <v>Worcester West Area Office</v>
          </cell>
          <cell r="E493">
            <v>0.4838709677419355</v>
          </cell>
          <cell r="F493">
            <v>1.8064516129032255</v>
          </cell>
          <cell r="G493">
            <v>2</v>
          </cell>
          <cell r="H493">
            <v>2</v>
          </cell>
          <cell r="I493">
            <v>1.4</v>
          </cell>
          <cell r="J493">
            <v>2.8709677419354835</v>
          </cell>
          <cell r="K493">
            <v>3</v>
          </cell>
          <cell r="L493">
            <v>3</v>
          </cell>
          <cell r="M493">
            <v>2.5483870967741935</v>
          </cell>
          <cell r="N493">
            <v>2.7666666666666666</v>
          </cell>
          <cell r="O493">
            <v>2.709677419354839</v>
          </cell>
          <cell r="P493">
            <v>2.8</v>
          </cell>
          <cell r="Q493">
            <v>2.3870967741935485</v>
          </cell>
          <cell r="R493">
            <v>2.5483870967741935</v>
          </cell>
          <cell r="S493">
            <v>2.8666666666666667</v>
          </cell>
          <cell r="T493">
            <v>2.4516129032258065</v>
          </cell>
          <cell r="U493">
            <v>2.9333333333333336</v>
          </cell>
          <cell r="V493">
            <v>2.935483870967742</v>
          </cell>
          <cell r="W493">
            <v>2.838709677419355</v>
          </cell>
          <cell r="X493">
            <v>3</v>
          </cell>
          <cell r="Y493">
            <v>3</v>
          </cell>
          <cell r="Z493">
            <v>3</v>
          </cell>
          <cell r="AA493">
            <v>3</v>
          </cell>
          <cell r="AB493">
            <v>2.8</v>
          </cell>
          <cell r="AC493">
            <v>2.7741935483870965</v>
          </cell>
          <cell r="AD493">
            <v>3</v>
          </cell>
          <cell r="AE493">
            <v>2.833333333333333</v>
          </cell>
          <cell r="AF493">
            <v>1.935483870967742</v>
          </cell>
          <cell r="AG493">
            <v>1</v>
          </cell>
          <cell r="AH493">
            <v>3</v>
          </cell>
          <cell r="AI493">
            <v>2.5806451612903225</v>
          </cell>
          <cell r="AJ493">
            <v>2.4642857142857144</v>
          </cell>
          <cell r="AK493">
            <v>2.709677419354839</v>
          </cell>
          <cell r="AL493">
            <v>2.8</v>
          </cell>
          <cell r="AM493">
            <v>2.709677419354839</v>
          </cell>
          <cell r="AN493">
            <v>1.7333333333333334</v>
          </cell>
          <cell r="AO493">
            <v>3</v>
          </cell>
          <cell r="AP493">
            <v>3</v>
          </cell>
          <cell r="AQ493">
            <v>3</v>
          </cell>
          <cell r="AR493">
            <v>3</v>
          </cell>
          <cell r="AS493">
            <v>2.6333333333333333</v>
          </cell>
          <cell r="AT493">
            <v>2.7741935483870965</v>
          </cell>
          <cell r="AU493">
            <v>3</v>
          </cell>
          <cell r="AV493">
            <v>3</v>
          </cell>
          <cell r="AW493">
            <v>2.129032258064516</v>
          </cell>
          <cell r="AX493">
            <v>2.5</v>
          </cell>
          <cell r="AY493">
            <v>2</v>
          </cell>
          <cell r="AZ493">
            <v>2</v>
          </cell>
        </row>
        <row r="494">
          <cell r="C494" t="str">
            <v>LUK / Fitchburg / 101 South St 1</v>
          </cell>
          <cell r="D494" t="str">
            <v>Children's Friends Inc. (Adop)</v>
          </cell>
          <cell r="AV494">
            <v>0.6071428571428571</v>
          </cell>
          <cell r="AW494">
            <v>1</v>
          </cell>
          <cell r="AX494">
            <v>0.96666666666666667</v>
          </cell>
        </row>
        <row r="495">
          <cell r="C495" t="str">
            <v>LUK / Fitchburg / 101 South St 2</v>
          </cell>
          <cell r="D495" t="str">
            <v>Greenfield Area Office</v>
          </cell>
          <cell r="AJ495">
            <v>1</v>
          </cell>
          <cell r="AK495">
            <v>1</v>
          </cell>
          <cell r="AL495">
            <v>0.6</v>
          </cell>
        </row>
        <row r="496">
          <cell r="C496" t="str">
            <v>LUK / Fitchburg / 101 South St 3</v>
          </cell>
          <cell r="D496" t="str">
            <v>Haverhill Area Office</v>
          </cell>
          <cell r="O496">
            <v>0.22580645161290322</v>
          </cell>
        </row>
        <row r="497">
          <cell r="C497" t="str">
            <v>LUK / Fitchburg / 101 South St 4</v>
          </cell>
          <cell r="D497" t="str">
            <v>Lowell Area Office</v>
          </cell>
          <cell r="AG497">
            <v>1</v>
          </cell>
          <cell r="AH497">
            <v>0.967741935483871</v>
          </cell>
        </row>
        <row r="498">
          <cell r="C498" t="str">
            <v>LUK / Fitchburg / 101 South St 5</v>
          </cell>
          <cell r="D498" t="str">
            <v>Lutherans (Adop)</v>
          </cell>
          <cell r="AG498">
            <v>3.3333333333333333E-2</v>
          </cell>
        </row>
        <row r="499">
          <cell r="C499" t="str">
            <v>LUK / Fitchburg / 101 South St 6</v>
          </cell>
          <cell r="D499" t="str">
            <v>North Central Area Office</v>
          </cell>
          <cell r="E499">
            <v>3.4193548387096775</v>
          </cell>
          <cell r="F499">
            <v>4</v>
          </cell>
          <cell r="G499">
            <v>3.5</v>
          </cell>
          <cell r="H499">
            <v>2.3548387096774195</v>
          </cell>
          <cell r="I499">
            <v>3</v>
          </cell>
          <cell r="J499">
            <v>2.5483870967741935</v>
          </cell>
          <cell r="K499">
            <v>2</v>
          </cell>
          <cell r="L499">
            <v>2.7857142857142856</v>
          </cell>
          <cell r="M499">
            <v>3.8387096774193545</v>
          </cell>
          <cell r="N499">
            <v>3.5333333333333332</v>
          </cell>
          <cell r="O499">
            <v>2.6774193548387095</v>
          </cell>
          <cell r="P499">
            <v>4.4666666666666668</v>
          </cell>
          <cell r="Q499">
            <v>5.5483870967741939</v>
          </cell>
          <cell r="R499">
            <v>6.161290322580645</v>
          </cell>
          <cell r="S499">
            <v>6</v>
          </cell>
          <cell r="T499">
            <v>5.5806451612903221</v>
          </cell>
          <cell r="U499">
            <v>5.8666666666666671</v>
          </cell>
          <cell r="V499">
            <v>5.967741935483871</v>
          </cell>
          <cell r="W499">
            <v>5.258064516129032</v>
          </cell>
          <cell r="X499">
            <v>6</v>
          </cell>
          <cell r="Y499">
            <v>5.741935483870968</v>
          </cell>
          <cell r="Z499">
            <v>5.6666666666666661</v>
          </cell>
          <cell r="AA499">
            <v>5</v>
          </cell>
          <cell r="AB499">
            <v>5.1666666666666661</v>
          </cell>
          <cell r="AC499">
            <v>5.935483870967742</v>
          </cell>
          <cell r="AD499">
            <v>5.7741935483870961</v>
          </cell>
          <cell r="AE499">
            <v>5.6</v>
          </cell>
          <cell r="AF499">
            <v>6.096774193548387</v>
          </cell>
          <cell r="AG499">
            <v>4.3666666666666671</v>
          </cell>
          <cell r="AH499">
            <v>3.354838709677419</v>
          </cell>
          <cell r="AI499">
            <v>5.193548387096774</v>
          </cell>
          <cell r="AJ499">
            <v>5.0357142857142856</v>
          </cell>
          <cell r="AK499">
            <v>4.774193548387097</v>
          </cell>
          <cell r="AL499">
            <v>4.3</v>
          </cell>
          <cell r="AM499">
            <v>5</v>
          </cell>
          <cell r="AN499">
            <v>2.8</v>
          </cell>
          <cell r="AO499">
            <v>3.161290322580645</v>
          </cell>
          <cell r="AP499">
            <v>4.935483870967742</v>
          </cell>
          <cell r="AQ499">
            <v>5.0666666666666664</v>
          </cell>
          <cell r="AR499">
            <v>3.9677419354838706</v>
          </cell>
          <cell r="AS499">
            <v>4.833333333333333</v>
          </cell>
          <cell r="AT499">
            <v>5.419354838709677</v>
          </cell>
          <cell r="AU499">
            <v>5.290322580645161</v>
          </cell>
          <cell r="AV499">
            <v>2.2857142857142856</v>
          </cell>
          <cell r="AW499">
            <v>3.193548387096774</v>
          </cell>
          <cell r="AX499">
            <v>4.3</v>
          </cell>
          <cell r="AY499">
            <v>5.096774193548387</v>
          </cell>
          <cell r="AZ499">
            <v>6.1</v>
          </cell>
        </row>
        <row r="500">
          <cell r="C500" t="str">
            <v>LUK / Fitchburg / 101 South St 7</v>
          </cell>
          <cell r="D500" t="str">
            <v>South Central Area Office</v>
          </cell>
          <cell r="F500">
            <v>6.4516129032258063E-2</v>
          </cell>
          <cell r="G500">
            <v>0.13333333333333333</v>
          </cell>
          <cell r="H500">
            <v>0.45161290322580644</v>
          </cell>
          <cell r="I500">
            <v>0.5</v>
          </cell>
          <cell r="J500">
            <v>1.064516129032258</v>
          </cell>
          <cell r="K500">
            <v>1</v>
          </cell>
          <cell r="L500">
            <v>0.64285714285714279</v>
          </cell>
          <cell r="N500">
            <v>6.6666666666666666E-2</v>
          </cell>
          <cell r="AF500">
            <v>6.4516129032258063E-2</v>
          </cell>
          <cell r="AK500">
            <v>3.2258064516129031E-2</v>
          </cell>
          <cell r="AM500">
            <v>9.6774193548387094E-2</v>
          </cell>
          <cell r="AN500">
            <v>0.23333333333333334</v>
          </cell>
        </row>
        <row r="501">
          <cell r="C501" t="str">
            <v>LUK / Fitchburg / 101 South St 8</v>
          </cell>
          <cell r="D501" t="str">
            <v>Worcester East Area Office</v>
          </cell>
          <cell r="E501">
            <v>1.0322580645161292</v>
          </cell>
          <cell r="F501">
            <v>1.064516129032258</v>
          </cell>
          <cell r="G501">
            <v>1.1666666666666667</v>
          </cell>
          <cell r="H501">
            <v>1.838709677419355</v>
          </cell>
          <cell r="I501">
            <v>2</v>
          </cell>
          <cell r="J501">
            <v>2</v>
          </cell>
          <cell r="K501">
            <v>1.5483870967741935</v>
          </cell>
          <cell r="L501">
            <v>0.8214285714285714</v>
          </cell>
          <cell r="M501">
            <v>1</v>
          </cell>
          <cell r="N501">
            <v>0.9</v>
          </cell>
          <cell r="O501">
            <v>3.2258064516129031E-2</v>
          </cell>
          <cell r="R501">
            <v>0.12903225806451613</v>
          </cell>
          <cell r="S501">
            <v>3.3333333333333333E-2</v>
          </cell>
          <cell r="AA501">
            <v>3.2258064516129031E-2</v>
          </cell>
          <cell r="AH501">
            <v>0.90322580645161288</v>
          </cell>
          <cell r="AI501">
            <v>0.19354838709677419</v>
          </cell>
          <cell r="AN501">
            <v>0.46666666666666667</v>
          </cell>
          <cell r="AR501">
            <v>0.58064516129032262</v>
          </cell>
          <cell r="AX501">
            <v>6.6666666666666666E-2</v>
          </cell>
          <cell r="AY501">
            <v>0.22580645161290322</v>
          </cell>
        </row>
        <row r="502">
          <cell r="C502" t="str">
            <v>LUK / Fitchburg / 101 South St 9</v>
          </cell>
          <cell r="D502" t="str">
            <v>Worcester West Area Office</v>
          </cell>
          <cell r="E502">
            <v>1.064516129032258</v>
          </cell>
          <cell r="F502">
            <v>1.032258064516129</v>
          </cell>
          <cell r="G502">
            <v>0.8666666666666667</v>
          </cell>
          <cell r="H502">
            <v>1.096774193548387</v>
          </cell>
          <cell r="I502">
            <v>1.0333333333333334</v>
          </cell>
          <cell r="J502">
            <v>0.41935483870967744</v>
          </cell>
          <cell r="K502">
            <v>0.87096774193548387</v>
          </cell>
          <cell r="L502">
            <v>0.9285714285714286</v>
          </cell>
          <cell r="M502">
            <v>0.41935483870967744</v>
          </cell>
          <cell r="N502">
            <v>1</v>
          </cell>
          <cell r="O502">
            <v>1.032258064516129</v>
          </cell>
          <cell r="P502">
            <v>1</v>
          </cell>
          <cell r="Q502">
            <v>1</v>
          </cell>
          <cell r="R502">
            <v>1</v>
          </cell>
          <cell r="S502">
            <v>1.0333333333333334</v>
          </cell>
          <cell r="T502">
            <v>0.90322580645161288</v>
          </cell>
          <cell r="U502">
            <v>0.16666666666666666</v>
          </cell>
          <cell r="V502">
            <v>1</v>
          </cell>
          <cell r="W502">
            <v>1</v>
          </cell>
          <cell r="X502">
            <v>1</v>
          </cell>
          <cell r="Y502">
            <v>1</v>
          </cell>
          <cell r="Z502">
            <v>1.1000000000000001</v>
          </cell>
          <cell r="AA502">
            <v>1</v>
          </cell>
          <cell r="AB502">
            <v>1</v>
          </cell>
          <cell r="AC502">
            <v>0.80645161290322576</v>
          </cell>
          <cell r="AD502">
            <v>1</v>
          </cell>
          <cell r="AE502">
            <v>1.1333333333333333</v>
          </cell>
          <cell r="AF502">
            <v>0.93548387096774188</v>
          </cell>
          <cell r="AG502">
            <v>0.33333333333333331</v>
          </cell>
          <cell r="AH502">
            <v>1</v>
          </cell>
          <cell r="AI502">
            <v>1</v>
          </cell>
          <cell r="AJ502">
            <v>0.9642857142857143</v>
          </cell>
          <cell r="AK502">
            <v>3.2258064516129031E-2</v>
          </cell>
          <cell r="AL502">
            <v>0.26666666666666666</v>
          </cell>
          <cell r="AM502">
            <v>1.2903225806451613</v>
          </cell>
          <cell r="AN502">
            <v>1.2666666666666666</v>
          </cell>
          <cell r="AO502">
            <v>1.1935483870967742</v>
          </cell>
          <cell r="AP502">
            <v>1</v>
          </cell>
          <cell r="AQ502">
            <v>6.6666666666666666E-2</v>
          </cell>
          <cell r="AR502">
            <v>0.61290322580645162</v>
          </cell>
          <cell r="AS502">
            <v>1</v>
          </cell>
          <cell r="AT502">
            <v>1</v>
          </cell>
          <cell r="AU502">
            <v>1</v>
          </cell>
          <cell r="AV502">
            <v>0.35714285714285715</v>
          </cell>
          <cell r="AX502">
            <v>3.3333333333333333E-2</v>
          </cell>
          <cell r="AY502">
            <v>1.032258064516129</v>
          </cell>
          <cell r="AZ502">
            <v>0.56666666666666665</v>
          </cell>
        </row>
        <row r="503">
          <cell r="C503" t="str">
            <v>LUK / Fitchburg / 102 Day Street 1</v>
          </cell>
          <cell r="D503" t="str">
            <v>North Central Area Office</v>
          </cell>
          <cell r="E503">
            <v>0.87096774193548387</v>
          </cell>
          <cell r="F503">
            <v>1</v>
          </cell>
          <cell r="G503">
            <v>1</v>
          </cell>
          <cell r="H503">
            <v>0.87096774193548387</v>
          </cell>
          <cell r="I503">
            <v>1.3333333333333333</v>
          </cell>
          <cell r="J503">
            <v>1</v>
          </cell>
          <cell r="K503">
            <v>0.58064516129032262</v>
          </cell>
          <cell r="L503">
            <v>1</v>
          </cell>
          <cell r="M503">
            <v>1</v>
          </cell>
          <cell r="N503">
            <v>1.9666666666666668</v>
          </cell>
          <cell r="O503">
            <v>2.709677419354839</v>
          </cell>
          <cell r="P503">
            <v>2.5</v>
          </cell>
          <cell r="Q503">
            <v>1.3225806451612903</v>
          </cell>
          <cell r="R503">
            <v>1.1935483870967742</v>
          </cell>
          <cell r="S503">
            <v>1.6</v>
          </cell>
          <cell r="T503">
            <v>2.064516129032258</v>
          </cell>
          <cell r="U503">
            <v>2.0666666666666669</v>
          </cell>
          <cell r="V503">
            <v>1.8387096774193548</v>
          </cell>
          <cell r="W503">
            <v>2</v>
          </cell>
          <cell r="X503">
            <v>1.8620689655172415</v>
          </cell>
          <cell r="Y503">
            <v>0.4838709677419355</v>
          </cell>
          <cell r="AA503">
            <v>0.83870967741935476</v>
          </cell>
          <cell r="AB503">
            <v>2.8666666666666667</v>
          </cell>
          <cell r="AC503">
            <v>4.032258064516129</v>
          </cell>
          <cell r="AD503">
            <v>3.3225806451612905</v>
          </cell>
          <cell r="AE503">
            <v>2.8333333333333335</v>
          </cell>
          <cell r="AF503">
            <v>3.774193548387097</v>
          </cell>
          <cell r="AG503">
            <v>4.2333333333333334</v>
          </cell>
          <cell r="AH503">
            <v>4</v>
          </cell>
          <cell r="AI503">
            <v>3.8064516129032255</v>
          </cell>
          <cell r="AJ503">
            <v>3.8214285714285716</v>
          </cell>
          <cell r="AK503">
            <v>3.645161290322581</v>
          </cell>
          <cell r="AL503">
            <v>3.5</v>
          </cell>
          <cell r="AM503">
            <v>3.5806451612903225</v>
          </cell>
          <cell r="AN503">
            <v>3.4</v>
          </cell>
          <cell r="AO503">
            <v>3.709677419354839</v>
          </cell>
          <cell r="AP503">
            <v>2.4193548387096775</v>
          </cell>
        </row>
        <row r="504">
          <cell r="C504" t="str">
            <v>LUK / Fitchburg / 102 Day Street 2</v>
          </cell>
          <cell r="D504" t="str">
            <v>South Central Area Office</v>
          </cell>
          <cell r="F504">
            <v>6.4516129032258063E-2</v>
          </cell>
          <cell r="G504">
            <v>0.2</v>
          </cell>
          <cell r="H504">
            <v>0.32258064516129031</v>
          </cell>
          <cell r="I504">
            <v>1.0666666666666667</v>
          </cell>
          <cell r="J504">
            <v>0.61290322580645162</v>
          </cell>
          <cell r="K504">
            <v>0.93548387096774188</v>
          </cell>
          <cell r="L504">
            <v>0.39285714285714285</v>
          </cell>
          <cell r="M504">
            <v>0.83870967741935487</v>
          </cell>
          <cell r="Q504">
            <v>0.12903225806451613</v>
          </cell>
          <cell r="R504">
            <v>0.5161290322580645</v>
          </cell>
          <cell r="S504">
            <v>0.1</v>
          </cell>
          <cell r="T504">
            <v>3.2258064516129031E-2</v>
          </cell>
          <cell r="U504">
            <v>0.73333333333333328</v>
          </cell>
          <cell r="V504">
            <v>0.70967741935483863</v>
          </cell>
          <cell r="W504">
            <v>6.4516129032258063E-2</v>
          </cell>
          <cell r="Y504">
            <v>0.16129032258064516</v>
          </cell>
          <cell r="AC504">
            <v>0.58064516129032262</v>
          </cell>
          <cell r="AD504">
            <v>1.1612903225806452</v>
          </cell>
          <cell r="AE504">
            <v>0.96666666666666667</v>
          </cell>
          <cell r="AF504">
            <v>1</v>
          </cell>
          <cell r="AG504">
            <v>0.83333333333333326</v>
          </cell>
        </row>
        <row r="505">
          <cell r="C505" t="str">
            <v>LUK / Fitchburg / 102 Day Street 3</v>
          </cell>
          <cell r="D505" t="str">
            <v>Worcester East Area Office</v>
          </cell>
          <cell r="E505">
            <v>0.35483870967741937</v>
          </cell>
          <cell r="F505">
            <v>0.25806451612903225</v>
          </cell>
          <cell r="G505">
            <v>0.93333333333333335</v>
          </cell>
          <cell r="H505">
            <v>0.67741935483870963</v>
          </cell>
          <cell r="I505">
            <v>0.66666666666666663</v>
          </cell>
          <cell r="J505">
            <v>0.25806451612903225</v>
          </cell>
          <cell r="K505">
            <v>0.70967741935483875</v>
          </cell>
          <cell r="L505">
            <v>0.8571428571428571</v>
          </cell>
          <cell r="M505">
            <v>0.967741935483871</v>
          </cell>
          <cell r="N505">
            <v>0.7</v>
          </cell>
          <cell r="O505">
            <v>0.70967741935483875</v>
          </cell>
          <cell r="P505">
            <v>0.23333333333333334</v>
          </cell>
          <cell r="Q505">
            <v>0.74193548387096775</v>
          </cell>
          <cell r="R505">
            <v>1</v>
          </cell>
          <cell r="S505">
            <v>1</v>
          </cell>
          <cell r="T505">
            <v>1</v>
          </cell>
          <cell r="U505">
            <v>1</v>
          </cell>
          <cell r="V505">
            <v>1.3548387096774193</v>
          </cell>
          <cell r="W505">
            <v>1.903225806451613</v>
          </cell>
          <cell r="X505">
            <v>1.7931034482758621</v>
          </cell>
          <cell r="Y505">
            <v>0.64516129032258074</v>
          </cell>
          <cell r="Z505">
            <v>1.9666666666666666</v>
          </cell>
          <cell r="AA505">
            <v>2.3548387096774195</v>
          </cell>
          <cell r="AB505">
            <v>1.9333333333333333</v>
          </cell>
          <cell r="AC505">
            <v>0.58064516129032251</v>
          </cell>
          <cell r="AD505">
            <v>1.032258064516129</v>
          </cell>
          <cell r="AE505">
            <v>1.5</v>
          </cell>
          <cell r="AF505">
            <v>1.5161290322580645</v>
          </cell>
          <cell r="AG505">
            <v>1.5333333333333332</v>
          </cell>
          <cell r="AH505">
            <v>2.258064516129032</v>
          </cell>
          <cell r="AI505">
            <v>1.129032258064516</v>
          </cell>
          <cell r="AJ505">
            <v>2.1071428571428572</v>
          </cell>
          <cell r="AK505">
            <v>2</v>
          </cell>
          <cell r="AL505">
            <v>1.6333333333333333</v>
          </cell>
          <cell r="AM505">
            <v>1</v>
          </cell>
          <cell r="AN505">
            <v>1</v>
          </cell>
          <cell r="AO505">
            <v>1.129032258064516</v>
          </cell>
          <cell r="AP505">
            <v>1.2580645161290323</v>
          </cell>
          <cell r="AQ505">
            <v>1</v>
          </cell>
          <cell r="AR505">
            <v>1</v>
          </cell>
          <cell r="AS505">
            <v>0.5</v>
          </cell>
        </row>
        <row r="506">
          <cell r="C506" t="str">
            <v>LUK / Fitchburg / 102 Day Street 4</v>
          </cell>
          <cell r="D506" t="str">
            <v>Worcester West Area Office</v>
          </cell>
          <cell r="E506">
            <v>0.80645161290322576</v>
          </cell>
          <cell r="F506">
            <v>1</v>
          </cell>
          <cell r="G506">
            <v>1</v>
          </cell>
          <cell r="H506">
            <v>0.77419354838709675</v>
          </cell>
          <cell r="I506">
            <v>0.93333333333333335</v>
          </cell>
          <cell r="J506">
            <v>1.6129032258064515</v>
          </cell>
          <cell r="K506">
            <v>1.5483870967741935</v>
          </cell>
          <cell r="L506">
            <v>1</v>
          </cell>
          <cell r="M506">
            <v>1</v>
          </cell>
          <cell r="N506">
            <v>1</v>
          </cell>
          <cell r="O506">
            <v>1</v>
          </cell>
          <cell r="P506">
            <v>0.93333333333333335</v>
          </cell>
          <cell r="Q506">
            <v>1.3548387096774195</v>
          </cell>
          <cell r="R506">
            <v>1</v>
          </cell>
          <cell r="S506">
            <v>0.76666666666666672</v>
          </cell>
          <cell r="T506">
            <v>0.967741935483871</v>
          </cell>
          <cell r="U506">
            <v>1</v>
          </cell>
          <cell r="V506">
            <v>0.74193548387096775</v>
          </cell>
          <cell r="W506">
            <v>1</v>
          </cell>
          <cell r="X506">
            <v>0.75862068965517238</v>
          </cell>
          <cell r="Z506">
            <v>0.2</v>
          </cell>
          <cell r="AA506">
            <v>1</v>
          </cell>
          <cell r="AB506">
            <v>0.83333333333333326</v>
          </cell>
          <cell r="AC506">
            <v>0.90322580645161299</v>
          </cell>
          <cell r="AD506">
            <v>1.1935483870967742</v>
          </cell>
          <cell r="AE506">
            <v>0.9</v>
          </cell>
          <cell r="AF506">
            <v>2</v>
          </cell>
          <cell r="AG506">
            <v>2</v>
          </cell>
          <cell r="AH506">
            <v>1.7096774193548387</v>
          </cell>
          <cell r="AI506">
            <v>2</v>
          </cell>
          <cell r="AJ506">
            <v>1.6428571428571428</v>
          </cell>
          <cell r="AK506">
            <v>2.4838709677419355</v>
          </cell>
          <cell r="AL506">
            <v>2.5</v>
          </cell>
          <cell r="AM506">
            <v>2</v>
          </cell>
          <cell r="AN506">
            <v>2</v>
          </cell>
          <cell r="AO506">
            <v>1.6129032258064515</v>
          </cell>
          <cell r="AP506">
            <v>9.6774193548387094E-2</v>
          </cell>
        </row>
        <row r="507">
          <cell r="C507" t="str">
            <v>LUK / Fitchburg / 27 Myrtle Ave 1</v>
          </cell>
          <cell r="D507" t="str">
            <v>Lowell Area Office</v>
          </cell>
          <cell r="Z507">
            <v>3.3333333333333333E-2</v>
          </cell>
        </row>
        <row r="508">
          <cell r="C508" t="str">
            <v>LUK / Fitchburg / 27 Myrtle Ave 2</v>
          </cell>
          <cell r="D508" t="str">
            <v>North Central Area Office</v>
          </cell>
          <cell r="E508">
            <v>1.4816129032258065</v>
          </cell>
          <cell r="F508">
            <v>1.1612903225806452</v>
          </cell>
          <cell r="G508">
            <v>3.5333333333333332</v>
          </cell>
          <cell r="H508">
            <v>4.903225806451613</v>
          </cell>
          <cell r="I508">
            <v>5</v>
          </cell>
          <cell r="J508">
            <v>4.9677419354838701</v>
          </cell>
          <cell r="K508">
            <v>5.709677419354839</v>
          </cell>
          <cell r="L508">
            <v>3.8571428571428572</v>
          </cell>
          <cell r="M508">
            <v>4.6129032258064511</v>
          </cell>
          <cell r="N508">
            <v>5.4333333333333336</v>
          </cell>
          <cell r="O508">
            <v>5.032258064516129</v>
          </cell>
          <cell r="P508">
            <v>4.9000000000000004</v>
          </cell>
          <cell r="Q508">
            <v>5.290322580645161</v>
          </cell>
          <cell r="R508">
            <v>5.5483870967741931</v>
          </cell>
          <cell r="S508">
            <v>5.3</v>
          </cell>
          <cell r="T508">
            <v>4.967741935483871</v>
          </cell>
          <cell r="U508">
            <v>4.4000000000000004</v>
          </cell>
          <cell r="V508">
            <v>4.967741935483871</v>
          </cell>
          <cell r="W508">
            <v>4.7419354838709671</v>
          </cell>
          <cell r="X508">
            <v>4.4137931034482758</v>
          </cell>
          <cell r="Y508">
            <v>4.870967741935484</v>
          </cell>
          <cell r="Z508">
            <v>5</v>
          </cell>
          <cell r="AA508">
            <v>4.935483870967742</v>
          </cell>
          <cell r="AB508">
            <v>3.4666666666666668</v>
          </cell>
          <cell r="AC508">
            <v>2.193548387096774</v>
          </cell>
          <cell r="AD508">
            <v>2.612903225806452</v>
          </cell>
          <cell r="AE508">
            <v>1</v>
          </cell>
          <cell r="AF508">
            <v>0.61290322580645162</v>
          </cell>
          <cell r="AG508">
            <v>1.7333333333333334</v>
          </cell>
          <cell r="AH508">
            <v>2.193548387096774</v>
          </cell>
          <cell r="AI508">
            <v>2.3870967741935485</v>
          </cell>
          <cell r="AJ508">
            <v>3.0357142857142856</v>
          </cell>
          <cell r="AK508">
            <v>2.935483870967742</v>
          </cell>
          <cell r="AL508">
            <v>3.0333333333333332</v>
          </cell>
          <cell r="AM508">
            <v>3</v>
          </cell>
          <cell r="AN508">
            <v>2.8</v>
          </cell>
          <cell r="AO508">
            <v>2.612903225806452</v>
          </cell>
          <cell r="AP508">
            <v>1.903225806451613</v>
          </cell>
          <cell r="AQ508">
            <v>3</v>
          </cell>
          <cell r="AR508">
            <v>1.6774193548387097</v>
          </cell>
          <cell r="AS508">
            <v>1.4666666666666668</v>
          </cell>
          <cell r="AT508">
            <v>1.096774193548387</v>
          </cell>
          <cell r="AU508">
            <v>2.6451612903225805</v>
          </cell>
          <cell r="AV508">
            <v>3</v>
          </cell>
          <cell r="AW508">
            <v>1.6129032258064515</v>
          </cell>
          <cell r="AY508">
            <v>1.3870967741935485</v>
          </cell>
          <cell r="AZ508">
            <v>2.2333333333333334</v>
          </cell>
        </row>
        <row r="509">
          <cell r="C509" t="str">
            <v>LUK / Fitchburg / 27 Myrtle Ave 3</v>
          </cell>
          <cell r="D509" t="str">
            <v>South Central Area Office</v>
          </cell>
          <cell r="E509">
            <v>6.4516129032258063E-2</v>
          </cell>
          <cell r="F509">
            <v>0.87096774193548387</v>
          </cell>
          <cell r="I509">
            <v>3.3333333333333333E-2</v>
          </cell>
          <cell r="J509">
            <v>6.4516129032258063E-2</v>
          </cell>
          <cell r="L509">
            <v>7.1428571428571425E-2</v>
          </cell>
          <cell r="Q509">
            <v>3.2258064516129031E-2</v>
          </cell>
          <cell r="U509">
            <v>0.13333333333333333</v>
          </cell>
          <cell r="AB509">
            <v>0.13333333333333333</v>
          </cell>
          <cell r="AG509">
            <v>0.33333333333333331</v>
          </cell>
          <cell r="AH509">
            <v>0.77419354838709675</v>
          </cell>
          <cell r="AI509">
            <v>1</v>
          </cell>
          <cell r="AJ509">
            <v>1.2142857142857142</v>
          </cell>
          <cell r="AK509">
            <v>1.129032258064516</v>
          </cell>
          <cell r="AL509">
            <v>1</v>
          </cell>
          <cell r="AM509">
            <v>1</v>
          </cell>
          <cell r="AN509">
            <v>1.1000000000000001</v>
          </cell>
          <cell r="AO509">
            <v>1</v>
          </cell>
          <cell r="AP509">
            <v>1</v>
          </cell>
          <cell r="AQ509">
            <v>0.5</v>
          </cell>
          <cell r="AR509">
            <v>1</v>
          </cell>
          <cell r="AS509">
            <v>0.83333333333333337</v>
          </cell>
          <cell r="AT509">
            <v>3.2258064516129031E-2</v>
          </cell>
          <cell r="AV509">
            <v>7.1428571428571425E-2</v>
          </cell>
        </row>
        <row r="510">
          <cell r="C510" t="str">
            <v>LUK / Fitchburg / 27 Myrtle Ave 4</v>
          </cell>
          <cell r="D510" t="str">
            <v>Worcester East Area Office</v>
          </cell>
          <cell r="E510">
            <v>2</v>
          </cell>
          <cell r="F510">
            <v>3.225806451612903</v>
          </cell>
          <cell r="G510">
            <v>1.7</v>
          </cell>
          <cell r="H510">
            <v>0.54838709677419351</v>
          </cell>
          <cell r="I510">
            <v>1.9333333333333333</v>
          </cell>
          <cell r="J510">
            <v>1.064516129032258</v>
          </cell>
          <cell r="K510">
            <v>1.032258064516129</v>
          </cell>
          <cell r="L510">
            <v>0.8214285714285714</v>
          </cell>
          <cell r="M510">
            <v>1</v>
          </cell>
          <cell r="N510">
            <v>1.4666666666666668</v>
          </cell>
          <cell r="O510">
            <v>1.935483870967742</v>
          </cell>
          <cell r="P510">
            <v>1.8333333333333335</v>
          </cell>
          <cell r="Q510">
            <v>2.258064516129032</v>
          </cell>
          <cell r="R510">
            <v>2.064516129032258</v>
          </cell>
          <cell r="S510">
            <v>2</v>
          </cell>
          <cell r="T510">
            <v>2.032258064516129</v>
          </cell>
          <cell r="U510">
            <v>2.1333333333333333</v>
          </cell>
          <cell r="V510">
            <v>2.064516129032258</v>
          </cell>
          <cell r="W510">
            <v>2.032258064516129</v>
          </cell>
          <cell r="X510">
            <v>2.2758620689655173</v>
          </cell>
          <cell r="Y510">
            <v>2.064516129032258</v>
          </cell>
          <cell r="Z510">
            <v>2</v>
          </cell>
          <cell r="AA510">
            <v>1.7741935483870968</v>
          </cell>
          <cell r="AB510">
            <v>1.8666666666666667</v>
          </cell>
          <cell r="AC510">
            <v>2.4193548387096775</v>
          </cell>
          <cell r="AD510">
            <v>2.0645161290322585</v>
          </cell>
          <cell r="AE510">
            <v>1.7333333333333334</v>
          </cell>
          <cell r="AF510">
            <v>1.7096774193548387</v>
          </cell>
          <cell r="AG510">
            <v>1</v>
          </cell>
          <cell r="AH510">
            <v>1.096774193548387</v>
          </cell>
          <cell r="AI510">
            <v>1.903225806451613</v>
          </cell>
          <cell r="AJ510">
            <v>1.1071428571428572</v>
          </cell>
          <cell r="AK510">
            <v>1.161290322580645</v>
          </cell>
          <cell r="AL510">
            <v>1.4666666666666668</v>
          </cell>
          <cell r="AM510">
            <v>2.096774193548387</v>
          </cell>
          <cell r="AN510">
            <v>2.1333333333333333</v>
          </cell>
          <cell r="AO510">
            <v>1.6451612903225807</v>
          </cell>
          <cell r="AP510">
            <v>2.4838709677419355</v>
          </cell>
          <cell r="AQ510">
            <v>1.9666666666666668</v>
          </cell>
          <cell r="AR510">
            <v>1.7741935483870968</v>
          </cell>
          <cell r="AS510">
            <v>0.26666666666666666</v>
          </cell>
          <cell r="AT510">
            <v>2.064516129032258</v>
          </cell>
          <cell r="AU510">
            <v>2.161290322580645</v>
          </cell>
          <cell r="AV510">
            <v>2.8214285714285716</v>
          </cell>
          <cell r="AW510">
            <v>3</v>
          </cell>
          <cell r="AX510">
            <v>2.8333333333333335</v>
          </cell>
          <cell r="AY510">
            <v>1.2580645161290323</v>
          </cell>
          <cell r="AZ510">
            <v>1.7</v>
          </cell>
        </row>
        <row r="511">
          <cell r="C511" t="str">
            <v>LUK / Fitchburg / 27 Myrtle Ave 5</v>
          </cell>
          <cell r="D511" t="str">
            <v>Worcester West Area Office</v>
          </cell>
          <cell r="E511">
            <v>1.7419354838709675</v>
          </cell>
          <cell r="F511">
            <v>1.5161290322580645</v>
          </cell>
          <cell r="G511">
            <v>2.1666666666666665</v>
          </cell>
          <cell r="H511">
            <v>1.903225806451613</v>
          </cell>
          <cell r="I511">
            <v>1.0333333333333334</v>
          </cell>
          <cell r="J511">
            <v>2</v>
          </cell>
          <cell r="K511">
            <v>1.8064516129032255</v>
          </cell>
          <cell r="L511">
            <v>2.0714285714285712</v>
          </cell>
          <cell r="M511">
            <v>2</v>
          </cell>
          <cell r="N511">
            <v>2.0666666666666664</v>
          </cell>
          <cell r="O511">
            <v>2</v>
          </cell>
          <cell r="P511">
            <v>1.9666666666666668</v>
          </cell>
          <cell r="Q511">
            <v>1.7096774193548385</v>
          </cell>
          <cell r="R511">
            <v>1.4838709677419355</v>
          </cell>
          <cell r="S511">
            <v>2.1</v>
          </cell>
          <cell r="T511">
            <v>1.7419354838709677</v>
          </cell>
          <cell r="U511">
            <v>2.0333333333333332</v>
          </cell>
          <cell r="V511">
            <v>2</v>
          </cell>
          <cell r="W511">
            <v>2.129032258064516</v>
          </cell>
          <cell r="X511">
            <v>2</v>
          </cell>
          <cell r="Y511">
            <v>2.096774193548387</v>
          </cell>
          <cell r="Z511">
            <v>1.8333333333333333</v>
          </cell>
          <cell r="AA511">
            <v>2</v>
          </cell>
          <cell r="AB511">
            <v>2</v>
          </cell>
          <cell r="AC511">
            <v>1.6451612903225805</v>
          </cell>
          <cell r="AD511">
            <v>1.4193548387096775</v>
          </cell>
          <cell r="AE511">
            <v>2</v>
          </cell>
          <cell r="AF511">
            <v>1.903225806451613</v>
          </cell>
          <cell r="AG511">
            <v>1</v>
          </cell>
          <cell r="AH511">
            <v>1</v>
          </cell>
          <cell r="AI511">
            <v>1</v>
          </cell>
          <cell r="AJ511">
            <v>0.35714285714285715</v>
          </cell>
          <cell r="AL511">
            <v>0.2</v>
          </cell>
          <cell r="AM511">
            <v>1</v>
          </cell>
          <cell r="AN511">
            <v>0.83333333333333337</v>
          </cell>
          <cell r="AO511">
            <v>0.22580645161290322</v>
          </cell>
          <cell r="AP511">
            <v>1.2258064516129032</v>
          </cell>
          <cell r="AQ511">
            <v>1</v>
          </cell>
          <cell r="AR511">
            <v>1.7419354838709675</v>
          </cell>
          <cell r="AS511">
            <v>1.2</v>
          </cell>
          <cell r="AT511">
            <v>1</v>
          </cell>
          <cell r="AU511">
            <v>1</v>
          </cell>
          <cell r="AV511">
            <v>0.85714285714285721</v>
          </cell>
          <cell r="AW511">
            <v>0.67741935483870974</v>
          </cell>
          <cell r="AX511">
            <v>1</v>
          </cell>
          <cell r="AY511">
            <v>1</v>
          </cell>
          <cell r="AZ511">
            <v>0.9</v>
          </cell>
        </row>
        <row r="512">
          <cell r="C512" t="str">
            <v>LUK / Fitchburg / 27 Myrtle Ave 6</v>
          </cell>
          <cell r="D512" t="str">
            <v>(blank)</v>
          </cell>
          <cell r="G512">
            <v>3.3333333333333333E-2</v>
          </cell>
        </row>
        <row r="513">
          <cell r="C513" t="str">
            <v>LUK / Fitchburg / 846 Westminster 1</v>
          </cell>
          <cell r="D513" t="str">
            <v>North Central Area Office</v>
          </cell>
          <cell r="AP513">
            <v>0.19354838709677419</v>
          </cell>
          <cell r="AQ513">
            <v>2.8333333333333335</v>
          </cell>
          <cell r="AR513">
            <v>3.7419354838709671</v>
          </cell>
          <cell r="AS513">
            <v>3.7666666666666666</v>
          </cell>
          <cell r="AT513">
            <v>3.290322580645161</v>
          </cell>
          <cell r="AU513">
            <v>1.6774193548387097</v>
          </cell>
          <cell r="AV513">
            <v>2.3214285714285712</v>
          </cell>
          <cell r="AW513">
            <v>4.709677419354839</v>
          </cell>
          <cell r="AX513">
            <v>4.9000000000000004</v>
          </cell>
          <cell r="AY513">
            <v>3.8064516129032255</v>
          </cell>
          <cell r="AZ513">
            <v>3.2</v>
          </cell>
        </row>
        <row r="514">
          <cell r="C514" t="str">
            <v>LUK / Fitchburg / 846 Westminster 2</v>
          </cell>
          <cell r="D514" t="str">
            <v>South Central Area Office</v>
          </cell>
          <cell r="AT514">
            <v>3.2258064516129031E-2</v>
          </cell>
          <cell r="AW514">
            <v>3.2258064516129031E-2</v>
          </cell>
          <cell r="AX514">
            <v>0.1</v>
          </cell>
        </row>
        <row r="515">
          <cell r="C515" t="str">
            <v>LUK / Fitchburg / 846 Westminster 3</v>
          </cell>
          <cell r="D515" t="str">
            <v>Worcester East Area Office</v>
          </cell>
          <cell r="AQ515">
            <v>0.1</v>
          </cell>
          <cell r="AR515">
            <v>0.64516129032258063</v>
          </cell>
          <cell r="AS515">
            <v>0.73333333333333339</v>
          </cell>
          <cell r="AT515">
            <v>1</v>
          </cell>
          <cell r="AU515">
            <v>1.3548387096774195</v>
          </cell>
          <cell r="AV515">
            <v>2.8571428571428572</v>
          </cell>
          <cell r="AW515">
            <v>1</v>
          </cell>
          <cell r="AX515">
            <v>1.6</v>
          </cell>
          <cell r="AY515">
            <v>2.193548387096774</v>
          </cell>
          <cell r="AZ515">
            <v>1.6333333333333335</v>
          </cell>
        </row>
        <row r="516">
          <cell r="C516" t="str">
            <v>LUK / Fitchburg / 846 Westminster 4</v>
          </cell>
          <cell r="D516" t="str">
            <v>Worcester West Area Office</v>
          </cell>
          <cell r="AP516">
            <v>0.32258064516129031</v>
          </cell>
          <cell r="AQ516">
            <v>1.9333333333333333</v>
          </cell>
          <cell r="AR516">
            <v>1.3870967741935485</v>
          </cell>
          <cell r="AS516">
            <v>1</v>
          </cell>
          <cell r="AT516">
            <v>1.096774193548387</v>
          </cell>
          <cell r="AU516">
            <v>2.032258064516129</v>
          </cell>
          <cell r="AV516">
            <v>1.1428571428571428</v>
          </cell>
          <cell r="AW516">
            <v>2</v>
          </cell>
          <cell r="AX516">
            <v>1.7666666666666668</v>
          </cell>
          <cell r="AY516">
            <v>2.032258064516129</v>
          </cell>
          <cell r="AZ516">
            <v>1.8666666666666667</v>
          </cell>
        </row>
        <row r="517">
          <cell r="C517" t="str">
            <v>LUK / Fitchburg / 846 Westminster 5</v>
          </cell>
          <cell r="D517" t="str">
            <v>(blank)</v>
          </cell>
          <cell r="AZ517">
            <v>0.2</v>
          </cell>
        </row>
        <row r="518">
          <cell r="C518" t="str">
            <v>NFI / Arlington /23 Maple St 1</v>
          </cell>
          <cell r="D518" t="str">
            <v>Arlington Area Office</v>
          </cell>
          <cell r="G518">
            <v>1.8333333333333335</v>
          </cell>
          <cell r="H518">
            <v>1.7096774193548387</v>
          </cell>
          <cell r="I518">
            <v>1.8</v>
          </cell>
          <cell r="J518">
            <v>1.9032258064516128</v>
          </cell>
          <cell r="K518">
            <v>1.7096774193548387</v>
          </cell>
          <cell r="L518">
            <v>1.6785714285714286</v>
          </cell>
          <cell r="M518">
            <v>1.6774193548387095</v>
          </cell>
          <cell r="N518">
            <v>1.6</v>
          </cell>
          <cell r="O518">
            <v>1.9354838709677418</v>
          </cell>
          <cell r="P518">
            <v>1.8</v>
          </cell>
          <cell r="Q518">
            <v>1.935483870967742</v>
          </cell>
          <cell r="R518">
            <v>2</v>
          </cell>
          <cell r="S518">
            <v>1.3333333333333335</v>
          </cell>
          <cell r="T518">
            <v>1</v>
          </cell>
          <cell r="U518">
            <v>1.5333333333333334</v>
          </cell>
          <cell r="V518">
            <v>1.3225806451612903</v>
          </cell>
          <cell r="W518">
            <v>1.8064516129032258</v>
          </cell>
          <cell r="X518">
            <v>1.896551724137931</v>
          </cell>
          <cell r="Y518">
            <v>2.193548387096774</v>
          </cell>
          <cell r="Z518">
            <v>1.7</v>
          </cell>
          <cell r="AA518">
            <v>2</v>
          </cell>
          <cell r="AB518">
            <v>2</v>
          </cell>
          <cell r="AC518">
            <v>1.3870967741935483</v>
          </cell>
          <cell r="AD518">
            <v>2.129032258064516</v>
          </cell>
          <cell r="AE518">
            <v>2.0666666666666669</v>
          </cell>
          <cell r="AF518">
            <v>2.225806451612903</v>
          </cell>
          <cell r="AG518">
            <v>2.0333333333333332</v>
          </cell>
          <cell r="AH518">
            <v>1.7419354838709675</v>
          </cell>
          <cell r="AI518">
            <v>1.7096774193548387</v>
          </cell>
          <cell r="AJ518">
            <v>1.25</v>
          </cell>
          <cell r="AK518">
            <v>1.8387096774193548</v>
          </cell>
          <cell r="AL518">
            <v>2</v>
          </cell>
          <cell r="AM518">
            <v>2</v>
          </cell>
          <cell r="AN518">
            <v>2.1</v>
          </cell>
          <cell r="AO518">
            <v>2</v>
          </cell>
          <cell r="AP518">
            <v>1.6451612903225805</v>
          </cell>
          <cell r="AQ518">
            <v>1.7666666666666666</v>
          </cell>
          <cell r="AR518">
            <v>1.8709677419354838</v>
          </cell>
          <cell r="AS518">
            <v>2.333333333333333</v>
          </cell>
          <cell r="AT518">
            <v>1.9677419354838708</v>
          </cell>
          <cell r="AU518">
            <v>1.9032258064516128</v>
          </cell>
          <cell r="AV518">
            <v>2.3571428571428572</v>
          </cell>
          <cell r="AW518">
            <v>2.5483870967741935</v>
          </cell>
          <cell r="AX518">
            <v>1.8</v>
          </cell>
          <cell r="AY518">
            <v>1.4193548387096775</v>
          </cell>
          <cell r="AZ518">
            <v>2.0333333333333332</v>
          </cell>
        </row>
        <row r="519">
          <cell r="C519" t="str">
            <v>NFI / Arlington /23 Maple St 2</v>
          </cell>
          <cell r="D519" t="str">
            <v>Cambridge Area Office</v>
          </cell>
          <cell r="G519">
            <v>1.5666666666666669</v>
          </cell>
          <cell r="H519">
            <v>1.6451612903225805</v>
          </cell>
          <cell r="I519">
            <v>1.9</v>
          </cell>
          <cell r="J519">
            <v>1.8387096774193548</v>
          </cell>
          <cell r="K519">
            <v>1.8064516129032258</v>
          </cell>
          <cell r="L519">
            <v>1.8928571428571428</v>
          </cell>
          <cell r="M519">
            <v>1.6129032258064515</v>
          </cell>
          <cell r="N519">
            <v>2</v>
          </cell>
          <cell r="O519">
            <v>1.7096774193548387</v>
          </cell>
          <cell r="P519">
            <v>0.86666666666666659</v>
          </cell>
          <cell r="Q519">
            <v>1.3870967741935485</v>
          </cell>
          <cell r="R519">
            <v>1.8064516129032258</v>
          </cell>
          <cell r="S519">
            <v>0.56666666666666665</v>
          </cell>
          <cell r="T519">
            <v>0.5161290322580645</v>
          </cell>
          <cell r="U519">
            <v>1.7666666666666666</v>
          </cell>
          <cell r="V519">
            <v>1.6129032258064515</v>
          </cell>
          <cell r="W519">
            <v>1.6774193548387095</v>
          </cell>
          <cell r="X519">
            <v>2</v>
          </cell>
          <cell r="Y519">
            <v>1.7741935483870965</v>
          </cell>
          <cell r="Z519">
            <v>1.6333333333333333</v>
          </cell>
          <cell r="AA519">
            <v>1.870967741935484</v>
          </cell>
          <cell r="AB519">
            <v>1.6333333333333333</v>
          </cell>
          <cell r="AC519">
            <v>2</v>
          </cell>
          <cell r="AD519">
            <v>0.77419354838709675</v>
          </cell>
          <cell r="AE519">
            <v>0.2</v>
          </cell>
          <cell r="AF519">
            <v>1.7419354838709675</v>
          </cell>
          <cell r="AG519">
            <v>2.0333333333333332</v>
          </cell>
          <cell r="AH519">
            <v>2</v>
          </cell>
          <cell r="AI519">
            <v>1.4838709677419355</v>
          </cell>
          <cell r="AJ519">
            <v>0.75</v>
          </cell>
          <cell r="AK519">
            <v>1.935483870967742</v>
          </cell>
          <cell r="AL519">
            <v>1.5666666666666667</v>
          </cell>
          <cell r="AM519">
            <v>1.741935483870968</v>
          </cell>
          <cell r="AN519">
            <v>1.4333333333333333</v>
          </cell>
          <cell r="AO519">
            <v>2</v>
          </cell>
          <cell r="AP519">
            <v>1.7419354838709677</v>
          </cell>
          <cell r="AQ519">
            <v>0.8666666666666667</v>
          </cell>
          <cell r="AR519">
            <v>1.1935483870967742</v>
          </cell>
          <cell r="AS519">
            <v>1.2666666666666666</v>
          </cell>
          <cell r="AT519">
            <v>1.4516129032258065</v>
          </cell>
          <cell r="AU519">
            <v>1.7096774193548387</v>
          </cell>
          <cell r="AV519">
            <v>2</v>
          </cell>
          <cell r="AW519">
            <v>1.8064516129032258</v>
          </cell>
          <cell r="AX519">
            <v>1.8</v>
          </cell>
          <cell r="AY519">
            <v>1.7741935483870968</v>
          </cell>
          <cell r="AZ519">
            <v>1.7333333333333334</v>
          </cell>
        </row>
        <row r="520">
          <cell r="C520" t="str">
            <v>NFI / Arlington /23 Maple St 3</v>
          </cell>
          <cell r="D520" t="str">
            <v>Cambridge Fam &amp; Child Srvcs (Adop)</v>
          </cell>
          <cell r="AR520">
            <v>0.41935483870967744</v>
          </cell>
          <cell r="AS520">
            <v>1</v>
          </cell>
          <cell r="AT520">
            <v>0.32258064516129031</v>
          </cell>
        </row>
        <row r="521">
          <cell r="C521" t="str">
            <v>NFI / Arlington /23 Maple St 4</v>
          </cell>
          <cell r="D521" t="str">
            <v>Coastal Area Office</v>
          </cell>
          <cell r="N521">
            <v>0.1</v>
          </cell>
          <cell r="O521">
            <v>6.4516129032258063E-2</v>
          </cell>
          <cell r="S521">
            <v>0.13333333333333333</v>
          </cell>
        </row>
        <row r="522">
          <cell r="C522" t="str">
            <v>NFI / Arlington /23 Maple St 5</v>
          </cell>
          <cell r="D522" t="str">
            <v>Framingham Area Office</v>
          </cell>
          <cell r="I522">
            <v>3.3333333333333333E-2</v>
          </cell>
          <cell r="M522">
            <v>0.41935483870967738</v>
          </cell>
          <cell r="R522">
            <v>0.12903225806451613</v>
          </cell>
          <cell r="T522">
            <v>0.38709677419354838</v>
          </cell>
          <cell r="U522">
            <v>1</v>
          </cell>
          <cell r="V522">
            <v>0.93548387096774199</v>
          </cell>
          <cell r="W522">
            <v>0.5161290322580645</v>
          </cell>
          <cell r="Z522">
            <v>0.26666666666666666</v>
          </cell>
          <cell r="AE522">
            <v>3.3333333333333333E-2</v>
          </cell>
          <cell r="AH522">
            <v>3.2258064516129031E-2</v>
          </cell>
          <cell r="AJ522">
            <v>3.5714285714285712E-2</v>
          </cell>
          <cell r="AK522">
            <v>3.2258064516129031E-2</v>
          </cell>
          <cell r="AN522">
            <v>6.6666666666666666E-2</v>
          </cell>
          <cell r="AX522">
            <v>0.13333333333333333</v>
          </cell>
          <cell r="AY522">
            <v>0.22580645161290322</v>
          </cell>
        </row>
        <row r="523">
          <cell r="C523" t="str">
            <v>NFI / Arlington /23 Maple St 6</v>
          </cell>
          <cell r="D523" t="str">
            <v>Greenfield Area Office</v>
          </cell>
          <cell r="AD523">
            <v>0.16129032258064516</v>
          </cell>
          <cell r="AE523">
            <v>3.3333333333333333E-2</v>
          </cell>
        </row>
        <row r="524">
          <cell r="C524" t="str">
            <v>NFI / Arlington /23 Maple St 7</v>
          </cell>
          <cell r="D524" t="str">
            <v>Lynn Area Office</v>
          </cell>
          <cell r="AO524">
            <v>0.967741935483871</v>
          </cell>
          <cell r="AP524">
            <v>0.83870967741935487</v>
          </cell>
        </row>
        <row r="525">
          <cell r="C525" t="str">
            <v>NFI / Arlington /23 Maple St 8</v>
          </cell>
          <cell r="D525" t="str">
            <v>Malden Area Office</v>
          </cell>
          <cell r="G525">
            <v>0.8666666666666667</v>
          </cell>
          <cell r="H525">
            <v>1.7419354838709677</v>
          </cell>
          <cell r="I525">
            <v>1.8666666666666667</v>
          </cell>
          <cell r="J525">
            <v>1.8064516129032258</v>
          </cell>
          <cell r="K525">
            <v>1.9032258064516128</v>
          </cell>
          <cell r="L525">
            <v>1.5357142857142856</v>
          </cell>
          <cell r="M525">
            <v>1.5161290322580645</v>
          </cell>
          <cell r="N525">
            <v>2</v>
          </cell>
          <cell r="O525">
            <v>2</v>
          </cell>
          <cell r="P525">
            <v>2.9</v>
          </cell>
          <cell r="Q525">
            <v>2.064516129032258</v>
          </cell>
          <cell r="R525">
            <v>1.7419354838709675</v>
          </cell>
          <cell r="S525">
            <v>1.7666666666666666</v>
          </cell>
          <cell r="T525">
            <v>1.2903225806451613</v>
          </cell>
          <cell r="U525">
            <v>0.96666666666666667</v>
          </cell>
          <cell r="V525">
            <v>1</v>
          </cell>
          <cell r="W525">
            <v>1.5483870967741935</v>
          </cell>
          <cell r="X525">
            <v>2</v>
          </cell>
          <cell r="Y525">
            <v>1.3548387096774195</v>
          </cell>
          <cell r="Z525">
            <v>1.7</v>
          </cell>
          <cell r="AA525">
            <v>1.7741935483870965</v>
          </cell>
          <cell r="AB525">
            <v>1.6</v>
          </cell>
          <cell r="AC525">
            <v>1.967741935483871</v>
          </cell>
          <cell r="AD525">
            <v>0.45161290322580644</v>
          </cell>
          <cell r="AF525">
            <v>1.4193548387096775</v>
          </cell>
          <cell r="AG525">
            <v>1.4</v>
          </cell>
          <cell r="AH525">
            <v>1.129032258064516</v>
          </cell>
          <cell r="AI525">
            <v>1.7096774193548385</v>
          </cell>
          <cell r="AJ525">
            <v>2</v>
          </cell>
          <cell r="AK525">
            <v>1.838709677419355</v>
          </cell>
          <cell r="AL525">
            <v>1.7</v>
          </cell>
          <cell r="AM525">
            <v>2</v>
          </cell>
          <cell r="AN525">
            <v>1.7</v>
          </cell>
          <cell r="AO525">
            <v>0.967741935483871</v>
          </cell>
          <cell r="AP525">
            <v>0.64516129032258063</v>
          </cell>
          <cell r="AQ525">
            <v>2</v>
          </cell>
          <cell r="AR525">
            <v>1.4193548387096775</v>
          </cell>
          <cell r="AS525">
            <v>1</v>
          </cell>
          <cell r="AT525">
            <v>1.4516129032258065</v>
          </cell>
          <cell r="AU525">
            <v>1.7096774193548385</v>
          </cell>
          <cell r="AV525">
            <v>1.0357142857142858</v>
          </cell>
          <cell r="AW525">
            <v>1.064516129032258</v>
          </cell>
          <cell r="AX525">
            <v>2</v>
          </cell>
          <cell r="AY525">
            <v>2</v>
          </cell>
          <cell r="AZ525">
            <v>1.6</v>
          </cell>
        </row>
        <row r="526">
          <cell r="C526" t="str">
            <v>NFI / Arlington /23 Maple St 9</v>
          </cell>
          <cell r="D526" t="str">
            <v>Plymouth Area Office</v>
          </cell>
          <cell r="M526">
            <v>9.6774193548387094E-2</v>
          </cell>
        </row>
        <row r="527">
          <cell r="C527" t="str">
            <v>NFI / Arlington /23 Maple St 10</v>
          </cell>
          <cell r="D527" t="str">
            <v>South Central Area Office</v>
          </cell>
          <cell r="AG527">
            <v>6.6666666666666666E-2</v>
          </cell>
          <cell r="AJ527">
            <v>0.14285714285714285</v>
          </cell>
        </row>
        <row r="528">
          <cell r="C528" t="str">
            <v>Old Colony Y/Brockton/917R Montello 1</v>
          </cell>
          <cell r="D528" t="str">
            <v>Brockton Area Office</v>
          </cell>
          <cell r="E528">
            <v>8.0967741935483861</v>
          </cell>
          <cell r="F528">
            <v>8.1612903225806441</v>
          </cell>
          <cell r="G528">
            <v>9.1666666666666661</v>
          </cell>
          <cell r="H528">
            <v>8.5806451612903238</v>
          </cell>
          <cell r="I528">
            <v>9.9</v>
          </cell>
          <cell r="J528">
            <v>10.580645161290322</v>
          </cell>
          <cell r="K528">
            <v>11.193548387096774</v>
          </cell>
          <cell r="L528">
            <v>10.75</v>
          </cell>
          <cell r="M528">
            <v>12.258064516129034</v>
          </cell>
          <cell r="N528">
            <v>12.1</v>
          </cell>
          <cell r="O528">
            <v>11.32258064516129</v>
          </cell>
          <cell r="P528">
            <v>15.033333333333335</v>
          </cell>
          <cell r="Q528">
            <v>12.161290322580642</v>
          </cell>
          <cell r="R528">
            <v>9.6774193548387082</v>
          </cell>
          <cell r="S528">
            <v>9.8333333333333339</v>
          </cell>
          <cell r="T528">
            <v>9.9354838709677402</v>
          </cell>
          <cell r="U528">
            <v>11.6</v>
          </cell>
          <cell r="V528">
            <v>10.96774193548387</v>
          </cell>
          <cell r="W528">
            <v>10.258064516129032</v>
          </cell>
          <cell r="X528">
            <v>9.3793103448275854</v>
          </cell>
          <cell r="Y528">
            <v>9.9677419354838719</v>
          </cell>
          <cell r="Z528">
            <v>10.6</v>
          </cell>
          <cell r="AA528">
            <v>11.516129032258066</v>
          </cell>
          <cell r="AB528">
            <v>9.2666666666666657</v>
          </cell>
          <cell r="AC528">
            <v>9.7096774193548381</v>
          </cell>
          <cell r="AD528">
            <v>9.8064516129032278</v>
          </cell>
          <cell r="AE528">
            <v>11.433333333333334</v>
          </cell>
          <cell r="AF528">
            <v>11.806451612903226</v>
          </cell>
          <cell r="AG528">
            <v>10.266666666666666</v>
          </cell>
          <cell r="AH528">
            <v>11.419354838709678</v>
          </cell>
          <cell r="AI528">
            <v>11.193548387096776</v>
          </cell>
          <cell r="AJ528">
            <v>9.4642857142857153</v>
          </cell>
          <cell r="AK528">
            <v>9.2258064516129057</v>
          </cell>
          <cell r="AL528">
            <v>9.1</v>
          </cell>
          <cell r="AM528">
            <v>9.5806451612903238</v>
          </cell>
          <cell r="AN528">
            <v>10.3</v>
          </cell>
          <cell r="AO528">
            <v>8.3548387096774199</v>
          </cell>
          <cell r="AP528">
            <v>6.0967741935483861</v>
          </cell>
          <cell r="AQ528">
            <v>8.0666666666666664</v>
          </cell>
          <cell r="AR528">
            <v>7</v>
          </cell>
          <cell r="AS528">
            <v>5.0999999999999996</v>
          </cell>
          <cell r="AT528">
            <v>7.612903225806452</v>
          </cell>
          <cell r="AU528">
            <v>9.5161290322580641</v>
          </cell>
          <cell r="AV528">
            <v>10.142857142857146</v>
          </cell>
          <cell r="AW528">
            <v>10.032258064516128</v>
          </cell>
          <cell r="AX528">
            <v>8.4666666666666668</v>
          </cell>
          <cell r="AY528">
            <v>9.4838709677419359</v>
          </cell>
          <cell r="AZ528">
            <v>7.6333333333333337</v>
          </cell>
        </row>
        <row r="529">
          <cell r="C529" t="str">
            <v>Old Colony Y/Brockton/917R Montello 2</v>
          </cell>
          <cell r="D529" t="str">
            <v>Coastal Area Office</v>
          </cell>
          <cell r="AL529">
            <v>0.26666666666666666</v>
          </cell>
          <cell r="AO529">
            <v>0.80645161290322576</v>
          </cell>
          <cell r="AP529">
            <v>0.64516129032258063</v>
          </cell>
          <cell r="AQ529">
            <v>0.7</v>
          </cell>
        </row>
        <row r="530">
          <cell r="C530" t="str">
            <v>Old Colony Y/Brockton/917R Montello 3</v>
          </cell>
          <cell r="D530" t="str">
            <v>Fall River Area Office</v>
          </cell>
          <cell r="O530">
            <v>0.22580645161290322</v>
          </cell>
          <cell r="P530">
            <v>0.1</v>
          </cell>
          <cell r="Q530">
            <v>0.22580645161290322</v>
          </cell>
          <cell r="R530">
            <v>1</v>
          </cell>
          <cell r="S530">
            <v>1</v>
          </cell>
          <cell r="T530">
            <v>0.58064516129032262</v>
          </cell>
          <cell r="V530">
            <v>6.4516129032258063E-2</v>
          </cell>
          <cell r="Y530">
            <v>3.2258064516129031E-2</v>
          </cell>
          <cell r="Z530">
            <v>0.3</v>
          </cell>
          <cell r="AB530">
            <v>0.33333333333333337</v>
          </cell>
          <cell r="AC530">
            <v>1</v>
          </cell>
          <cell r="AD530">
            <v>1.096774193548387</v>
          </cell>
          <cell r="AE530">
            <v>0.3</v>
          </cell>
          <cell r="AX530">
            <v>3.3333333333333333E-2</v>
          </cell>
          <cell r="AY530">
            <v>0.35483870967741937</v>
          </cell>
          <cell r="AZ530">
            <v>0.3</v>
          </cell>
        </row>
        <row r="531">
          <cell r="C531" t="str">
            <v>Old Colony Y/Brockton/917R Montello 4</v>
          </cell>
          <cell r="D531" t="str">
            <v>New Bedford Area Office</v>
          </cell>
          <cell r="M531">
            <v>3.2258064516129031E-2</v>
          </cell>
          <cell r="Z531">
            <v>0.3666666666666667</v>
          </cell>
          <cell r="AB531">
            <v>0.13333333333333333</v>
          </cell>
          <cell r="AC531">
            <v>0.93548387096774188</v>
          </cell>
          <cell r="AJ531">
            <v>7.1428571428571425E-2</v>
          </cell>
          <cell r="AN531">
            <v>0.13333333333333333</v>
          </cell>
          <cell r="AO531">
            <v>9.6774193548387094E-2</v>
          </cell>
          <cell r="AP531">
            <v>1.1612903225806452</v>
          </cell>
          <cell r="AQ531">
            <v>1.2666666666666666</v>
          </cell>
          <cell r="AR531">
            <v>0.77419354838709675</v>
          </cell>
          <cell r="AS531">
            <v>0.76666666666666672</v>
          </cell>
          <cell r="AY531">
            <v>0.83870967741935476</v>
          </cell>
          <cell r="AZ531">
            <v>1</v>
          </cell>
        </row>
        <row r="532">
          <cell r="C532" t="str">
            <v>Old Colony Y/Brockton/917R Montello 5</v>
          </cell>
          <cell r="D532" t="str">
            <v>Plymouth Area Office</v>
          </cell>
          <cell r="E532">
            <v>0.22580645161290322</v>
          </cell>
          <cell r="F532">
            <v>1.032258064516129</v>
          </cell>
          <cell r="G532">
            <v>1</v>
          </cell>
          <cell r="H532">
            <v>1.8387096774193548</v>
          </cell>
          <cell r="I532">
            <v>1.9</v>
          </cell>
          <cell r="J532">
            <v>0.45161290322580644</v>
          </cell>
          <cell r="N532">
            <v>0.33333333333333331</v>
          </cell>
          <cell r="T532">
            <v>0.32258064516129031</v>
          </cell>
          <cell r="AB532">
            <v>0.93333333333333335</v>
          </cell>
          <cell r="AC532">
            <v>9.6774193548387094E-2</v>
          </cell>
          <cell r="AD532">
            <v>0.16129032258064516</v>
          </cell>
          <cell r="AG532">
            <v>0.8</v>
          </cell>
          <cell r="AH532">
            <v>0.25806451612903225</v>
          </cell>
          <cell r="AJ532">
            <v>0.4642857142857143</v>
          </cell>
          <cell r="AK532">
            <v>0.61290322580645162</v>
          </cell>
          <cell r="AL532">
            <v>3.3333333333333333E-2</v>
          </cell>
          <cell r="AM532">
            <v>0.35483870967741937</v>
          </cell>
          <cell r="AN532">
            <v>0.1</v>
          </cell>
          <cell r="AO532">
            <v>1</v>
          </cell>
          <cell r="AP532">
            <v>0.35483870967741937</v>
          </cell>
          <cell r="AR532">
            <v>0.87096774193548387</v>
          </cell>
          <cell r="AS532">
            <v>0.76666666666666672</v>
          </cell>
          <cell r="AU532">
            <v>0.77419354838709675</v>
          </cell>
          <cell r="AV532">
            <v>1</v>
          </cell>
          <cell r="AW532">
            <v>1</v>
          </cell>
          <cell r="AX532">
            <v>1</v>
          </cell>
          <cell r="AY532">
            <v>0.58064516129032251</v>
          </cell>
          <cell r="AZ532">
            <v>0.76666666666666672</v>
          </cell>
        </row>
        <row r="533">
          <cell r="C533" t="str">
            <v>Old Colony Y/Brockton/917R Montello 6</v>
          </cell>
          <cell r="D533" t="str">
            <v>Solutions for Living (PAS SE)</v>
          </cell>
          <cell r="AK533">
            <v>0.93548387096774188</v>
          </cell>
          <cell r="AL533">
            <v>1</v>
          </cell>
          <cell r="AM533">
            <v>1</v>
          </cell>
          <cell r="AN533">
            <v>0.7</v>
          </cell>
        </row>
        <row r="534">
          <cell r="C534" t="str">
            <v>Old Colony Y/Brockton/917R Montello 7</v>
          </cell>
          <cell r="D534" t="str">
            <v>Taunton/Attleboro Area Office</v>
          </cell>
          <cell r="L534">
            <v>0.39285714285714285</v>
          </cell>
          <cell r="S534">
            <v>0.1</v>
          </cell>
          <cell r="T534">
            <v>0.32258064516129031</v>
          </cell>
          <cell r="V534">
            <v>0.61290322580645162</v>
          </cell>
          <cell r="W534">
            <v>0.87096774193548387</v>
          </cell>
          <cell r="X534">
            <v>0.17241379310344829</v>
          </cell>
          <cell r="Y534">
            <v>0.29032258064516125</v>
          </cell>
          <cell r="Z534">
            <v>0.3</v>
          </cell>
          <cell r="AI534">
            <v>0.16129032258064516</v>
          </cell>
          <cell r="AJ534">
            <v>0.21428571428571427</v>
          </cell>
          <cell r="AO534">
            <v>0.38709677419354838</v>
          </cell>
          <cell r="AP534">
            <v>0.967741935483871</v>
          </cell>
          <cell r="AQ534">
            <v>1.1333333333333333</v>
          </cell>
          <cell r="AR534">
            <v>0.5161290322580645</v>
          </cell>
          <cell r="AS534">
            <v>0.7</v>
          </cell>
          <cell r="AT534">
            <v>0.74193548387096775</v>
          </cell>
          <cell r="AU534">
            <v>0.64516129032258063</v>
          </cell>
          <cell r="AV534">
            <v>0.39285714285714285</v>
          </cell>
        </row>
        <row r="535">
          <cell r="C535" t="str">
            <v>Old Colony Y/Fall River/199 N. Main 1</v>
          </cell>
          <cell r="D535" t="str">
            <v>Brockton Area Office</v>
          </cell>
          <cell r="Y535">
            <v>3.2258064516129031E-2</v>
          </cell>
          <cell r="AC535">
            <v>0.35483870967741937</v>
          </cell>
        </row>
        <row r="536">
          <cell r="C536" t="str">
            <v>Old Colony Y/Fall River/199 N. Main 2</v>
          </cell>
          <cell r="D536" t="str">
            <v>Fall River Area Office</v>
          </cell>
          <cell r="I536">
            <v>0.7</v>
          </cell>
          <cell r="J536">
            <v>0.61290322580645162</v>
          </cell>
          <cell r="V536">
            <v>0.25806451612903225</v>
          </cell>
          <cell r="W536">
            <v>3.2258064516129031E-2</v>
          </cell>
          <cell r="X536">
            <v>3.4482758620689655E-2</v>
          </cell>
          <cell r="Y536">
            <v>0.16129032258064516</v>
          </cell>
          <cell r="Z536">
            <v>3.3333333333333333E-2</v>
          </cell>
        </row>
        <row r="537">
          <cell r="C537" t="str">
            <v>Old Colony Y/Fall River/199 N. Main 3</v>
          </cell>
          <cell r="D537" t="str">
            <v>New Bedford Area Office</v>
          </cell>
          <cell r="I537">
            <v>12.633333333333333</v>
          </cell>
          <cell r="J537">
            <v>10.806451612903228</v>
          </cell>
          <cell r="K537">
            <v>12.29032258064516</v>
          </cell>
          <cell r="L537">
            <v>12.821428571428573</v>
          </cell>
          <cell r="M537">
            <v>12.516129032258066</v>
          </cell>
          <cell r="N537">
            <v>12.9</v>
          </cell>
          <cell r="O537">
            <v>12.225806451612904</v>
          </cell>
          <cell r="P537">
            <v>14.033333333333333</v>
          </cell>
          <cell r="Q537">
            <v>12.35483870967742</v>
          </cell>
          <cell r="R537">
            <v>11.903225806451612</v>
          </cell>
          <cell r="S537">
            <v>13.533333333333331</v>
          </cell>
          <cell r="T537">
            <v>13.7741935483871</v>
          </cell>
          <cell r="U537">
            <v>12.833333333333334</v>
          </cell>
          <cell r="V537">
            <v>12.483870967741936</v>
          </cell>
          <cell r="W537">
            <v>13.096774193548386</v>
          </cell>
          <cell r="X537">
            <v>13.448275862068966</v>
          </cell>
          <cell r="Y537">
            <v>13.290322580645162</v>
          </cell>
          <cell r="Z537">
            <v>13.866666666666667</v>
          </cell>
          <cell r="AA537">
            <v>11.548387096774194</v>
          </cell>
          <cell r="AB537">
            <v>5.9</v>
          </cell>
          <cell r="AC537">
            <v>8.193548387096774</v>
          </cell>
          <cell r="AD537">
            <v>1.3225806451612903</v>
          </cell>
        </row>
        <row r="538">
          <cell r="C538" t="str">
            <v>Old Colony Y/Fall River/199 N. Main 4</v>
          </cell>
          <cell r="D538" t="str">
            <v>Plymouth Area Office</v>
          </cell>
          <cell r="I538">
            <v>6.6666666666666666E-2</v>
          </cell>
          <cell r="L538">
            <v>0.9642857142857143</v>
          </cell>
          <cell r="M538">
            <v>1</v>
          </cell>
          <cell r="N538">
            <v>1</v>
          </cell>
          <cell r="O538">
            <v>1</v>
          </cell>
        </row>
        <row r="539">
          <cell r="C539" t="str">
            <v>Old Colony Y/Fall River/199 N. Main 5</v>
          </cell>
          <cell r="D539" t="str">
            <v>Taunton/Attleboro Area Office</v>
          </cell>
          <cell r="Q539">
            <v>0.70967741935483875</v>
          </cell>
          <cell r="R539">
            <v>0.25806451612903225</v>
          </cell>
          <cell r="AD539">
            <v>0.25806451612903225</v>
          </cell>
        </row>
        <row r="540">
          <cell r="C540" t="str">
            <v>Old Colony Y/NewBedford/106 bullard 1</v>
          </cell>
          <cell r="D540" t="str">
            <v>Brockton Area Office</v>
          </cell>
          <cell r="AA540">
            <v>3.2258064516129031E-2</v>
          </cell>
          <cell r="AB540">
            <v>0.43333333333333335</v>
          </cell>
          <cell r="AC540">
            <v>1</v>
          </cell>
          <cell r="AD540">
            <v>1.193548387096774</v>
          </cell>
          <cell r="AE540">
            <v>1</v>
          </cell>
          <cell r="AF540">
            <v>0.41935483870967738</v>
          </cell>
          <cell r="AH540">
            <v>9.6774193548387094E-2</v>
          </cell>
          <cell r="AI540">
            <v>0.38709677419354838</v>
          </cell>
          <cell r="AK540">
            <v>9.6774193548387094E-2</v>
          </cell>
          <cell r="AM540">
            <v>3.2258064516129031E-2</v>
          </cell>
          <cell r="AO540">
            <v>0.29032258064516131</v>
          </cell>
          <cell r="AP540">
            <v>1</v>
          </cell>
          <cell r="AQ540">
            <v>1</v>
          </cell>
          <cell r="AR540">
            <v>1</v>
          </cell>
          <cell r="AS540">
            <v>3.3333333333333333E-2</v>
          </cell>
          <cell r="AY540">
            <v>0.45161290322580644</v>
          </cell>
          <cell r="AZ540">
            <v>1.0333333333333334</v>
          </cell>
        </row>
        <row r="541">
          <cell r="C541" t="str">
            <v>Old Colony Y/NewBedford/106 bullard 2</v>
          </cell>
          <cell r="D541" t="str">
            <v>Cape Cod Area Office</v>
          </cell>
          <cell r="AW541">
            <v>9.6774193548387094E-2</v>
          </cell>
          <cell r="AY541">
            <v>3.2258064516129031E-2</v>
          </cell>
        </row>
        <row r="542">
          <cell r="C542" t="str">
            <v>Old Colony Y/NewBedford/106 bullard 3</v>
          </cell>
          <cell r="D542" t="str">
            <v>Fall River Area Office</v>
          </cell>
          <cell r="AW542">
            <v>1</v>
          </cell>
          <cell r="AX542">
            <v>6.6666666666666666E-2</v>
          </cell>
        </row>
        <row r="543">
          <cell r="C543" t="str">
            <v>Old Colony Y/NewBedford/106 bullard 4</v>
          </cell>
          <cell r="D543" t="str">
            <v>New Bedford Area Office</v>
          </cell>
          <cell r="AA543">
            <v>1.935483870967742</v>
          </cell>
          <cell r="AB543">
            <v>7.3666666666666671</v>
          </cell>
          <cell r="AC543">
            <v>3.419354838709677</v>
          </cell>
          <cell r="AD543">
            <v>7.580645161290323</v>
          </cell>
          <cell r="AE543">
            <v>11.6</v>
          </cell>
          <cell r="AF543">
            <v>11.774193548387098</v>
          </cell>
          <cell r="AG543">
            <v>12.6</v>
          </cell>
          <cell r="AH543">
            <v>10.645161290322584</v>
          </cell>
          <cell r="AI543">
            <v>12.193548387096776</v>
          </cell>
          <cell r="AJ543">
            <v>12.642857142857144</v>
          </cell>
          <cell r="AK543">
            <v>12.483870967741936</v>
          </cell>
          <cell r="AL543">
            <v>13.333333333333334</v>
          </cell>
          <cell r="AM543">
            <v>13.645161290322578</v>
          </cell>
          <cell r="AN543">
            <v>14.866666666666665</v>
          </cell>
          <cell r="AO543">
            <v>13.064516129032258</v>
          </cell>
          <cell r="AP543">
            <v>12.322580645161292</v>
          </cell>
          <cell r="AQ543">
            <v>11.6</v>
          </cell>
          <cell r="AR543">
            <v>12.290322580645158</v>
          </cell>
          <cell r="AS543">
            <v>11.533333333333337</v>
          </cell>
          <cell r="AT543">
            <v>11.161290322580646</v>
          </cell>
          <cell r="AU543">
            <v>12.483870967741936</v>
          </cell>
          <cell r="AV543">
            <v>12.892857142857144</v>
          </cell>
          <cell r="AW543">
            <v>11</v>
          </cell>
          <cell r="AX543">
            <v>12.466666666666665</v>
          </cell>
          <cell r="AY543">
            <v>11.161290322580644</v>
          </cell>
          <cell r="AZ543">
            <v>8.6999999999999993</v>
          </cell>
        </row>
        <row r="544">
          <cell r="C544" t="str">
            <v>Old Colony Y/NewBedford/106 bullard 5</v>
          </cell>
          <cell r="D544" t="str">
            <v>Park St. Area Office</v>
          </cell>
          <cell r="AS544">
            <v>0.5</v>
          </cell>
        </row>
        <row r="545">
          <cell r="C545" t="str">
            <v>Old Colony Y/NewBedford/106 bullard 6</v>
          </cell>
          <cell r="D545" t="str">
            <v>Plymouth Area Office</v>
          </cell>
          <cell r="AL545">
            <v>3.3333333333333333E-2</v>
          </cell>
          <cell r="AU545">
            <v>0.25806451612903225</v>
          </cell>
          <cell r="AW545">
            <v>0.32258064516129031</v>
          </cell>
          <cell r="AY545">
            <v>0.83870967741935487</v>
          </cell>
          <cell r="AZ545">
            <v>1</v>
          </cell>
        </row>
        <row r="546">
          <cell r="C546" t="str">
            <v>Old Colony Y/NewBedford/106 bullard 7</v>
          </cell>
          <cell r="D546" t="str">
            <v>Solutions for Living (PAS SE)</v>
          </cell>
          <cell r="AW546">
            <v>0.64516129032258063</v>
          </cell>
          <cell r="AX546">
            <v>1</v>
          </cell>
          <cell r="AY546">
            <v>0.74193548387096775</v>
          </cell>
        </row>
        <row r="547">
          <cell r="C547" t="str">
            <v>Old Colony Y/NewBedford/106 bullard 8</v>
          </cell>
          <cell r="D547" t="str">
            <v>Taunton/Attleboro Area Office</v>
          </cell>
          <cell r="AI547">
            <v>3.2258064516129031E-2</v>
          </cell>
          <cell r="AQ547">
            <v>0.7</v>
          </cell>
          <cell r="AY547">
            <v>0.22580645161290322</v>
          </cell>
          <cell r="AZ547">
            <v>0.76666666666666672</v>
          </cell>
        </row>
        <row r="548">
          <cell r="C548" t="str">
            <v>RFK / Lancaster / 220 Old Common 1</v>
          </cell>
          <cell r="D548" t="str">
            <v>Cape Cod Area Office</v>
          </cell>
          <cell r="Q548">
            <v>1.967741935483871</v>
          </cell>
          <cell r="R548">
            <v>0.54838709677419351</v>
          </cell>
        </row>
        <row r="549">
          <cell r="C549" t="str">
            <v>RFK / Lancaster / 220 Old Common 2</v>
          </cell>
          <cell r="D549" t="str">
            <v>North Central Area Office</v>
          </cell>
          <cell r="F549">
            <v>0.87096774193548376</v>
          </cell>
          <cell r="G549">
            <v>4</v>
          </cell>
          <cell r="H549">
            <v>3.967741935483871</v>
          </cell>
          <cell r="I549">
            <v>3.8</v>
          </cell>
          <cell r="J549">
            <v>4.5483870967741931</v>
          </cell>
          <cell r="K549">
            <v>5.032258064516129</v>
          </cell>
          <cell r="L549">
            <v>5.8928571428571432</v>
          </cell>
          <cell r="M549">
            <v>4.225806451612903</v>
          </cell>
          <cell r="N549">
            <v>4.5333333333333332</v>
          </cell>
          <cell r="O549">
            <v>5.7096774193548381</v>
          </cell>
          <cell r="P549">
            <v>4.9000000000000004</v>
          </cell>
          <cell r="Q549">
            <v>4.064516129032258</v>
          </cell>
          <cell r="R549">
            <v>4.9677419354838719</v>
          </cell>
          <cell r="S549">
            <v>4.3</v>
          </cell>
          <cell r="T549">
            <v>3.903225806451613</v>
          </cell>
          <cell r="U549">
            <v>5.4666666666666668</v>
          </cell>
          <cell r="V549">
            <v>4.967741935483871</v>
          </cell>
          <cell r="W549">
            <v>4.9354838709677411</v>
          </cell>
          <cell r="X549">
            <v>5</v>
          </cell>
          <cell r="Y549">
            <v>4.967741935483871</v>
          </cell>
          <cell r="Z549">
            <v>4.9666666666666668</v>
          </cell>
          <cell r="AA549">
            <v>5</v>
          </cell>
          <cell r="AB549">
            <v>4.9666666666666668</v>
          </cell>
          <cell r="AC549">
            <v>5</v>
          </cell>
          <cell r="AD549">
            <v>5.1612903225806441</v>
          </cell>
          <cell r="AE549">
            <v>4.7333333333333334</v>
          </cell>
          <cell r="AF549">
            <v>5.161290322580645</v>
          </cell>
          <cell r="AG549">
            <v>3.8666666666666667</v>
          </cell>
          <cell r="AH549">
            <v>3.5483870967741931</v>
          </cell>
          <cell r="AI549">
            <v>4.32258064516129</v>
          </cell>
          <cell r="AJ549">
            <v>3.6071428571428572</v>
          </cell>
          <cell r="AK549">
            <v>5</v>
          </cell>
          <cell r="AL549">
            <v>6.5</v>
          </cell>
          <cell r="AM549">
            <v>5.741935483870968</v>
          </cell>
          <cell r="AN549">
            <v>4.4333333333333336</v>
          </cell>
          <cell r="AO549">
            <v>4.774193548387097</v>
          </cell>
          <cell r="AP549">
            <v>4.1612903225806459</v>
          </cell>
          <cell r="AQ549">
            <v>4.1333333333333329</v>
          </cell>
          <cell r="AR549">
            <v>4.5161290322580641</v>
          </cell>
          <cell r="AS549">
            <v>4.2</v>
          </cell>
          <cell r="AT549">
            <v>4.064516129032258</v>
          </cell>
          <cell r="AU549">
            <v>3.967741935483871</v>
          </cell>
          <cell r="AV549">
            <v>3.8928571428571432</v>
          </cell>
          <cell r="AW549">
            <v>4</v>
          </cell>
          <cell r="AX549">
            <v>4.5</v>
          </cell>
          <cell r="AY549">
            <v>4.806451612903226</v>
          </cell>
          <cell r="AZ549">
            <v>5</v>
          </cell>
        </row>
        <row r="550">
          <cell r="C550" t="str">
            <v>RFK / Lancaster / 220 Old Common 3</v>
          </cell>
          <cell r="D550" t="str">
            <v>South Central Area Office</v>
          </cell>
          <cell r="F550">
            <v>0.38709677419354838</v>
          </cell>
          <cell r="G550">
            <v>1</v>
          </cell>
          <cell r="H550">
            <v>1</v>
          </cell>
          <cell r="I550">
            <v>0.7</v>
          </cell>
          <cell r="J550">
            <v>1</v>
          </cell>
          <cell r="K550">
            <v>0.87096774193548376</v>
          </cell>
          <cell r="L550">
            <v>1.8214285714285714</v>
          </cell>
          <cell r="M550">
            <v>2</v>
          </cell>
          <cell r="N550">
            <v>1.7666666666666666</v>
          </cell>
          <cell r="O550">
            <v>1.7419354838709677</v>
          </cell>
          <cell r="P550">
            <v>2.9666666666666668</v>
          </cell>
          <cell r="Q550">
            <v>3.096774193548387</v>
          </cell>
          <cell r="R550">
            <v>2.7096774193548385</v>
          </cell>
          <cell r="S550">
            <v>2.8333333333333335</v>
          </cell>
          <cell r="T550">
            <v>2.5161290322580645</v>
          </cell>
          <cell r="U550">
            <v>3</v>
          </cell>
          <cell r="V550">
            <v>3.903225806451613</v>
          </cell>
          <cell r="W550">
            <v>3.870967741935484</v>
          </cell>
          <cell r="X550">
            <v>3.4137931034482758</v>
          </cell>
          <cell r="Y550">
            <v>4</v>
          </cell>
          <cell r="Z550">
            <v>3.9</v>
          </cell>
          <cell r="AA550">
            <v>3.967741935483871</v>
          </cell>
          <cell r="AB550">
            <v>4</v>
          </cell>
          <cell r="AC550">
            <v>4.7096774193548381</v>
          </cell>
          <cell r="AD550">
            <v>4.67741935483871</v>
          </cell>
          <cell r="AE550">
            <v>5</v>
          </cell>
          <cell r="AF550">
            <v>4.290322580645161</v>
          </cell>
          <cell r="AG550">
            <v>3.9333333333333336</v>
          </cell>
          <cell r="AH550">
            <v>4.67741935483871</v>
          </cell>
          <cell r="AI550">
            <v>4</v>
          </cell>
          <cell r="AJ550">
            <v>3.8928571428571428</v>
          </cell>
          <cell r="AK550">
            <v>3</v>
          </cell>
          <cell r="AL550">
            <v>3.7</v>
          </cell>
          <cell r="AM550">
            <v>4.290322580645161</v>
          </cell>
          <cell r="AN550">
            <v>4.5999999999999996</v>
          </cell>
          <cell r="AO550">
            <v>4</v>
          </cell>
          <cell r="AP550">
            <v>3.32258064516129</v>
          </cell>
          <cell r="AQ550">
            <v>1.4666666666666666</v>
          </cell>
          <cell r="AR550">
            <v>1.870967741935484</v>
          </cell>
          <cell r="AS550">
            <v>2.0333333333333332</v>
          </cell>
          <cell r="AT550">
            <v>2.032258064516129</v>
          </cell>
          <cell r="AU550">
            <v>2.4193548387096775</v>
          </cell>
          <cell r="AV550">
            <v>3</v>
          </cell>
          <cell r="AW550">
            <v>2.6129032258064515</v>
          </cell>
          <cell r="AX550">
            <v>2.9333333333333336</v>
          </cell>
          <cell r="AY550">
            <v>2</v>
          </cell>
          <cell r="AZ550">
            <v>2</v>
          </cell>
        </row>
        <row r="551">
          <cell r="C551" t="str">
            <v>RFK / Lancaster / 220 Old Common 4</v>
          </cell>
          <cell r="D551" t="str">
            <v>Worcester East Area Office</v>
          </cell>
          <cell r="F551">
            <v>2.67741935483871</v>
          </cell>
          <cell r="G551">
            <v>3</v>
          </cell>
          <cell r="H551">
            <v>3</v>
          </cell>
          <cell r="I551">
            <v>1.9</v>
          </cell>
          <cell r="J551">
            <v>2.032258064516129</v>
          </cell>
          <cell r="K551">
            <v>2</v>
          </cell>
          <cell r="L551">
            <v>2.0714285714285716</v>
          </cell>
          <cell r="M551">
            <v>2</v>
          </cell>
          <cell r="N551">
            <v>2.0333333333333332</v>
          </cell>
          <cell r="O551">
            <v>3.3548387096774195</v>
          </cell>
          <cell r="P551">
            <v>2.9666666666666668</v>
          </cell>
          <cell r="Q551">
            <v>2.741935483870968</v>
          </cell>
          <cell r="R551">
            <v>3.32258064516129</v>
          </cell>
          <cell r="S551">
            <v>3.333333333333333</v>
          </cell>
          <cell r="T551">
            <v>3.645161290322581</v>
          </cell>
          <cell r="U551">
            <v>2.6333333333333333</v>
          </cell>
          <cell r="V551">
            <v>3.935483870967742</v>
          </cell>
          <cell r="W551">
            <v>4</v>
          </cell>
          <cell r="X551">
            <v>4</v>
          </cell>
          <cell r="Y551">
            <v>3.1612903225806455</v>
          </cell>
          <cell r="Z551">
            <v>3.7</v>
          </cell>
          <cell r="AA551">
            <v>4</v>
          </cell>
          <cell r="AB551">
            <v>3.7</v>
          </cell>
          <cell r="AC551">
            <v>2.967741935483871</v>
          </cell>
          <cell r="AD551">
            <v>3.096774193548387</v>
          </cell>
          <cell r="AE551">
            <v>2.9</v>
          </cell>
          <cell r="AF551">
            <v>3</v>
          </cell>
          <cell r="AG551">
            <v>2.8</v>
          </cell>
          <cell r="AH551">
            <v>1.096774193548387</v>
          </cell>
          <cell r="AI551">
            <v>3.225806451612903</v>
          </cell>
          <cell r="AJ551">
            <v>3.4285714285714284</v>
          </cell>
          <cell r="AK551">
            <v>1.6451612903225805</v>
          </cell>
          <cell r="AL551">
            <v>1</v>
          </cell>
          <cell r="AM551">
            <v>1.6451612903225805</v>
          </cell>
          <cell r="AN551">
            <v>3</v>
          </cell>
          <cell r="AO551">
            <v>3</v>
          </cell>
          <cell r="AP551">
            <v>3</v>
          </cell>
          <cell r="AQ551">
            <v>2.7333333333333338</v>
          </cell>
          <cell r="AR551">
            <v>3.838709677419355</v>
          </cell>
          <cell r="AS551">
            <v>3.1</v>
          </cell>
          <cell r="AT551">
            <v>2.7096774193548385</v>
          </cell>
          <cell r="AU551">
            <v>3</v>
          </cell>
          <cell r="AV551">
            <v>2.9642857142857144</v>
          </cell>
          <cell r="AW551">
            <v>3</v>
          </cell>
          <cell r="AX551">
            <v>3</v>
          </cell>
          <cell r="AY551">
            <v>3.32258064516129</v>
          </cell>
          <cell r="AZ551">
            <v>3.2</v>
          </cell>
        </row>
        <row r="552">
          <cell r="C552" t="str">
            <v>RFK / Lancaster / 220 Old Common 5</v>
          </cell>
          <cell r="D552" t="str">
            <v>Worcester West Area Office</v>
          </cell>
          <cell r="F552">
            <v>1.129032258064516</v>
          </cell>
          <cell r="G552">
            <v>2</v>
          </cell>
          <cell r="H552">
            <v>2</v>
          </cell>
          <cell r="I552">
            <v>3</v>
          </cell>
          <cell r="J552">
            <v>1.6774193548387095</v>
          </cell>
          <cell r="K552">
            <v>2</v>
          </cell>
          <cell r="L552">
            <v>2</v>
          </cell>
          <cell r="M552">
            <v>1.967741935483871</v>
          </cell>
          <cell r="N552">
            <v>3.1</v>
          </cell>
          <cell r="O552">
            <v>2.709677419354839</v>
          </cell>
          <cell r="P552">
            <v>2.8</v>
          </cell>
          <cell r="Q552">
            <v>2</v>
          </cell>
          <cell r="R552">
            <v>0.967741935483871</v>
          </cell>
          <cell r="S552">
            <v>1.1333333333333333</v>
          </cell>
          <cell r="T552">
            <v>2</v>
          </cell>
          <cell r="U552">
            <v>2</v>
          </cell>
          <cell r="V552">
            <v>2</v>
          </cell>
          <cell r="W552">
            <v>1.2903225806451613</v>
          </cell>
          <cell r="X552">
            <v>2</v>
          </cell>
          <cell r="Y552">
            <v>2</v>
          </cell>
          <cell r="Z552">
            <v>1.9</v>
          </cell>
          <cell r="AA552">
            <v>1.7419354838709677</v>
          </cell>
          <cell r="AB552">
            <v>2</v>
          </cell>
          <cell r="AC552">
            <v>2</v>
          </cell>
          <cell r="AD552">
            <v>1</v>
          </cell>
          <cell r="AE552">
            <v>1</v>
          </cell>
          <cell r="AF552">
            <v>0.93548387096774188</v>
          </cell>
          <cell r="AG552">
            <v>0.83333333333333337</v>
          </cell>
          <cell r="AH552">
            <v>1</v>
          </cell>
          <cell r="AI552">
            <v>1.967741935483871</v>
          </cell>
          <cell r="AJ552">
            <v>1.7857142857142856</v>
          </cell>
          <cell r="AK552">
            <v>1</v>
          </cell>
          <cell r="AL552">
            <v>1.1000000000000001</v>
          </cell>
          <cell r="AM552">
            <v>1.3870967741935485</v>
          </cell>
          <cell r="AN552">
            <v>1.9666666666666668</v>
          </cell>
          <cell r="AO552">
            <v>1.8064516129032258</v>
          </cell>
          <cell r="AP552">
            <v>2</v>
          </cell>
          <cell r="AQ552">
            <v>2.1</v>
          </cell>
          <cell r="AR552">
            <v>2.1935483870967745</v>
          </cell>
          <cell r="AS552">
            <v>1.9666666666666666</v>
          </cell>
          <cell r="AT552">
            <v>1.967741935483871</v>
          </cell>
          <cell r="AU552">
            <v>1.3870967741935485</v>
          </cell>
          <cell r="AV552">
            <v>1.25</v>
          </cell>
          <cell r="AW552">
            <v>3.129032258064516</v>
          </cell>
          <cell r="AX552">
            <v>3.7333333333333334</v>
          </cell>
          <cell r="AY552">
            <v>3</v>
          </cell>
          <cell r="AZ552">
            <v>3</v>
          </cell>
        </row>
        <row r="553">
          <cell r="C553" t="str">
            <v>RFK / S.Yarmouth / 137 Run Pond 1</v>
          </cell>
          <cell r="D553" t="str">
            <v>Brockton Area Office</v>
          </cell>
          <cell r="AM553">
            <v>3.2258064516129031E-2</v>
          </cell>
        </row>
        <row r="554">
          <cell r="C554" t="str">
            <v>RFK / S.Yarmouth / 137 Run Pond 2</v>
          </cell>
          <cell r="D554" t="str">
            <v>Cape Cod Area Office</v>
          </cell>
          <cell r="E554">
            <v>9</v>
          </cell>
          <cell r="F554">
            <v>9.8387096774193541</v>
          </cell>
          <cell r="G554">
            <v>8.6333333333333329</v>
          </cell>
          <cell r="H554">
            <v>8.4516129032258043</v>
          </cell>
          <cell r="I554">
            <v>9.6666666666666679</v>
          </cell>
          <cell r="J554">
            <v>9.3548387096774182</v>
          </cell>
          <cell r="K554">
            <v>7.1612903225806459</v>
          </cell>
          <cell r="L554">
            <v>8.4285714285714288</v>
          </cell>
          <cell r="M554">
            <v>9.806451612903226</v>
          </cell>
          <cell r="N554">
            <v>9.5666666666666664</v>
          </cell>
          <cell r="O554">
            <v>9.5806451612903238</v>
          </cell>
          <cell r="P554">
            <v>11.833333333333332</v>
          </cell>
          <cell r="Q554">
            <v>9.387096774193548</v>
          </cell>
          <cell r="R554">
            <v>9.5483870967741939</v>
          </cell>
          <cell r="S554">
            <v>10.266666666666666</v>
          </cell>
          <cell r="T554">
            <v>10.193548387096774</v>
          </cell>
          <cell r="U554">
            <v>11.666666666666666</v>
          </cell>
          <cell r="V554">
            <v>10.967741935483874</v>
          </cell>
          <cell r="W554">
            <v>11.516129032258064</v>
          </cell>
          <cell r="X554">
            <v>11.310344827586206</v>
          </cell>
          <cell r="Y554">
            <v>10.419354838709678</v>
          </cell>
          <cell r="Z554">
            <v>8.8666666666666654</v>
          </cell>
          <cell r="AA554">
            <v>11.709677419354838</v>
          </cell>
          <cell r="AB554">
            <v>11.833333333333332</v>
          </cell>
          <cell r="AC554">
            <v>11.774193548387096</v>
          </cell>
          <cell r="AD554">
            <v>11.032258064516128</v>
          </cell>
          <cell r="AE554">
            <v>11.7</v>
          </cell>
          <cell r="AF554">
            <v>11.580645161290322</v>
          </cell>
          <cell r="AG554">
            <v>11.666666666666666</v>
          </cell>
          <cell r="AH554">
            <v>11.67741935483871</v>
          </cell>
          <cell r="AI554">
            <v>11.258064516129034</v>
          </cell>
          <cell r="AJ554">
            <v>11.25</v>
          </cell>
          <cell r="AK554">
            <v>11.774193548387098</v>
          </cell>
          <cell r="AL554">
            <v>11.366666666666669</v>
          </cell>
          <cell r="AM554">
            <v>11.03225806451613</v>
          </cell>
          <cell r="AN554">
            <v>11.066666666666668</v>
          </cell>
          <cell r="AO554">
            <v>10.806451612903226</v>
          </cell>
          <cell r="AP554">
            <v>12</v>
          </cell>
          <cell r="AQ554">
            <v>11.266666666666667</v>
          </cell>
          <cell r="AR554">
            <v>11.806451612903226</v>
          </cell>
          <cell r="AS554">
            <v>11.966666666666667</v>
          </cell>
          <cell r="AT554">
            <v>11.161290322580644</v>
          </cell>
          <cell r="AU554">
            <v>11.161290322580644</v>
          </cell>
          <cell r="AV554">
            <v>11.357142857142858</v>
          </cell>
          <cell r="AW554">
            <v>11.838709677419354</v>
          </cell>
          <cell r="AX554">
            <v>11.633333333333333</v>
          </cell>
          <cell r="AY554">
            <v>11.096774193548386</v>
          </cell>
          <cell r="AZ554">
            <v>10.366666666666667</v>
          </cell>
        </row>
        <row r="555">
          <cell r="C555" t="str">
            <v>RFK / S.Yarmouth / 137 Run Pond 3</v>
          </cell>
          <cell r="D555" t="str">
            <v>Lynn Area Office</v>
          </cell>
          <cell r="AK555">
            <v>3.2258064516129031E-2</v>
          </cell>
        </row>
        <row r="556">
          <cell r="C556" t="str">
            <v>RFK / S.Yarmouth / 137 Run Pond 4</v>
          </cell>
          <cell r="D556" t="str">
            <v>New Bedford Area Office</v>
          </cell>
          <cell r="T556">
            <v>9.6774193548387094E-2</v>
          </cell>
          <cell r="Z556">
            <v>0.96666666666666656</v>
          </cell>
          <cell r="AA556">
            <v>9.6774193548387094E-2</v>
          </cell>
          <cell r="AX556">
            <v>0.1</v>
          </cell>
        </row>
        <row r="557">
          <cell r="C557" t="str">
            <v>RFK / S.Yarmouth / 137 Run Pond 5</v>
          </cell>
          <cell r="D557" t="str">
            <v>Plymouth Area Office</v>
          </cell>
          <cell r="E557">
            <v>0.61290322580645162</v>
          </cell>
          <cell r="F557">
            <v>1.7741935483870968</v>
          </cell>
          <cell r="G557">
            <v>1.8333333333333333</v>
          </cell>
          <cell r="H557">
            <v>2</v>
          </cell>
          <cell r="I557">
            <v>1.8666666666666665</v>
          </cell>
          <cell r="J557">
            <v>1.967741935483871</v>
          </cell>
          <cell r="K557">
            <v>2.032258064516129</v>
          </cell>
          <cell r="L557">
            <v>1.9642857142857144</v>
          </cell>
          <cell r="M557">
            <v>1.967741935483871</v>
          </cell>
          <cell r="N557">
            <v>2</v>
          </cell>
          <cell r="O557">
            <v>1.8064516129032258</v>
          </cell>
          <cell r="AO557">
            <v>0.19354838709677419</v>
          </cell>
        </row>
        <row r="558">
          <cell r="C558" t="str">
            <v>RFK / S.Yarmouth / 137 Run Pond 6</v>
          </cell>
          <cell r="D558" t="str">
            <v>Taunton/Attleboro Area Office</v>
          </cell>
          <cell r="AM558">
            <v>9.6774193548387094E-2</v>
          </cell>
        </row>
        <row r="559">
          <cell r="C559" t="str">
            <v>SPIN / Lynn / 50 Newhall Street 1</v>
          </cell>
          <cell r="D559" t="str">
            <v>Arlington Area Office</v>
          </cell>
          <cell r="U559">
            <v>3.3333333333333333E-2</v>
          </cell>
        </row>
        <row r="560">
          <cell r="C560" t="str">
            <v>SPIN / Lynn / 50 Newhall Street 2</v>
          </cell>
          <cell r="D560" t="str">
            <v>Cambridge Fam &amp; Child Srvcs (Adop)</v>
          </cell>
          <cell r="AJ560">
            <v>0.35714285714285715</v>
          </cell>
          <cell r="AK560">
            <v>0.54838709677419351</v>
          </cell>
        </row>
        <row r="561">
          <cell r="C561" t="str">
            <v>SPIN / Lynn / 50 Newhall Street 3</v>
          </cell>
          <cell r="D561" t="str">
            <v>Cape Ann Area Office</v>
          </cell>
          <cell r="M561">
            <v>9.6774193548387094E-2</v>
          </cell>
          <cell r="O561">
            <v>0.16129032258064516</v>
          </cell>
          <cell r="Q561">
            <v>0.967741935483871</v>
          </cell>
          <cell r="R561">
            <v>0.19354838709677419</v>
          </cell>
          <cell r="U561">
            <v>0.1</v>
          </cell>
          <cell r="V561">
            <v>1.032258064516129</v>
          </cell>
          <cell r="W561">
            <v>3.2258064516129031E-2</v>
          </cell>
          <cell r="X561">
            <v>0.17241379310344829</v>
          </cell>
          <cell r="Y561">
            <v>0.32258064516129031</v>
          </cell>
          <cell r="Z561">
            <v>0.1</v>
          </cell>
          <cell r="AD561">
            <v>0.16129032258064516</v>
          </cell>
          <cell r="AE561">
            <v>0.73333333333333328</v>
          </cell>
          <cell r="AJ561">
            <v>1.3928571428571428</v>
          </cell>
          <cell r="AK561">
            <v>0.93548387096774188</v>
          </cell>
          <cell r="AL561">
            <v>6.6666666666666666E-2</v>
          </cell>
          <cell r="AM561">
            <v>0.67741935483870963</v>
          </cell>
          <cell r="AO561">
            <v>0.58064516129032262</v>
          </cell>
          <cell r="AP561">
            <v>1</v>
          </cell>
          <cell r="AQ561">
            <v>1</v>
          </cell>
          <cell r="AR561">
            <v>0.12903225806451613</v>
          </cell>
          <cell r="AS561">
            <v>0.8666666666666667</v>
          </cell>
          <cell r="AT561">
            <v>0.64516129032258063</v>
          </cell>
          <cell r="AV561">
            <v>0.75</v>
          </cell>
          <cell r="AW561">
            <v>0.93548387096774188</v>
          </cell>
          <cell r="AY561">
            <v>0.41935483870967738</v>
          </cell>
          <cell r="AZ561">
            <v>1.5</v>
          </cell>
        </row>
        <row r="562">
          <cell r="C562" t="str">
            <v>SPIN / Lynn / 50 Newhall Street 4</v>
          </cell>
          <cell r="D562" t="str">
            <v>Coastal Area Office</v>
          </cell>
          <cell r="Z562">
            <v>0.2</v>
          </cell>
        </row>
        <row r="563">
          <cell r="C563" t="str">
            <v>SPIN / Lynn / 50 Newhall Street 5</v>
          </cell>
          <cell r="D563" t="str">
            <v>Harbor Area Office</v>
          </cell>
          <cell r="AF563">
            <v>0.19354838709677419</v>
          </cell>
        </row>
        <row r="564">
          <cell r="C564" t="str">
            <v>SPIN / Lynn / 50 Newhall Street 6</v>
          </cell>
          <cell r="D564" t="str">
            <v>Haverhill Area Office</v>
          </cell>
          <cell r="M564">
            <v>6.4516129032258063E-2</v>
          </cell>
          <cell r="N564">
            <v>0.3</v>
          </cell>
          <cell r="O564">
            <v>0.16129032258064516</v>
          </cell>
          <cell r="T564">
            <v>1</v>
          </cell>
          <cell r="U564">
            <v>3.3333333333333333E-2</v>
          </cell>
          <cell r="AB564">
            <v>0.6</v>
          </cell>
          <cell r="AC564">
            <v>0.4838709677419355</v>
          </cell>
          <cell r="AF564">
            <v>0.29032258064516131</v>
          </cell>
          <cell r="AM564">
            <v>0.16129032258064516</v>
          </cell>
          <cell r="AN564">
            <v>6.6666666666666666E-2</v>
          </cell>
          <cell r="AV564">
            <v>0.42857142857142855</v>
          </cell>
          <cell r="AW564">
            <v>0.67741935483870974</v>
          </cell>
        </row>
        <row r="565">
          <cell r="C565" t="str">
            <v>SPIN / Lynn / 50 Newhall Street 7</v>
          </cell>
          <cell r="D565" t="str">
            <v>Lawrence Area Office</v>
          </cell>
          <cell r="N565">
            <v>3.3333333333333333E-2</v>
          </cell>
          <cell r="AO565">
            <v>0.16129032258064516</v>
          </cell>
          <cell r="AP565">
            <v>0.38709677419354838</v>
          </cell>
        </row>
        <row r="566">
          <cell r="C566" t="str">
            <v>SPIN / Lynn / 50 Newhall Street 8</v>
          </cell>
          <cell r="D566" t="str">
            <v>Lowell Area Office</v>
          </cell>
          <cell r="O566">
            <v>9.6774193548387094E-2</v>
          </cell>
          <cell r="P566">
            <v>0.8666666666666667</v>
          </cell>
          <cell r="Q566">
            <v>0.12903225806451613</v>
          </cell>
          <cell r="Z566">
            <v>0.26666666666666666</v>
          </cell>
          <cell r="AA566">
            <v>0.12903225806451613</v>
          </cell>
          <cell r="AF566">
            <v>3.2258064516129031E-2</v>
          </cell>
          <cell r="AG566">
            <v>0.1</v>
          </cell>
          <cell r="AH566">
            <v>0.58064516129032251</v>
          </cell>
          <cell r="AM566">
            <v>6.4516129032258063E-2</v>
          </cell>
        </row>
        <row r="567">
          <cell r="C567" t="str">
            <v>SPIN / Lynn / 50 Newhall Street 9</v>
          </cell>
          <cell r="D567" t="str">
            <v>Lynn Area Office</v>
          </cell>
          <cell r="G567">
            <v>4.5</v>
          </cell>
          <cell r="H567">
            <v>10.064516129032256</v>
          </cell>
          <cell r="I567">
            <v>10.5</v>
          </cell>
          <cell r="J567">
            <v>8.2258064516129039</v>
          </cell>
          <cell r="K567">
            <v>5.354838709677419</v>
          </cell>
          <cell r="L567">
            <v>1.3214285714285712</v>
          </cell>
          <cell r="M567">
            <v>7.838709677419355</v>
          </cell>
          <cell r="N567">
            <v>10.1</v>
          </cell>
          <cell r="O567">
            <v>7.4516129032258061</v>
          </cell>
          <cell r="P567">
            <v>7.2666666666666675</v>
          </cell>
          <cell r="Q567">
            <v>8.9677419354838719</v>
          </cell>
          <cell r="R567">
            <v>7.9354838709677411</v>
          </cell>
          <cell r="S567">
            <v>6.333333333333333</v>
          </cell>
          <cell r="T567">
            <v>8.2258064516129021</v>
          </cell>
          <cell r="U567">
            <v>8.8333333333333339</v>
          </cell>
          <cell r="V567">
            <v>6.967741935483871</v>
          </cell>
          <cell r="W567">
            <v>8.3548387096774199</v>
          </cell>
          <cell r="X567">
            <v>6.4137931034482767</v>
          </cell>
          <cell r="Y567">
            <v>8.870967741935484</v>
          </cell>
          <cell r="Z567">
            <v>8.8000000000000007</v>
          </cell>
          <cell r="AA567">
            <v>8.9032258064516103</v>
          </cell>
          <cell r="AB567">
            <v>9.466666666666665</v>
          </cell>
          <cell r="AC567">
            <v>9.7741935483870961</v>
          </cell>
          <cell r="AD567">
            <v>9.0322580645161299</v>
          </cell>
          <cell r="AE567">
            <v>7.3</v>
          </cell>
          <cell r="AF567">
            <v>8.4516129032258061</v>
          </cell>
          <cell r="AG567">
            <v>9.6999999999999993</v>
          </cell>
          <cell r="AH567">
            <v>9.0967741935483879</v>
          </cell>
          <cell r="AI567">
            <v>9.4516129032258043</v>
          </cell>
          <cell r="AJ567">
            <v>5</v>
          </cell>
          <cell r="AK567">
            <v>6.129032258064516</v>
          </cell>
          <cell r="AL567">
            <v>9.4666666666666668</v>
          </cell>
          <cell r="AM567">
            <v>7.6774193548387073</v>
          </cell>
          <cell r="AN567">
            <v>11.366666666666667</v>
          </cell>
          <cell r="AO567">
            <v>7.645161290322581</v>
          </cell>
          <cell r="AP567">
            <v>6.419354838709677</v>
          </cell>
          <cell r="AQ567">
            <v>4.9666666666666677</v>
          </cell>
          <cell r="AR567">
            <v>7.3870967741935472</v>
          </cell>
          <cell r="AS567">
            <v>10.199999999999999</v>
          </cell>
          <cell r="AT567">
            <v>9.064516129032258</v>
          </cell>
          <cell r="AU567">
            <v>8.5483870967741939</v>
          </cell>
          <cell r="AV567">
            <v>8.1071428571428577</v>
          </cell>
          <cell r="AW567">
            <v>6.7419354838709662</v>
          </cell>
          <cell r="AX567">
            <v>10.5</v>
          </cell>
          <cell r="AY567">
            <v>8.806451612903226</v>
          </cell>
          <cell r="AZ567">
            <v>8.3666666666666671</v>
          </cell>
        </row>
        <row r="568">
          <cell r="C568" t="str">
            <v>SPIN / Lynn / 50 Newhall Street 10</v>
          </cell>
          <cell r="D568" t="str">
            <v>Malden Area Office</v>
          </cell>
          <cell r="P568">
            <v>0.1</v>
          </cell>
          <cell r="W568">
            <v>0.58064516129032251</v>
          </cell>
          <cell r="Z568">
            <v>0.2</v>
          </cell>
          <cell r="AB568">
            <v>0.43333333333333329</v>
          </cell>
          <cell r="AC568">
            <v>0.967741935483871</v>
          </cell>
          <cell r="AJ568">
            <v>0.35714285714285715</v>
          </cell>
          <cell r="AK568">
            <v>1</v>
          </cell>
          <cell r="AL568">
            <v>6.6666666666666666E-2</v>
          </cell>
          <cell r="AO568">
            <v>0.12903225806451613</v>
          </cell>
          <cell r="AP568">
            <v>0.77419354838709675</v>
          </cell>
          <cell r="AZ568">
            <v>0.23333333333333334</v>
          </cell>
        </row>
        <row r="569">
          <cell r="C569" t="str">
            <v>SPIN / Lynn / 50 Newhall Street 11</v>
          </cell>
          <cell r="D569" t="str">
            <v>(blank)</v>
          </cell>
          <cell r="AJ569">
            <v>0.3214285714285714</v>
          </cell>
          <cell r="AK569">
            <v>1</v>
          </cell>
        </row>
        <row r="570">
          <cell r="C570" t="str">
            <v>St Vincent's/FallRiver/2425Highland 1</v>
          </cell>
          <cell r="D570" t="str">
            <v>Brockton Area Office</v>
          </cell>
          <cell r="I570">
            <v>2</v>
          </cell>
          <cell r="J570">
            <v>1.2903225806451615</v>
          </cell>
          <cell r="L570">
            <v>0.14285714285714285</v>
          </cell>
          <cell r="S570">
            <v>0.9</v>
          </cell>
          <cell r="T570">
            <v>1</v>
          </cell>
          <cell r="U570">
            <v>1</v>
          </cell>
          <cell r="V570">
            <v>0.29032258064516131</v>
          </cell>
          <cell r="W570">
            <v>2.387096774193548</v>
          </cell>
          <cell r="X570">
            <v>2.7241379310344827</v>
          </cell>
          <cell r="Y570">
            <v>2</v>
          </cell>
          <cell r="Z570">
            <v>2.8</v>
          </cell>
          <cell r="AA570">
            <v>2.774193548387097</v>
          </cell>
          <cell r="AB570">
            <v>2.9333333333333331</v>
          </cell>
          <cell r="AC570">
            <v>2.193548387096774</v>
          </cell>
          <cell r="AD570">
            <v>2.129032258064516</v>
          </cell>
          <cell r="AE570">
            <v>1.9333333333333333</v>
          </cell>
          <cell r="AF570">
            <v>1.129032258064516</v>
          </cell>
          <cell r="AG570">
            <v>0.53333333333333333</v>
          </cell>
        </row>
        <row r="571">
          <cell r="C571" t="str">
            <v>St Vincent's/FallRiver/2425Highland 2</v>
          </cell>
          <cell r="D571" t="str">
            <v>Cape Cod Area Office</v>
          </cell>
          <cell r="I571">
            <v>0.93333333333333335</v>
          </cell>
          <cell r="J571">
            <v>1</v>
          </cell>
          <cell r="K571">
            <v>0.90322580645161288</v>
          </cell>
          <cell r="Y571">
            <v>0.93548387096774188</v>
          </cell>
          <cell r="Z571">
            <v>0.8</v>
          </cell>
          <cell r="AC571">
            <v>0.80645161290322576</v>
          </cell>
          <cell r="AD571">
            <v>1</v>
          </cell>
          <cell r="AE571">
            <v>1</v>
          </cell>
          <cell r="AF571">
            <v>0.16129032258064516</v>
          </cell>
          <cell r="AG571">
            <v>0.33333333333333331</v>
          </cell>
          <cell r="AH571">
            <v>1</v>
          </cell>
          <cell r="AI571">
            <v>0.25806451612903225</v>
          </cell>
          <cell r="AJ571">
            <v>0.2857142857142857</v>
          </cell>
          <cell r="AK571">
            <v>1.4193548387096775</v>
          </cell>
          <cell r="AL571">
            <v>1.9666666666666666</v>
          </cell>
          <cell r="AM571">
            <v>2.3548387096774195</v>
          </cell>
          <cell r="AN571">
            <v>1.2333333333333334</v>
          </cell>
          <cell r="AO571">
            <v>1</v>
          </cell>
          <cell r="AP571">
            <v>0.19354838709677419</v>
          </cell>
          <cell r="AQ571">
            <v>6.6666666666666666E-2</v>
          </cell>
          <cell r="AS571">
            <v>0.6333333333333333</v>
          </cell>
          <cell r="AT571">
            <v>1</v>
          </cell>
          <cell r="AU571">
            <v>1.838709677419355</v>
          </cell>
          <cell r="AV571">
            <v>2.5</v>
          </cell>
          <cell r="AW571">
            <v>2</v>
          </cell>
          <cell r="AX571">
            <v>0.6333333333333333</v>
          </cell>
          <cell r="AY571">
            <v>0.54838709677419351</v>
          </cell>
          <cell r="AZ571">
            <v>0.9</v>
          </cell>
        </row>
        <row r="572">
          <cell r="C572" t="str">
            <v>St Vincent's/FallRiver/2425Highland 3</v>
          </cell>
          <cell r="D572" t="str">
            <v>Coastal Area Office</v>
          </cell>
          <cell r="V572">
            <v>0.35483870967741937</v>
          </cell>
          <cell r="W572">
            <v>3.2258064516129031E-2</v>
          </cell>
        </row>
        <row r="573">
          <cell r="C573" t="str">
            <v>St Vincent's/FallRiver/2425Highland 4</v>
          </cell>
          <cell r="D573" t="str">
            <v>Fall River Area Office</v>
          </cell>
          <cell r="G573">
            <v>1.4333333333333331</v>
          </cell>
          <cell r="H573">
            <v>4.5483870967741939</v>
          </cell>
          <cell r="I573">
            <v>6</v>
          </cell>
          <cell r="J573">
            <v>5.4838709677419359</v>
          </cell>
          <cell r="K573">
            <v>5.3225806451612891</v>
          </cell>
          <cell r="L573">
            <v>6.2857142857142856</v>
          </cell>
          <cell r="M573">
            <v>6.935483870967742</v>
          </cell>
          <cell r="N573">
            <v>7.8</v>
          </cell>
          <cell r="O573">
            <v>6.32258064516129</v>
          </cell>
          <cell r="P573">
            <v>6.8333333333333339</v>
          </cell>
          <cell r="Q573">
            <v>5.645161290322581</v>
          </cell>
          <cell r="R573">
            <v>5.903225806451613</v>
          </cell>
          <cell r="S573">
            <v>5.5333333333333332</v>
          </cell>
          <cell r="T573">
            <v>6</v>
          </cell>
          <cell r="U573">
            <v>5.9333333333333336</v>
          </cell>
          <cell r="V573">
            <v>5.6451612903225801</v>
          </cell>
          <cell r="W573">
            <v>4.32258064516129</v>
          </cell>
          <cell r="X573">
            <v>5.4827586206896548</v>
          </cell>
          <cell r="Y573">
            <v>6</v>
          </cell>
          <cell r="Z573">
            <v>5.0333333333333332</v>
          </cell>
          <cell r="AA573">
            <v>4</v>
          </cell>
          <cell r="AB573">
            <v>4</v>
          </cell>
          <cell r="AC573">
            <v>3.3225806451612905</v>
          </cell>
          <cell r="AD573">
            <v>3.935483870967742</v>
          </cell>
          <cell r="AE573">
            <v>2.7333333333333334</v>
          </cell>
          <cell r="AF573">
            <v>3.8064516129032255</v>
          </cell>
          <cell r="AG573">
            <v>5.8</v>
          </cell>
          <cell r="AH573">
            <v>6.032258064516129</v>
          </cell>
          <cell r="AI573">
            <v>5.354838709677419</v>
          </cell>
          <cell r="AJ573">
            <v>7.1428571428571432</v>
          </cell>
          <cell r="AK573">
            <v>6.129032258064516</v>
          </cell>
          <cell r="AL573">
            <v>5</v>
          </cell>
          <cell r="AM573">
            <v>5.387096774193548</v>
          </cell>
          <cell r="AN573">
            <v>6.9333333333333336</v>
          </cell>
          <cell r="AO573">
            <v>7.6129032258064511</v>
          </cell>
          <cell r="AP573">
            <v>7.4838709677419359</v>
          </cell>
          <cell r="AQ573">
            <v>5.1333333333333337</v>
          </cell>
          <cell r="AR573">
            <v>3.5161290322580645</v>
          </cell>
          <cell r="AS573">
            <v>5.0999999999999996</v>
          </cell>
          <cell r="AT573">
            <v>5.5161290322580641</v>
          </cell>
          <cell r="AU573">
            <v>5.290322580645161</v>
          </cell>
          <cell r="AV573">
            <v>2.6071428571428572</v>
          </cell>
          <cell r="AW573">
            <v>5.0322580645161281</v>
          </cell>
          <cell r="AX573">
            <v>3.7666666666666666</v>
          </cell>
          <cell r="AY573">
            <v>4.5161290322580641</v>
          </cell>
          <cell r="AZ573">
            <v>5.9333333333333336</v>
          </cell>
        </row>
        <row r="574">
          <cell r="C574" t="str">
            <v>St Vincent's/FallRiver/2425Highland 5</v>
          </cell>
          <cell r="D574" t="str">
            <v>New Bedford Area Office</v>
          </cell>
          <cell r="AG574">
            <v>0.16666666666666666</v>
          </cell>
          <cell r="AH574">
            <v>1</v>
          </cell>
          <cell r="AI574">
            <v>0.87096774193548387</v>
          </cell>
          <cell r="AJ574">
            <v>0.5714285714285714</v>
          </cell>
          <cell r="AK574">
            <v>1.3870967741935485</v>
          </cell>
          <cell r="AL574">
            <v>2</v>
          </cell>
          <cell r="AM574">
            <v>0.83870967741935487</v>
          </cell>
          <cell r="AN574">
            <v>0.73333333333333328</v>
          </cell>
          <cell r="AS574">
            <v>0.33333333333333331</v>
          </cell>
          <cell r="AT574">
            <v>0.35483870967741937</v>
          </cell>
          <cell r="AU574">
            <v>1.096774193548387</v>
          </cell>
          <cell r="AV574">
            <v>0.64285714285714279</v>
          </cell>
          <cell r="AW574">
            <v>0.12903225806451613</v>
          </cell>
          <cell r="AX574">
            <v>1.4333333333333333</v>
          </cell>
          <cell r="AY574">
            <v>1.870967741935484</v>
          </cell>
          <cell r="AZ574">
            <v>0.1</v>
          </cell>
        </row>
        <row r="575">
          <cell r="C575" t="str">
            <v>St Vincent's/FallRiver/2425Highland 6</v>
          </cell>
          <cell r="D575" t="str">
            <v>New Bedford Child and Family (Adop)</v>
          </cell>
          <cell r="AC575">
            <v>1.5161290322580645</v>
          </cell>
          <cell r="AD575">
            <v>0.22580645161290322</v>
          </cell>
        </row>
        <row r="576">
          <cell r="C576" t="str">
            <v>St Vincent's/FallRiver/2425Highland 7</v>
          </cell>
          <cell r="D576" t="str">
            <v>Plymouth Area Office</v>
          </cell>
          <cell r="R576">
            <v>9.6774193548387094E-2</v>
          </cell>
          <cell r="S576">
            <v>1.3666666666666667</v>
          </cell>
          <cell r="T576">
            <v>2</v>
          </cell>
          <cell r="U576">
            <v>2</v>
          </cell>
          <cell r="V576">
            <v>0.77419354838709675</v>
          </cell>
          <cell r="AF576">
            <v>0.58064516129032262</v>
          </cell>
          <cell r="AG576">
            <v>0.6</v>
          </cell>
          <cell r="AH576">
            <v>0.41935483870967744</v>
          </cell>
          <cell r="AI576">
            <v>1</v>
          </cell>
          <cell r="AJ576">
            <v>0.10714285714285714</v>
          </cell>
          <cell r="AU576">
            <v>0.64516129032258063</v>
          </cell>
          <cell r="AV576">
            <v>0.75</v>
          </cell>
          <cell r="AW576">
            <v>3.2258064516129031E-2</v>
          </cell>
        </row>
        <row r="577">
          <cell r="C577" t="str">
            <v>St Vincent's/FallRiver/2425Highland 8</v>
          </cell>
          <cell r="D577" t="str">
            <v>Taunton/Attleboro Area Office</v>
          </cell>
          <cell r="O577">
            <v>0.87096774193548387</v>
          </cell>
          <cell r="Q577">
            <v>0.61290322580645162</v>
          </cell>
          <cell r="R577">
            <v>0.967741935483871</v>
          </cell>
          <cell r="AC577">
            <v>0.64516129032258063</v>
          </cell>
          <cell r="AD577">
            <v>1</v>
          </cell>
          <cell r="AE577">
            <v>1</v>
          </cell>
          <cell r="AF577">
            <v>0.83870967741935487</v>
          </cell>
          <cell r="AG577">
            <v>0.7</v>
          </cell>
          <cell r="AH577">
            <v>0.61290322580645162</v>
          </cell>
          <cell r="AR577">
            <v>0.12903225806451613</v>
          </cell>
          <cell r="AS577">
            <v>1.2666666666666666</v>
          </cell>
          <cell r="AT577">
            <v>1.4838709677419355</v>
          </cell>
          <cell r="AX577">
            <v>1.3</v>
          </cell>
          <cell r="AY577">
            <v>2</v>
          </cell>
          <cell r="AZ577">
            <v>2</v>
          </cell>
        </row>
        <row r="578">
          <cell r="C578" t="str">
            <v>St Vincent's/FallRiver/2425Highland 9</v>
          </cell>
          <cell r="D578" t="str">
            <v>(blank)</v>
          </cell>
          <cell r="Q578">
            <v>1</v>
          </cell>
          <cell r="R578">
            <v>0.967741935483871</v>
          </cell>
        </row>
        <row r="579">
          <cell r="C579" t="str">
            <v>TeamCoord / Bradford / 4 S. Kimball 1</v>
          </cell>
          <cell r="D579" t="str">
            <v>Cambridge Area Office</v>
          </cell>
          <cell r="T579">
            <v>3.2258064516129031E-2</v>
          </cell>
          <cell r="AY579">
            <v>6.4516129032258063E-2</v>
          </cell>
        </row>
        <row r="580">
          <cell r="C580" t="str">
            <v>TeamCoord / Bradford / 4 S. Kimball 2</v>
          </cell>
          <cell r="D580" t="str">
            <v>Cape Ann Area Office</v>
          </cell>
          <cell r="O580">
            <v>0.12903225806451613</v>
          </cell>
          <cell r="S580">
            <v>0.16666666666666666</v>
          </cell>
          <cell r="T580">
            <v>0.45161290322580644</v>
          </cell>
          <cell r="AE580">
            <v>0.43333333333333335</v>
          </cell>
          <cell r="AF580">
            <v>3.2258064516129031E-2</v>
          </cell>
        </row>
        <row r="581">
          <cell r="C581" t="str">
            <v>TeamCoord / Bradford / 4 S. Kimball 3</v>
          </cell>
          <cell r="D581" t="str">
            <v>Haverhill Area Office</v>
          </cell>
          <cell r="G581">
            <v>1.9333333333333331</v>
          </cell>
          <cell r="H581">
            <v>5.6129032258064511</v>
          </cell>
          <cell r="I581">
            <v>8.8666666666666671</v>
          </cell>
          <cell r="J581">
            <v>8.3548387096774199</v>
          </cell>
          <cell r="K581">
            <v>7.5161290322580658</v>
          </cell>
          <cell r="L581">
            <v>8.8928571428571441</v>
          </cell>
          <cell r="M581">
            <v>9.3548387096774182</v>
          </cell>
          <cell r="N581">
            <v>7.8333333333333339</v>
          </cell>
          <cell r="O581">
            <v>9.129032258064516</v>
          </cell>
          <cell r="P581">
            <v>7.9666666666666668</v>
          </cell>
          <cell r="Q581">
            <v>5.645161290322581</v>
          </cell>
          <cell r="R581">
            <v>5.064516129032258</v>
          </cell>
          <cell r="S581">
            <v>3.2666666666666666</v>
          </cell>
          <cell r="T581">
            <v>4.935483870967742</v>
          </cell>
          <cell r="U581">
            <v>5.5</v>
          </cell>
          <cell r="V581">
            <v>4.7096774193548381</v>
          </cell>
          <cell r="W581">
            <v>5.354838709677419</v>
          </cell>
          <cell r="X581">
            <v>5.4482758620689653</v>
          </cell>
          <cell r="Y581">
            <v>3.67741935483871</v>
          </cell>
          <cell r="Z581">
            <v>3.9333333333333327</v>
          </cell>
          <cell r="AA581">
            <v>4.064516129032258</v>
          </cell>
          <cell r="AB581">
            <v>2.6666666666666665</v>
          </cell>
          <cell r="AC581">
            <v>4.838709677419355</v>
          </cell>
          <cell r="AD581">
            <v>4.096774193548387</v>
          </cell>
          <cell r="AE581">
            <v>2.1666666666666665</v>
          </cell>
          <cell r="AF581">
            <v>4.4838709677419351</v>
          </cell>
          <cell r="AG581">
            <v>4.9666666666666668</v>
          </cell>
          <cell r="AH581">
            <v>4.064516129032258</v>
          </cell>
          <cell r="AI581">
            <v>5.5161290322580641</v>
          </cell>
          <cell r="AJ581">
            <v>4.1785714285714288</v>
          </cell>
          <cell r="AK581">
            <v>1.2580645161290323</v>
          </cell>
          <cell r="AL581">
            <v>2.4333333333333331</v>
          </cell>
          <cell r="AM581">
            <v>5.225806451612903</v>
          </cell>
          <cell r="AN581">
            <v>5.0333333333333332</v>
          </cell>
          <cell r="AO581">
            <v>2.225806451612903</v>
          </cell>
          <cell r="AP581">
            <v>1.5483870967741933</v>
          </cell>
          <cell r="AQ581">
            <v>2.8</v>
          </cell>
          <cell r="AR581">
            <v>3.741935483870968</v>
          </cell>
          <cell r="AS581">
            <v>2.2333333333333334</v>
          </cell>
          <cell r="AT581">
            <v>2.290322580645161</v>
          </cell>
          <cell r="AU581">
            <v>2.7419354838709675</v>
          </cell>
          <cell r="AV581">
            <v>2.6428571428571428</v>
          </cell>
          <cell r="AW581">
            <v>2.4838709677419355</v>
          </cell>
          <cell r="AX581">
            <v>4.0999999999999996</v>
          </cell>
          <cell r="AY581">
            <v>3.806451612903226</v>
          </cell>
          <cell r="AZ581">
            <v>2.666666666666667</v>
          </cell>
        </row>
        <row r="582">
          <cell r="C582" t="str">
            <v>TeamCoord / Bradford / 4 S. Kimball 4</v>
          </cell>
          <cell r="D582" t="str">
            <v>Lawrence Area Office</v>
          </cell>
          <cell r="I582">
            <v>3.3333333333333333E-2</v>
          </cell>
          <cell r="J582">
            <v>3.2258064516129031E-2</v>
          </cell>
          <cell r="M582">
            <v>6.4516129032258063E-2</v>
          </cell>
          <cell r="N582">
            <v>0.16666666666666669</v>
          </cell>
          <cell r="S582">
            <v>0.7</v>
          </cell>
          <cell r="AL582">
            <v>0.8</v>
          </cell>
          <cell r="AP582">
            <v>9.6774193548387094E-2</v>
          </cell>
          <cell r="AQ582">
            <v>0.96666666666666667</v>
          </cell>
          <cell r="AR582">
            <v>0.5161290322580645</v>
          </cell>
          <cell r="AT582">
            <v>0.70967741935483875</v>
          </cell>
          <cell r="AU582">
            <v>0.67741935483870963</v>
          </cell>
        </row>
        <row r="583">
          <cell r="C583" t="str">
            <v>TeamCoord / Bradford / 4 S. Kimball 5</v>
          </cell>
          <cell r="D583" t="str">
            <v>Lowell Area Office</v>
          </cell>
          <cell r="N583">
            <v>0.43333333333333335</v>
          </cell>
          <cell r="O583">
            <v>3.2258064516129031E-2</v>
          </cell>
          <cell r="AD583">
            <v>0.16129032258064516</v>
          </cell>
          <cell r="AE583">
            <v>0.2</v>
          </cell>
          <cell r="AF583">
            <v>0.58064516129032251</v>
          </cell>
          <cell r="AG583">
            <v>6.6666666666666666E-2</v>
          </cell>
          <cell r="AJ583">
            <v>0.4285714285714286</v>
          </cell>
          <cell r="AK583">
            <v>0.93548387096774188</v>
          </cell>
          <cell r="AL583">
            <v>0.46666666666666667</v>
          </cell>
          <cell r="AM583">
            <v>0.5161290322580645</v>
          </cell>
          <cell r="AN583">
            <v>0.26666666666666666</v>
          </cell>
          <cell r="AO583">
            <v>1.4516129032258065</v>
          </cell>
          <cell r="AP583">
            <v>0.80645161290322587</v>
          </cell>
          <cell r="AR583">
            <v>6.4516129032258063E-2</v>
          </cell>
          <cell r="AS583">
            <v>6.6666666666666666E-2</v>
          </cell>
          <cell r="AU583">
            <v>0.58064516129032262</v>
          </cell>
          <cell r="AV583">
            <v>0.64285714285714279</v>
          </cell>
          <cell r="AW583">
            <v>1</v>
          </cell>
          <cell r="AX583">
            <v>0.93333333333333335</v>
          </cell>
          <cell r="AY583">
            <v>1.870967741935484</v>
          </cell>
          <cell r="AZ583">
            <v>1.9</v>
          </cell>
        </row>
        <row r="584">
          <cell r="C584" t="str">
            <v>TeamCoord / Bradford / 4 S. Kimball 6</v>
          </cell>
          <cell r="D584" t="str">
            <v>Lynn Area Office</v>
          </cell>
          <cell r="K584">
            <v>0.93548387096774188</v>
          </cell>
          <cell r="N584">
            <v>0.73333333333333328</v>
          </cell>
          <cell r="O584">
            <v>0.19354838709677419</v>
          </cell>
          <cell r="P584">
            <v>1</v>
          </cell>
          <cell r="Q584">
            <v>0.16129032258064516</v>
          </cell>
          <cell r="AB584">
            <v>0.73333333333333328</v>
          </cell>
          <cell r="AC584">
            <v>0.4838709677419355</v>
          </cell>
          <cell r="AE584">
            <v>0.3</v>
          </cell>
          <cell r="AO584">
            <v>0.12903225806451613</v>
          </cell>
          <cell r="AP584">
            <v>0.74193548387096775</v>
          </cell>
          <cell r="AS584">
            <v>0.36666666666666664</v>
          </cell>
          <cell r="AT584">
            <v>0.35483870967741937</v>
          </cell>
          <cell r="AV584">
            <v>0.4642857142857143</v>
          </cell>
        </row>
        <row r="585">
          <cell r="C585" t="str">
            <v>TeamCoord / Bradford / 4 S. Kimball 7</v>
          </cell>
          <cell r="D585" t="str">
            <v>Solutions for Living (PAS NE)</v>
          </cell>
          <cell r="AV585">
            <v>0.25</v>
          </cell>
          <cell r="AW585">
            <v>1</v>
          </cell>
          <cell r="AX585">
            <v>0.2</v>
          </cell>
        </row>
        <row r="586">
          <cell r="C586" t="str">
            <v>TeamCoord / Haverhill / 20NewcombSt 1</v>
          </cell>
          <cell r="D586" t="str">
            <v>Cape Ann Area Office</v>
          </cell>
          <cell r="P586">
            <v>3.3333333333333333E-2</v>
          </cell>
          <cell r="AZ586">
            <v>3.3333333333333333E-2</v>
          </cell>
        </row>
        <row r="587">
          <cell r="C587" t="str">
            <v>TeamCoord / Haverhill / 20NewcombSt 2</v>
          </cell>
          <cell r="D587" t="str">
            <v>Haverhill Area Office</v>
          </cell>
          <cell r="G587">
            <v>3.3333333333333335</v>
          </cell>
          <cell r="H587">
            <v>4.258064516129032</v>
          </cell>
          <cell r="I587">
            <v>1.3</v>
          </cell>
          <cell r="O587">
            <v>1.161290322580645</v>
          </cell>
          <cell r="P587">
            <v>1.9333333333333331</v>
          </cell>
          <cell r="Q587">
            <v>5.4838709677419359</v>
          </cell>
          <cell r="R587">
            <v>1.2258064516129032</v>
          </cell>
          <cell r="S587">
            <v>2.8666666666666667</v>
          </cell>
          <cell r="T587">
            <v>3.290322580645161</v>
          </cell>
          <cell r="U587">
            <v>5.0666666666666673</v>
          </cell>
          <cell r="V587">
            <v>5.064516129032258</v>
          </cell>
          <cell r="W587">
            <v>5.0322580645161281</v>
          </cell>
          <cell r="X587">
            <v>5.931034482758621</v>
          </cell>
          <cell r="Y587">
            <v>4.419354838709677</v>
          </cell>
          <cell r="Z587">
            <v>5.5</v>
          </cell>
          <cell r="AA587">
            <v>5.1935483870967749</v>
          </cell>
          <cell r="AB587">
            <v>3.4666666666666663</v>
          </cell>
          <cell r="AC587">
            <v>2.32258064516129</v>
          </cell>
          <cell r="AD587">
            <v>2.903225806451613</v>
          </cell>
          <cell r="AE587">
            <v>5.8666666666666663</v>
          </cell>
          <cell r="AF587">
            <v>5.774193548387097</v>
          </cell>
          <cell r="AG587">
            <v>4.2</v>
          </cell>
          <cell r="AH587">
            <v>5.0645161290322571</v>
          </cell>
          <cell r="AI587">
            <v>5.161290322580645</v>
          </cell>
          <cell r="AJ587">
            <v>1.9285714285714286</v>
          </cell>
          <cell r="AK587">
            <v>1.2580645161290323</v>
          </cell>
          <cell r="AL587">
            <v>2.3333333333333335</v>
          </cell>
          <cell r="AM587">
            <v>2.096774193548387</v>
          </cell>
          <cell r="AN587">
            <v>1.3</v>
          </cell>
          <cell r="AO587">
            <v>2.096774193548387</v>
          </cell>
          <cell r="AP587">
            <v>2.6129032258064515</v>
          </cell>
          <cell r="AQ587">
            <v>3.1</v>
          </cell>
          <cell r="AR587">
            <v>4.129032258064516</v>
          </cell>
          <cell r="AS587">
            <v>3.7</v>
          </cell>
          <cell r="AT587">
            <v>2.774193548387097</v>
          </cell>
          <cell r="AU587">
            <v>3.4838709677419355</v>
          </cell>
          <cell r="AV587">
            <v>3.3928571428571428</v>
          </cell>
          <cell r="AW587">
            <v>1.2903225806451613</v>
          </cell>
          <cell r="AX587">
            <v>0.46666666666666667</v>
          </cell>
          <cell r="AY587">
            <v>2.6451612903225801</v>
          </cell>
          <cell r="AZ587">
            <v>0.93333333333333335</v>
          </cell>
        </row>
        <row r="588">
          <cell r="C588" t="str">
            <v>TeamCoord / Haverhill / 20NewcombSt 3</v>
          </cell>
          <cell r="D588" t="str">
            <v>Lawrence Area Office</v>
          </cell>
          <cell r="S588">
            <v>0.46666666666666667</v>
          </cell>
          <cell r="T588">
            <v>0.45161290322580644</v>
          </cell>
          <cell r="AA588">
            <v>9.6774193548387094E-2</v>
          </cell>
          <cell r="AB588">
            <v>1</v>
          </cell>
          <cell r="AC588">
            <v>0.41935483870967744</v>
          </cell>
          <cell r="AH588">
            <v>9.6774193548387094E-2</v>
          </cell>
          <cell r="AK588">
            <v>0.74193548387096775</v>
          </cell>
          <cell r="AQ588">
            <v>0.46666666666666662</v>
          </cell>
          <cell r="AR588">
            <v>1</v>
          </cell>
          <cell r="AS588">
            <v>0.83333333333333337</v>
          </cell>
          <cell r="AT588">
            <v>0.67741935483870974</v>
          </cell>
          <cell r="AU588">
            <v>0.83870967741935487</v>
          </cell>
          <cell r="AX588">
            <v>0.1</v>
          </cell>
        </row>
        <row r="589">
          <cell r="C589" t="str">
            <v>TeamCoord / Haverhill / 20NewcombSt 4</v>
          </cell>
          <cell r="D589" t="str">
            <v>Lowell Area Office</v>
          </cell>
          <cell r="Y589">
            <v>0.25806451612903225</v>
          </cell>
          <cell r="AB589">
            <v>0.23333333333333334</v>
          </cell>
          <cell r="AC589">
            <v>1.096774193548387</v>
          </cell>
          <cell r="AD589">
            <v>0.90322580645161288</v>
          </cell>
          <cell r="AE589">
            <v>3.3333333333333333E-2</v>
          </cell>
          <cell r="AF589">
            <v>6.4516129032258063E-2</v>
          </cell>
          <cell r="AG589">
            <v>3.3333333333333333E-2</v>
          </cell>
          <cell r="AH589">
            <v>0.12903225806451613</v>
          </cell>
          <cell r="AI589">
            <v>0.32258064516129031</v>
          </cell>
          <cell r="AJ589">
            <v>0.4642857142857143</v>
          </cell>
          <cell r="AK589">
            <v>0.64516129032258063</v>
          </cell>
          <cell r="AL589">
            <v>1.6333333333333335</v>
          </cell>
          <cell r="AM589">
            <v>1.225806451612903</v>
          </cell>
          <cell r="AO589">
            <v>0.58064516129032262</v>
          </cell>
          <cell r="AP589">
            <v>1.7096774193548387</v>
          </cell>
          <cell r="AT589">
            <v>0.58064516129032251</v>
          </cell>
          <cell r="AU589">
            <v>1</v>
          </cell>
          <cell r="AV589">
            <v>1.7857142857142856</v>
          </cell>
          <cell r="AW589">
            <v>2</v>
          </cell>
          <cell r="AX589">
            <v>1.7333333333333334</v>
          </cell>
          <cell r="AY589">
            <v>1.7419354838709677</v>
          </cell>
          <cell r="AZ589">
            <v>1.4333333333333333</v>
          </cell>
        </row>
        <row r="590">
          <cell r="C590" t="str">
            <v>TeamCoord / Haverhill / 20NewcombSt 5</v>
          </cell>
          <cell r="D590" t="str">
            <v>Lynn Area Office</v>
          </cell>
          <cell r="N590">
            <v>6.6666666666666666E-2</v>
          </cell>
          <cell r="R590">
            <v>3.2258064516129031E-2</v>
          </cell>
          <cell r="T590">
            <v>0.16129032258064516</v>
          </cell>
          <cell r="U590">
            <v>0.13333333333333333</v>
          </cell>
          <cell r="W590">
            <v>3.2258064516129031E-2</v>
          </cell>
          <cell r="AA590">
            <v>9.6774193548387094E-2</v>
          </cell>
          <cell r="AM590">
            <v>0.16129032258064516</v>
          </cell>
          <cell r="AN590">
            <v>6.6666666666666666E-2</v>
          </cell>
          <cell r="AO590">
            <v>6.4516129032258063E-2</v>
          </cell>
          <cell r="AP590">
            <v>0.54838709677419351</v>
          </cell>
          <cell r="AQ590">
            <v>6.6666666666666666E-2</v>
          </cell>
          <cell r="AV590">
            <v>3.5714285714285712E-2</v>
          </cell>
          <cell r="AW590">
            <v>0.67741935483870963</v>
          </cell>
          <cell r="AY590">
            <v>3.2258064516129031E-2</v>
          </cell>
        </row>
        <row r="591">
          <cell r="C591" t="str">
            <v>TeamCoord / Haverhill / 20NewcombSt 6</v>
          </cell>
          <cell r="D591" t="str">
            <v>New Bedford Child and Family (Adop)</v>
          </cell>
          <cell r="AY591">
            <v>0.61290322580645162</v>
          </cell>
          <cell r="AZ591">
            <v>1</v>
          </cell>
        </row>
        <row r="592">
          <cell r="C592" t="str">
            <v>TeamCoord/Wilmington/82HighSt 1</v>
          </cell>
          <cell r="D592" t="str">
            <v>Cambridge Area Office</v>
          </cell>
          <cell r="G592">
            <v>0.2</v>
          </cell>
          <cell r="H592">
            <v>1</v>
          </cell>
          <cell r="I592">
            <v>1</v>
          </cell>
          <cell r="J592">
            <v>0.19354838709677419</v>
          </cell>
          <cell r="L592">
            <v>0.4642857142857143</v>
          </cell>
          <cell r="M592">
            <v>1</v>
          </cell>
          <cell r="N592">
            <v>1</v>
          </cell>
          <cell r="O592">
            <v>1</v>
          </cell>
          <cell r="P592">
            <v>0.93333333333333335</v>
          </cell>
          <cell r="Q592">
            <v>1</v>
          </cell>
          <cell r="R592">
            <v>0.93548387096774188</v>
          </cell>
          <cell r="T592">
            <v>0.4838709677419355</v>
          </cell>
          <cell r="U592">
            <v>1</v>
          </cell>
          <cell r="V592">
            <v>1</v>
          </cell>
          <cell r="W592">
            <v>1</v>
          </cell>
          <cell r="X592">
            <v>1</v>
          </cell>
          <cell r="Y592">
            <v>1.129032258064516</v>
          </cell>
          <cell r="Z592">
            <v>0.73333333333333328</v>
          </cell>
          <cell r="AA592">
            <v>0.70967741935483875</v>
          </cell>
          <cell r="AB592">
            <v>1</v>
          </cell>
          <cell r="AC592">
            <v>0.5161290322580645</v>
          </cell>
          <cell r="AD592">
            <v>0.74193548387096775</v>
          </cell>
          <cell r="AE592">
            <v>0.26666666666666666</v>
          </cell>
          <cell r="AF592">
            <v>0.38709677419354838</v>
          </cell>
          <cell r="AG592">
            <v>1</v>
          </cell>
          <cell r="AH592">
            <v>0.93548387096774188</v>
          </cell>
          <cell r="AI592">
            <v>0.64516129032258063</v>
          </cell>
          <cell r="AK592">
            <v>0.93548387096774188</v>
          </cell>
          <cell r="AM592">
            <v>1</v>
          </cell>
          <cell r="AN592">
            <v>1</v>
          </cell>
          <cell r="AO592">
            <v>1</v>
          </cell>
          <cell r="AP592">
            <v>0.19354838709677419</v>
          </cell>
          <cell r="AQ592">
            <v>1</v>
          </cell>
          <cell r="AR592">
            <v>1</v>
          </cell>
          <cell r="AS592">
            <v>0.53333333333333333</v>
          </cell>
          <cell r="AT592">
            <v>1</v>
          </cell>
          <cell r="AU592">
            <v>1</v>
          </cell>
          <cell r="AV592">
            <v>1</v>
          </cell>
          <cell r="AW592">
            <v>1</v>
          </cell>
          <cell r="AX592">
            <v>1</v>
          </cell>
          <cell r="AY592">
            <v>1</v>
          </cell>
          <cell r="AZ592">
            <v>0.4</v>
          </cell>
        </row>
        <row r="593">
          <cell r="C593" t="str">
            <v>TeamCoord/Wilmington/82HighSt 2</v>
          </cell>
          <cell r="D593" t="str">
            <v>Cape Ann Area Office</v>
          </cell>
          <cell r="AE593">
            <v>0.2</v>
          </cell>
          <cell r="AF593">
            <v>0.19354838709677419</v>
          </cell>
        </row>
        <row r="594">
          <cell r="C594" t="str">
            <v>TeamCoord/Wilmington/82HighSt 3</v>
          </cell>
          <cell r="D594" t="str">
            <v>Lynn Area Office</v>
          </cell>
          <cell r="AK594">
            <v>0.45161290322580644</v>
          </cell>
          <cell r="AP594">
            <v>0.12903225806451613</v>
          </cell>
        </row>
        <row r="595">
          <cell r="C595" t="str">
            <v>TeamCoord/Wilmington/82HighSt 4</v>
          </cell>
          <cell r="D595" t="str">
            <v>Malden Area Office</v>
          </cell>
          <cell r="G595">
            <v>1.6333333333333333</v>
          </cell>
          <cell r="H595">
            <v>3.741935483870968</v>
          </cell>
          <cell r="I595">
            <v>1.9333333333333336</v>
          </cell>
          <cell r="J595">
            <v>3.870967741935484</v>
          </cell>
          <cell r="K595">
            <v>3.5483870967741931</v>
          </cell>
          <cell r="L595">
            <v>3.1785714285714284</v>
          </cell>
          <cell r="M595">
            <v>2.4516129032258061</v>
          </cell>
          <cell r="N595">
            <v>3.8666666666666667</v>
          </cell>
          <cell r="O595">
            <v>3.6129032258064515</v>
          </cell>
          <cell r="P595">
            <v>4.0999999999999996</v>
          </cell>
          <cell r="Q595">
            <v>3.838709677419355</v>
          </cell>
          <cell r="R595">
            <v>3.870967741935484</v>
          </cell>
          <cell r="S595">
            <v>3.7</v>
          </cell>
          <cell r="T595">
            <v>3.3225806451612909</v>
          </cell>
          <cell r="U595">
            <v>2.1333333333333333</v>
          </cell>
          <cell r="V595">
            <v>3.096774193548387</v>
          </cell>
          <cell r="W595">
            <v>3.935483870967742</v>
          </cell>
          <cell r="X595">
            <v>3.7931034482758621</v>
          </cell>
          <cell r="Y595">
            <v>3.354838709677419</v>
          </cell>
          <cell r="Z595">
            <v>2.6</v>
          </cell>
          <cell r="AA595">
            <v>2.612903225806452</v>
          </cell>
          <cell r="AB595">
            <v>3.666666666666667</v>
          </cell>
          <cell r="AC595">
            <v>3.935483870967742</v>
          </cell>
          <cell r="AD595">
            <v>3.67741935483871</v>
          </cell>
          <cell r="AE595">
            <v>2.3666666666666663</v>
          </cell>
          <cell r="AF595">
            <v>3.5161290322580645</v>
          </cell>
          <cell r="AG595">
            <v>3.8666666666666663</v>
          </cell>
          <cell r="AH595">
            <v>3.419354838709677</v>
          </cell>
          <cell r="AI595">
            <v>2.3225806451612905</v>
          </cell>
          <cell r="AJ595">
            <v>3.9285714285714284</v>
          </cell>
          <cell r="AK595">
            <v>2.5483870967741935</v>
          </cell>
          <cell r="AL595">
            <v>3.9666666666666672</v>
          </cell>
          <cell r="AM595">
            <v>3.612903225806452</v>
          </cell>
          <cell r="AN595">
            <v>3.7333333333333334</v>
          </cell>
          <cell r="AO595">
            <v>3.387096774193548</v>
          </cell>
          <cell r="AP595">
            <v>3.967741935483871</v>
          </cell>
          <cell r="AQ595">
            <v>3.833333333333333</v>
          </cell>
          <cell r="AR595">
            <v>3.870967741935484</v>
          </cell>
          <cell r="AS595">
            <v>4.0333333333333332</v>
          </cell>
          <cell r="AT595">
            <v>3.838709677419355</v>
          </cell>
          <cell r="AU595">
            <v>3.4838709677419355</v>
          </cell>
          <cell r="AV595">
            <v>3.9642857142857144</v>
          </cell>
          <cell r="AW595">
            <v>3.709677419354839</v>
          </cell>
          <cell r="AX595">
            <v>3.833333333333333</v>
          </cell>
          <cell r="AY595">
            <v>3.8064516129032255</v>
          </cell>
          <cell r="AZ595">
            <v>3.9</v>
          </cell>
        </row>
        <row r="596">
          <cell r="C596" t="str">
            <v>TeamCoord/Wilmington/82HighSt 5</v>
          </cell>
          <cell r="D596" t="str">
            <v>Park St. Area Office</v>
          </cell>
          <cell r="AJ596">
            <v>0.6428571428571429</v>
          </cell>
          <cell r="AK596">
            <v>3.2258064516129031E-2</v>
          </cell>
        </row>
        <row r="597">
          <cell r="C597" t="str">
            <v>TheHome for LW/Walpole/399Lincoln 1</v>
          </cell>
          <cell r="D597" t="str">
            <v>Arlington Area Office</v>
          </cell>
          <cell r="F597">
            <v>1</v>
          </cell>
          <cell r="G597">
            <v>2.1666666666666665</v>
          </cell>
          <cell r="H597">
            <v>3.5806451612903225</v>
          </cell>
          <cell r="I597">
            <v>2.1</v>
          </cell>
          <cell r="J597">
            <v>2.064516129032258</v>
          </cell>
          <cell r="K597">
            <v>2.8064516129032255</v>
          </cell>
          <cell r="L597">
            <v>3.8214285714285712</v>
          </cell>
          <cell r="M597">
            <v>1</v>
          </cell>
          <cell r="N597">
            <v>3.7333333333333334</v>
          </cell>
          <cell r="O597">
            <v>3.903225806451613</v>
          </cell>
          <cell r="P597">
            <v>3.7666666666666666</v>
          </cell>
          <cell r="Q597">
            <v>1.9354838709677418</v>
          </cell>
          <cell r="R597">
            <v>3.161290322580645</v>
          </cell>
          <cell r="S597">
            <v>2.4666666666666668</v>
          </cell>
          <cell r="T597">
            <v>3.096774193548387</v>
          </cell>
          <cell r="U597">
            <v>3.4666666666666668</v>
          </cell>
          <cell r="V597">
            <v>2.838709677419355</v>
          </cell>
          <cell r="W597">
            <v>2.967741935483871</v>
          </cell>
          <cell r="X597">
            <v>3.9310344827586206</v>
          </cell>
          <cell r="Y597">
            <v>4.4516129032258061</v>
          </cell>
          <cell r="Z597">
            <v>3.8</v>
          </cell>
          <cell r="AA597">
            <v>3.5483870967741935</v>
          </cell>
          <cell r="AB597">
            <v>3.4</v>
          </cell>
          <cell r="AC597">
            <v>2.7419354838709675</v>
          </cell>
          <cell r="AD597">
            <v>3.3548387096774195</v>
          </cell>
          <cell r="AE597">
            <v>2.7333333333333334</v>
          </cell>
          <cell r="AF597">
            <v>3.387096774193548</v>
          </cell>
          <cell r="AG597">
            <v>3.4</v>
          </cell>
          <cell r="AH597">
            <v>1.903225806451613</v>
          </cell>
          <cell r="AI597">
            <v>1.8709677419354835</v>
          </cell>
          <cell r="AJ597">
            <v>2.5714285714285712</v>
          </cell>
          <cell r="AK597">
            <v>3.290322580645161</v>
          </cell>
          <cell r="AL597">
            <v>2.6</v>
          </cell>
          <cell r="AM597">
            <v>3.193548387096774</v>
          </cell>
          <cell r="AN597">
            <v>3</v>
          </cell>
          <cell r="AO597">
            <v>1.838709677419355</v>
          </cell>
          <cell r="AP597">
            <v>2.7096774193548385</v>
          </cell>
          <cell r="AQ597">
            <v>0.53333333333333333</v>
          </cell>
          <cell r="AR597">
            <v>1.3225806451612905</v>
          </cell>
          <cell r="AS597">
            <v>2.6666666666666665</v>
          </cell>
          <cell r="AT597">
            <v>3.5483870967741939</v>
          </cell>
          <cell r="AU597">
            <v>1.9354838709677418</v>
          </cell>
          <cell r="AV597">
            <v>3.6071428571428572</v>
          </cell>
          <cell r="AW597">
            <v>3.3225806451612905</v>
          </cell>
          <cell r="AX597">
            <v>3</v>
          </cell>
          <cell r="AY597">
            <v>1.3548387096774195</v>
          </cell>
          <cell r="AZ597">
            <v>2.6666666666666661</v>
          </cell>
        </row>
        <row r="598">
          <cell r="C598" t="str">
            <v>TheHome for LW/Walpole/399Lincoln 2</v>
          </cell>
          <cell r="D598" t="str">
            <v>Cambridge Area Office</v>
          </cell>
          <cell r="AU598">
            <v>1</v>
          </cell>
          <cell r="AV598">
            <v>0.14285714285714285</v>
          </cell>
        </row>
        <row r="599">
          <cell r="C599" t="str">
            <v>TheHome for LW/Walpole/399Lincoln 3</v>
          </cell>
          <cell r="D599" t="str">
            <v>Coastal Area Office</v>
          </cell>
          <cell r="H599">
            <v>0.80645161290322576</v>
          </cell>
          <cell r="I599">
            <v>1</v>
          </cell>
          <cell r="J599">
            <v>0.61290322580645162</v>
          </cell>
          <cell r="K599">
            <v>0.58064516129032262</v>
          </cell>
          <cell r="L599">
            <v>0.9642857142857143</v>
          </cell>
          <cell r="M599">
            <v>0.83870967741935487</v>
          </cell>
          <cell r="N599">
            <v>0.9</v>
          </cell>
          <cell r="O599">
            <v>1</v>
          </cell>
          <cell r="P599">
            <v>0.8666666666666667</v>
          </cell>
          <cell r="Q599">
            <v>0.25806451612903225</v>
          </cell>
          <cell r="R599">
            <v>0.77419354838709675</v>
          </cell>
          <cell r="S599">
            <v>0.8666666666666667</v>
          </cell>
          <cell r="T599">
            <v>0.54838709677419351</v>
          </cell>
          <cell r="U599">
            <v>1</v>
          </cell>
          <cell r="V599">
            <v>0.38709677419354838</v>
          </cell>
          <cell r="W599">
            <v>0.5161290322580645</v>
          </cell>
          <cell r="X599">
            <v>1</v>
          </cell>
          <cell r="Y599">
            <v>1</v>
          </cell>
          <cell r="Z599">
            <v>0.96666666666666667</v>
          </cell>
          <cell r="AA599">
            <v>1</v>
          </cell>
          <cell r="AB599">
            <v>0.46666666666666667</v>
          </cell>
          <cell r="AC599">
            <v>1</v>
          </cell>
          <cell r="AD599">
            <v>1</v>
          </cell>
          <cell r="AE599">
            <v>0.56666666666666665</v>
          </cell>
          <cell r="AF599">
            <v>0.19354838709677419</v>
          </cell>
          <cell r="AG599">
            <v>0.46666666666666667</v>
          </cell>
          <cell r="AH599">
            <v>0.967741935483871</v>
          </cell>
          <cell r="AI599">
            <v>1</v>
          </cell>
          <cell r="AJ599">
            <v>1</v>
          </cell>
          <cell r="AK599">
            <v>0.83870967741935476</v>
          </cell>
          <cell r="AL599">
            <v>1</v>
          </cell>
          <cell r="AM599">
            <v>0.83870967741935476</v>
          </cell>
          <cell r="AN599">
            <v>1.0666666666666667</v>
          </cell>
          <cell r="AO599">
            <v>0.25806451612903225</v>
          </cell>
          <cell r="AP599">
            <v>0.41935483870967744</v>
          </cell>
          <cell r="AQ599">
            <v>0.26666666666666666</v>
          </cell>
          <cell r="AR599">
            <v>0.83870967741935476</v>
          </cell>
          <cell r="AS599">
            <v>0.76666666666666672</v>
          </cell>
          <cell r="AT599">
            <v>0.32258064516129031</v>
          </cell>
          <cell r="AV599">
            <v>0.17857142857142858</v>
          </cell>
          <cell r="AW599">
            <v>0.80645161290322576</v>
          </cell>
          <cell r="AY599">
            <v>6.4516129032258063E-2</v>
          </cell>
          <cell r="AZ599">
            <v>0.5</v>
          </cell>
        </row>
        <row r="600">
          <cell r="C600" t="str">
            <v>TheHome for LW/Walpole/399Lincoln 4</v>
          </cell>
          <cell r="D600" t="str">
            <v>Dimock St. Area Office</v>
          </cell>
          <cell r="P600">
            <v>0.4</v>
          </cell>
          <cell r="Q600">
            <v>3.2258064516129031E-2</v>
          </cell>
          <cell r="R600">
            <v>0.93548387096774188</v>
          </cell>
          <cell r="S600">
            <v>0.53333333333333333</v>
          </cell>
          <cell r="T600">
            <v>0.12903225806451613</v>
          </cell>
          <cell r="W600">
            <v>0.54838709677419351</v>
          </cell>
          <cell r="X600">
            <v>1</v>
          </cell>
          <cell r="Y600">
            <v>1</v>
          </cell>
          <cell r="Z600">
            <v>0.66666666666666674</v>
          </cell>
          <cell r="AA600">
            <v>1</v>
          </cell>
          <cell r="AB600">
            <v>0.36666666666666664</v>
          </cell>
          <cell r="AC600">
            <v>6.4516129032258063E-2</v>
          </cell>
          <cell r="AE600">
            <v>3.3333333333333333E-2</v>
          </cell>
          <cell r="AG600">
            <v>0.33333333333333331</v>
          </cell>
          <cell r="AH600">
            <v>0.967741935483871</v>
          </cell>
          <cell r="AI600">
            <v>0.67741935483870963</v>
          </cell>
          <cell r="AN600">
            <v>0.3</v>
          </cell>
          <cell r="AO600">
            <v>1</v>
          </cell>
          <cell r="AP600">
            <v>0.16129032258064516</v>
          </cell>
          <cell r="AQ600">
            <v>0.1</v>
          </cell>
          <cell r="AR600">
            <v>1</v>
          </cell>
          <cell r="AS600">
            <v>0.46666666666666667</v>
          </cell>
          <cell r="AV600">
            <v>0.42857142857142855</v>
          </cell>
          <cell r="AW600">
            <v>1.903225806451613</v>
          </cell>
          <cell r="AX600">
            <v>0.3</v>
          </cell>
          <cell r="AZ600">
            <v>0.4</v>
          </cell>
        </row>
        <row r="601">
          <cell r="C601" t="str">
            <v>TheHome for LW/Walpole/399Lincoln 5</v>
          </cell>
          <cell r="D601" t="str">
            <v>Framingham Area Office</v>
          </cell>
          <cell r="F601">
            <v>0.67741935483870963</v>
          </cell>
          <cell r="G601">
            <v>0.56666666666666665</v>
          </cell>
          <cell r="H601">
            <v>0.74193548387096775</v>
          </cell>
          <cell r="I601">
            <v>1</v>
          </cell>
          <cell r="J601">
            <v>1</v>
          </cell>
          <cell r="K601">
            <v>0.54838709677419351</v>
          </cell>
          <cell r="M601">
            <v>0.77419354838709675</v>
          </cell>
          <cell r="N601">
            <v>1</v>
          </cell>
          <cell r="O601">
            <v>0.67741935483870963</v>
          </cell>
          <cell r="P601">
            <v>1</v>
          </cell>
          <cell r="Q601">
            <v>0.4838709677419355</v>
          </cell>
          <cell r="R601">
            <v>0.32258064516129031</v>
          </cell>
          <cell r="S601">
            <v>1</v>
          </cell>
          <cell r="T601">
            <v>0.77419354838709675</v>
          </cell>
          <cell r="U601">
            <v>0.5</v>
          </cell>
          <cell r="V601">
            <v>0.58064516129032262</v>
          </cell>
          <cell r="W601">
            <v>1</v>
          </cell>
          <cell r="X601">
            <v>1</v>
          </cell>
          <cell r="Y601">
            <v>0.19354838709677419</v>
          </cell>
          <cell r="Z601">
            <v>0.66666666666666663</v>
          </cell>
          <cell r="AA601">
            <v>0.12903225806451613</v>
          </cell>
          <cell r="AB601">
            <v>0.8666666666666667</v>
          </cell>
          <cell r="AC601">
            <v>1</v>
          </cell>
          <cell r="AD601">
            <v>0.96774193548387089</v>
          </cell>
          <cell r="AE601">
            <v>1.5333333333333332</v>
          </cell>
          <cell r="AF601">
            <v>0.29032258064516125</v>
          </cell>
          <cell r="AG601">
            <v>1.0333333333333332</v>
          </cell>
          <cell r="AH601">
            <v>1.4516129032258065</v>
          </cell>
          <cell r="AI601">
            <v>1.1935483870967742</v>
          </cell>
          <cell r="AJ601">
            <v>1.8214285714285714</v>
          </cell>
          <cell r="AK601">
            <v>1.6774193548387095</v>
          </cell>
          <cell r="AL601">
            <v>1.1000000000000001</v>
          </cell>
          <cell r="AM601">
            <v>1.3870967741935485</v>
          </cell>
          <cell r="AN601">
            <v>1</v>
          </cell>
          <cell r="AO601">
            <v>1.7741935483870968</v>
          </cell>
          <cell r="AP601">
            <v>1</v>
          </cell>
          <cell r="AQ601">
            <v>1</v>
          </cell>
          <cell r="AR601">
            <v>2.3870967741935485</v>
          </cell>
          <cell r="AS601">
            <v>1.6</v>
          </cell>
          <cell r="AT601">
            <v>0.67741935483870963</v>
          </cell>
          <cell r="AU601">
            <v>1.3225806451612903</v>
          </cell>
          <cell r="AV601">
            <v>0.96428571428571419</v>
          </cell>
          <cell r="AW601">
            <v>1</v>
          </cell>
          <cell r="AX601">
            <v>1.3</v>
          </cell>
          <cell r="AY601">
            <v>1.129032258064516</v>
          </cell>
          <cell r="AZ601">
            <v>0.66666666666666663</v>
          </cell>
        </row>
        <row r="602">
          <cell r="C602" t="str">
            <v>TheHome for LW/Walpole/399Lincoln 6</v>
          </cell>
          <cell r="D602" t="str">
            <v>Harbor Area Office</v>
          </cell>
          <cell r="X602">
            <v>3.4482758620689655E-2</v>
          </cell>
          <cell r="AA602">
            <v>0.38709677419354838</v>
          </cell>
          <cell r="AB602">
            <v>1</v>
          </cell>
          <cell r="AC602">
            <v>0.38709677419354838</v>
          </cell>
          <cell r="AD602">
            <v>1</v>
          </cell>
          <cell r="AE602">
            <v>1</v>
          </cell>
          <cell r="AF602">
            <v>1</v>
          </cell>
          <cell r="AG602">
            <v>1</v>
          </cell>
          <cell r="AH602">
            <v>1</v>
          </cell>
          <cell r="AI602">
            <v>1</v>
          </cell>
          <cell r="AJ602">
            <v>0.2857142857142857</v>
          </cell>
          <cell r="AM602">
            <v>0.32258064516129031</v>
          </cell>
          <cell r="AN602">
            <v>1</v>
          </cell>
          <cell r="AO602">
            <v>0.16129032258064516</v>
          </cell>
          <cell r="AP602">
            <v>0.45161290322580644</v>
          </cell>
          <cell r="AQ602">
            <v>1</v>
          </cell>
        </row>
        <row r="603">
          <cell r="C603" t="str">
            <v>TheHome for LW/Walpole/399Lincoln 7</v>
          </cell>
          <cell r="D603" t="str">
            <v>Hyde Park Area Office</v>
          </cell>
          <cell r="V603">
            <v>0.77419354838709675</v>
          </cell>
          <cell r="W603">
            <v>0.967741935483871</v>
          </cell>
          <cell r="Z603">
            <v>6.6666666666666666E-2</v>
          </cell>
          <cell r="AD603">
            <v>0.22580645161290322</v>
          </cell>
          <cell r="AE603">
            <v>1</v>
          </cell>
          <cell r="AF603">
            <v>0.19354838709677419</v>
          </cell>
          <cell r="AI603">
            <v>0.5161290322580645</v>
          </cell>
          <cell r="AJ603">
            <v>1.75</v>
          </cell>
          <cell r="AK603">
            <v>1.3548387096774195</v>
          </cell>
          <cell r="AL603">
            <v>1.1333333333333333</v>
          </cell>
          <cell r="AM603">
            <v>1.838709677419355</v>
          </cell>
          <cell r="AN603">
            <v>0.5</v>
          </cell>
          <cell r="AQ603">
            <v>0.3</v>
          </cell>
          <cell r="AR603">
            <v>1</v>
          </cell>
          <cell r="AS603">
            <v>0.96666666666666656</v>
          </cell>
          <cell r="AT603">
            <v>1.5161290322580645</v>
          </cell>
          <cell r="AU603">
            <v>1.870967741935484</v>
          </cell>
          <cell r="AV603">
            <v>0.96428571428571419</v>
          </cell>
          <cell r="AY603">
            <v>0.25806451612903225</v>
          </cell>
          <cell r="AZ603">
            <v>1</v>
          </cell>
        </row>
        <row r="604">
          <cell r="C604" t="str">
            <v>TheHome for LW/Walpole/399Lincoln 8</v>
          </cell>
          <cell r="D604" t="str">
            <v>Lynn Area Office</v>
          </cell>
          <cell r="AP604">
            <v>3.2258064516129031E-2</v>
          </cell>
          <cell r="AQ604">
            <v>0.26666666666666666</v>
          </cell>
        </row>
        <row r="605">
          <cell r="C605" t="str">
            <v>TheHome for LW/Walpole/399Lincoln 9</v>
          </cell>
          <cell r="D605" t="str">
            <v>Malden Area Office</v>
          </cell>
          <cell r="Q605">
            <v>9.6774193548387094E-2</v>
          </cell>
        </row>
        <row r="606">
          <cell r="C606" t="str">
            <v>TheHome for LW/Walpole/399Lincoln 10</v>
          </cell>
          <cell r="D606" t="str">
            <v>Park St. Area Office</v>
          </cell>
          <cell r="S606">
            <v>0.43333333333333335</v>
          </cell>
          <cell r="T606">
            <v>0.5161290322580645</v>
          </cell>
          <cell r="U606">
            <v>2</v>
          </cell>
          <cell r="V606">
            <v>0.93548387096774188</v>
          </cell>
          <cell r="X606">
            <v>0.55172413793103448</v>
          </cell>
          <cell r="Z606">
            <v>1.1000000000000001</v>
          </cell>
          <cell r="AA606">
            <v>0.64516129032258063</v>
          </cell>
          <cell r="AB606">
            <v>1.0333333333333334</v>
          </cell>
          <cell r="AC606">
            <v>1.129032258064516</v>
          </cell>
          <cell r="AD606">
            <v>0.77419354838709675</v>
          </cell>
          <cell r="AF606">
            <v>0.77419354838709675</v>
          </cell>
          <cell r="AG606">
            <v>0.76666666666666672</v>
          </cell>
          <cell r="AK606">
            <v>0.64516129032258063</v>
          </cell>
          <cell r="AL606">
            <v>0.8666666666666667</v>
          </cell>
          <cell r="AN606">
            <v>3.3333333333333333E-2</v>
          </cell>
          <cell r="AO606">
            <v>1.5483870967741935</v>
          </cell>
          <cell r="AP606">
            <v>1.032258064516129</v>
          </cell>
          <cell r="AQ606">
            <v>0.8</v>
          </cell>
          <cell r="AX606">
            <v>1.3</v>
          </cell>
          <cell r="AY606">
            <v>1.967741935483871</v>
          </cell>
          <cell r="AZ606">
            <v>1</v>
          </cell>
        </row>
        <row r="607">
          <cell r="C607" t="str">
            <v>TheHome for LW/Walpole/399Lincoln 11</v>
          </cell>
          <cell r="D607" t="str">
            <v>Worcester East Area Office</v>
          </cell>
          <cell r="AF607">
            <v>0.54838709677419351</v>
          </cell>
          <cell r="AL607">
            <v>0.5</v>
          </cell>
          <cell r="AP607">
            <v>0.35483870967741937</v>
          </cell>
          <cell r="AQ607">
            <v>6.6666666666666666E-2</v>
          </cell>
          <cell r="AV607">
            <v>0.5</v>
          </cell>
          <cell r="AX607">
            <v>1</v>
          </cell>
          <cell r="AY607">
            <v>0.58064516129032262</v>
          </cell>
        </row>
        <row r="608">
          <cell r="C608" t="str">
            <v>Wayside/Framingham/1FredrickAbbotWy 1</v>
          </cell>
          <cell r="D608" t="str">
            <v>Arlington Area Office</v>
          </cell>
          <cell r="AL608">
            <v>0.2</v>
          </cell>
          <cell r="AM608">
            <v>1.903225806451613</v>
          </cell>
          <cell r="AN608">
            <v>2.3666666666666667</v>
          </cell>
          <cell r="AO608">
            <v>2.129032258064516</v>
          </cell>
          <cell r="AP608">
            <v>1.5483870967741935</v>
          </cell>
          <cell r="AQ608">
            <v>0.7</v>
          </cell>
          <cell r="AR608">
            <v>1.935483870967742</v>
          </cell>
          <cell r="AS608">
            <v>2.4666666666666668</v>
          </cell>
          <cell r="AT608">
            <v>1.7096774193548387</v>
          </cell>
          <cell r="AU608">
            <v>1.2258064516129035</v>
          </cell>
          <cell r="AV608">
            <v>1.8571428571428572</v>
          </cell>
          <cell r="AW608">
            <v>1.8387096774193548</v>
          </cell>
          <cell r="AX608">
            <v>2.5333333333333332</v>
          </cell>
          <cell r="AY608">
            <v>2.580645161290323</v>
          </cell>
          <cell r="AZ608">
            <v>1.9333333333333331</v>
          </cell>
        </row>
        <row r="609">
          <cell r="C609" t="str">
            <v>Wayside/Framingham/1FredrickAbbotWy 2</v>
          </cell>
          <cell r="D609" t="str">
            <v>Cambridge Area Office</v>
          </cell>
          <cell r="AM609">
            <v>0.96774193548387089</v>
          </cell>
          <cell r="AN609">
            <v>2.4666666666666668</v>
          </cell>
          <cell r="AO609">
            <v>2.774193548387097</v>
          </cell>
          <cell r="AP609">
            <v>2.5483870967741935</v>
          </cell>
          <cell r="AQ609">
            <v>2.4666666666666668</v>
          </cell>
          <cell r="AR609">
            <v>1.7419354838709675</v>
          </cell>
          <cell r="AS609">
            <v>2.6333333333333333</v>
          </cell>
          <cell r="AT609">
            <v>2.5806451612903225</v>
          </cell>
          <cell r="AU609">
            <v>2.6774193548387095</v>
          </cell>
          <cell r="AV609">
            <v>2.75</v>
          </cell>
          <cell r="AW609">
            <v>2.3870967741935485</v>
          </cell>
          <cell r="AX609">
            <v>3.1333333333333333</v>
          </cell>
          <cell r="AY609">
            <v>2.5483870967741935</v>
          </cell>
          <cell r="AZ609">
            <v>2.5666666666666664</v>
          </cell>
        </row>
        <row r="610">
          <cell r="C610" t="str">
            <v>Wayside/Framingham/1FredrickAbbotWy 3</v>
          </cell>
          <cell r="D610" t="str">
            <v>Coastal Area Office</v>
          </cell>
          <cell r="AM610">
            <v>9.6774193548387094E-2</v>
          </cell>
          <cell r="AO610">
            <v>0.83870967741935487</v>
          </cell>
        </row>
        <row r="611">
          <cell r="C611" t="str">
            <v>Wayside/Framingham/1FredrickAbbotWy 4</v>
          </cell>
          <cell r="D611" t="str">
            <v>Dimock St. Area Office</v>
          </cell>
          <cell r="AN611">
            <v>0.3</v>
          </cell>
          <cell r="AQ611">
            <v>3.3333333333333333E-2</v>
          </cell>
          <cell r="AR611">
            <v>1</v>
          </cell>
          <cell r="AS611">
            <v>0.43333333333333335</v>
          </cell>
          <cell r="AT611">
            <v>0.29032258064516131</v>
          </cell>
          <cell r="AU611">
            <v>1</v>
          </cell>
          <cell r="AV611">
            <v>0.46428571428571425</v>
          </cell>
          <cell r="AW611">
            <v>1.3870967741935485</v>
          </cell>
          <cell r="AX611">
            <v>0.6333333333333333</v>
          </cell>
          <cell r="AY611">
            <v>1.129032258064516</v>
          </cell>
          <cell r="AZ611">
            <v>0.1</v>
          </cell>
        </row>
        <row r="612">
          <cell r="C612" t="str">
            <v>Wayside/Framingham/1FredrickAbbotWy 5</v>
          </cell>
          <cell r="D612" t="str">
            <v>Framingham Area Office</v>
          </cell>
          <cell r="AL612">
            <v>0.66666666666666663</v>
          </cell>
          <cell r="AM612">
            <v>8.258064516129032</v>
          </cell>
          <cell r="AN612">
            <v>6.7</v>
          </cell>
          <cell r="AO612">
            <v>6.741935483870968</v>
          </cell>
          <cell r="AP612">
            <v>7.032258064516129</v>
          </cell>
          <cell r="AQ612">
            <v>8.1333333333333329</v>
          </cell>
          <cell r="AR612">
            <v>7.3548387096774199</v>
          </cell>
          <cell r="AS612">
            <v>6.6</v>
          </cell>
          <cell r="AT612">
            <v>6.967741935483871</v>
          </cell>
          <cell r="AU612">
            <v>6.419354838709677</v>
          </cell>
          <cell r="AV612">
            <v>6.7857142857142865</v>
          </cell>
          <cell r="AW612">
            <v>7.225806451612903</v>
          </cell>
          <cell r="AX612">
            <v>6.4666666666666677</v>
          </cell>
          <cell r="AY612">
            <v>7.4838709677419351</v>
          </cell>
          <cell r="AZ612">
            <v>7.6333333333333346</v>
          </cell>
        </row>
        <row r="613">
          <cell r="C613" t="str">
            <v>Wayside/Framingham/1FredrickAbbotWy 6</v>
          </cell>
          <cell r="D613" t="str">
            <v>Harbor Area Office</v>
          </cell>
          <cell r="AO613">
            <v>0.5161290322580645</v>
          </cell>
          <cell r="AP613">
            <v>2.67741935483871</v>
          </cell>
          <cell r="AQ613">
            <v>2.3333333333333335</v>
          </cell>
          <cell r="AR613">
            <v>2</v>
          </cell>
          <cell r="AS613">
            <v>1.4</v>
          </cell>
          <cell r="AT613">
            <v>0.4838709677419355</v>
          </cell>
          <cell r="AV613">
            <v>0.75</v>
          </cell>
          <cell r="AW613">
            <v>1.5161290322580645</v>
          </cell>
          <cell r="AX613">
            <v>1.2333333333333334</v>
          </cell>
          <cell r="AY613">
            <v>1</v>
          </cell>
          <cell r="AZ613">
            <v>0.26666666666666666</v>
          </cell>
        </row>
        <row r="614">
          <cell r="C614" t="str">
            <v>Wayside/Framingham/1FredrickAbbotWy 7</v>
          </cell>
          <cell r="D614" t="str">
            <v>Hyde Park Area Office</v>
          </cell>
          <cell r="AL614">
            <v>0.2</v>
          </cell>
          <cell r="AM614">
            <v>1.9032258064516128</v>
          </cell>
          <cell r="AN614">
            <v>1.3333333333333335</v>
          </cell>
          <cell r="AO614">
            <v>0.83870967741935487</v>
          </cell>
          <cell r="AR614">
            <v>0.58064516129032262</v>
          </cell>
          <cell r="AS614">
            <v>1</v>
          </cell>
          <cell r="AT614">
            <v>1.129032258064516</v>
          </cell>
          <cell r="AU614">
            <v>1</v>
          </cell>
          <cell r="AV614">
            <v>0.2857142857142857</v>
          </cell>
          <cell r="AZ614">
            <v>0.26666666666666666</v>
          </cell>
        </row>
        <row r="615">
          <cell r="C615" t="str">
            <v>Wayside/Framingham/1FredrickAbbotWy 8</v>
          </cell>
          <cell r="D615" t="str">
            <v>Lynn Area Office</v>
          </cell>
          <cell r="AN615">
            <v>3.3333333333333333E-2</v>
          </cell>
        </row>
        <row r="616">
          <cell r="C616" t="str">
            <v>Wayside/Framingham/1FredrickAbbotWy 9</v>
          </cell>
          <cell r="D616" t="str">
            <v>Malden Area Office</v>
          </cell>
          <cell r="AL616">
            <v>0.16666666666666669</v>
          </cell>
          <cell r="AM616">
            <v>5.290322580645161</v>
          </cell>
          <cell r="AN616">
            <v>4.8</v>
          </cell>
          <cell r="AO616">
            <v>5.774193548387097</v>
          </cell>
          <cell r="AP616">
            <v>5.290322580645161</v>
          </cell>
          <cell r="AQ616">
            <v>4.4000000000000004</v>
          </cell>
          <cell r="AR616">
            <v>3.9677419354838714</v>
          </cell>
          <cell r="AS616">
            <v>4.5999999999999996</v>
          </cell>
          <cell r="AT616">
            <v>4.290322580645161</v>
          </cell>
          <cell r="AU616">
            <v>3.3870967741935485</v>
          </cell>
          <cell r="AV616">
            <v>4.5</v>
          </cell>
          <cell r="AW616">
            <v>5.290322580645161</v>
          </cell>
          <cell r="AX616">
            <v>5.8666666666666645</v>
          </cell>
          <cell r="AY616">
            <v>5.129032258064516</v>
          </cell>
          <cell r="AZ616">
            <v>7.2</v>
          </cell>
        </row>
        <row r="617">
          <cell r="C617" t="str">
            <v>Wayside/Framingham/1FredrickAbbotWy 10</v>
          </cell>
          <cell r="D617" t="str">
            <v>North Central Area Office</v>
          </cell>
          <cell r="AP617">
            <v>3.2258064516129031E-2</v>
          </cell>
        </row>
        <row r="618">
          <cell r="C618" t="str">
            <v>Wayside/Framingham/1FredrickAbbotWy 11</v>
          </cell>
          <cell r="D618" t="str">
            <v>Park St. Area Office</v>
          </cell>
          <cell r="AL618">
            <v>0.26666666666666666</v>
          </cell>
          <cell r="AM618">
            <v>1.6451612903225805</v>
          </cell>
          <cell r="AN618">
            <v>6.6666666666666666E-2</v>
          </cell>
          <cell r="AO618">
            <v>0.83870967741935476</v>
          </cell>
          <cell r="AP618">
            <v>1.032258064516129</v>
          </cell>
          <cell r="AQ618">
            <v>1.5666666666666667</v>
          </cell>
          <cell r="AR618">
            <v>0.22580645161290322</v>
          </cell>
          <cell r="AS618">
            <v>0.4</v>
          </cell>
          <cell r="AT618">
            <v>1.967741935483871</v>
          </cell>
          <cell r="AU618">
            <v>1.7096774193548387</v>
          </cell>
          <cell r="AV618">
            <v>1.7857142857142856</v>
          </cell>
          <cell r="AW618">
            <v>0.35483870967741937</v>
          </cell>
          <cell r="AZ618">
            <v>0.53333333333333333</v>
          </cell>
        </row>
        <row r="619">
          <cell r="C619" t="str">
            <v>Wayside/Framingham/85Edgell Rd 1</v>
          </cell>
          <cell r="D619" t="str">
            <v>Cambridge Area Office</v>
          </cell>
          <cell r="O619">
            <v>9.6774193548387094E-2</v>
          </cell>
          <cell r="P619">
            <v>0.13333333333333333</v>
          </cell>
          <cell r="Q619">
            <v>6.4516129032258063E-2</v>
          </cell>
          <cell r="AC619">
            <v>3.2258064516129031E-2</v>
          </cell>
          <cell r="AF619">
            <v>0.22580645161290322</v>
          </cell>
        </row>
        <row r="620">
          <cell r="C620" t="str">
            <v>Wayside/Framingham/85Edgell Rd 2</v>
          </cell>
          <cell r="D620" t="str">
            <v>Coastal Area Office</v>
          </cell>
          <cell r="U620">
            <v>0.1</v>
          </cell>
          <cell r="AF620">
            <v>6.4516129032258063E-2</v>
          </cell>
        </row>
        <row r="621">
          <cell r="C621" t="str">
            <v>Wayside/Framingham/85Edgell Rd 3</v>
          </cell>
          <cell r="D621" t="str">
            <v>Framingham Area Office</v>
          </cell>
          <cell r="H621">
            <v>2.258064516129032</v>
          </cell>
          <cell r="I621">
            <v>3.3333333333333335</v>
          </cell>
          <cell r="J621">
            <v>3.6774193548387095</v>
          </cell>
          <cell r="K621">
            <v>3.7741935483870965</v>
          </cell>
          <cell r="L621">
            <v>2.25</v>
          </cell>
          <cell r="M621">
            <v>3.774193548387097</v>
          </cell>
          <cell r="N621">
            <v>3.8333333333333335</v>
          </cell>
          <cell r="O621">
            <v>3.4193548387096775</v>
          </cell>
          <cell r="P621">
            <v>3.4</v>
          </cell>
          <cell r="Q621">
            <v>3.774193548387097</v>
          </cell>
          <cell r="R621">
            <v>4.0322580645161299</v>
          </cell>
          <cell r="S621">
            <v>3.9666666666666668</v>
          </cell>
          <cell r="T621">
            <v>3.838709677419355</v>
          </cell>
          <cell r="U621">
            <v>3.6</v>
          </cell>
          <cell r="V621">
            <v>3</v>
          </cell>
          <cell r="W621">
            <v>3.4516129032258065</v>
          </cell>
          <cell r="X621">
            <v>3.9655172413793105</v>
          </cell>
          <cell r="Y621">
            <v>4</v>
          </cell>
          <cell r="Z621">
            <v>4</v>
          </cell>
          <cell r="AA621">
            <v>3.5161290322580645</v>
          </cell>
          <cell r="AB621">
            <v>3.7333333333333334</v>
          </cell>
          <cell r="AC621">
            <v>4</v>
          </cell>
          <cell r="AD621">
            <v>3.8387096774193541</v>
          </cell>
          <cell r="AE621">
            <v>4</v>
          </cell>
          <cell r="AF621">
            <v>2.419354838709677</v>
          </cell>
          <cell r="AG621">
            <v>3.5666666666666664</v>
          </cell>
          <cell r="AH621">
            <v>3.4516129032258065</v>
          </cell>
          <cell r="AI621">
            <v>2.967741935483871</v>
          </cell>
          <cell r="AJ621">
            <v>3.8928571428571428</v>
          </cell>
          <cell r="AK621">
            <v>3.935483870967742</v>
          </cell>
          <cell r="AL621">
            <v>3.6</v>
          </cell>
        </row>
        <row r="622">
          <cell r="C622" t="str">
            <v>Wayside/Framingham/85Edgell Rd 4</v>
          </cell>
          <cell r="D622" t="str">
            <v>Lynn Area Office</v>
          </cell>
          <cell r="V622">
            <v>0.83870967741935487</v>
          </cell>
          <cell r="W622">
            <v>0.5161290322580645</v>
          </cell>
        </row>
        <row r="623">
          <cell r="C623" t="str">
            <v>Wayside/Framingham/85Edgell Rd 5</v>
          </cell>
          <cell r="D623" t="str">
            <v>Malden Area Office</v>
          </cell>
          <cell r="AB623">
            <v>0.93333333333333335</v>
          </cell>
          <cell r="AC623">
            <v>0.25806451612903225</v>
          </cell>
        </row>
        <row r="624">
          <cell r="C624" t="str">
            <v>Wayside/Framingham/85Edgell Rd 6</v>
          </cell>
          <cell r="D624" t="str">
            <v>Park St. Area Office</v>
          </cell>
          <cell r="T624">
            <v>9.6774193548387094E-2</v>
          </cell>
        </row>
        <row r="625">
          <cell r="C625" t="str">
            <v>Wayside/Framingham/98DennisonAve 1</v>
          </cell>
          <cell r="D625" t="str">
            <v>Arlington Area Office</v>
          </cell>
          <cell r="L625">
            <v>0.17857142857142858</v>
          </cell>
          <cell r="P625">
            <v>6.6666666666666666E-2</v>
          </cell>
          <cell r="Q625">
            <v>0.19354838709677419</v>
          </cell>
          <cell r="X625">
            <v>3.4482758620689655E-2</v>
          </cell>
          <cell r="Y625">
            <v>9.6774193548387094E-2</v>
          </cell>
          <cell r="AE625">
            <v>0.26666666666666666</v>
          </cell>
          <cell r="AJ625">
            <v>0.6428571428571429</v>
          </cell>
          <cell r="AK625">
            <v>0.25806451612903225</v>
          </cell>
        </row>
        <row r="626">
          <cell r="C626" t="str">
            <v>Wayside/Framingham/98DennisonAve 2</v>
          </cell>
          <cell r="D626" t="str">
            <v>Cambridge Area Office</v>
          </cell>
          <cell r="H626">
            <v>1.967741935483871</v>
          </cell>
          <cell r="I626">
            <v>1.7666666666666666</v>
          </cell>
          <cell r="J626">
            <v>1</v>
          </cell>
          <cell r="K626">
            <v>0.90322580645161288</v>
          </cell>
          <cell r="L626">
            <v>2.1785714285714284</v>
          </cell>
          <cell r="M626">
            <v>3.419354838709677</v>
          </cell>
          <cell r="N626">
            <v>2.9666666666666668</v>
          </cell>
          <cell r="O626">
            <v>2.838709677419355</v>
          </cell>
          <cell r="P626">
            <v>2.9</v>
          </cell>
          <cell r="Q626">
            <v>3</v>
          </cell>
          <cell r="R626">
            <v>2</v>
          </cell>
          <cell r="S626">
            <v>0.33333333333333331</v>
          </cell>
          <cell r="T626">
            <v>0.58064516129032262</v>
          </cell>
          <cell r="U626">
            <v>2.5666666666666669</v>
          </cell>
          <cell r="V626">
            <v>2.096774193548387</v>
          </cell>
          <cell r="W626">
            <v>2.5161290322580645</v>
          </cell>
          <cell r="X626">
            <v>2.6551724137931032</v>
          </cell>
          <cell r="Y626">
            <v>2.645161290322581</v>
          </cell>
          <cell r="Z626">
            <v>2.8</v>
          </cell>
          <cell r="AA626">
            <v>1.3548387096774195</v>
          </cell>
          <cell r="AB626">
            <v>2.0666666666666664</v>
          </cell>
          <cell r="AC626">
            <v>2.903225806451613</v>
          </cell>
          <cell r="AD626">
            <v>2.5483870967741935</v>
          </cell>
          <cell r="AE626">
            <v>1.8</v>
          </cell>
          <cell r="AF626">
            <v>0.74193548387096775</v>
          </cell>
          <cell r="AG626">
            <v>1.3666666666666667</v>
          </cell>
          <cell r="AH626">
            <v>2</v>
          </cell>
          <cell r="AI626">
            <v>1.935483870967742</v>
          </cell>
          <cell r="AJ626">
            <v>2.6428571428571428</v>
          </cell>
          <cell r="AK626">
            <v>2.2903225806451615</v>
          </cell>
          <cell r="AL626">
            <v>1.1000000000000001</v>
          </cell>
        </row>
        <row r="627">
          <cell r="C627" t="str">
            <v>Wayside/Framingham/98DennisonAve 3</v>
          </cell>
          <cell r="D627" t="str">
            <v>Dimock St. Area Office</v>
          </cell>
          <cell r="AG627">
            <v>0.8</v>
          </cell>
          <cell r="AH627">
            <v>0.45161290322580644</v>
          </cell>
        </row>
        <row r="628">
          <cell r="C628" t="str">
            <v>Wayside/Framingham/98DennisonAve 4</v>
          </cell>
          <cell r="D628" t="str">
            <v>Framingham Area Office</v>
          </cell>
          <cell r="H628">
            <v>3.8064516129032255</v>
          </cell>
          <cell r="I628">
            <v>3.5</v>
          </cell>
          <cell r="J628">
            <v>2.9354838709677415</v>
          </cell>
          <cell r="K628">
            <v>2.064516129032258</v>
          </cell>
          <cell r="L628">
            <v>2.6785714285714284</v>
          </cell>
          <cell r="M628">
            <v>2.838709677419355</v>
          </cell>
          <cell r="N628">
            <v>2.9333333333333336</v>
          </cell>
          <cell r="O628">
            <v>2.387096774193548</v>
          </cell>
          <cell r="P628">
            <v>2.4666666666666668</v>
          </cell>
          <cell r="Q628">
            <v>1.6774193548387095</v>
          </cell>
          <cell r="R628">
            <v>2.709677419354839</v>
          </cell>
          <cell r="S628">
            <v>2.2333333333333334</v>
          </cell>
          <cell r="T628">
            <v>3.870967741935484</v>
          </cell>
          <cell r="U628">
            <v>2.7333333333333334</v>
          </cell>
          <cell r="V628">
            <v>2.838709677419355</v>
          </cell>
          <cell r="W628">
            <v>2.806451612903226</v>
          </cell>
          <cell r="X628">
            <v>2.7931034482758621</v>
          </cell>
          <cell r="Y628">
            <v>2.3548387096774195</v>
          </cell>
          <cell r="Z628">
            <v>3</v>
          </cell>
          <cell r="AA628">
            <v>2.32258064516129</v>
          </cell>
          <cell r="AB628">
            <v>2.9666666666666668</v>
          </cell>
          <cell r="AC628">
            <v>3</v>
          </cell>
          <cell r="AD628">
            <v>2.870967741935484</v>
          </cell>
          <cell r="AE628">
            <v>2.7666666666666666</v>
          </cell>
          <cell r="AF628">
            <v>2.387096774193548</v>
          </cell>
          <cell r="AG628">
            <v>3.3666666666666667</v>
          </cell>
          <cell r="AH628">
            <v>3</v>
          </cell>
          <cell r="AI628">
            <v>3.129032258064516</v>
          </cell>
          <cell r="AJ628">
            <v>2.3214285714285716</v>
          </cell>
          <cell r="AK628">
            <v>2.6451612903225805</v>
          </cell>
          <cell r="AL628">
            <v>3.9333333333333336</v>
          </cell>
        </row>
        <row r="629">
          <cell r="C629" t="str">
            <v>Wayside/Framingham/98DennisonAve 5</v>
          </cell>
          <cell r="D629" t="str">
            <v>Harbor Area Office</v>
          </cell>
          <cell r="AE629">
            <v>0.2</v>
          </cell>
        </row>
        <row r="630">
          <cell r="C630" t="str">
            <v>Wayside/Framingham/98DennisonAve 6</v>
          </cell>
          <cell r="D630" t="str">
            <v>Holyoke Area Office</v>
          </cell>
          <cell r="AF630">
            <v>0.93548387096774188</v>
          </cell>
        </row>
        <row r="631">
          <cell r="C631" t="str">
            <v>Wayside/Framingham/98DennisonAve 7</v>
          </cell>
          <cell r="D631" t="str">
            <v>Lynn Area Office</v>
          </cell>
          <cell r="AB631">
            <v>0.4</v>
          </cell>
          <cell r="AC631">
            <v>1</v>
          </cell>
          <cell r="AD631">
            <v>1</v>
          </cell>
          <cell r="AE631">
            <v>0.13333333333333333</v>
          </cell>
        </row>
        <row r="632">
          <cell r="C632" t="str">
            <v>Wayside/Framingham/98DennisonAve 8</v>
          </cell>
          <cell r="D632" t="str">
            <v>Malden Area Office</v>
          </cell>
          <cell r="H632">
            <v>2.838709677419355</v>
          </cell>
          <cell r="I632">
            <v>1.6666666666666665</v>
          </cell>
          <cell r="J632">
            <v>1.6774193548387097</v>
          </cell>
          <cell r="K632">
            <v>2.6774193548387095</v>
          </cell>
          <cell r="L632">
            <v>2.9642857142857144</v>
          </cell>
          <cell r="M632">
            <v>2.3548387096774195</v>
          </cell>
          <cell r="N632">
            <v>1.5333333333333332</v>
          </cell>
          <cell r="O632">
            <v>2.870967741935484</v>
          </cell>
          <cell r="P632">
            <v>2.9</v>
          </cell>
          <cell r="Q632">
            <v>2.5483870967741935</v>
          </cell>
          <cell r="R632">
            <v>2.709677419354839</v>
          </cell>
          <cell r="S632">
            <v>2.2999999999999998</v>
          </cell>
          <cell r="T632">
            <v>2.709677419354839</v>
          </cell>
          <cell r="U632">
            <v>2.3666666666666667</v>
          </cell>
          <cell r="V632">
            <v>2.903225806451613</v>
          </cell>
          <cell r="W632">
            <v>3</v>
          </cell>
          <cell r="X632">
            <v>2.896551724137931</v>
          </cell>
          <cell r="Y632">
            <v>2.258064516129032</v>
          </cell>
          <cell r="Z632">
            <v>2.4333333333333331</v>
          </cell>
          <cell r="AA632">
            <v>2.838709677419355</v>
          </cell>
          <cell r="AB632">
            <v>2.5666666666666664</v>
          </cell>
          <cell r="AC632">
            <v>1.2903225806451613</v>
          </cell>
          <cell r="AD632">
            <v>0.77419354838709675</v>
          </cell>
          <cell r="AE632">
            <v>2.2999999999999998</v>
          </cell>
          <cell r="AF632">
            <v>2.967741935483871</v>
          </cell>
          <cell r="AG632">
            <v>2.8666666666666667</v>
          </cell>
          <cell r="AH632">
            <v>1.6774193548387097</v>
          </cell>
          <cell r="AI632">
            <v>1.5483870967741935</v>
          </cell>
          <cell r="AJ632">
            <v>2.6428571428571428</v>
          </cell>
          <cell r="AK632">
            <v>2.967741935483871</v>
          </cell>
          <cell r="AL632">
            <v>2.4333333333333331</v>
          </cell>
        </row>
        <row r="633">
          <cell r="C633" t="str">
            <v>Wayside/Framingham/98DennisonAve 9</v>
          </cell>
          <cell r="D633" t="str">
            <v>New Bedford Area Office</v>
          </cell>
          <cell r="R633">
            <v>0.5161290322580645</v>
          </cell>
          <cell r="S633">
            <v>1</v>
          </cell>
        </row>
        <row r="634">
          <cell r="C634" t="str">
            <v>Wayside/Framingham/98DennisonAve 10</v>
          </cell>
          <cell r="D634" t="str">
            <v>Park St. Area Office</v>
          </cell>
          <cell r="AE634">
            <v>0.13333333333333333</v>
          </cell>
        </row>
        <row r="635">
          <cell r="C635" t="str">
            <v>Wayside/Framingham/98DennisonAve 11</v>
          </cell>
          <cell r="D635" t="str">
            <v>South Central Area Office</v>
          </cell>
          <cell r="AA635">
            <v>0.45161290322580644</v>
          </cell>
        </row>
        <row r="636">
          <cell r="C636" t="str">
            <v>Wayside/Framingham/98DennisonAve 12</v>
          </cell>
          <cell r="D636" t="str">
            <v>Worcester East Area Office</v>
          </cell>
          <cell r="AL636">
            <v>0.23333333333333334</v>
          </cell>
        </row>
        <row r="637">
          <cell r="C637" t="str">
            <v>Wayside/Waltham/558WaverleyOaksRd 1</v>
          </cell>
          <cell r="D637" t="str">
            <v>Arlington Area Office</v>
          </cell>
          <cell r="H637">
            <v>1.7741935483870968</v>
          </cell>
          <cell r="I637">
            <v>2.2333333333333334</v>
          </cell>
          <cell r="J637">
            <v>1.032258064516129</v>
          </cell>
          <cell r="K637">
            <v>2.096774193548387</v>
          </cell>
          <cell r="L637">
            <v>2</v>
          </cell>
          <cell r="M637">
            <v>1.7741935483870968</v>
          </cell>
          <cell r="N637">
            <v>2.0333333333333332</v>
          </cell>
          <cell r="O637">
            <v>1.935483870967742</v>
          </cell>
          <cell r="P637">
            <v>2</v>
          </cell>
          <cell r="Q637">
            <v>2.032258064516129</v>
          </cell>
          <cell r="R637">
            <v>2</v>
          </cell>
          <cell r="S637">
            <v>0.9</v>
          </cell>
          <cell r="T637">
            <v>1.7419354838709677</v>
          </cell>
          <cell r="U637">
            <v>1.8666666666666667</v>
          </cell>
          <cell r="V637">
            <v>1.2903225806451615</v>
          </cell>
          <cell r="W637">
            <v>1.870967741935484</v>
          </cell>
          <cell r="X637">
            <v>1.4482758620689655</v>
          </cell>
          <cell r="Y637">
            <v>1.8064516129032258</v>
          </cell>
          <cell r="Z637">
            <v>2</v>
          </cell>
          <cell r="AA637">
            <v>2</v>
          </cell>
          <cell r="AB637">
            <v>1.6</v>
          </cell>
          <cell r="AC637">
            <v>1.8064516129032258</v>
          </cell>
          <cell r="AD637">
            <v>2.032258064516129</v>
          </cell>
          <cell r="AE637">
            <v>2</v>
          </cell>
          <cell r="AF637">
            <v>1.903225806451613</v>
          </cell>
          <cell r="AG637">
            <v>0.76666666666666661</v>
          </cell>
          <cell r="AH637">
            <v>2</v>
          </cell>
          <cell r="AI637">
            <v>2.0645161290322585</v>
          </cell>
          <cell r="AJ637">
            <v>2</v>
          </cell>
          <cell r="AK637">
            <v>1.838709677419355</v>
          </cell>
          <cell r="AL637">
            <v>2.2666666666666666</v>
          </cell>
        </row>
        <row r="638">
          <cell r="C638" t="str">
            <v>Wayside/Waltham/558WaverleyOaksRd 2</v>
          </cell>
          <cell r="D638" t="str">
            <v>Cambridge Area Office</v>
          </cell>
          <cell r="O638">
            <v>3.2258064516129031E-2</v>
          </cell>
          <cell r="P638">
            <v>1</v>
          </cell>
          <cell r="Q638">
            <v>0.35483870967741937</v>
          </cell>
        </row>
        <row r="639">
          <cell r="C639" t="str">
            <v>Wayside/Waltham/558WaverleyOaksRd 3</v>
          </cell>
          <cell r="D639" t="str">
            <v>Coastal Area Office</v>
          </cell>
          <cell r="N639">
            <v>3.3333333333333333E-2</v>
          </cell>
          <cell r="O639">
            <v>0.967741935483871</v>
          </cell>
          <cell r="T639">
            <v>6.4516129032258063E-2</v>
          </cell>
          <cell r="U639">
            <v>0.33333333333333331</v>
          </cell>
          <cell r="AK639">
            <v>0.12903225806451613</v>
          </cell>
          <cell r="AL639">
            <v>0.43333333333333335</v>
          </cell>
        </row>
        <row r="640">
          <cell r="C640" t="str">
            <v>Wayside/Waltham/558WaverleyOaksRd 4</v>
          </cell>
          <cell r="D640" t="str">
            <v>Dimock St. Area Office</v>
          </cell>
          <cell r="H640">
            <v>0.25806451612903225</v>
          </cell>
          <cell r="I640">
            <v>1</v>
          </cell>
          <cell r="J640">
            <v>0.19354838709677419</v>
          </cell>
          <cell r="L640">
            <v>0.7142857142857143</v>
          </cell>
          <cell r="M640">
            <v>0.967741935483871</v>
          </cell>
          <cell r="N640">
            <v>0.8666666666666667</v>
          </cell>
          <cell r="X640">
            <v>1.3103448275862069</v>
          </cell>
          <cell r="Y640">
            <v>1.774193548387097</v>
          </cell>
          <cell r="Z640">
            <v>1.3333333333333335</v>
          </cell>
          <cell r="AA640">
            <v>1.6451612903225805</v>
          </cell>
          <cell r="AB640">
            <v>0.56666666666666665</v>
          </cell>
          <cell r="AC640">
            <v>0.70967741935483875</v>
          </cell>
          <cell r="AD640">
            <v>0.67741935483870963</v>
          </cell>
          <cell r="AK640">
            <v>0.74193548387096775</v>
          </cell>
          <cell r="AL640">
            <v>0.16666666666666666</v>
          </cell>
        </row>
        <row r="641">
          <cell r="C641" t="str">
            <v>Wayside/Waltham/558WaverleyOaksRd 5</v>
          </cell>
          <cell r="D641" t="str">
            <v>Framingham Area Office</v>
          </cell>
          <cell r="J641">
            <v>0.45161290322580644</v>
          </cell>
          <cell r="K641">
            <v>0.58064516129032262</v>
          </cell>
          <cell r="L641">
            <v>0.32142857142857145</v>
          </cell>
          <cell r="M641">
            <v>0.16129032258064516</v>
          </cell>
          <cell r="R641">
            <v>9.6774193548387094E-2</v>
          </cell>
          <cell r="S641">
            <v>0.3</v>
          </cell>
          <cell r="T641">
            <v>9.6774193548387094E-2</v>
          </cell>
          <cell r="U641">
            <v>3.3333333333333333E-2</v>
          </cell>
          <cell r="V641">
            <v>0.25806451612903225</v>
          </cell>
          <cell r="W641">
            <v>0.54838709677419351</v>
          </cell>
          <cell r="X641">
            <v>0.20689655172413793</v>
          </cell>
          <cell r="Y641">
            <v>0.25806451612903225</v>
          </cell>
          <cell r="Z641">
            <v>0.8666666666666667</v>
          </cell>
          <cell r="AA641">
            <v>3.2258064516129031E-2</v>
          </cell>
          <cell r="AB641">
            <v>0.13333333333333333</v>
          </cell>
          <cell r="AD641">
            <v>9.6774193548387094E-2</v>
          </cell>
          <cell r="AE641">
            <v>0.16666666666666666</v>
          </cell>
          <cell r="AG641">
            <v>0.1</v>
          </cell>
          <cell r="AI641">
            <v>3.2258064516129031E-2</v>
          </cell>
          <cell r="AJ641">
            <v>0.14285714285714285</v>
          </cell>
          <cell r="AK641">
            <v>0.67741935483870974</v>
          </cell>
          <cell r="AL641">
            <v>0.23333333333333334</v>
          </cell>
        </row>
        <row r="642">
          <cell r="C642" t="str">
            <v>Wayside/Waltham/558WaverleyOaksRd 6</v>
          </cell>
          <cell r="D642" t="str">
            <v>Harbor Area Office</v>
          </cell>
          <cell r="I642">
            <v>0.13333333333333333</v>
          </cell>
          <cell r="J642">
            <v>0.45161290322580644</v>
          </cell>
          <cell r="M642">
            <v>0.25806451612903225</v>
          </cell>
          <cell r="N642">
            <v>0.8666666666666667</v>
          </cell>
          <cell r="O642">
            <v>0.87096774193548376</v>
          </cell>
          <cell r="P642">
            <v>0.6</v>
          </cell>
          <cell r="Q642">
            <v>0.4838709677419355</v>
          </cell>
          <cell r="S642">
            <v>1.3666666666666667</v>
          </cell>
          <cell r="T642">
            <v>1.870967741935484</v>
          </cell>
          <cell r="V642">
            <v>2</v>
          </cell>
          <cell r="W642">
            <v>1.870967741935484</v>
          </cell>
          <cell r="Z642">
            <v>0.3</v>
          </cell>
          <cell r="AA642">
            <v>0.87096774193548387</v>
          </cell>
          <cell r="AD642">
            <v>0.45161290322580649</v>
          </cell>
          <cell r="AE642">
            <v>1</v>
          </cell>
          <cell r="AF642">
            <v>0.74193548387096775</v>
          </cell>
          <cell r="AG642">
            <v>0.13333333333333333</v>
          </cell>
          <cell r="AI642">
            <v>0.54838709677419351</v>
          </cell>
          <cell r="AJ642">
            <v>0.9285714285714286</v>
          </cell>
          <cell r="AK642">
            <v>0.54838709677419351</v>
          </cell>
        </row>
        <row r="643">
          <cell r="C643" t="str">
            <v>Wayside/Waltham/558WaverleyOaksRd 7</v>
          </cell>
          <cell r="D643" t="str">
            <v>Hyde Park Area Office</v>
          </cell>
          <cell r="J643">
            <v>0.967741935483871</v>
          </cell>
          <cell r="K643">
            <v>1.5806451612903225</v>
          </cell>
          <cell r="L643">
            <v>0.39285714285714285</v>
          </cell>
          <cell r="M643">
            <v>1</v>
          </cell>
          <cell r="N643">
            <v>0.8</v>
          </cell>
          <cell r="O643">
            <v>1.032258064516129</v>
          </cell>
          <cell r="P643">
            <v>2.4</v>
          </cell>
          <cell r="Q643">
            <v>1.2580645161290323</v>
          </cell>
          <cell r="R643">
            <v>1.3548387096774195</v>
          </cell>
          <cell r="S643">
            <v>0.9</v>
          </cell>
          <cell r="X643">
            <v>0.82758620689655171</v>
          </cell>
          <cell r="Y643">
            <v>1.2258064516129032</v>
          </cell>
          <cell r="Z643">
            <v>0.26666666666666666</v>
          </cell>
          <cell r="AB643">
            <v>0.66666666666666663</v>
          </cell>
          <cell r="AC643">
            <v>1.6129032258064515</v>
          </cell>
          <cell r="AD643">
            <v>0.16129032258064516</v>
          </cell>
          <cell r="AE643">
            <v>0.4</v>
          </cell>
          <cell r="AF643">
            <v>1</v>
          </cell>
          <cell r="AG643">
            <v>1.5666666666666667</v>
          </cell>
          <cell r="AH643">
            <v>1.032258064516129</v>
          </cell>
          <cell r="AI643">
            <v>0.70967741935483875</v>
          </cell>
          <cell r="AJ643">
            <v>0.5</v>
          </cell>
          <cell r="AK643">
            <v>0.22580645161290322</v>
          </cell>
          <cell r="AL643">
            <v>0.86666666666666659</v>
          </cell>
        </row>
        <row r="644">
          <cell r="C644" t="str">
            <v>Wayside/Waltham/558WaverleyOaksRd 8</v>
          </cell>
          <cell r="D644" t="str">
            <v>Lynn Area Office</v>
          </cell>
          <cell r="AG644">
            <v>0.9</v>
          </cell>
          <cell r="AH644">
            <v>0.12903225806451613</v>
          </cell>
          <cell r="AL644">
            <v>6.6666666666666666E-2</v>
          </cell>
        </row>
        <row r="645">
          <cell r="C645" t="str">
            <v>Wayside/Waltham/558WaverleyOaksRd 9</v>
          </cell>
          <cell r="D645" t="str">
            <v>Malden Area Office</v>
          </cell>
          <cell r="H645">
            <v>2.870967741935484</v>
          </cell>
          <cell r="I645">
            <v>1.5333333333333332</v>
          </cell>
          <cell r="J645">
            <v>1.5483870967741935</v>
          </cell>
          <cell r="K645">
            <v>2.096774193548387</v>
          </cell>
          <cell r="L645">
            <v>2</v>
          </cell>
          <cell r="M645">
            <v>2.5806451612903225</v>
          </cell>
          <cell r="N645">
            <v>2.7</v>
          </cell>
          <cell r="O645">
            <v>2.5483870967741935</v>
          </cell>
          <cell r="P645">
            <v>1.8333333333333335</v>
          </cell>
          <cell r="Q645">
            <v>2.3548387096774195</v>
          </cell>
          <cell r="R645">
            <v>2.709677419354839</v>
          </cell>
          <cell r="S645">
            <v>1.9333333333333336</v>
          </cell>
          <cell r="T645">
            <v>2.67741935483871</v>
          </cell>
          <cell r="U645">
            <v>2.4333333333333331</v>
          </cell>
          <cell r="V645">
            <v>2.3870967741935485</v>
          </cell>
          <cell r="W645">
            <v>1.8709677419354838</v>
          </cell>
          <cell r="X645">
            <v>2.7931034482758621</v>
          </cell>
          <cell r="Y645">
            <v>0.90322580645161299</v>
          </cell>
          <cell r="Z645">
            <v>1.4333333333333333</v>
          </cell>
          <cell r="AA645">
            <v>2.2903225806451615</v>
          </cell>
          <cell r="AB645">
            <v>1.9333333333333331</v>
          </cell>
          <cell r="AC645">
            <v>2.225806451612903</v>
          </cell>
          <cell r="AD645">
            <v>1.903225806451613</v>
          </cell>
          <cell r="AE645">
            <v>2.6333333333333329</v>
          </cell>
          <cell r="AF645">
            <v>2.67741935483871</v>
          </cell>
          <cell r="AG645">
            <v>1.2</v>
          </cell>
          <cell r="AH645">
            <v>1.967741935483871</v>
          </cell>
          <cell r="AI645">
            <v>2.161290322580645</v>
          </cell>
          <cell r="AJ645">
            <v>2.1071428571428572</v>
          </cell>
          <cell r="AK645">
            <v>2.806451612903226</v>
          </cell>
          <cell r="AL645">
            <v>0.26666666666666666</v>
          </cell>
        </row>
        <row r="646">
          <cell r="C646" t="str">
            <v>Wayside/Waltham/558WaverleyOaksRd 10</v>
          </cell>
          <cell r="D646" t="str">
            <v>Park St. Area Office</v>
          </cell>
          <cell r="H646">
            <v>0.45161290322580644</v>
          </cell>
          <cell r="I646">
            <v>0.53333333333333333</v>
          </cell>
          <cell r="J646">
            <v>1.4516129032258065</v>
          </cell>
          <cell r="K646">
            <v>1.2580645161290323</v>
          </cell>
          <cell r="L646">
            <v>1.5</v>
          </cell>
          <cell r="M646">
            <v>1.6129032258064515</v>
          </cell>
          <cell r="N646">
            <v>0.93333333333333324</v>
          </cell>
          <cell r="Q646">
            <v>0.67741935483870974</v>
          </cell>
          <cell r="R646">
            <v>0.4838709677419355</v>
          </cell>
          <cell r="S646">
            <v>0.6333333333333333</v>
          </cell>
          <cell r="T646">
            <v>1.3548387096774193</v>
          </cell>
          <cell r="U646">
            <v>1.8333333333333335</v>
          </cell>
          <cell r="V646">
            <v>0.74193548387096775</v>
          </cell>
          <cell r="W646">
            <v>1.3225806451612903</v>
          </cell>
          <cell r="X646">
            <v>1</v>
          </cell>
          <cell r="Y646">
            <v>0.5161290322580645</v>
          </cell>
          <cell r="Z646">
            <v>1.3333333333333333</v>
          </cell>
          <cell r="AA646">
            <v>0.64516129032258063</v>
          </cell>
          <cell r="AB646">
            <v>1.8666666666666667</v>
          </cell>
          <cell r="AC646">
            <v>1.2580645161290323</v>
          </cell>
          <cell r="AD646">
            <v>2.8064516129032255</v>
          </cell>
          <cell r="AE646">
            <v>2.6333333333333333</v>
          </cell>
          <cell r="AF646">
            <v>1.129032258064516</v>
          </cell>
          <cell r="AG646">
            <v>0.9</v>
          </cell>
          <cell r="AH646">
            <v>1.870967741935484</v>
          </cell>
          <cell r="AI646">
            <v>2.032258064516129</v>
          </cell>
          <cell r="AJ646">
            <v>1.5</v>
          </cell>
          <cell r="AK646">
            <v>1.064516129032258</v>
          </cell>
          <cell r="AL646">
            <v>1.3333333333333335</v>
          </cell>
        </row>
        <row r="647">
          <cell r="C647" t="str">
            <v>Wayside/Waltham/558WaverleyOaksRd 11</v>
          </cell>
          <cell r="D647" t="str">
            <v>Solutions for Living (PAS Metro)</v>
          </cell>
          <cell r="K647">
            <v>6.4516129032258063E-2</v>
          </cell>
        </row>
        <row r="648">
          <cell r="C648" t="str">
            <v>YOU / Boylston / 1 Elmwood Place 1</v>
          </cell>
          <cell r="D648" t="str">
            <v>Framingham Area Office</v>
          </cell>
          <cell r="AC648">
            <v>0.35483870967741937</v>
          </cell>
        </row>
        <row r="649">
          <cell r="C649" t="str">
            <v>YOU / Boylston / 1 Elmwood Place 2</v>
          </cell>
          <cell r="D649" t="str">
            <v>North Central Area Office</v>
          </cell>
          <cell r="E649">
            <v>2</v>
          </cell>
          <cell r="F649">
            <v>1.935483870967742</v>
          </cell>
          <cell r="G649">
            <v>2</v>
          </cell>
          <cell r="H649">
            <v>2</v>
          </cell>
          <cell r="I649">
            <v>1.9</v>
          </cell>
          <cell r="J649">
            <v>2</v>
          </cell>
          <cell r="K649">
            <v>2</v>
          </cell>
          <cell r="L649">
            <v>1.7857142857142856</v>
          </cell>
          <cell r="M649">
            <v>2</v>
          </cell>
          <cell r="N649">
            <v>2.8666666666666667</v>
          </cell>
          <cell r="O649">
            <v>3</v>
          </cell>
          <cell r="P649">
            <v>3</v>
          </cell>
          <cell r="Q649">
            <v>3.354838709677419</v>
          </cell>
          <cell r="R649">
            <v>3</v>
          </cell>
          <cell r="S649">
            <v>2.5666666666666664</v>
          </cell>
          <cell r="T649">
            <v>3</v>
          </cell>
          <cell r="U649">
            <v>2.4666666666666668</v>
          </cell>
          <cell r="V649">
            <v>2.967741935483871</v>
          </cell>
          <cell r="W649">
            <v>3</v>
          </cell>
          <cell r="X649">
            <v>3</v>
          </cell>
          <cell r="Y649">
            <v>2.967741935483871</v>
          </cell>
          <cell r="Z649">
            <v>2.9333333333333336</v>
          </cell>
          <cell r="AA649">
            <v>3</v>
          </cell>
          <cell r="AB649">
            <v>2.6</v>
          </cell>
          <cell r="AC649">
            <v>2.4516129032258065</v>
          </cell>
          <cell r="AD649">
            <v>2.3548387096774195</v>
          </cell>
          <cell r="AE649">
            <v>2.9333333333333336</v>
          </cell>
          <cell r="AF649">
            <v>2.645161290322581</v>
          </cell>
          <cell r="AG649">
            <v>2.9333333333333336</v>
          </cell>
          <cell r="AH649">
            <v>2.967741935483871</v>
          </cell>
          <cell r="AI649">
            <v>2.741935483870968</v>
          </cell>
          <cell r="AJ649">
            <v>3</v>
          </cell>
          <cell r="AK649">
            <v>2.709677419354839</v>
          </cell>
          <cell r="AL649">
            <v>3</v>
          </cell>
          <cell r="AM649">
            <v>2.709677419354839</v>
          </cell>
          <cell r="AN649">
            <v>3</v>
          </cell>
          <cell r="AO649">
            <v>2.096774193548387</v>
          </cell>
          <cell r="AP649">
            <v>2.5483870967741935</v>
          </cell>
          <cell r="AQ649">
            <v>1.9</v>
          </cell>
          <cell r="AR649">
            <v>2.3548387096774195</v>
          </cell>
          <cell r="AS649">
            <v>2.6333333333333333</v>
          </cell>
          <cell r="AT649">
            <v>2.129032258064516</v>
          </cell>
          <cell r="AU649">
            <v>2.806451612903226</v>
          </cell>
          <cell r="AV649">
            <v>2.4642857142857144</v>
          </cell>
          <cell r="AW649">
            <v>2</v>
          </cell>
          <cell r="AX649">
            <v>2.0333333333333332</v>
          </cell>
          <cell r="AY649">
            <v>2.6451612903225805</v>
          </cell>
          <cell r="AZ649">
            <v>1.5333333333333334</v>
          </cell>
        </row>
        <row r="650">
          <cell r="C650" t="str">
            <v>YOU / Boylston / 1 Elmwood Place 3</v>
          </cell>
          <cell r="D650" t="str">
            <v>South Central Area Office</v>
          </cell>
          <cell r="E650">
            <v>2.4838709677419355</v>
          </cell>
          <cell r="F650">
            <v>2.5806451612903225</v>
          </cell>
          <cell r="G650">
            <v>3</v>
          </cell>
          <cell r="H650">
            <v>2.838709677419355</v>
          </cell>
          <cell r="I650">
            <v>2.4333333333333331</v>
          </cell>
          <cell r="J650">
            <v>1.7419354838709677</v>
          </cell>
          <cell r="K650">
            <v>2.903225806451613</v>
          </cell>
          <cell r="L650">
            <v>1.7857142857142856</v>
          </cell>
          <cell r="M650">
            <v>1</v>
          </cell>
          <cell r="N650">
            <v>0.26666666666666666</v>
          </cell>
          <cell r="Q650">
            <v>0.61290322580645162</v>
          </cell>
          <cell r="R650">
            <v>1</v>
          </cell>
          <cell r="S650">
            <v>1</v>
          </cell>
          <cell r="T650">
            <v>1</v>
          </cell>
          <cell r="U650">
            <v>0.6</v>
          </cell>
          <cell r="V650">
            <v>1</v>
          </cell>
          <cell r="W650">
            <v>0.29032258064516125</v>
          </cell>
          <cell r="X650">
            <v>1</v>
          </cell>
          <cell r="Y650">
            <v>1</v>
          </cell>
          <cell r="Z650">
            <v>1</v>
          </cell>
          <cell r="AA650">
            <v>1</v>
          </cell>
          <cell r="AB650">
            <v>0.16666666666666666</v>
          </cell>
          <cell r="AC650">
            <v>0.67741935483870963</v>
          </cell>
          <cell r="AD650">
            <v>1.096774193548387</v>
          </cell>
          <cell r="AE650">
            <v>1</v>
          </cell>
          <cell r="AF650">
            <v>0.70967741935483875</v>
          </cell>
          <cell r="AG650">
            <v>1</v>
          </cell>
          <cell r="AH650">
            <v>1</v>
          </cell>
          <cell r="AI650">
            <v>0.87096774193548387</v>
          </cell>
          <cell r="AJ650">
            <v>1</v>
          </cell>
          <cell r="AK650">
            <v>1</v>
          </cell>
          <cell r="AL650">
            <v>1</v>
          </cell>
          <cell r="AM650">
            <v>1</v>
          </cell>
          <cell r="AN650">
            <v>1</v>
          </cell>
          <cell r="AO650">
            <v>1</v>
          </cell>
          <cell r="AP650">
            <v>0.90322580645161288</v>
          </cell>
          <cell r="AQ650">
            <v>1</v>
          </cell>
          <cell r="AR650">
            <v>1</v>
          </cell>
          <cell r="AS650">
            <v>1</v>
          </cell>
          <cell r="AT650">
            <v>0.32258064516129031</v>
          </cell>
          <cell r="AU650">
            <v>9.6774193548387094E-2</v>
          </cell>
          <cell r="AV650">
            <v>1</v>
          </cell>
          <cell r="AW650">
            <v>1.3870967741935483</v>
          </cell>
          <cell r="AX650">
            <v>1.8333333333333335</v>
          </cell>
          <cell r="AY650">
            <v>2</v>
          </cell>
          <cell r="AZ650">
            <v>2</v>
          </cell>
        </row>
        <row r="651">
          <cell r="C651" t="str">
            <v>YOU / Boylston / 1 Elmwood Place 4</v>
          </cell>
          <cell r="D651" t="str">
            <v>Worcester East Area Office</v>
          </cell>
          <cell r="E651">
            <v>2</v>
          </cell>
          <cell r="F651">
            <v>2</v>
          </cell>
          <cell r="G651">
            <v>2</v>
          </cell>
          <cell r="H651">
            <v>1.5806451612903225</v>
          </cell>
          <cell r="I651">
            <v>1</v>
          </cell>
          <cell r="J651">
            <v>2.096774193548387</v>
          </cell>
          <cell r="K651">
            <v>1.903225806451613</v>
          </cell>
          <cell r="L651">
            <v>2.1785714285714288</v>
          </cell>
          <cell r="M651">
            <v>2</v>
          </cell>
          <cell r="N651">
            <v>2.4333333333333336</v>
          </cell>
          <cell r="O651">
            <v>2.5161290322580645</v>
          </cell>
          <cell r="P651">
            <v>3</v>
          </cell>
          <cell r="Q651">
            <v>2.3548387096774195</v>
          </cell>
          <cell r="R651">
            <v>1.806451612903226</v>
          </cell>
          <cell r="S651">
            <v>2</v>
          </cell>
          <cell r="T651">
            <v>2</v>
          </cell>
          <cell r="U651">
            <v>2.2999999999999998</v>
          </cell>
          <cell r="V651">
            <v>2</v>
          </cell>
          <cell r="W651">
            <v>1.5483870967741935</v>
          </cell>
          <cell r="X651">
            <v>2</v>
          </cell>
          <cell r="Y651">
            <v>1.9677419354838708</v>
          </cell>
          <cell r="Z651">
            <v>2</v>
          </cell>
          <cell r="AA651">
            <v>2</v>
          </cell>
          <cell r="AB651">
            <v>2</v>
          </cell>
          <cell r="AC651">
            <v>2</v>
          </cell>
          <cell r="AD651">
            <v>1.3870967741935485</v>
          </cell>
          <cell r="AE651">
            <v>1</v>
          </cell>
          <cell r="AF651">
            <v>1</v>
          </cell>
          <cell r="AG651">
            <v>1</v>
          </cell>
          <cell r="AH651">
            <v>1</v>
          </cell>
          <cell r="AI651">
            <v>1</v>
          </cell>
          <cell r="AJ651">
            <v>0.9642857142857143</v>
          </cell>
          <cell r="AK651">
            <v>1.032258064516129</v>
          </cell>
          <cell r="AL651">
            <v>1.8</v>
          </cell>
          <cell r="AM651">
            <v>1.903225806451613</v>
          </cell>
          <cell r="AN651">
            <v>1.6666666666666667</v>
          </cell>
          <cell r="AO651">
            <v>2</v>
          </cell>
          <cell r="AP651">
            <v>2</v>
          </cell>
          <cell r="AQ651">
            <v>2</v>
          </cell>
          <cell r="AR651">
            <v>2</v>
          </cell>
          <cell r="AS651">
            <v>1.5333333333333332</v>
          </cell>
          <cell r="AT651">
            <v>1.7741935483870965</v>
          </cell>
          <cell r="AU651">
            <v>1.064516129032258</v>
          </cell>
          <cell r="AV651">
            <v>2.1785714285714284</v>
          </cell>
          <cell r="AW651">
            <v>2</v>
          </cell>
          <cell r="AX651">
            <v>1.2333333333333334</v>
          </cell>
          <cell r="AY651">
            <v>1</v>
          </cell>
          <cell r="AZ651">
            <v>0.96666666666666667</v>
          </cell>
        </row>
        <row r="652">
          <cell r="C652" t="str">
            <v>YOU / Boylston / 1 Elmwood Place 5</v>
          </cell>
          <cell r="D652" t="str">
            <v>Worcester West Area Office</v>
          </cell>
          <cell r="E652">
            <v>1.4516129032258065</v>
          </cell>
          <cell r="F652">
            <v>1.967741935483871</v>
          </cell>
          <cell r="G652">
            <v>1.8666666666666667</v>
          </cell>
          <cell r="H652">
            <v>2</v>
          </cell>
          <cell r="I652">
            <v>2.2000000000000002</v>
          </cell>
          <cell r="J652">
            <v>1.1612903225806452</v>
          </cell>
          <cell r="K652">
            <v>1</v>
          </cell>
          <cell r="L652">
            <v>2</v>
          </cell>
          <cell r="M652">
            <v>2</v>
          </cell>
          <cell r="N652">
            <v>2.7333333333333334</v>
          </cell>
          <cell r="O652">
            <v>2.838709677419355</v>
          </cell>
          <cell r="P652">
            <v>2.8333333333333335</v>
          </cell>
          <cell r="Q652">
            <v>2.6129032258064515</v>
          </cell>
          <cell r="R652">
            <v>2.903225806451613</v>
          </cell>
          <cell r="S652">
            <v>2.4666666666666668</v>
          </cell>
          <cell r="T652">
            <v>3</v>
          </cell>
          <cell r="U652">
            <v>2.7333333333333334</v>
          </cell>
          <cell r="V652">
            <v>3</v>
          </cell>
          <cell r="W652">
            <v>3</v>
          </cell>
          <cell r="X652">
            <v>3</v>
          </cell>
          <cell r="Y652">
            <v>2.870967741935484</v>
          </cell>
          <cell r="Z652">
            <v>3</v>
          </cell>
          <cell r="AA652">
            <v>3</v>
          </cell>
          <cell r="AB652">
            <v>3.166666666666667</v>
          </cell>
          <cell r="AC652">
            <v>2.419354838709677</v>
          </cell>
          <cell r="AD652">
            <v>2.032258064516129</v>
          </cell>
          <cell r="AE652">
            <v>3</v>
          </cell>
          <cell r="AF652">
            <v>3.1290322580645165</v>
          </cell>
          <cell r="AG652">
            <v>2.4333333333333336</v>
          </cell>
          <cell r="AH652">
            <v>2.67741935483871</v>
          </cell>
          <cell r="AI652">
            <v>3</v>
          </cell>
          <cell r="AJ652">
            <v>2.9642857142857144</v>
          </cell>
          <cell r="AK652">
            <v>2.935483870967742</v>
          </cell>
          <cell r="AL652">
            <v>2.2999999999999998</v>
          </cell>
          <cell r="AM652">
            <v>2.774193548387097</v>
          </cell>
          <cell r="AN652">
            <v>2.8</v>
          </cell>
          <cell r="AO652">
            <v>2.741935483870968</v>
          </cell>
          <cell r="AP652">
            <v>2.6774193548387095</v>
          </cell>
          <cell r="AQ652">
            <v>2.9666666666666668</v>
          </cell>
          <cell r="AR652">
            <v>3.096774193548387</v>
          </cell>
          <cell r="AS652">
            <v>2.2000000000000002</v>
          </cell>
          <cell r="AT652">
            <v>2.741935483870968</v>
          </cell>
          <cell r="AU652">
            <v>3</v>
          </cell>
          <cell r="AV652">
            <v>2.8928571428571428</v>
          </cell>
          <cell r="AW652">
            <v>2.7096774193548385</v>
          </cell>
          <cell r="AX652">
            <v>2.1333333333333333</v>
          </cell>
          <cell r="AY652">
            <v>2.8064516129032251</v>
          </cell>
          <cell r="AZ652">
            <v>2.833333333333333</v>
          </cell>
        </row>
        <row r="653">
          <cell r="C653" t="str">
            <v>YOU / Worcester / 37 Boylston 1</v>
          </cell>
          <cell r="D653" t="str">
            <v>Haverhill Area Office</v>
          </cell>
          <cell r="N653">
            <v>0.13333333333333333</v>
          </cell>
        </row>
        <row r="654">
          <cell r="C654" t="str">
            <v>YOU / Worcester / 37 Boylston 2</v>
          </cell>
          <cell r="D654" t="str">
            <v>North Central Area Office</v>
          </cell>
          <cell r="W654">
            <v>6.4516129032258063E-2</v>
          </cell>
          <cell r="AB654">
            <v>0.1</v>
          </cell>
          <cell r="AD654">
            <v>0.87096774193548387</v>
          </cell>
          <cell r="AY654">
            <v>0.90322580645161288</v>
          </cell>
          <cell r="AZ654">
            <v>0.53333333333333333</v>
          </cell>
        </row>
        <row r="655">
          <cell r="C655" t="str">
            <v>YOU / Worcester / 37 Boylston 3</v>
          </cell>
          <cell r="D655" t="str">
            <v>South Central Area Office</v>
          </cell>
          <cell r="E655">
            <v>1</v>
          </cell>
          <cell r="F655">
            <v>1.6451612903225805</v>
          </cell>
          <cell r="G655">
            <v>2</v>
          </cell>
          <cell r="H655">
            <v>2</v>
          </cell>
          <cell r="I655">
            <v>1.9666666666666666</v>
          </cell>
          <cell r="J655">
            <v>1</v>
          </cell>
          <cell r="K655">
            <v>1.7419354838709677</v>
          </cell>
          <cell r="L655">
            <v>2.1428571428571432</v>
          </cell>
          <cell r="M655">
            <v>4</v>
          </cell>
          <cell r="N655">
            <v>2.5333333333333332</v>
          </cell>
          <cell r="O655">
            <v>2</v>
          </cell>
          <cell r="P655">
            <v>1.3333333333333335</v>
          </cell>
          <cell r="Q655">
            <v>0.83870967741935487</v>
          </cell>
          <cell r="R655">
            <v>1</v>
          </cell>
          <cell r="S655">
            <v>1</v>
          </cell>
          <cell r="T655">
            <v>1</v>
          </cell>
          <cell r="U655">
            <v>1</v>
          </cell>
          <cell r="V655">
            <v>0.83870967741935487</v>
          </cell>
          <cell r="W655">
            <v>0.90322580645161288</v>
          </cell>
          <cell r="X655">
            <v>1</v>
          </cell>
          <cell r="Y655">
            <v>0.61290322580645162</v>
          </cell>
          <cell r="Z655">
            <v>0.46666666666666667</v>
          </cell>
          <cell r="AA655">
            <v>1</v>
          </cell>
          <cell r="AB655">
            <v>0.26666666666666666</v>
          </cell>
          <cell r="AC655">
            <v>1</v>
          </cell>
          <cell r="AD655">
            <v>1</v>
          </cell>
          <cell r="AE655">
            <v>1</v>
          </cell>
          <cell r="AF655">
            <v>1</v>
          </cell>
          <cell r="AG655">
            <v>0.43333333333333335</v>
          </cell>
          <cell r="AH655">
            <v>0.19354838709677419</v>
          </cell>
          <cell r="AI655">
            <v>1</v>
          </cell>
          <cell r="AJ655">
            <v>1</v>
          </cell>
          <cell r="AK655">
            <v>0.61290322580645162</v>
          </cell>
          <cell r="AL655">
            <v>0.8666666666666667</v>
          </cell>
          <cell r="AM655">
            <v>1.064516129032258</v>
          </cell>
          <cell r="AN655">
            <v>1</v>
          </cell>
          <cell r="AO655">
            <v>1</v>
          </cell>
          <cell r="AP655">
            <v>1</v>
          </cell>
          <cell r="AQ655">
            <v>1.7</v>
          </cell>
          <cell r="AR655">
            <v>1.6774193548387095</v>
          </cell>
          <cell r="AS655">
            <v>1</v>
          </cell>
          <cell r="AT655">
            <v>3.2258064516129031E-2</v>
          </cell>
        </row>
        <row r="656">
          <cell r="C656" t="str">
            <v>YOU / Worcester / 37 Boylston 4</v>
          </cell>
          <cell r="D656" t="str">
            <v>Worcester East Area Office</v>
          </cell>
          <cell r="E656">
            <v>2</v>
          </cell>
          <cell r="F656">
            <v>2</v>
          </cell>
          <cell r="G656">
            <v>2.2333333333333334</v>
          </cell>
          <cell r="H656">
            <v>2</v>
          </cell>
          <cell r="I656">
            <v>1.7333333333333334</v>
          </cell>
          <cell r="J656">
            <v>2</v>
          </cell>
          <cell r="K656">
            <v>2.4838709677419355</v>
          </cell>
          <cell r="L656">
            <v>1.9285714285714286</v>
          </cell>
          <cell r="M656">
            <v>1.8064516129032258</v>
          </cell>
          <cell r="N656">
            <v>1.8666666666666667</v>
          </cell>
          <cell r="O656">
            <v>2</v>
          </cell>
          <cell r="P656">
            <v>2.3666666666666667</v>
          </cell>
          <cell r="Q656">
            <v>2.7096774193548385</v>
          </cell>
          <cell r="R656">
            <v>2.870967741935484</v>
          </cell>
          <cell r="S656">
            <v>2.8666666666666667</v>
          </cell>
          <cell r="T656">
            <v>3</v>
          </cell>
          <cell r="U656">
            <v>4</v>
          </cell>
          <cell r="V656">
            <v>3.4193548387096775</v>
          </cell>
          <cell r="W656">
            <v>2.5483870967741935</v>
          </cell>
          <cell r="X656">
            <v>2.6551724137931032</v>
          </cell>
          <cell r="Y656">
            <v>3.3548387096774195</v>
          </cell>
          <cell r="Z656">
            <v>3.5</v>
          </cell>
          <cell r="AA656">
            <v>2.967741935483871</v>
          </cell>
          <cell r="AB656">
            <v>3.6</v>
          </cell>
          <cell r="AC656">
            <v>2.6774193548387095</v>
          </cell>
          <cell r="AD656">
            <v>3.774193548387097</v>
          </cell>
          <cell r="AE656">
            <v>3.9666666666666668</v>
          </cell>
          <cell r="AF656">
            <v>2.387096774193548</v>
          </cell>
          <cell r="AG656">
            <v>2.4333333333333336</v>
          </cell>
          <cell r="AH656">
            <v>4.096774193548387</v>
          </cell>
          <cell r="AI656">
            <v>4</v>
          </cell>
          <cell r="AJ656">
            <v>4</v>
          </cell>
          <cell r="AK656">
            <v>4</v>
          </cell>
          <cell r="AL656">
            <v>2.2999999999999998</v>
          </cell>
          <cell r="AM656">
            <v>2</v>
          </cell>
          <cell r="AN656">
            <v>2.8</v>
          </cell>
          <cell r="AO656">
            <v>2.67741935483871</v>
          </cell>
          <cell r="AP656">
            <v>2.935483870967742</v>
          </cell>
          <cell r="AQ656">
            <v>1.5</v>
          </cell>
          <cell r="AR656">
            <v>2</v>
          </cell>
          <cell r="AS656">
            <v>2.5</v>
          </cell>
          <cell r="AT656">
            <v>3</v>
          </cell>
          <cell r="AU656">
            <v>2.967741935483871</v>
          </cell>
          <cell r="AV656">
            <v>3</v>
          </cell>
          <cell r="AW656">
            <v>2.935483870967742</v>
          </cell>
          <cell r="AX656">
            <v>2.1</v>
          </cell>
          <cell r="AY656">
            <v>1.967741935483871</v>
          </cell>
          <cell r="AZ656">
            <v>2.5</v>
          </cell>
        </row>
        <row r="657">
          <cell r="C657" t="str">
            <v>YOU / Worcester / 37 Boylston 5</v>
          </cell>
          <cell r="D657" t="str">
            <v>Worcester West Area Office</v>
          </cell>
          <cell r="E657">
            <v>1.6451612903225805</v>
          </cell>
          <cell r="F657">
            <v>1.8709677419354838</v>
          </cell>
          <cell r="G657">
            <v>1.6666666666666665</v>
          </cell>
          <cell r="H657">
            <v>1.935483870967742</v>
          </cell>
          <cell r="I657">
            <v>2</v>
          </cell>
          <cell r="J657">
            <v>2.419354838709677</v>
          </cell>
          <cell r="K657">
            <v>2.161290322580645</v>
          </cell>
          <cell r="L657">
            <v>2.25</v>
          </cell>
          <cell r="M657">
            <v>2</v>
          </cell>
          <cell r="N657">
            <v>2</v>
          </cell>
          <cell r="O657">
            <v>2</v>
          </cell>
          <cell r="P657">
            <v>1.8333333333333333</v>
          </cell>
          <cell r="Q657">
            <v>2</v>
          </cell>
          <cell r="R657">
            <v>1.8709677419354838</v>
          </cell>
          <cell r="S657">
            <v>1.9</v>
          </cell>
          <cell r="T657">
            <v>2</v>
          </cell>
          <cell r="U657">
            <v>1</v>
          </cell>
          <cell r="V657">
            <v>1.3870967741935485</v>
          </cell>
          <cell r="W657">
            <v>2</v>
          </cell>
          <cell r="X657">
            <v>2</v>
          </cell>
          <cell r="Y657">
            <v>1.4516129032258065</v>
          </cell>
          <cell r="Z657">
            <v>2</v>
          </cell>
          <cell r="AA657">
            <v>2</v>
          </cell>
          <cell r="AB657">
            <v>1.8666666666666667</v>
          </cell>
          <cell r="AC657">
            <v>1.9032258064516128</v>
          </cell>
          <cell r="AD657">
            <v>1.129032258064516</v>
          </cell>
          <cell r="AE657">
            <v>2</v>
          </cell>
          <cell r="AF657">
            <v>2</v>
          </cell>
          <cell r="AG657">
            <v>2.6333333333333333</v>
          </cell>
          <cell r="AH657">
            <v>1.032258064516129</v>
          </cell>
          <cell r="AI657">
            <v>2</v>
          </cell>
          <cell r="AJ657">
            <v>1.7857142857142856</v>
          </cell>
          <cell r="AK657">
            <v>1.838709677419355</v>
          </cell>
          <cell r="AL657">
            <v>2</v>
          </cell>
          <cell r="AM657">
            <v>2</v>
          </cell>
          <cell r="AN657">
            <v>2</v>
          </cell>
          <cell r="AO657">
            <v>2</v>
          </cell>
          <cell r="AP657">
            <v>1.903225806451613</v>
          </cell>
          <cell r="AQ657">
            <v>1.7333333333333334</v>
          </cell>
          <cell r="AR657">
            <v>2</v>
          </cell>
          <cell r="AS657">
            <v>2.2000000000000002</v>
          </cell>
          <cell r="AT657">
            <v>2</v>
          </cell>
          <cell r="AU657">
            <v>2</v>
          </cell>
          <cell r="AV657">
            <v>1.8571428571428572</v>
          </cell>
          <cell r="AW657">
            <v>2</v>
          </cell>
          <cell r="AX657">
            <v>2</v>
          </cell>
          <cell r="AY657">
            <v>2</v>
          </cell>
          <cell r="AZ657">
            <v>1</v>
          </cell>
        </row>
      </sheetData>
      <sheetData sheetId="10"/>
      <sheetData sheetId="11"/>
      <sheetData sheetId="12"/>
      <sheetData sheetId="13"/>
      <sheetData sheetId="14">
        <row r="2">
          <cell r="A2" t="str">
            <v>Bay State CS / Plymouth / 475 State</v>
          </cell>
        </row>
        <row r="3">
          <cell r="A3" t="str">
            <v>Bay State CS / S.Weymouth/ 911 Main</v>
          </cell>
        </row>
        <row r="4">
          <cell r="A4" t="str">
            <v>Brandon/Natick/27Winter St</v>
          </cell>
        </row>
        <row r="5">
          <cell r="A5" t="str">
            <v>Caritas St Mary's /Dorch /90Cushing</v>
          </cell>
        </row>
        <row r="6">
          <cell r="A6" t="str">
            <v>CFP / Dorchester / 31 Athelwold St</v>
          </cell>
        </row>
        <row r="7">
          <cell r="A7" t="str">
            <v>Community Care/S.Attleboro/543Newpo</v>
          </cell>
        </row>
        <row r="8">
          <cell r="A8" t="str">
            <v>EliotCommunityHS / Waltham/ 130Dale</v>
          </cell>
        </row>
        <row r="9">
          <cell r="A9" t="str">
            <v>EliotCommunityHS/Arling/734-736Mass</v>
          </cell>
        </row>
        <row r="10">
          <cell r="A10" t="str">
            <v>EliotCommunityHS/Dedham/20Harvey</v>
          </cell>
        </row>
        <row r="11">
          <cell r="A11" t="str">
            <v>EliotCommunityHS/JamPlain/281HydePk</v>
          </cell>
        </row>
        <row r="12">
          <cell r="A12" t="str">
            <v>EliotCommunityHS/Lynn/12OrchardSt</v>
          </cell>
        </row>
        <row r="13">
          <cell r="A13" t="str">
            <v>EliotCommunityHS/Medford/159Allston</v>
          </cell>
        </row>
        <row r="14">
          <cell r="A14" t="str">
            <v>EliotCommunityHS/NewBedford/163Coun</v>
          </cell>
        </row>
        <row r="15">
          <cell r="A15" t="str">
            <v>EliotCommunityHS/Wakefield/18 Lafay</v>
          </cell>
        </row>
        <row r="16">
          <cell r="A16" t="str">
            <v>Gandara / Greenfield / 107 Conway</v>
          </cell>
        </row>
        <row r="17">
          <cell r="A17" t="str">
            <v>Gandara / Holyoke / 27-29 Canby St</v>
          </cell>
        </row>
        <row r="18">
          <cell r="A18" t="str">
            <v>Gandara / Springfield / 25 Moorland</v>
          </cell>
        </row>
        <row r="19">
          <cell r="A19" t="str">
            <v>Gandara / Springfield / 353 MapleSt</v>
          </cell>
        </row>
        <row r="20">
          <cell r="A20" t="str">
            <v>GermaineLawrence/Arlington/18Clarem</v>
          </cell>
        </row>
        <row r="21">
          <cell r="A21" t="str">
            <v>Harbor Schools/ Merrimac /100W.Main</v>
          </cell>
        </row>
        <row r="22">
          <cell r="A22" t="str">
            <v>HES / Beverly / 6 Echo Ave.</v>
          </cell>
        </row>
        <row r="23">
          <cell r="A23" t="str">
            <v>HES / Haverhill / 8-10 Howard St</v>
          </cell>
        </row>
        <row r="24">
          <cell r="A24" t="str">
            <v>HES / Salem / 39 1/2 Mason St</v>
          </cell>
        </row>
        <row r="25">
          <cell r="A25" t="str">
            <v>ItalianHome/E. Freetown/9PinewoodCt</v>
          </cell>
        </row>
        <row r="26">
          <cell r="A26" t="str">
            <v>ItalianHome/JamPl/1125CentreSt</v>
          </cell>
        </row>
        <row r="27">
          <cell r="A27" t="str">
            <v>Key / Fall River / 62 County St</v>
          </cell>
        </row>
        <row r="28">
          <cell r="A28" t="str">
            <v>Key / Methuen / 175 Lowell St</v>
          </cell>
        </row>
        <row r="29">
          <cell r="A29" t="str">
            <v>Key / Methuen / 19 Mystic St</v>
          </cell>
        </row>
        <row r="30">
          <cell r="A30" t="str">
            <v>Key / Pittsfield / 369 West St</v>
          </cell>
        </row>
        <row r="31">
          <cell r="A31" t="str">
            <v>Key / Worcester / 2 Norton St</v>
          </cell>
        </row>
        <row r="32">
          <cell r="A32" t="str">
            <v>LUK / Fitchburg / 101 South St</v>
          </cell>
        </row>
        <row r="33">
          <cell r="A33" t="str">
            <v>LUK / Fitchburg / 102 Day Street</v>
          </cell>
        </row>
        <row r="34">
          <cell r="A34" t="str">
            <v>LUK / Fitchburg / 27 Myrtle Ave</v>
          </cell>
        </row>
        <row r="35">
          <cell r="A35" t="str">
            <v>LUK / Fitchburg / 846 Westminster</v>
          </cell>
        </row>
        <row r="36">
          <cell r="A36" t="str">
            <v>NFI / Arlington /23 Maple St</v>
          </cell>
        </row>
        <row r="37">
          <cell r="A37" t="str">
            <v>Old Colony Y/Brockton/917R Montello</v>
          </cell>
        </row>
        <row r="38">
          <cell r="A38" t="str">
            <v>Old Colony Y/Fall River/199 N. Main</v>
          </cell>
        </row>
        <row r="39">
          <cell r="A39" t="str">
            <v>Old Colony Y/NewBedford/106 bullard</v>
          </cell>
        </row>
        <row r="40">
          <cell r="A40" t="str">
            <v>RFK / Lancaster / 220 Old Common</v>
          </cell>
        </row>
        <row r="41">
          <cell r="A41" t="str">
            <v>RFK / S.Yarmouth / 137 Run Pond</v>
          </cell>
        </row>
        <row r="42">
          <cell r="A42" t="str">
            <v>SPIN / Lynn / 50 Newhall Street</v>
          </cell>
        </row>
        <row r="43">
          <cell r="A43" t="str">
            <v>St Vincent's/FallRiver/2425Highland</v>
          </cell>
        </row>
        <row r="44">
          <cell r="A44" t="str">
            <v>TeamCoord / Bradford / 4 S. Kimball</v>
          </cell>
        </row>
        <row r="45">
          <cell r="A45" t="str">
            <v>TeamCoord / Haverhill / 20NewcombSt</v>
          </cell>
        </row>
        <row r="46">
          <cell r="A46" t="str">
            <v>TeamCoord/Wilmington/82HighSt</v>
          </cell>
        </row>
        <row r="47">
          <cell r="A47" t="str">
            <v>TheHome for LW/Walpole/399Lincoln</v>
          </cell>
        </row>
        <row r="48">
          <cell r="A48" t="str">
            <v>Wayside/Framingham/1FredrickAbbotWy</v>
          </cell>
        </row>
        <row r="49">
          <cell r="A49" t="str">
            <v>Wayside/Framingham/85Edgell Rd</v>
          </cell>
        </row>
        <row r="50">
          <cell r="A50" t="str">
            <v>Wayside/Framingham/98DennisonAve</v>
          </cell>
        </row>
        <row r="51">
          <cell r="A51" t="str">
            <v>Wayside/Waltham/558WaverleyOaksRd</v>
          </cell>
        </row>
        <row r="52">
          <cell r="A52" t="str">
            <v>YOU / Boylston / 1 Elmwood Place</v>
          </cell>
        </row>
        <row r="53">
          <cell r="A53" t="str">
            <v>YOU / Worcester / 37 Boylston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2021 BLS SALARY CHART (53_PCT)"/>
      <sheetName val="M2021 BLS  SALARY CHART Median"/>
      <sheetName val="Sheet1"/>
      <sheetName val="M2021 all details"/>
      <sheetName val="DC  CNA  DC III"/>
      <sheetName val="Case Social Worker.Manager"/>
      <sheetName val="Clinical"/>
      <sheetName val="Nursing"/>
      <sheetName val="Management"/>
      <sheetName val="02021 53_PCT"/>
      <sheetName val="Therapies"/>
    </sheetNames>
    <sheetDataSet>
      <sheetData sheetId="0"/>
      <sheetData sheetId="1"/>
      <sheetData sheetId="2"/>
      <sheetData sheetId="3"/>
      <sheetData sheetId="4">
        <row r="6">
          <cell r="J6">
            <v>19.000800000000002</v>
          </cell>
        </row>
        <row r="10">
          <cell r="J10">
            <v>18.008399999999998</v>
          </cell>
        </row>
        <row r="19">
          <cell r="J19">
            <v>24.241120000000002</v>
          </cell>
        </row>
      </sheetData>
      <sheetData sheetId="5">
        <row r="4">
          <cell r="J4">
            <v>24.3888</v>
          </cell>
        </row>
        <row r="11">
          <cell r="J11">
            <v>30.569499999999998</v>
          </cell>
        </row>
      </sheetData>
      <sheetData sheetId="6">
        <row r="6">
          <cell r="J6">
            <v>35.178200000000004</v>
          </cell>
        </row>
        <row r="12">
          <cell r="J12">
            <v>43.1312</v>
          </cell>
        </row>
      </sheetData>
      <sheetData sheetId="7">
        <row r="2">
          <cell r="J2">
            <v>29.084</v>
          </cell>
        </row>
        <row r="6">
          <cell r="J6">
            <v>47.109200000000001</v>
          </cell>
        </row>
        <row r="11">
          <cell r="J11">
            <v>62.008800000000001</v>
          </cell>
        </row>
      </sheetData>
      <sheetData sheetId="8">
        <row r="2">
          <cell r="J2">
            <v>35.084000000000003</v>
          </cell>
        </row>
      </sheetData>
      <sheetData sheetId="9">
        <row r="34">
          <cell r="N34">
            <v>133902.08000000002</v>
          </cell>
        </row>
      </sheetData>
      <sheetData sheetId="10">
        <row r="2">
          <cell r="M2">
            <v>30.937200000000001</v>
          </cell>
        </row>
        <row r="8">
          <cell r="M8">
            <v>38.650100000000002</v>
          </cell>
        </row>
        <row r="14">
          <cell r="M14">
            <v>40.563600000000001</v>
          </cell>
        </row>
        <row r="18">
          <cell r="M18">
            <v>43.066240000000008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ended-MobileRelief"/>
      <sheetName val="FI Mobile Relief"/>
      <sheetName val="Fall 2018"/>
      <sheetName val="CAF FALL 2022"/>
      <sheetName val="M2021 BLS SALARY CHART (53_PCT)"/>
      <sheetName val="CAF"/>
      <sheetName val="M2021 BLS  SALARY CHART"/>
      <sheetName val="Models A B C"/>
      <sheetName val="Models A B C Budget FOIA"/>
      <sheetName val="Site Only Model"/>
      <sheetName val="Models A B C Budget"/>
      <sheetName val="Site Only Model Budget FOIA"/>
      <sheetName val="Site Only Model Budget"/>
      <sheetName val="Peer Model "/>
      <sheetName val="Peer Model Budget FOIA"/>
      <sheetName val="Peer Model Budget"/>
      <sheetName val="Mobile Only Model"/>
      <sheetName val="Fiscal Impact FY24 (2)"/>
      <sheetName val="Mobile Only Model Budget FOIA"/>
      <sheetName val="Mobile Only Model Budget"/>
      <sheetName val="Fiscal Impact FY22"/>
      <sheetName val="FY21 Clean Data"/>
      <sheetName val=" PPH Adjustments"/>
      <sheetName val="EXPENSE COMPARE"/>
      <sheetName val="ActivityCodeReport"/>
    </sheetNames>
    <sheetDataSet>
      <sheetData sheetId="0"/>
      <sheetData sheetId="1"/>
      <sheetData sheetId="2"/>
      <sheetData sheetId="3"/>
      <sheetData sheetId="4"/>
      <sheetData sheetId="5"/>
      <sheetData sheetId="6">
        <row r="41">
          <cell r="D41">
            <v>0.12</v>
          </cell>
        </row>
      </sheetData>
      <sheetData sheetId="7">
        <row r="4">
          <cell r="B4" t="str">
            <v>MASTER DATA LOOKUP TABLE</v>
          </cell>
        </row>
      </sheetData>
      <sheetData sheetId="8"/>
      <sheetData sheetId="9"/>
      <sheetData sheetId="10">
        <row r="15">
          <cell r="W15">
            <v>237129.98400000003</v>
          </cell>
        </row>
        <row r="16">
          <cell r="W16">
            <v>67682.369664000013</v>
          </cell>
        </row>
        <row r="17">
          <cell r="W17">
            <v>114612.82560000001</v>
          </cell>
        </row>
        <row r="18">
          <cell r="W18">
            <v>21736.915200000003</v>
          </cell>
        </row>
        <row r="19">
          <cell r="W19">
            <v>12251.715840000001</v>
          </cell>
        </row>
        <row r="33">
          <cell r="D33">
            <v>0.25390000000000001</v>
          </cell>
        </row>
        <row r="34">
          <cell r="B34" t="str">
            <v>Occupancy (per FTE)</v>
          </cell>
          <cell r="D34">
            <v>8237.2400206283419</v>
          </cell>
          <cell r="G34" t="str">
            <v>FY21 UFR Data wtg avg</v>
          </cell>
        </row>
        <row r="35">
          <cell r="B35" t="str">
            <v>All Other expenses (per FTE)</v>
          </cell>
          <cell r="D35">
            <v>3822.3891273763002</v>
          </cell>
          <cell r="G35" t="str">
            <v>FY21 UFR Data wtg avg (includes training, meals, travel/transportation, Client Personal and Incendential allowances &amp; Supplies and Materials</v>
          </cell>
        </row>
        <row r="36">
          <cell r="D36">
            <v>0.12</v>
          </cell>
        </row>
        <row r="37">
          <cell r="D37">
            <v>2.7811565914169036E-2</v>
          </cell>
          <cell r="G37" t="str">
            <v>Prospective Period FY23 &amp; FY24</v>
          </cell>
        </row>
      </sheetData>
      <sheetData sheetId="11"/>
      <sheetData sheetId="12">
        <row r="10">
          <cell r="H10">
            <v>0.66230769230769226</v>
          </cell>
        </row>
      </sheetData>
      <sheetData sheetId="13"/>
      <sheetData sheetId="14"/>
      <sheetData sheetId="15">
        <row r="8">
          <cell r="M8">
            <v>3648.7360000000003</v>
          </cell>
        </row>
        <row r="9">
          <cell r="M9">
            <v>72974.720000000001</v>
          </cell>
        </row>
        <row r="10">
          <cell r="M10">
            <v>79043.328000000009</v>
          </cell>
        </row>
        <row r="11">
          <cell r="M11">
            <v>158086.65600000002</v>
          </cell>
        </row>
        <row r="12">
          <cell r="M12">
            <v>24929.049600000002</v>
          </cell>
        </row>
        <row r="13">
          <cell r="M13">
            <v>9880.4160000000011</v>
          </cell>
        </row>
        <row r="20">
          <cell r="B20" t="str">
            <v>Occupancy (per FTE)</v>
          </cell>
        </row>
        <row r="21">
          <cell r="B21" t="str">
            <v>All Other expenses (per FTE)</v>
          </cell>
        </row>
      </sheetData>
      <sheetData sheetId="16"/>
      <sheetData sheetId="17"/>
      <sheetData sheetId="18"/>
      <sheetData sheetId="19">
        <row r="6">
          <cell r="I6">
            <v>18243.68</v>
          </cell>
        </row>
        <row r="7">
          <cell r="I7">
            <v>36585.328000000001</v>
          </cell>
        </row>
        <row r="8">
          <cell r="I8">
            <v>31792.28</v>
          </cell>
        </row>
        <row r="9">
          <cell r="I9">
            <v>55330.329600000005</v>
          </cell>
        </row>
        <row r="10">
          <cell r="I10">
            <v>9880.4160000000011</v>
          </cell>
        </row>
      </sheetData>
      <sheetData sheetId="20"/>
      <sheetData sheetId="21"/>
      <sheetData sheetId="22"/>
      <sheetData sheetId="23"/>
      <sheetData sheetId="2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endedModels"/>
      <sheetName val="Peer Model Updated"/>
      <sheetName val="Per Diem Model"/>
      <sheetName val="Mobile Per Diem Model"/>
      <sheetName val="AHCS Salary Breakout"/>
      <sheetName val="FY16 Contracts"/>
      <sheetName val="Fall2016 CAF"/>
    </sheetNames>
    <sheetDataSet>
      <sheetData sheetId="0" refreshError="1">
        <row r="6">
          <cell r="N6">
            <v>6</v>
          </cell>
        </row>
        <row r="7">
          <cell r="S7">
            <v>10</v>
          </cell>
        </row>
        <row r="21">
          <cell r="D21">
            <v>1</v>
          </cell>
        </row>
        <row r="22">
          <cell r="D22">
            <v>0.6</v>
          </cell>
        </row>
        <row r="23">
          <cell r="D23">
            <v>0.1</v>
          </cell>
        </row>
        <row r="24">
          <cell r="D24">
            <v>0.5</v>
          </cell>
        </row>
        <row r="25">
          <cell r="D25">
            <v>0.5</v>
          </cell>
        </row>
        <row r="26">
          <cell r="D26">
            <v>4.2</v>
          </cell>
        </row>
        <row r="28">
          <cell r="D28">
            <v>1.4</v>
          </cell>
        </row>
        <row r="30">
          <cell r="D30">
            <v>0.25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mendA"/>
      <sheetName val="DATA  ENTRY"/>
      <sheetName val="FullerSEE"/>
      <sheetName val="SummaryNarrative"/>
    </sheetNames>
    <sheetDataSet>
      <sheetData sheetId="0" refreshError="1">
        <row r="2">
          <cell r="B2" t="str">
            <v>ATTACHMENT A: AMENDMENT FORM         1999</v>
          </cell>
        </row>
        <row r="4">
          <cell r="J4" t="str">
            <v>Service Contract:</v>
          </cell>
        </row>
        <row r="5">
          <cell r="J5" t="str">
            <v>2631 9631 317</v>
          </cell>
        </row>
        <row r="8">
          <cell r="C8" t="str">
            <v>1) Highlight any significant programmatic or fiscal changes:</v>
          </cell>
          <cell r="O8" t="str">
            <v>Amendment #</v>
          </cell>
          <cell r="S8">
            <v>1</v>
          </cell>
        </row>
        <row r="12">
          <cell r="C12" t="str">
            <v>None</v>
          </cell>
        </row>
        <row r="13">
          <cell r="C13" t="str">
            <v xml:space="preserve"> </v>
          </cell>
        </row>
        <row r="26">
          <cell r="C26" t="str">
            <v>2) Identify any modification to the outcome measures or performance based objectives:</v>
          </cell>
        </row>
        <row r="28">
          <cell r="C28" t="str">
            <v>Per agreement with the Fuller Area office of the Department of Mental Health, the Attachment 2: Performance</v>
          </cell>
        </row>
        <row r="29">
          <cell r="C29" t="str">
            <v>Measures have been amended. Please see the amended Perofrmance Measures, attached.</v>
          </cell>
        </row>
        <row r="33">
          <cell r="C33" t="str">
            <v>1) Highlight any significant programmatic or fiscal changes:</v>
          </cell>
          <cell r="O33" t="str">
            <v>Amendment #</v>
          </cell>
        </row>
        <row r="44">
          <cell r="C44" t="str">
            <v>2) Identify any modification to the outcome measures or performance based objectives:</v>
          </cell>
        </row>
        <row r="50">
          <cell r="B50" t="str">
            <v>Attach a copy of the Attachment A: Renewal Summary Form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1. FY15 UFR - Aggregate"/>
      <sheetName val="1. FY15 UFR - Pivot"/>
      <sheetName val="2a. FY13 Units"/>
      <sheetName val="3. CAF Spring 2015"/>
      <sheetName val="2b. Staff %"/>
      <sheetName val="2c. Service Length"/>
      <sheetName val="2d. FTE"/>
      <sheetName val="2e. Volunteers"/>
      <sheetName val="Workspace 1"/>
      <sheetName val="Workspace 2"/>
      <sheetName val="4. Rate Calculations"/>
      <sheetName val="Complete UFR List"/>
      <sheetName val="5. Fiscal Impact"/>
      <sheetName val="BARCC"/>
      <sheetName val="Center for H&amp;H"/>
      <sheetName val="Eliz. F."/>
      <sheetName val="Health Imp."/>
      <sheetName val="Ind. House"/>
      <sheetName val="Marthas Vineyard CS"/>
      <sheetName val="NELCWIT"/>
      <sheetName val="New Hope"/>
      <sheetName val="Pathways for Change"/>
      <sheetName val="Safe Place"/>
      <sheetName val="South Middlesex"/>
      <sheetName val="Wayside Y&amp;F"/>
      <sheetName val="YWCA Lawrence"/>
      <sheetName val="YWCA Western MA"/>
    </sheetNames>
    <sheetDataSet>
      <sheetData sheetId="0"/>
      <sheetData sheetId="1"/>
      <sheetData sheetId="2"/>
      <sheetData sheetId="3"/>
      <sheetData sheetId="4"/>
      <sheetData sheetId="5"/>
      <sheetData sheetId="6">
        <row r="16">
          <cell r="C16">
            <v>1.25</v>
          </cell>
        </row>
      </sheetData>
      <sheetData sheetId="7"/>
      <sheetData sheetId="8"/>
      <sheetData sheetId="9"/>
      <sheetData sheetId="10"/>
      <sheetData sheetId="11"/>
      <sheetData sheetId="12">
        <row r="3">
          <cell r="A3">
            <v>102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Universal"/>
      <sheetName val="AllAgencyByDivisionFC"/>
      <sheetName val="FY16 Vs FY15 Comparison FC"/>
      <sheetName val="TreasurersReportDetail"/>
      <sheetName val="TreasurersReportSummary -dnu"/>
      <sheetName val="FY16 Vs FY15 Comparison"/>
      <sheetName val="Admin"/>
      <sheetName val="Development"/>
      <sheetName val="BCA"/>
      <sheetName val="DD"/>
      <sheetName val="EI"/>
      <sheetName val="MH"/>
      <sheetName val="AS"/>
      <sheetName val="CASPAR"/>
      <sheetName val="KC"/>
      <sheetName val="All Agency"/>
      <sheetName val="All Programs"/>
      <sheetName val="All Agency by Division"/>
      <sheetName val="All Bay Cove"/>
      <sheetName val="A150 Development"/>
      <sheetName val="All Admin"/>
      <sheetName val="A112 Central Administration"/>
      <sheetName val="A113 Advocacy"/>
      <sheetName val="A114 Accounting"/>
      <sheetName val="A115 Rep Payee"/>
      <sheetName val="A117 QI &amp; Special Projects"/>
      <sheetName val="A120 Information Services"/>
      <sheetName val="A122 Training &amp; CLC"/>
      <sheetName val="A130 Human Resources"/>
      <sheetName val="A140 Property"/>
      <sheetName val="A145 Housing"/>
      <sheetName val="O172 Canal Street"/>
      <sheetName val="B671 Bay Cove Academy"/>
      <sheetName val="All DD"/>
      <sheetName val="D802 DD Non-Res Central Costs"/>
      <sheetName val="All DD by Program"/>
      <sheetName val="All DD Housing Support"/>
      <sheetName val="All DD Residential"/>
      <sheetName val="D401 DD Residential Centralized"/>
      <sheetName val="D404 Res Social Rec"/>
      <sheetName val="D361 Bourne St"/>
      <sheetName val="D362 Center Ave"/>
      <sheetName val="D363 Plymouth St"/>
      <sheetName val="D366 Pat Ree Drive"/>
      <sheetName val="D372 Caswell 1"/>
      <sheetName val="D373 Caswell 2"/>
      <sheetName val="D374 Caswell 3"/>
      <sheetName val="D375 Caswell 4"/>
      <sheetName val="D411 Williams House"/>
      <sheetName val="D412 Juliette St"/>
      <sheetName val="D413 Marlowe House"/>
      <sheetName val="D415 Pond St"/>
      <sheetName val="D416 Quincy Adams"/>
      <sheetName val="D417 Columbia Rd"/>
      <sheetName val="D418 Willers St"/>
      <sheetName val="D420 Dorchester Ave"/>
      <sheetName val="D421 Brett House"/>
      <sheetName val="D422 Canterbury St"/>
      <sheetName val="D424 Harbor Point"/>
      <sheetName val="D431 Truman Highway"/>
      <sheetName val="D432 Utica St"/>
      <sheetName val="D433 Mill St"/>
      <sheetName val="D434 Winthrop St"/>
      <sheetName val="D435 Washington Ave"/>
      <sheetName val="D436 Carol Circle"/>
      <sheetName val="D437 Freeland St"/>
      <sheetName val="D438 Orlando Street I &amp; II"/>
      <sheetName val="D439 Cook Ave"/>
      <sheetName val="D444 Hyde Park Ave"/>
      <sheetName val="D446 Connors House"/>
      <sheetName val="D448 Columbia West"/>
      <sheetName val="D449 Kittredge Street"/>
      <sheetName val="D471 Zelma Lacey Ass Living"/>
      <sheetName val="D491 Adelaide St Residential"/>
      <sheetName val="D492 Revere House"/>
      <sheetName val="All DD SH"/>
      <sheetName val="D825 Lindsay Supported Housing"/>
      <sheetName val="D826 Adelaide St Supp Housing"/>
      <sheetName val="D831 Individual Supports"/>
      <sheetName val="D832 SEAD"/>
      <sheetName val="All Family and Parent Support"/>
      <sheetName val="D856 Parent Support"/>
      <sheetName val="All Family Support"/>
      <sheetName val="D844 Family Support Services"/>
      <sheetName val="D845 Family Sup Financial Assis"/>
      <sheetName val="All DD Day Programs"/>
      <sheetName val="O862 Bradston Street"/>
      <sheetName val="D874 Social Recreation"/>
      <sheetName val="All CBDS"/>
      <sheetName val="D863 CHES CBDS"/>
      <sheetName val="D873 City Square CBDS"/>
      <sheetName val="All Day Hab"/>
      <sheetName val="D866 Bradston Day Hab"/>
      <sheetName val="D876 Charlestown Day Hab"/>
      <sheetName val="F651 Early Intervention"/>
      <sheetName val="All Kit Clark"/>
      <sheetName val="K191 KCSS Administration"/>
      <sheetName val="All KC Occupancy"/>
      <sheetName val="O192 1500 Dorchester Ave"/>
      <sheetName val="O193 645 Washington Street"/>
      <sheetName val="K105 Kit Clark Clinic"/>
      <sheetName val="All Long Term Services"/>
      <sheetName val="All ADH"/>
      <sheetName val="K910 ADH AGO"/>
      <sheetName val="K911 Adult Day Health"/>
      <sheetName val="ADH Staffing"/>
      <sheetName val="All In Home Services"/>
      <sheetName val="K912 Foley Assisted Living"/>
      <sheetName val="K914 Homecare Program"/>
      <sheetName val="All Social and Health"/>
      <sheetName val="K921 Health Clinic"/>
      <sheetName val="K925 Senior Center"/>
      <sheetName val="K926 Fit for Life"/>
      <sheetName val="K928 SNAP"/>
      <sheetName val="All Housing and Homeless"/>
      <sheetName val="K933 MHSA YMCA"/>
      <sheetName val="K934 Congregate Housing"/>
      <sheetName val="K935 Cardinal Medeiros Center"/>
      <sheetName val="K937 Home Repair Program"/>
      <sheetName val="All Nutrition and Trans"/>
      <sheetName val="All Nutrition"/>
      <sheetName val="Meals"/>
      <sheetName val="All Public Nutrition"/>
      <sheetName val="All Private Nutrition"/>
      <sheetName val="K941 Public Nutrition"/>
      <sheetName val="K942 Private Nutrition"/>
      <sheetName val="K945 ADH Nutrition"/>
      <sheetName val="All Transportation"/>
      <sheetName val="K943 Transporation Private Food"/>
      <sheetName val="K944 Transporation Public Nutri"/>
      <sheetName val="K951 ADH Transportation"/>
      <sheetName val="K952 Private Transportation"/>
      <sheetName val="Vehicle List"/>
      <sheetName val="All MH + Clinic"/>
      <sheetName val="L206 Mental Health Clinic"/>
      <sheetName val="All MH"/>
      <sheetName val="All MH by Program"/>
      <sheetName val="M200 MH Non-CBFS Central Costs"/>
      <sheetName val="O177 Bowker Street"/>
      <sheetName val="O180 1960 Washington Street"/>
      <sheetName val="O181 3313 Washington Street"/>
      <sheetName val="M202 TPP"/>
      <sheetName val="M208 Bay View Inn"/>
      <sheetName val="M605 Home At Last"/>
      <sheetName val="M608 Health Home"/>
      <sheetName val="M609 CMMI Health Outreach"/>
      <sheetName val="M808 Boston Night Center"/>
      <sheetName val="All CCA CCS"/>
      <sheetName val="M214 CCA CCS - Brighton"/>
      <sheetName val="M215 CCA CCS - Carney"/>
      <sheetName val="All BEST"/>
      <sheetName val="All BEST CCS + Fuller"/>
      <sheetName val="M203 BEST CCS (Fuller)"/>
      <sheetName val="M204 BEST UCC"/>
      <sheetName val="M213 Longwood CCS"/>
      <sheetName val="All North Suffolk"/>
      <sheetName val="M209 Staniford House"/>
      <sheetName val="M400 Harbor House"/>
      <sheetName val="All MH Day Programs"/>
      <sheetName val="M750 PACT"/>
      <sheetName val="M821 Day Treatment"/>
      <sheetName val="M841 Employment Services"/>
      <sheetName val="All Clubs"/>
      <sheetName val="M801 Center Club"/>
      <sheetName val="M802 Transitions"/>
      <sheetName val="M803 Ruby Rogers"/>
      <sheetName val="All FBC CBFS"/>
      <sheetName val="O178 Amory Street"/>
      <sheetName val="M201 MH CBFS Centralized Costs"/>
      <sheetName val="M601 Wellness Center"/>
      <sheetName val="All Safety Net"/>
      <sheetName val="M603 Safety Net Respite"/>
      <sheetName val="M604 Safety Net Outreach"/>
      <sheetName val="All Teams"/>
      <sheetName val="M610 CBFS Teams - Occupancy"/>
      <sheetName val="M611 CBFS Team 2"/>
      <sheetName val="M612 CBFS Team 3"/>
      <sheetName val="M613 CBFS Team 4"/>
      <sheetName val="M614 CBFS Team 5"/>
      <sheetName val="All CBFS Residential"/>
      <sheetName val="M620 Hamilton"/>
      <sheetName val="M621 Gordon"/>
      <sheetName val="M622 Perrin Street"/>
      <sheetName val="M623 Walnut Residence"/>
      <sheetName val="M624 Speedwell"/>
      <sheetName val="M625 Walk Hill"/>
      <sheetName val="M626 Bowdoin"/>
      <sheetName val="M627 Bailey"/>
      <sheetName val="M628 Astoria Street"/>
      <sheetName val="M629 Dudley"/>
      <sheetName val="M630 Fessenden"/>
      <sheetName val="M631 Vincent"/>
      <sheetName val="M632 Betances"/>
      <sheetName val="M633 Stanley"/>
      <sheetName val="M634 Daly House"/>
      <sheetName val="M636 Lyon &amp; Orchardfield"/>
      <sheetName val="M637 Central Ave"/>
      <sheetName val="M638 Bartlett"/>
      <sheetName val="M639 Winston"/>
      <sheetName val="M640 Maple"/>
      <sheetName val="M641 Hollander"/>
      <sheetName val="M642 Pleasant St"/>
      <sheetName val="M643 Boylston Place"/>
      <sheetName val="M644 Charles"/>
      <sheetName val="M645 Harvard street"/>
      <sheetName val="M647 Tremont"/>
      <sheetName val="M648 Fenway"/>
      <sheetName val="M649 Fuller"/>
      <sheetName val="M650 Souris"/>
      <sheetName val="M651 Hosmer Street"/>
      <sheetName val="M653 Bay Cove Modified Apts"/>
      <sheetName val="M654 Norfolk"/>
      <sheetName val="M659 Dorchester Street "/>
      <sheetName val="M660 Aspinwall"/>
      <sheetName val="M661 Stanwood"/>
      <sheetName val="All AS"/>
      <sheetName val="S512 Andrew House ATS"/>
      <sheetName val="S531 New Hope TSS"/>
      <sheetName val="S543 Bay Cove Treatment Center"/>
      <sheetName val="S557 Charlestown Recovery House"/>
      <sheetName val="All Chelsea ASAP"/>
      <sheetName val="S571 Chelsea ASAP"/>
      <sheetName val="S572 DSS Family Services"/>
      <sheetName val="S573 Outpatient Counseling"/>
      <sheetName val="S574 Driver Alcohol Ed"/>
      <sheetName val="S575 Youth Program"/>
      <sheetName val="S578 Chelsea Batterers"/>
      <sheetName val="S581 Drug Free Communities"/>
      <sheetName val="All CASPAR"/>
      <sheetName val="S701 CASPAR Centralized Costs"/>
      <sheetName val="O702 Middlesex Ave"/>
      <sheetName val="All CASPAR Programs"/>
      <sheetName val="All Emergency Services"/>
      <sheetName val="S721 Shelter"/>
      <sheetName val="S725 First Step"/>
      <sheetName val="All Support Services"/>
      <sheetName val="S761 Phoenix Outpatient Svcs"/>
      <sheetName val="S771 Youth Services"/>
      <sheetName val="S791 Employment Services"/>
      <sheetName val="All Mens Residential"/>
      <sheetName val="S741 Highland Ave"/>
      <sheetName val="S742 Summit Ave"/>
      <sheetName val="S743 Hagan Manor"/>
      <sheetName val="All Womens Residential"/>
      <sheetName val="S751 WomanPlace"/>
      <sheetName val="S752 New Day"/>
      <sheetName val="S753 Grow-House"/>
      <sheetName val="All Intercompany"/>
      <sheetName val="X901 BayCove Group Homes I"/>
      <sheetName val="X902 BayCove Group Homes II"/>
      <sheetName val="X903 BayCove Group Homes III"/>
      <sheetName val="X904 BayCove Moseley"/>
      <sheetName val="X906 BayCove Hamilton"/>
      <sheetName val="X907 HUD 7"/>
      <sheetName val="2015 Orig Budget"/>
    </sheetNames>
    <sheetDataSet>
      <sheetData sheetId="0" refreshError="1"/>
      <sheetData sheetId="1" refreshError="1">
        <row r="7">
          <cell r="C7">
            <v>7.6499999999999999E-2</v>
          </cell>
        </row>
        <row r="8">
          <cell r="C8">
            <v>0.1285</v>
          </cell>
        </row>
        <row r="9">
          <cell r="C9">
            <v>2.3E-3</v>
          </cell>
        </row>
        <row r="10">
          <cell r="C10">
            <v>0.02</v>
          </cell>
        </row>
        <row r="11">
          <cell r="C11">
            <v>50</v>
          </cell>
        </row>
        <row r="12">
          <cell r="C12">
            <v>0.02</v>
          </cell>
        </row>
        <row r="13">
          <cell r="C13">
            <v>0.109</v>
          </cell>
        </row>
        <row r="14">
          <cell r="C14">
            <v>11.15</v>
          </cell>
        </row>
        <row r="17">
          <cell r="C17">
            <v>52.4</v>
          </cell>
        </row>
        <row r="18">
          <cell r="C18">
            <v>52.285714285714285</v>
          </cell>
        </row>
        <row r="19">
          <cell r="C19">
            <v>0.03</v>
          </cell>
        </row>
        <row r="20">
          <cell r="C20">
            <v>0.03</v>
          </cell>
        </row>
        <row r="21">
          <cell r="C21">
            <v>0.03</v>
          </cell>
        </row>
        <row r="22">
          <cell r="C22">
            <v>0.01</v>
          </cell>
        </row>
        <row r="23">
          <cell r="C23">
            <v>0.03</v>
          </cell>
        </row>
        <row r="24">
          <cell r="C24">
            <v>0.03</v>
          </cell>
        </row>
        <row r="25">
          <cell r="C25">
            <v>0.05</v>
          </cell>
        </row>
        <row r="30">
          <cell r="C30">
            <v>31</v>
          </cell>
          <cell r="D30">
            <v>31</v>
          </cell>
          <cell r="E30">
            <v>30</v>
          </cell>
          <cell r="F30">
            <v>31</v>
          </cell>
          <cell r="G30">
            <v>30</v>
          </cell>
          <cell r="H30">
            <v>31</v>
          </cell>
          <cell r="I30">
            <v>31</v>
          </cell>
          <cell r="J30">
            <v>29</v>
          </cell>
          <cell r="K30">
            <v>31</v>
          </cell>
          <cell r="L30">
            <v>30</v>
          </cell>
          <cell r="M30">
            <v>31</v>
          </cell>
          <cell r="N30">
            <v>30</v>
          </cell>
        </row>
        <row r="31">
          <cell r="C31">
            <v>23</v>
          </cell>
          <cell r="D31">
            <v>21</v>
          </cell>
          <cell r="E31">
            <v>22</v>
          </cell>
          <cell r="F31">
            <v>22</v>
          </cell>
          <cell r="G31">
            <v>21</v>
          </cell>
          <cell r="H31">
            <v>23</v>
          </cell>
          <cell r="I31">
            <v>21</v>
          </cell>
          <cell r="J31">
            <v>21</v>
          </cell>
          <cell r="K31">
            <v>23</v>
          </cell>
          <cell r="L31">
            <v>21</v>
          </cell>
          <cell r="M31">
            <v>22</v>
          </cell>
          <cell r="N31">
            <v>22</v>
          </cell>
        </row>
        <row r="33">
          <cell r="C33">
            <v>5</v>
          </cell>
          <cell r="D33">
            <v>4</v>
          </cell>
          <cell r="E33">
            <v>4</v>
          </cell>
          <cell r="F33">
            <v>5</v>
          </cell>
          <cell r="G33">
            <v>4</v>
          </cell>
          <cell r="H33">
            <v>5</v>
          </cell>
          <cell r="I33">
            <v>4</v>
          </cell>
          <cell r="J33">
            <v>4</v>
          </cell>
          <cell r="K33">
            <v>5</v>
          </cell>
          <cell r="L33">
            <v>4</v>
          </cell>
          <cell r="M33">
            <v>4</v>
          </cell>
          <cell r="N33">
            <v>5</v>
          </cell>
        </row>
        <row r="35">
          <cell r="B35" t="str">
            <v>DISTRIBUTION FOR VACATION BUYBACK</v>
          </cell>
          <cell r="C35">
            <v>0.11273627238600022</v>
          </cell>
          <cell r="D35">
            <v>8.4201725671216074E-2</v>
          </cell>
          <cell r="E35">
            <v>5.2132930663845105E-2</v>
          </cell>
          <cell r="F35">
            <v>6.2362634168389455E-2</v>
          </cell>
          <cell r="G35">
            <v>7.8957880368337438E-2</v>
          </cell>
          <cell r="H35">
            <v>0.11340406968814248</v>
          </cell>
          <cell r="I35">
            <v>8.2846422722826857E-2</v>
          </cell>
          <cell r="J35">
            <v>7.8949799086628136E-2</v>
          </cell>
          <cell r="K35">
            <v>7.8437634590311528E-2</v>
          </cell>
          <cell r="L35">
            <v>8.7033625381253546E-2</v>
          </cell>
          <cell r="M35">
            <v>7.6279140597660097E-2</v>
          </cell>
          <cell r="N35">
            <v>9.265786467538914E-2</v>
          </cell>
        </row>
        <row r="37">
          <cell r="C37">
            <v>8.7786259541984726E-2</v>
          </cell>
          <cell r="D37">
            <v>8.0152671755725186E-2</v>
          </cell>
          <cell r="E37">
            <v>8.3969465648854963E-2</v>
          </cell>
          <cell r="F37">
            <v>8.3969465648854963E-2</v>
          </cell>
          <cell r="G37">
            <v>8.0152671755725186E-2</v>
          </cell>
          <cell r="H37">
            <v>8.7786259541984726E-2</v>
          </cell>
          <cell r="I37">
            <v>8.0152671755725186E-2</v>
          </cell>
          <cell r="J37">
            <v>8.0152671755725186E-2</v>
          </cell>
          <cell r="K37">
            <v>8.7786259541984726E-2</v>
          </cell>
          <cell r="L37">
            <v>8.0152671755725186E-2</v>
          </cell>
          <cell r="M37">
            <v>8.3969465648854963E-2</v>
          </cell>
          <cell r="N37">
            <v>8.3969465648854963E-2</v>
          </cell>
        </row>
        <row r="38">
          <cell r="C38">
            <v>8.4699453551912565E-2</v>
          </cell>
          <cell r="D38">
            <v>8.4699453551912565E-2</v>
          </cell>
          <cell r="E38">
            <v>8.1967213114754092E-2</v>
          </cell>
          <cell r="F38">
            <v>8.4699453551912565E-2</v>
          </cell>
          <cell r="G38">
            <v>8.1967213114754092E-2</v>
          </cell>
          <cell r="H38">
            <v>8.4699453551912565E-2</v>
          </cell>
          <cell r="I38">
            <v>8.4699453551912565E-2</v>
          </cell>
          <cell r="J38">
            <v>7.9234972677595633E-2</v>
          </cell>
          <cell r="K38">
            <v>8.4699453551912565E-2</v>
          </cell>
          <cell r="L38">
            <v>8.1967213114754092E-2</v>
          </cell>
          <cell r="M38">
            <v>8.4699453551912565E-2</v>
          </cell>
          <cell r="N38">
            <v>8.1967213114754092E-2</v>
          </cell>
        </row>
        <row r="49">
          <cell r="C49">
            <v>42189</v>
          </cell>
        </row>
        <row r="50">
          <cell r="C50">
            <v>42254</v>
          </cell>
        </row>
        <row r="51">
          <cell r="C51">
            <v>42289</v>
          </cell>
        </row>
        <row r="52">
          <cell r="C52">
            <v>42319</v>
          </cell>
        </row>
        <row r="53">
          <cell r="C53">
            <v>42334</v>
          </cell>
        </row>
        <row r="54">
          <cell r="C54">
            <v>42363</v>
          </cell>
        </row>
        <row r="55">
          <cell r="C55">
            <v>42370</v>
          </cell>
        </row>
        <row r="56">
          <cell r="C56">
            <v>42387</v>
          </cell>
        </row>
        <row r="57">
          <cell r="C57">
            <v>42415</v>
          </cell>
        </row>
        <row r="58">
          <cell r="C58">
            <v>42478</v>
          </cell>
        </row>
        <row r="59">
          <cell r="C59">
            <v>42520</v>
          </cell>
        </row>
        <row r="72">
          <cell r="B72">
            <v>1</v>
          </cell>
          <cell r="F72">
            <v>215.35999999999999</v>
          </cell>
        </row>
        <row r="73">
          <cell r="B73">
            <v>2</v>
          </cell>
          <cell r="F73">
            <v>256.96000000000004</v>
          </cell>
        </row>
        <row r="74">
          <cell r="B74">
            <v>3</v>
          </cell>
          <cell r="F74">
            <v>272.55999999999995</v>
          </cell>
        </row>
        <row r="75">
          <cell r="B75">
            <v>4</v>
          </cell>
          <cell r="F75">
            <v>288.15999999999997</v>
          </cell>
        </row>
        <row r="76">
          <cell r="B76">
            <v>5</v>
          </cell>
          <cell r="F76">
            <v>303.76</v>
          </cell>
        </row>
        <row r="77">
          <cell r="B77">
            <v>6</v>
          </cell>
          <cell r="F77">
            <v>319.36</v>
          </cell>
        </row>
        <row r="78">
          <cell r="B78">
            <v>7</v>
          </cell>
          <cell r="F78">
            <v>334.96</v>
          </cell>
        </row>
        <row r="85">
          <cell r="B85">
            <v>5090</v>
          </cell>
        </row>
        <row r="86">
          <cell r="B86">
            <v>5110</v>
          </cell>
        </row>
        <row r="87">
          <cell r="B87">
            <v>5130</v>
          </cell>
        </row>
        <row r="88">
          <cell r="B88">
            <v>5160</v>
          </cell>
        </row>
        <row r="89">
          <cell r="B89">
            <v>5230</v>
          </cell>
        </row>
        <row r="90">
          <cell r="B90">
            <v>5250</v>
          </cell>
        </row>
        <row r="91">
          <cell r="B91">
            <v>5320</v>
          </cell>
        </row>
        <row r="92">
          <cell r="B92">
            <v>5330</v>
          </cell>
        </row>
        <row r="93">
          <cell r="B93">
            <v>5340</v>
          </cell>
        </row>
        <row r="94">
          <cell r="B94">
            <v>5350</v>
          </cell>
        </row>
        <row r="95">
          <cell r="B95">
            <v>5410</v>
          </cell>
        </row>
        <row r="96">
          <cell r="B96">
            <v>5420</v>
          </cell>
        </row>
        <row r="97">
          <cell r="B97">
            <v>5430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ennProject"/>
      <sheetName val="Rates"/>
      <sheetName val="Descriptions"/>
      <sheetName val="OP Counseling0713"/>
      <sheetName val="Family &amp; Group 0717"/>
      <sheetName val="DayTxMulti Models"/>
      <sheetName val="DayTx 1209"/>
      <sheetName val="DayTx 0717"/>
      <sheetName val="Rec Coaching0713"/>
      <sheetName val="PsychoEd 0713"/>
      <sheetName val="Telephone0717"/>
      <sheetName val="In-Home Therapy"/>
      <sheetName val="acupuncture"/>
      <sheetName val="Sxn35_031813"/>
      <sheetName val="ad_data"/>
      <sheetName val="For Memo"/>
      <sheetName val="Hours0413"/>
      <sheetName val="Spring13CAF"/>
      <sheetName val="DCI &amp;II"/>
      <sheetName val="Support3385FY11"/>
      <sheetName val="Rate Chart"/>
      <sheetName val="Hours0213"/>
      <sheetName val="Sxn35_020513"/>
      <sheetName val="Models OP020513"/>
      <sheetName val="Family &amp; Group 020513"/>
      <sheetName val="DayTx 020513"/>
      <sheetName val="Rec Coaching020513"/>
      <sheetName val="PsychoEd 020513"/>
      <sheetName val="Telephone020513"/>
      <sheetName val="Other ProgExpNOTRAVEL"/>
      <sheetName val="Travel"/>
      <sheetName val="Hours122412"/>
      <sheetName val="Hours012913"/>
      <sheetName val="Family &amp; Group 012913"/>
      <sheetName val="Sxn35_122412"/>
      <sheetName val="Models OP122412"/>
      <sheetName val="All Srvs"/>
      <sheetName val="DayTx 012913"/>
      <sheetName val="InHomeTh"/>
      <sheetName val="Rec Coaching"/>
      <sheetName val="PsychoEd"/>
      <sheetName val="Phone Rec"/>
      <sheetName val="Clean3385"/>
      <sheetName val="CatsRevised"/>
      <sheetName val="CAF-USE!"/>
      <sheetName val="CAF1012"/>
      <sheetName val="Category Detail"/>
      <sheetName val="Admin3385"/>
      <sheetName val="AdminALL"/>
      <sheetName val="medical FTE3385"/>
      <sheetName val="medicalALL"/>
      <sheetName val="SupportALL"/>
      <sheetName val="prog mgmtALL"/>
      <sheetName val="prog mgmt3385"/>
      <sheetName val="Occ3385"/>
      <sheetName val="OtherDC3385"/>
      <sheetName val="OtherProgExp3385"/>
      <sheetName val="Clean3397"/>
      <sheetName val="Clean ALL"/>
      <sheetName val="RawDataCalcs"/>
      <sheetName val="Spring12CAF"/>
      <sheetName val="for pres"/>
      <sheetName val="Source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>
        <row r="69">
          <cell r="L69">
            <v>0</v>
          </cell>
        </row>
        <row r="70">
          <cell r="L70">
            <v>138.34594029064516</v>
          </cell>
          <cell r="M70">
            <v>1.6121217240410697</v>
          </cell>
          <cell r="N70">
            <v>5.4201934845606958</v>
          </cell>
          <cell r="O70">
            <v>5.6051310381454744</v>
          </cell>
          <cell r="P70">
            <v>23.436665346994968</v>
          </cell>
          <cell r="Q70">
            <v>0.92053721849469439</v>
          </cell>
          <cell r="R70">
            <v>11.59497914093591</v>
          </cell>
          <cell r="S70">
            <v>8.4116592125473808</v>
          </cell>
          <cell r="T70">
            <v>0.46671774746888461</v>
          </cell>
          <cell r="U70">
            <v>3.9338161659253364E-2</v>
          </cell>
          <cell r="V70">
            <v>0.58271691190153574</v>
          </cell>
          <cell r="W70">
            <v>0</v>
          </cell>
          <cell r="X70">
            <v>0.413026454258828</v>
          </cell>
          <cell r="Y70">
            <v>0.38527440192993595</v>
          </cell>
          <cell r="Z70">
            <v>104140.81014276663</v>
          </cell>
          <cell r="AA70">
            <v>119850.46256141673</v>
          </cell>
          <cell r="AB70">
            <v>75365.537857882664</v>
          </cell>
          <cell r="AC70">
            <v>87713.345102379797</v>
          </cell>
          <cell r="AD70">
            <v>274645.34062789753</v>
          </cell>
          <cell r="AE70">
            <v>121952.79082577181</v>
          </cell>
          <cell r="AF70">
            <v>154328.03077759975</v>
          </cell>
          <cell r="AG70">
            <v>136602.72124390997</v>
          </cell>
          <cell r="AH70">
            <v>98487.179042254633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90054.432328579147</v>
          </cell>
          <cell r="AU70">
            <v>80904.917812941465</v>
          </cell>
          <cell r="AV70">
            <v>88445.472988569614</v>
          </cell>
          <cell r="AW70">
            <v>88962.667673004456</v>
          </cell>
          <cell r="AX70">
            <v>87006.455707487185</v>
          </cell>
          <cell r="AY70">
            <v>0</v>
          </cell>
          <cell r="AZ70">
            <v>92814.39611887827</v>
          </cell>
          <cell r="BA70">
            <v>89473.942823657431</v>
          </cell>
          <cell r="BB70">
            <v>44612.240694392625</v>
          </cell>
          <cell r="BC70">
            <v>64756.115162231254</v>
          </cell>
          <cell r="BD70">
            <v>106328.730294454</v>
          </cell>
          <cell r="BE70">
            <v>50740.864225570673</v>
          </cell>
          <cell r="BF70">
            <v>59950.457068107869</v>
          </cell>
          <cell r="BG70">
            <v>54804.33860692798</v>
          </cell>
          <cell r="BH70">
            <v>46138.069908205027</v>
          </cell>
          <cell r="BI70">
            <v>61613.675135025253</v>
          </cell>
          <cell r="BJ70">
            <v>0</v>
          </cell>
          <cell r="BK70">
            <v>0</v>
          </cell>
          <cell r="BL70">
            <v>72575.347538446978</v>
          </cell>
          <cell r="BM70">
            <v>45583.045099364717</v>
          </cell>
          <cell r="BN70">
            <v>101647.49540813078</v>
          </cell>
          <cell r="BO70">
            <v>230643.84677380655</v>
          </cell>
          <cell r="BP70">
            <v>78869.379225986195</v>
          </cell>
          <cell r="BQ70">
            <v>86360.302370659803</v>
          </cell>
          <cell r="BR70">
            <v>77554.0591949628</v>
          </cell>
          <cell r="BS70">
            <v>48543.721681209252</v>
          </cell>
          <cell r="BT70">
            <v>401174.62449437141</v>
          </cell>
          <cell r="BU70">
            <v>0.36734300679566534</v>
          </cell>
          <cell r="BV70">
            <v>39854.580999063852</v>
          </cell>
          <cell r="BW70">
            <v>397460.95524425292</v>
          </cell>
          <cell r="BX70">
            <v>220929.03675012017</v>
          </cell>
          <cell r="BY70">
            <v>73116.746399449621</v>
          </cell>
          <cell r="BZ70">
            <v>426731.08874848648</v>
          </cell>
          <cell r="CA70">
            <v>0</v>
          </cell>
          <cell r="CB70">
            <v>0.3754633001969977</v>
          </cell>
          <cell r="CC70">
            <v>326853.12352586945</v>
          </cell>
          <cell r="CD70">
            <v>731946.13492775045</v>
          </cell>
          <cell r="CE70">
            <v>1081621.3826737017</v>
          </cell>
          <cell r="CF70">
            <v>38284.146059391795</v>
          </cell>
          <cell r="CG70">
            <v>492556.26564952999</v>
          </cell>
          <cell r="CH70">
            <v>251715.22154656344</v>
          </cell>
          <cell r="CI70">
            <v>1847772.4943053746</v>
          </cell>
          <cell r="CJ70">
            <v>397460.95524425292</v>
          </cell>
          <cell r="CK70">
            <v>293560.85875181464</v>
          </cell>
          <cell r="CL70">
            <v>73116.746399449621</v>
          </cell>
          <cell r="CM70">
            <v>132008.85730024381</v>
          </cell>
          <cell r="CN70">
            <v>426731.08874848648</v>
          </cell>
          <cell r="CO70">
            <v>2970080.5789479301</v>
          </cell>
          <cell r="CP70">
            <v>0.80537059546179424</v>
          </cell>
          <cell r="CQ70">
            <v>0.37093975763931697</v>
          </cell>
          <cell r="CR70">
            <v>0.20574269547048349</v>
          </cell>
          <cell r="CS70">
            <v>8.3526124092440091E-2</v>
          </cell>
          <cell r="CT70">
            <v>0.11034676620508195</v>
          </cell>
          <cell r="CU70">
            <v>0.30130144809040948</v>
          </cell>
          <cell r="CV70">
            <v>159.80339991905998</v>
          </cell>
          <cell r="CW70">
            <v>21.570061984351696</v>
          </cell>
          <cell r="CX70">
            <v>28.340504505659595</v>
          </cell>
          <cell r="CY70">
            <v>8.7270938744645665</v>
          </cell>
          <cell r="CZ70">
            <v>12.861931125800801</v>
          </cell>
          <cell r="DA70">
            <v>41.329439736192214</v>
          </cell>
          <cell r="DB70">
            <v>263.99145603631479</v>
          </cell>
        </row>
      </sheetData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DataCalcs"/>
      <sheetName val="Models OPC031813"/>
      <sheetName val="Family &amp; Group 031813"/>
      <sheetName val="Sxn35_031813"/>
      <sheetName val="Rate Chart"/>
      <sheetName val="Hours0213"/>
      <sheetName val="Sxn35_020513"/>
      <sheetName val="Models OP020513"/>
      <sheetName val="Family &amp; Group 020513"/>
      <sheetName val="DayTx 020513"/>
      <sheetName val="Rec Coaching020513"/>
      <sheetName val="PsychoEd 020513"/>
      <sheetName val="Telephone020513"/>
      <sheetName val="Other ProgExpNOTRAVEL"/>
      <sheetName val="Travel"/>
      <sheetName val="DCI &amp;II"/>
      <sheetName val="Hours122412"/>
      <sheetName val="Hours012913"/>
      <sheetName val="Family &amp; Group 012913"/>
      <sheetName val="Sxn35_122412"/>
      <sheetName val="Models OP122412"/>
      <sheetName val="All Srvs"/>
      <sheetName val="DayTx 012913"/>
      <sheetName val="InHomeTh"/>
      <sheetName val="Rec Coaching"/>
      <sheetName val="PsychoEd"/>
      <sheetName val="Phone Rec"/>
      <sheetName val="Clean3385"/>
      <sheetName val="CatsRevised"/>
      <sheetName val="CAF1012"/>
      <sheetName val="Category Detail"/>
      <sheetName val="Admin3385"/>
      <sheetName val="AdminALL"/>
      <sheetName val="medical FTE3385"/>
      <sheetName val="medicalALL"/>
      <sheetName val="SupportALL"/>
      <sheetName val="Support3385"/>
      <sheetName val="prog mgmtALL"/>
      <sheetName val="prog mgmt3385"/>
      <sheetName val="Occ3385"/>
      <sheetName val="OtherDC3385"/>
      <sheetName val="OtherProgExp3385"/>
      <sheetName val="Clean3397"/>
      <sheetName val="Clean ALL"/>
      <sheetName val="new CAF"/>
      <sheetName val="for pres"/>
      <sheetName val="Source"/>
      <sheetName val="Sheet1"/>
      <sheetName val="Sheet2"/>
      <sheetName val="Sheet3"/>
    </sheetNames>
    <sheetDataSet>
      <sheetData sheetId="0">
        <row r="69"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31254.922841553554</v>
          </cell>
          <cell r="AA69">
            <v>33105.937943376768</v>
          </cell>
          <cell r="AB69">
            <v>20741.307122210026</v>
          </cell>
          <cell r="AC69">
            <v>25113.779210245128</v>
          </cell>
          <cell r="AD69">
            <v>88786.823580613331</v>
          </cell>
          <cell r="AE69">
            <v>62810.713447732443</v>
          </cell>
          <cell r="AF69">
            <v>40956.196976734464</v>
          </cell>
          <cell r="AG69">
            <v>17680</v>
          </cell>
          <cell r="AH69">
            <v>25681.000758506118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37793.970923453351</v>
          </cell>
          <cell r="AU69">
            <v>20099.452159556731</v>
          </cell>
          <cell r="AV69">
            <v>20286.405563557739</v>
          </cell>
          <cell r="AW69">
            <v>17680</v>
          </cell>
          <cell r="AX69">
            <v>17680</v>
          </cell>
          <cell r="AY69">
            <v>0</v>
          </cell>
          <cell r="AZ69">
            <v>17680</v>
          </cell>
          <cell r="BA69">
            <v>17680</v>
          </cell>
          <cell r="BB69">
            <v>33977.415363675485</v>
          </cell>
          <cell r="BC69">
            <v>17680</v>
          </cell>
          <cell r="BD69">
            <v>17680</v>
          </cell>
          <cell r="BE69">
            <v>30167.461826569073</v>
          </cell>
          <cell r="BF69">
            <v>17680</v>
          </cell>
          <cell r="BG69">
            <v>17680</v>
          </cell>
          <cell r="BH69">
            <v>17680</v>
          </cell>
          <cell r="BI69">
            <v>17680</v>
          </cell>
          <cell r="BJ69">
            <v>0</v>
          </cell>
          <cell r="BK69">
            <v>0</v>
          </cell>
          <cell r="BL69">
            <v>21250.045125851197</v>
          </cell>
          <cell r="BM69">
            <v>17680</v>
          </cell>
          <cell r="BN69">
            <v>35930.97602494889</v>
          </cell>
          <cell r="BO69">
            <v>17680</v>
          </cell>
          <cell r="BP69">
            <v>22322.199991457768</v>
          </cell>
          <cell r="BQ69">
            <v>20275.023061164669</v>
          </cell>
          <cell r="BR69">
            <v>17680</v>
          </cell>
          <cell r="BS69">
            <v>17680</v>
          </cell>
          <cell r="BT69">
            <v>-194223.15407576266</v>
          </cell>
          <cell r="BU69">
            <v>3.9224062254462094E-2</v>
          </cell>
          <cell r="BV69">
            <v>-19524.116453252951</v>
          </cell>
          <cell r="BW69">
            <v>-194535.86717894004</v>
          </cell>
          <cell r="BX69">
            <v>-95994.996520439629</v>
          </cell>
          <cell r="BY69">
            <v>-40211.35347342863</v>
          </cell>
          <cell r="BZ69">
            <v>-173811.76878527104</v>
          </cell>
          <cell r="CA69">
            <v>0</v>
          </cell>
          <cell r="CB69">
            <v>-5.0164293090607048E-2</v>
          </cell>
          <cell r="CC69">
            <v>-167041.88358041737</v>
          </cell>
          <cell r="CD69">
            <v>-426204.38478022406</v>
          </cell>
          <cell r="CE69">
            <v>-592175.48191499163</v>
          </cell>
          <cell r="CF69">
            <v>-18092.124466100388</v>
          </cell>
          <cell r="CG69">
            <v>-202133.05620748765</v>
          </cell>
          <cell r="CH69">
            <v>-93888.866422877749</v>
          </cell>
          <cell r="CI69">
            <v>-898471.45258220169</v>
          </cell>
          <cell r="CJ69">
            <v>-194535.86717894004</v>
          </cell>
          <cell r="CK69">
            <v>-143809.07008855077</v>
          </cell>
          <cell r="CL69">
            <v>-40211.35347342863</v>
          </cell>
          <cell r="CM69">
            <v>-65521.629016254272</v>
          </cell>
          <cell r="CN69">
            <v>-173811.76878527104</v>
          </cell>
          <cell r="CO69">
            <v>-1358636.8778598411</v>
          </cell>
          <cell r="CP69">
            <v>0.37547339478605335</v>
          </cell>
          <cell r="CQ69">
            <v>-0.10393756019323813</v>
          </cell>
          <cell r="CR69">
            <v>-2.8874890700291964E-2</v>
          </cell>
          <cell r="CS69">
            <v>-3.7678320803372217E-2</v>
          </cell>
          <cell r="CT69">
            <v>-2.5772778991081248E-2</v>
          </cell>
          <cell r="CU69">
            <v>-3.2345743847847497E-4</v>
          </cell>
          <cell r="CV69">
            <v>-79.526942030054457</v>
          </cell>
          <cell r="CW69">
            <v>-7.6406036602279794</v>
          </cell>
          <cell r="CX69">
            <v>-18.285188285733192</v>
          </cell>
          <cell r="CY69">
            <v>-5.4438574934901895</v>
          </cell>
          <cell r="CZ69">
            <v>-7.6767440812364649</v>
          </cell>
          <cell r="DA69">
            <v>-22.20634650407974</v>
          </cell>
          <cell r="DB69">
            <v>-132.13870694560796</v>
          </cell>
        </row>
        <row r="70">
          <cell r="L70">
            <v>138.34594029064516</v>
          </cell>
          <cell r="M70">
            <v>1.6121217240410697</v>
          </cell>
          <cell r="N70">
            <v>5.367883702073212</v>
          </cell>
          <cell r="O70">
            <v>5.5443017926485414</v>
          </cell>
          <cell r="P70">
            <v>23.436665346994968</v>
          </cell>
          <cell r="Q70">
            <v>0.92053721849469439</v>
          </cell>
          <cell r="R70">
            <v>11.491251469582075</v>
          </cell>
          <cell r="S70">
            <v>8.3369720157031253</v>
          </cell>
          <cell r="T70">
            <v>0.46671774746888461</v>
          </cell>
          <cell r="U70">
            <v>3.9338161659253364E-2</v>
          </cell>
          <cell r="V70">
            <v>0.58271691190153574</v>
          </cell>
          <cell r="W70">
            <v>0</v>
          </cell>
          <cell r="X70">
            <v>0.413026454258828</v>
          </cell>
          <cell r="Y70">
            <v>0.38527440192993595</v>
          </cell>
          <cell r="Z70">
            <v>104265.75261250997</v>
          </cell>
          <cell r="AA70">
            <v>119850.46256141673</v>
          </cell>
          <cell r="AB70">
            <v>75365.537857882664</v>
          </cell>
          <cell r="AC70">
            <v>87713.345102379797</v>
          </cell>
          <cell r="AD70">
            <v>274645.34062789753</v>
          </cell>
          <cell r="AE70">
            <v>121952.79082577181</v>
          </cell>
          <cell r="AF70">
            <v>156188.25202112697</v>
          </cell>
          <cell r="AG70">
            <v>131035.67054489572</v>
          </cell>
          <cell r="AH70">
            <v>98487.179042254633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90054.432328579147</v>
          </cell>
          <cell r="AU70">
            <v>80904.917812941465</v>
          </cell>
          <cell r="AV70">
            <v>88445.472988569614</v>
          </cell>
          <cell r="AW70">
            <v>88962.667673004456</v>
          </cell>
          <cell r="AX70">
            <v>87006.455707487185</v>
          </cell>
          <cell r="AY70">
            <v>0</v>
          </cell>
          <cell r="AZ70">
            <v>92814.39611887827</v>
          </cell>
          <cell r="BA70">
            <v>88734.403501087392</v>
          </cell>
          <cell r="BB70">
            <v>44612.240694392625</v>
          </cell>
          <cell r="BC70">
            <v>64756.115162231254</v>
          </cell>
          <cell r="BD70">
            <v>106328.730294454</v>
          </cell>
          <cell r="BE70">
            <v>50740.864225570673</v>
          </cell>
          <cell r="BF70">
            <v>59950.457068107869</v>
          </cell>
          <cell r="BG70">
            <v>54804.33860692798</v>
          </cell>
          <cell r="BH70">
            <v>45936.617400235766</v>
          </cell>
          <cell r="BI70">
            <v>61613.675135025253</v>
          </cell>
          <cell r="BJ70">
            <v>0</v>
          </cell>
          <cell r="BK70">
            <v>0</v>
          </cell>
          <cell r="BL70">
            <v>72317.924874135264</v>
          </cell>
          <cell r="BM70">
            <v>45583.045099364717</v>
          </cell>
          <cell r="BN70">
            <v>101748.99035154989</v>
          </cell>
          <cell r="BO70">
            <v>229416.87476371037</v>
          </cell>
          <cell r="BP70">
            <v>78869.379225986195</v>
          </cell>
          <cell r="BQ70">
            <v>86360.302370659803</v>
          </cell>
          <cell r="BR70">
            <v>77156.710228375523</v>
          </cell>
          <cell r="BS70">
            <v>48318.756121997882</v>
          </cell>
          <cell r="BT70">
            <v>398136.88321278704</v>
          </cell>
          <cell r="BU70">
            <v>0.36724114202935465</v>
          </cell>
          <cell r="BV70">
            <v>39854.580999063852</v>
          </cell>
          <cell r="BW70">
            <v>394450.1606676082</v>
          </cell>
          <cell r="BX70">
            <v>222860.81281305797</v>
          </cell>
          <cell r="BY70">
            <v>72569.642572709854</v>
          </cell>
          <cell r="BZ70">
            <v>427779.81149033637</v>
          </cell>
          <cell r="CA70">
            <v>0</v>
          </cell>
          <cell r="CB70">
            <v>0.40671704877585924</v>
          </cell>
          <cell r="CC70">
            <v>323721.81080892892</v>
          </cell>
          <cell r="CD70">
            <v>717868.8556900773</v>
          </cell>
          <cell r="CE70">
            <v>1081621.3826737017</v>
          </cell>
          <cell r="CF70">
            <v>38284.146059391795</v>
          </cell>
          <cell r="CG70">
            <v>488082.61516012525</v>
          </cell>
          <cell r="CH70">
            <v>249415.03043732973</v>
          </cell>
          <cell r="CI70">
            <v>1833618.6346573296</v>
          </cell>
          <cell r="CJ70">
            <v>394450.1606676082</v>
          </cell>
          <cell r="CK70">
            <v>291256.65648656304</v>
          </cell>
          <cell r="CL70">
            <v>72569.642572709854</v>
          </cell>
          <cell r="CM70">
            <v>130870.89572562612</v>
          </cell>
          <cell r="CN70">
            <v>427779.81149033637</v>
          </cell>
          <cell r="CO70">
            <v>2949096.2663998213</v>
          </cell>
          <cell r="CP70">
            <v>0.80827066017194205</v>
          </cell>
          <cell r="CQ70">
            <v>0.36850490579106859</v>
          </cell>
          <cell r="CR70">
            <v>0.20498011936487076</v>
          </cell>
          <cell r="CS70">
            <v>8.3014594940582179E-2</v>
          </cell>
          <cell r="CT70">
            <v>0.10988940111723</v>
          </cell>
          <cell r="CU70">
            <v>0.32042762106426059</v>
          </cell>
          <cell r="CV70">
            <v>159.80339991905998</v>
          </cell>
          <cell r="CW70">
            <v>21.570061984351696</v>
          </cell>
          <cell r="CX70">
            <v>28.340504505659595</v>
          </cell>
          <cell r="CY70">
            <v>8.7270938744645665</v>
          </cell>
          <cell r="CZ70">
            <v>12.861931125800801</v>
          </cell>
          <cell r="DA70">
            <v>41.329439736192214</v>
          </cell>
          <cell r="DB70">
            <v>263.99145603631479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69">
          <cell r="L69">
            <v>0</v>
          </cell>
        </row>
      </sheetData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scalImpact"/>
      <sheetName val="RateOptions"/>
      <sheetName val="GeogVar"/>
      <sheetName val="CostDrivers"/>
      <sheetName val="CostSummary"/>
      <sheetName val="CleanData"/>
      <sheetName val="RawDataCalcs"/>
      <sheetName val="CleanData (2)"/>
      <sheetName val="RawDataCalcs (2)"/>
      <sheetName val="Lookups"/>
      <sheetName val="Source"/>
      <sheetName val="Sheet1"/>
      <sheetName val="Transposed RawDataCalcs"/>
      <sheetName val="Transposed Clean Data"/>
      <sheetName val="Transposed Source"/>
      <sheetName val="Transposed RawDataCalcs &amp; Calcs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A4" t="str">
            <v>Associates For Human Services Inc</v>
          </cell>
        </row>
        <row r="34">
          <cell r="L34">
            <v>0</v>
          </cell>
          <cell r="M34">
            <v>0.79029091117448558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46956.620119375693</v>
          </cell>
          <cell r="AA34">
            <v>17680</v>
          </cell>
          <cell r="AB34">
            <v>39867.641875293193</v>
          </cell>
          <cell r="AC34">
            <v>41031.086504828323</v>
          </cell>
          <cell r="AD34">
            <v>0</v>
          </cell>
          <cell r="AE34">
            <v>0</v>
          </cell>
          <cell r="AF34">
            <v>0</v>
          </cell>
          <cell r="AG34">
            <v>33944.118844784767</v>
          </cell>
          <cell r="AH34">
            <v>17680</v>
          </cell>
          <cell r="AI34">
            <v>0</v>
          </cell>
          <cell r="AJ34">
            <v>29753.902816591464</v>
          </cell>
          <cell r="AK34">
            <v>30930.825880294266</v>
          </cell>
          <cell r="AL34">
            <v>18569.0381892203</v>
          </cell>
          <cell r="AM34">
            <v>18442.473919768927</v>
          </cell>
          <cell r="AN34">
            <v>38606.161015285972</v>
          </cell>
          <cell r="AO34">
            <v>27075.185897627798</v>
          </cell>
          <cell r="AP34">
            <v>0</v>
          </cell>
          <cell r="AQ34">
            <v>0</v>
          </cell>
          <cell r="AR34">
            <v>0</v>
          </cell>
          <cell r="AS34">
            <v>20355.422680841988</v>
          </cell>
          <cell r="AT34">
            <v>71628.834700450796</v>
          </cell>
          <cell r="AU34">
            <v>20461.641675358544</v>
          </cell>
          <cell r="AV34">
            <v>21763.519947861987</v>
          </cell>
          <cell r="AW34">
            <v>30028.595208686409</v>
          </cell>
          <cell r="AX34">
            <v>20500.552365271986</v>
          </cell>
          <cell r="AY34">
            <v>0</v>
          </cell>
          <cell r="AZ34">
            <v>0</v>
          </cell>
          <cell r="BA34">
            <v>26069.349097187373</v>
          </cell>
          <cell r="BB34">
            <v>17680</v>
          </cell>
          <cell r="BC34">
            <v>27212.519009187054</v>
          </cell>
          <cell r="BD34">
            <v>41756.507202167428</v>
          </cell>
          <cell r="BE34">
            <v>28667.992486020263</v>
          </cell>
          <cell r="BF34">
            <v>19660.985016893599</v>
          </cell>
          <cell r="BG34">
            <v>17680</v>
          </cell>
          <cell r="BH34">
            <v>17680</v>
          </cell>
          <cell r="BI34">
            <v>17680</v>
          </cell>
          <cell r="BJ34">
            <v>0</v>
          </cell>
          <cell r="BK34">
            <v>0</v>
          </cell>
          <cell r="BL34">
            <v>37248.882698669069</v>
          </cell>
          <cell r="BM34">
            <v>17680</v>
          </cell>
          <cell r="BN34">
            <v>37585.774536606972</v>
          </cell>
          <cell r="BO34">
            <v>33596.29852940391</v>
          </cell>
          <cell r="BP34">
            <v>25417.773521214607</v>
          </cell>
          <cell r="BQ34">
            <v>30055.921442748004</v>
          </cell>
          <cell r="BR34">
            <v>21970.169720181879</v>
          </cell>
          <cell r="BS34">
            <v>17680</v>
          </cell>
          <cell r="BT34">
            <v>-1122614.5665450124</v>
          </cell>
          <cell r="BU34">
            <v>0.13027098074394894</v>
          </cell>
          <cell r="BV34">
            <v>-16766.898501709318</v>
          </cell>
          <cell r="BW34">
            <v>-1108530.6212166082</v>
          </cell>
          <cell r="BX34">
            <v>-1474513.4431397212</v>
          </cell>
          <cell r="BY34">
            <v>-359587.75471530249</v>
          </cell>
          <cell r="BZ34">
            <v>-675414.15673018876</v>
          </cell>
          <cell r="CA34">
            <v>-10318274.104858737</v>
          </cell>
          <cell r="CB34">
            <v>3.9667448114237239E-2</v>
          </cell>
          <cell r="CC34">
            <v>-354564.67376116331</v>
          </cell>
          <cell r="CD34">
            <v>-3143047.8255827245</v>
          </cell>
          <cell r="CE34">
            <v>-597214.63617941493</v>
          </cell>
          <cell r="CF34">
            <v>-629519.18501455639</v>
          </cell>
          <cell r="CG34">
            <v>-2933297.7765657566</v>
          </cell>
          <cell r="CH34">
            <v>-312958.42871704738</v>
          </cell>
          <cell r="CI34">
            <v>-6950335.2468438176</v>
          </cell>
          <cell r="CJ34">
            <v>-1108530.6212166082</v>
          </cell>
          <cell r="CK34">
            <v>-461138.95556240936</v>
          </cell>
          <cell r="CL34">
            <v>-359587.75471530249</v>
          </cell>
          <cell r="CM34">
            <v>-293888.7390341704</v>
          </cell>
          <cell r="CN34">
            <v>-675414.15673018876</v>
          </cell>
          <cell r="CO34">
            <v>-9523712.744866835</v>
          </cell>
          <cell r="CP34">
            <v>0.53755430053228481</v>
          </cell>
          <cell r="CQ34">
            <v>8.426975069624898E-2</v>
          </cell>
          <cell r="CR34">
            <v>-4.8713603045017345E-3</v>
          </cell>
          <cell r="CS34">
            <v>9.7952431306347933E-3</v>
          </cell>
          <cell r="CT34">
            <v>-3.9893498199197908E-2</v>
          </cell>
          <cell r="CU34">
            <v>3.8691458414040758E-2</v>
          </cell>
          <cell r="CV34">
            <v>5.6665121955921194</v>
          </cell>
          <cell r="CW34">
            <v>1.0474528769120166</v>
          </cell>
          <cell r="CX34">
            <v>-0.93418082786395029</v>
          </cell>
          <cell r="CY34">
            <v>-0.56422902479690396</v>
          </cell>
          <cell r="CZ34">
            <v>-0.51027554355606819</v>
          </cell>
          <cell r="DA34">
            <v>0.50401661976240408</v>
          </cell>
          <cell r="DB34">
            <v>9.2791732149199646</v>
          </cell>
        </row>
        <row r="35">
          <cell r="L35">
            <v>325.54527652063496</v>
          </cell>
          <cell r="M35">
            <v>1.145059670647806</v>
          </cell>
          <cell r="N35">
            <v>12.658929241568668</v>
          </cell>
          <cell r="O35">
            <v>95.943355157776523</v>
          </cell>
          <cell r="P35">
            <v>25.947712752140522</v>
          </cell>
          <cell r="Q35">
            <v>33.680418140703352</v>
          </cell>
          <cell r="R35">
            <v>117.98676225403045</v>
          </cell>
          <cell r="S35">
            <v>18.677306003027208</v>
          </cell>
          <cell r="T35">
            <v>4.0568192104597958E-2</v>
          </cell>
          <cell r="U35">
            <v>0.13171437587406293</v>
          </cell>
          <cell r="V35">
            <v>5.1755918785346619E-2</v>
          </cell>
          <cell r="W35">
            <v>0.16497859077952676</v>
          </cell>
          <cell r="X35">
            <v>0.2982878564398192</v>
          </cell>
          <cell r="Y35">
            <v>5.4787394269923656E-2</v>
          </cell>
          <cell r="Z35">
            <v>91413.434936079429</v>
          </cell>
          <cell r="AA35">
            <v>171213.94858211145</v>
          </cell>
          <cell r="AB35">
            <v>71268.467153171412</v>
          </cell>
          <cell r="AC35">
            <v>67499.431340421332</v>
          </cell>
          <cell r="AD35">
            <v>0</v>
          </cell>
          <cell r="AE35">
            <v>0</v>
          </cell>
          <cell r="AF35">
            <v>0</v>
          </cell>
          <cell r="AG35">
            <v>76170.539456675135</v>
          </cell>
          <cell r="AH35">
            <v>51194.094846967935</v>
          </cell>
          <cell r="AI35">
            <v>0</v>
          </cell>
          <cell r="AJ35">
            <v>96651.607294339352</v>
          </cell>
          <cell r="AK35">
            <v>103711.82144639676</v>
          </cell>
          <cell r="AL35">
            <v>108951.50925611406</v>
          </cell>
          <cell r="AM35">
            <v>124826.37579975859</v>
          </cell>
          <cell r="AN35">
            <v>56811.862618938139</v>
          </cell>
          <cell r="AO35">
            <v>55812.854748790807</v>
          </cell>
          <cell r="AP35">
            <v>0</v>
          </cell>
          <cell r="AQ35">
            <v>0</v>
          </cell>
          <cell r="AR35">
            <v>0</v>
          </cell>
          <cell r="AS35">
            <v>25027.576232617906</v>
          </cell>
          <cell r="AT35">
            <v>93184.103761087666</v>
          </cell>
          <cell r="AU35">
            <v>97525.123689390195</v>
          </cell>
          <cell r="AV35">
            <v>84456.375281292596</v>
          </cell>
          <cell r="AW35">
            <v>57934.015020761828</v>
          </cell>
          <cell r="AX35">
            <v>101633.94724195503</v>
          </cell>
          <cell r="AY35">
            <v>0</v>
          </cell>
          <cell r="AZ35">
            <v>0</v>
          </cell>
          <cell r="BA35">
            <v>66765.076206888509</v>
          </cell>
          <cell r="BB35">
            <v>97217.62868695044</v>
          </cell>
          <cell r="BC35">
            <v>54127.822372828719</v>
          </cell>
          <cell r="BD35">
            <v>61930.062581382372</v>
          </cell>
          <cell r="BE35">
            <v>62552.309754750124</v>
          </cell>
          <cell r="BF35">
            <v>61773.475248805931</v>
          </cell>
          <cell r="BG35">
            <v>57364.818493992512</v>
          </cell>
          <cell r="BH35">
            <v>61457.801192826271</v>
          </cell>
          <cell r="BI35">
            <v>59460.337150228035</v>
          </cell>
          <cell r="BJ35">
            <v>0</v>
          </cell>
          <cell r="BK35">
            <v>0</v>
          </cell>
          <cell r="BL35">
            <v>56935.273604014816</v>
          </cell>
          <cell r="BM35">
            <v>23906.767042588603</v>
          </cell>
          <cell r="BN35">
            <v>98552.058845081687</v>
          </cell>
          <cell r="BO35">
            <v>92467.250108432359</v>
          </cell>
          <cell r="BP35">
            <v>82220.484062892225</v>
          </cell>
          <cell r="BQ35">
            <v>56623.272837053592</v>
          </cell>
          <cell r="BR35">
            <v>55887.670848124704</v>
          </cell>
          <cell r="BS35">
            <v>51288.876636076719</v>
          </cell>
          <cell r="BT35">
            <v>2112574.116174642</v>
          </cell>
          <cell r="BU35">
            <v>0.25527956514613798</v>
          </cell>
          <cell r="BV35">
            <v>23380.416398015204</v>
          </cell>
          <cell r="BW35">
            <v>2091876.652949932</v>
          </cell>
          <cell r="BX35">
            <v>2741064.8572137947</v>
          </cell>
          <cell r="BY35">
            <v>635817.59101159882</v>
          </cell>
          <cell r="BZ35">
            <v>1513613.2335450135</v>
          </cell>
          <cell r="CA35">
            <v>18919408.888917986</v>
          </cell>
          <cell r="CB35">
            <v>0.19870561791457902</v>
          </cell>
          <cell r="CC35">
            <v>806865.11746486695</v>
          </cell>
          <cell r="CD35">
            <v>5168304.2633605022</v>
          </cell>
          <cell r="CE35">
            <v>1093155.1880312669</v>
          </cell>
          <cell r="CF35">
            <v>1069094.8390886304</v>
          </cell>
          <cell r="CG35">
            <v>4684667.7461953871</v>
          </cell>
          <cell r="CH35">
            <v>617900.22797630657</v>
          </cell>
          <cell r="CI35">
            <v>12419720.103140112</v>
          </cell>
          <cell r="CJ35">
            <v>2091876.652949932</v>
          </cell>
          <cell r="CK35">
            <v>820656.7340809278</v>
          </cell>
          <cell r="CL35">
            <v>635817.59101159882</v>
          </cell>
          <cell r="CM35">
            <v>482804.03681194817</v>
          </cell>
          <cell r="CN35">
            <v>1513613.2335450135</v>
          </cell>
          <cell r="CO35">
            <v>17639305.62230387</v>
          </cell>
          <cell r="CP35">
            <v>0.76215046939141795</v>
          </cell>
          <cell r="CQ35">
            <v>0.16600060800221017</v>
          </cell>
          <cell r="CR35">
            <v>8.5226674012795239E-2</v>
          </cell>
          <cell r="CS35">
            <v>5.5898307580515283E-2</v>
          </cell>
          <cell r="CT35">
            <v>9.7875058126419362E-2</v>
          </cell>
          <cell r="CU35">
            <v>0.20945045379962196</v>
          </cell>
          <cell r="CV35">
            <v>62.28479778701265</v>
          </cell>
          <cell r="CW35">
            <v>12.10204980934472</v>
          </cell>
          <cell r="CX35">
            <v>5.3536231730866977</v>
          </cell>
          <cell r="CY35">
            <v>4.4618604338916112</v>
          </cell>
          <cell r="CZ35">
            <v>2.5061718808094016</v>
          </cell>
          <cell r="DA35">
            <v>13.087601389791917</v>
          </cell>
          <cell r="DB35">
            <v>95.726227555066657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scalImpact"/>
      <sheetName val="Total Expenses=YR1 rate"/>
      <sheetName val="RateOptions"/>
      <sheetName val="GeogVar"/>
      <sheetName val="CostDrivers"/>
      <sheetName val="CostSummary"/>
      <sheetName val="CleanData"/>
      <sheetName val="RawDataCalcs"/>
      <sheetName val="RawContractData"/>
      <sheetName val="Source"/>
      <sheetName val="Benchmark Statistics"/>
      <sheetName val="CleanData (2)"/>
      <sheetName val="RawDataCalcs (2)"/>
      <sheetName val="Lookups"/>
      <sheetName val="Source1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Z4">
            <v>65246</v>
          </cell>
        </row>
      </sheetData>
      <sheetData sheetId="7">
        <row r="4">
          <cell r="A4" t="str">
            <v>Community Healthlink, Inc.</v>
          </cell>
        </row>
        <row r="12">
          <cell r="L12">
            <v>0</v>
          </cell>
          <cell r="M12">
            <v>0.47942206821686489</v>
          </cell>
          <cell r="N12">
            <v>0.59107516603638444</v>
          </cell>
          <cell r="O12">
            <v>0</v>
          </cell>
          <cell r="P12">
            <v>0.14716929384611976</v>
          </cell>
          <cell r="Q12">
            <v>0.77728942548679902</v>
          </cell>
          <cell r="R12">
            <v>3.9793460642052985</v>
          </cell>
          <cell r="S12">
            <v>0</v>
          </cell>
          <cell r="T12">
            <v>6.8799860627629245E-2</v>
          </cell>
          <cell r="U12">
            <v>0</v>
          </cell>
          <cell r="V12">
            <v>0</v>
          </cell>
          <cell r="W12">
            <v>5.5124194334010168E-2</v>
          </cell>
          <cell r="X12">
            <v>0.10885459283877919</v>
          </cell>
          <cell r="Y12">
            <v>2.6944466327065229E-2</v>
          </cell>
          <cell r="Z12">
            <v>37657.202763269961</v>
          </cell>
          <cell r="AA12">
            <v>41481.381742527206</v>
          </cell>
          <cell r="AB12">
            <v>0</v>
          </cell>
          <cell r="AC12">
            <v>23180.701871100842</v>
          </cell>
          <cell r="AD12">
            <v>0</v>
          </cell>
          <cell r="AE12">
            <v>0</v>
          </cell>
          <cell r="AF12">
            <v>17680</v>
          </cell>
          <cell r="AG12">
            <v>30932.575823280509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17680</v>
          </cell>
          <cell r="AO12">
            <v>34886.084346898184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29311.548012080879</v>
          </cell>
          <cell r="AX12">
            <v>24465.648402802188</v>
          </cell>
          <cell r="AY12">
            <v>0</v>
          </cell>
          <cell r="AZ12">
            <v>0</v>
          </cell>
          <cell r="BA12">
            <v>17680</v>
          </cell>
          <cell r="BB12">
            <v>0</v>
          </cell>
          <cell r="BC12">
            <v>19175.405214616003</v>
          </cell>
          <cell r="BD12">
            <v>30701.478943232476</v>
          </cell>
          <cell r="BE12">
            <v>17680</v>
          </cell>
          <cell r="BF12">
            <v>17680</v>
          </cell>
          <cell r="BG12">
            <v>20600.958294636763</v>
          </cell>
          <cell r="BH12">
            <v>17680</v>
          </cell>
          <cell r="BI12">
            <v>17680</v>
          </cell>
          <cell r="BJ12">
            <v>17680</v>
          </cell>
          <cell r="BK12">
            <v>0</v>
          </cell>
          <cell r="BL12">
            <v>26322.226006430636</v>
          </cell>
          <cell r="BM12">
            <v>17680</v>
          </cell>
          <cell r="BN12">
            <v>38685.831484193477</v>
          </cell>
          <cell r="BO12">
            <v>23961.524385988574</v>
          </cell>
          <cell r="BP12">
            <v>30587.443549548538</v>
          </cell>
          <cell r="BQ12">
            <v>30374.501516037635</v>
          </cell>
          <cell r="BR12">
            <v>24065.321450444375</v>
          </cell>
          <cell r="BS12">
            <v>17680</v>
          </cell>
          <cell r="BT12">
            <v>31503.545017618279</v>
          </cell>
          <cell r="BU12">
            <v>0.10875010040212529</v>
          </cell>
          <cell r="BV12">
            <v>-665.86045161233085</v>
          </cell>
          <cell r="BW12">
            <v>30515.853243324513</v>
          </cell>
          <cell r="BX12">
            <v>-16660.640829909837</v>
          </cell>
          <cell r="BY12">
            <v>-9135.1790957685735</v>
          </cell>
          <cell r="BZ12">
            <v>32296.395852713424</v>
          </cell>
          <cell r="CA12">
            <v>334845.21992346627</v>
          </cell>
          <cell r="CB12">
            <v>0.10234530988206607</v>
          </cell>
          <cell r="CC12">
            <v>28765.51864806415</v>
          </cell>
          <cell r="CD12">
            <v>-5284.7957360897844</v>
          </cell>
          <cell r="CE12">
            <v>-25513.097684307293</v>
          </cell>
          <cell r="CF12">
            <v>-18906.352557716724</v>
          </cell>
          <cell r="CG12">
            <v>104276.06801952093</v>
          </cell>
          <cell r="CH12">
            <v>-14888.551594883442</v>
          </cell>
          <cell r="CI12">
            <v>216681.70258684226</v>
          </cell>
          <cell r="CJ12">
            <v>30515.853243324513</v>
          </cell>
          <cell r="CK12">
            <v>37966.399759004111</v>
          </cell>
          <cell r="CL12">
            <v>-9135.1790957685735</v>
          </cell>
          <cell r="CM12">
            <v>-8350.2509393528308</v>
          </cell>
          <cell r="CN12">
            <v>32296.395852713424</v>
          </cell>
          <cell r="CO12">
            <v>349550.20301367302</v>
          </cell>
          <cell r="CP12">
            <v>0.42294613762647371</v>
          </cell>
          <cell r="CQ12">
            <v>7.35905594988258E-2</v>
          </cell>
          <cell r="CR12">
            <v>8.2962594909753024E-2</v>
          </cell>
          <cell r="CS12">
            <v>1.7892516626277867E-2</v>
          </cell>
          <cell r="CT12">
            <v>-2.4732885317140137E-3</v>
          </cell>
          <cell r="CU12">
            <v>0.10586298753888759</v>
          </cell>
          <cell r="CV12">
            <v>42.600838212563545</v>
          </cell>
          <cell r="CW12">
            <v>5.3071657252094475</v>
          </cell>
          <cell r="CX12">
            <v>9.4706980108063252</v>
          </cell>
          <cell r="CY12">
            <v>-1.1700110965968467</v>
          </cell>
          <cell r="CZ12">
            <v>0.97393317189613549</v>
          </cell>
          <cell r="DA12">
            <v>13.160797782723682</v>
          </cell>
          <cell r="DB12">
            <v>80.826561365641552</v>
          </cell>
        </row>
        <row r="13">
          <cell r="L13">
            <v>22.480065146407</v>
          </cell>
          <cell r="M13">
            <v>1.0747456362248122</v>
          </cell>
          <cell r="N13">
            <v>2.7329248339636161</v>
          </cell>
          <cell r="O13">
            <v>0.29078784028338911</v>
          </cell>
          <cell r="P13">
            <v>3.2028307061538803</v>
          </cell>
          <cell r="Q13">
            <v>1.222710574513201</v>
          </cell>
          <cell r="R13">
            <v>16.372653935794702</v>
          </cell>
          <cell r="S13">
            <v>1.8165771771769958</v>
          </cell>
          <cell r="T13">
            <v>0.2110486242208556</v>
          </cell>
          <cell r="U13">
            <v>3.4194407243989366E-2</v>
          </cell>
          <cell r="V13">
            <v>0.29486276909909559</v>
          </cell>
          <cell r="W13">
            <v>7.0209138999323156E-2</v>
          </cell>
          <cell r="X13">
            <v>1.5136605586763723</v>
          </cell>
          <cell r="Y13">
            <v>5.6085836703237808E-2</v>
          </cell>
          <cell r="Z13">
            <v>72052.353271212793</v>
          </cell>
          <cell r="AA13">
            <v>117026.19825747277</v>
          </cell>
          <cell r="AB13">
            <v>0</v>
          </cell>
          <cell r="AC13">
            <v>67914.273684454718</v>
          </cell>
          <cell r="AD13">
            <v>0</v>
          </cell>
          <cell r="AE13">
            <v>0</v>
          </cell>
          <cell r="AF13">
            <v>53455.555555555555</v>
          </cell>
          <cell r="AG13">
            <v>131907.42417671951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33021.102040816324</v>
          </cell>
          <cell r="AO13">
            <v>40539.29362929229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41423.482202344065</v>
          </cell>
          <cell r="AX13">
            <v>45416.588620337287</v>
          </cell>
          <cell r="AY13">
            <v>0</v>
          </cell>
          <cell r="AZ13">
            <v>0</v>
          </cell>
          <cell r="BA13">
            <v>46311.377761028903</v>
          </cell>
          <cell r="BB13">
            <v>0</v>
          </cell>
          <cell r="BC13">
            <v>49620.594785383997</v>
          </cell>
          <cell r="BD13">
            <v>38093.165287536744</v>
          </cell>
          <cell r="BE13">
            <v>40410.526315789473</v>
          </cell>
          <cell r="BF13">
            <v>37251.243231968059</v>
          </cell>
          <cell r="BG13">
            <v>22717.334880124985</v>
          </cell>
          <cell r="BH13">
            <v>43556.327965630728</v>
          </cell>
          <cell r="BI13">
            <v>25381.428571428572</v>
          </cell>
          <cell r="BJ13">
            <v>23444.833333333336</v>
          </cell>
          <cell r="BK13">
            <v>0</v>
          </cell>
          <cell r="BL13">
            <v>37511.068903385298</v>
          </cell>
          <cell r="BM13">
            <v>93123.892778139023</v>
          </cell>
          <cell r="BN13">
            <v>75161.12445450385</v>
          </cell>
          <cell r="BO13">
            <v>120235.51265104848</v>
          </cell>
          <cell r="BP13">
            <v>39356.546406253517</v>
          </cell>
          <cell r="BQ13">
            <v>41923.151828633563</v>
          </cell>
          <cell r="BR13">
            <v>34860.115494120335</v>
          </cell>
          <cell r="BS13">
            <v>39268.080811067135</v>
          </cell>
          <cell r="BT13">
            <v>163298.52298238172</v>
          </cell>
          <cell r="BU13">
            <v>0.30951402011544682</v>
          </cell>
          <cell r="BV13">
            <v>1049.4056009049723</v>
          </cell>
          <cell r="BW13">
            <v>163902.66960738285</v>
          </cell>
          <cell r="BX13">
            <v>33115.928829909841</v>
          </cell>
          <cell r="BY13">
            <v>128723.77509576856</v>
          </cell>
          <cell r="BZ13">
            <v>235075.35593657917</v>
          </cell>
          <cell r="CA13">
            <v>1129686.2829272412</v>
          </cell>
          <cell r="CB13">
            <v>0.26182901402968572</v>
          </cell>
          <cell r="CC13">
            <v>147377.24535193585</v>
          </cell>
          <cell r="CD13">
            <v>16435.075736089784</v>
          </cell>
          <cell r="CE13">
            <v>121361.9336843073</v>
          </cell>
          <cell r="CF13">
            <v>62410.420557716723</v>
          </cell>
          <cell r="CG13">
            <v>413661.7199804791</v>
          </cell>
          <cell r="CH13">
            <v>40855.207594883439</v>
          </cell>
          <cell r="CI13">
            <v>653868.68941315776</v>
          </cell>
          <cell r="CJ13">
            <v>163902.66960738285</v>
          </cell>
          <cell r="CK13">
            <v>142570.37624099589</v>
          </cell>
          <cell r="CL13">
            <v>128723.77509576856</v>
          </cell>
          <cell r="CM13">
            <v>42639.914939352835</v>
          </cell>
          <cell r="CN13">
            <v>235075.35593657917</v>
          </cell>
          <cell r="CO13">
            <v>1317205.4996263271</v>
          </cell>
          <cell r="CP13">
            <v>0.63910146780055677</v>
          </cell>
          <cell r="CQ13">
            <v>0.15684808047742871</v>
          </cell>
          <cell r="CR13">
            <v>0.13469498808628508</v>
          </cell>
          <cell r="CS13">
            <v>0.11500826593670618</v>
          </cell>
          <cell r="CT13">
            <v>4.1578822468167242E-2</v>
          </cell>
          <cell r="CU13">
            <v>0.2119868675623521</v>
          </cell>
          <cell r="CV13">
            <v>143.50182671064113</v>
          </cell>
          <cell r="CW13">
            <v>32.845811714322963</v>
          </cell>
          <cell r="CX13">
            <v>28.993534782884005</v>
          </cell>
          <cell r="CY13">
            <v>22.748648622541225</v>
          </cell>
          <cell r="CZ13">
            <v>4.0384890780000875</v>
          </cell>
          <cell r="DA13">
            <v>37.670291443995474</v>
          </cell>
          <cell r="DB13">
            <v>259.3154627933456</v>
          </cell>
        </row>
      </sheetData>
      <sheetData sheetId="8">
        <row r="4">
          <cell r="BO4">
            <v>1</v>
          </cell>
        </row>
      </sheetData>
      <sheetData sheetId="9">
        <row r="3">
          <cell r="A3" t="str">
            <v>Community Healthlink, Inc.</v>
          </cell>
        </row>
      </sheetData>
      <sheetData sheetId="10"/>
      <sheetData sheetId="11"/>
      <sheetData sheetId="12"/>
      <sheetData sheetId="13"/>
      <sheetData sheetId="1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scalImpact"/>
      <sheetName val="RateOptions"/>
      <sheetName val="GeogVar"/>
      <sheetName val="CostDrivers"/>
      <sheetName val="CostSummary"/>
      <sheetName val="CleanData"/>
      <sheetName val="CleanData (2)"/>
      <sheetName val="RawDataCalcs (2)"/>
      <sheetName val="Lookups"/>
      <sheetName val="RawDataCalcs"/>
      <sheetName val="Source"/>
      <sheetName val="FICurrentRate"/>
      <sheetName val="Model Budget"/>
      <sheetName val="Worksheet"/>
      <sheetName val="FamStabSala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6">
          <cell r="L16">
            <v>0</v>
          </cell>
        </row>
        <row r="17">
          <cell r="L17">
            <v>13.715630301246565</v>
          </cell>
          <cell r="M17">
            <v>1.5606998071978428</v>
          </cell>
          <cell r="N17">
            <v>0.94922482111054507</v>
          </cell>
          <cell r="O17">
            <v>0</v>
          </cell>
          <cell r="P17">
            <v>0</v>
          </cell>
          <cell r="Q17">
            <v>0</v>
          </cell>
          <cell r="R17">
            <v>12.278325920854748</v>
          </cell>
          <cell r="S17">
            <v>0.26594159209584445</v>
          </cell>
          <cell r="T17">
            <v>9.3352270138168464E-2</v>
          </cell>
          <cell r="U17">
            <v>0</v>
          </cell>
          <cell r="V17">
            <v>0</v>
          </cell>
          <cell r="W17">
            <v>0</v>
          </cell>
          <cell r="X17">
            <v>3.5337729155301019</v>
          </cell>
          <cell r="Y17">
            <v>1.0843633294937423</v>
          </cell>
          <cell r="Z17">
            <v>635149.05965226574</v>
          </cell>
          <cell r="AA17">
            <v>0</v>
          </cell>
          <cell r="AB17">
            <v>289423.88155425119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95399.979722212971</v>
          </cell>
          <cell r="BE17">
            <v>0</v>
          </cell>
          <cell r="BF17">
            <v>0</v>
          </cell>
          <cell r="BG17">
            <v>0</v>
          </cell>
          <cell r="BH17">
            <v>149082.9837242121</v>
          </cell>
          <cell r="BI17">
            <v>0</v>
          </cell>
          <cell r="BJ17">
            <v>0</v>
          </cell>
          <cell r="BK17">
            <v>0</v>
          </cell>
          <cell r="BL17">
            <v>110054.81441723154</v>
          </cell>
          <cell r="BM17">
            <v>0</v>
          </cell>
          <cell r="BN17">
            <v>400007.34183446097</v>
          </cell>
          <cell r="BO17">
            <v>0</v>
          </cell>
          <cell r="BP17">
            <v>0</v>
          </cell>
          <cell r="BQ17">
            <v>0</v>
          </cell>
          <cell r="BR17">
            <v>87486.515622537816</v>
          </cell>
          <cell r="BS17">
            <v>149082.9837242121</v>
          </cell>
          <cell r="BT17">
            <v>64201.596502157932</v>
          </cell>
          <cell r="BU17">
            <v>0.23470344685741057</v>
          </cell>
          <cell r="BV17">
            <v>16.01243811628002</v>
          </cell>
          <cell r="BW17">
            <v>64179.066581320978</v>
          </cell>
          <cell r="BX17">
            <v>0</v>
          </cell>
          <cell r="BY17">
            <v>449.55555555555554</v>
          </cell>
          <cell r="BZ17">
            <v>58166.527683455301</v>
          </cell>
          <cell r="CA17">
            <v>358246.58334140829</v>
          </cell>
          <cell r="CB17">
            <v>0.18701432287169942</v>
          </cell>
          <cell r="CC17">
            <v>33444.303378043827</v>
          </cell>
          <cell r="CD17">
            <v>0</v>
          </cell>
          <cell r="CE17">
            <v>0</v>
          </cell>
          <cell r="CF17">
            <v>0</v>
          </cell>
          <cell r="CG17">
            <v>227049.79214470668</v>
          </cell>
          <cell r="CH17">
            <v>6717.7836214752688</v>
          </cell>
          <cell r="CI17">
            <v>266623.66945053823</v>
          </cell>
          <cell r="CJ17">
            <v>64179.066581320978</v>
          </cell>
          <cell r="CK17">
            <v>35766.888888888891</v>
          </cell>
          <cell r="CL17">
            <v>449.55555555555554</v>
          </cell>
          <cell r="CM17">
            <v>9716</v>
          </cell>
          <cell r="CN17">
            <v>58166.527683455301</v>
          </cell>
          <cell r="CO17">
            <v>416412.14015876781</v>
          </cell>
          <cell r="CP17">
            <v>0.87831108535723879</v>
          </cell>
          <cell r="CQ17">
            <v>0.16744893411282175</v>
          </cell>
          <cell r="CR17">
            <v>0</v>
          </cell>
          <cell r="CS17">
            <v>0</v>
          </cell>
          <cell r="CT17">
            <v>0</v>
          </cell>
          <cell r="CU17">
            <v>0.15916705613811943</v>
          </cell>
          <cell r="CV17">
            <v>243.99908573780101</v>
          </cell>
          <cell r="CW17">
            <v>32.103055682549908</v>
          </cell>
          <cell r="CX17">
            <v>5.5659646574679247</v>
          </cell>
          <cell r="CY17">
            <v>6.9958847736625515E-2</v>
          </cell>
          <cell r="CZ17">
            <v>1.5119825708061001</v>
          </cell>
          <cell r="DA17">
            <v>32.83724687471225</v>
          </cell>
          <cell r="DB17">
            <v>302.50137230893381</v>
          </cell>
        </row>
      </sheetData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DC24E-0CC5-4588-9C05-054003B10E86}">
  <dimension ref="A1:CT28"/>
  <sheetViews>
    <sheetView topLeftCell="BO1" workbookViewId="0">
      <selection activeCell="CL33" sqref="CL33"/>
    </sheetView>
  </sheetViews>
  <sheetFormatPr defaultRowHeight="12.75"/>
  <cols>
    <col min="1" max="1" width="38.42578125" style="1" customWidth="1"/>
    <col min="2" max="2" width="12.85546875" style="6" customWidth="1"/>
    <col min="3" max="62" width="7.7109375" style="1" hidden="1" customWidth="1"/>
    <col min="63" max="82" width="7.7109375" style="1" customWidth="1"/>
    <col min="83" max="256" width="8.7109375" style="1"/>
    <col min="257" max="257" width="38.42578125" style="1" customWidth="1"/>
    <col min="258" max="258" width="12.85546875" style="1" customWidth="1"/>
    <col min="259" max="318" width="0" style="1" hidden="1" customWidth="1"/>
    <col min="319" max="338" width="7.7109375" style="1" customWidth="1"/>
    <col min="339" max="512" width="8.7109375" style="1"/>
    <col min="513" max="513" width="38.42578125" style="1" customWidth="1"/>
    <col min="514" max="514" width="12.85546875" style="1" customWidth="1"/>
    <col min="515" max="574" width="0" style="1" hidden="1" customWidth="1"/>
    <col min="575" max="594" width="7.7109375" style="1" customWidth="1"/>
    <col min="595" max="768" width="8.7109375" style="1"/>
    <col min="769" max="769" width="38.42578125" style="1" customWidth="1"/>
    <col min="770" max="770" width="12.85546875" style="1" customWidth="1"/>
    <col min="771" max="830" width="0" style="1" hidden="1" customWidth="1"/>
    <col min="831" max="850" width="7.7109375" style="1" customWidth="1"/>
    <col min="851" max="1024" width="8.7109375" style="1"/>
    <col min="1025" max="1025" width="38.42578125" style="1" customWidth="1"/>
    <col min="1026" max="1026" width="12.85546875" style="1" customWidth="1"/>
    <col min="1027" max="1086" width="0" style="1" hidden="1" customWidth="1"/>
    <col min="1087" max="1106" width="7.7109375" style="1" customWidth="1"/>
    <col min="1107" max="1280" width="8.7109375" style="1"/>
    <col min="1281" max="1281" width="38.42578125" style="1" customWidth="1"/>
    <col min="1282" max="1282" width="12.85546875" style="1" customWidth="1"/>
    <col min="1283" max="1342" width="0" style="1" hidden="1" customWidth="1"/>
    <col min="1343" max="1362" width="7.7109375" style="1" customWidth="1"/>
    <col min="1363" max="1536" width="8.7109375" style="1"/>
    <col min="1537" max="1537" width="38.42578125" style="1" customWidth="1"/>
    <col min="1538" max="1538" width="12.85546875" style="1" customWidth="1"/>
    <col min="1539" max="1598" width="0" style="1" hidden="1" customWidth="1"/>
    <col min="1599" max="1618" width="7.7109375" style="1" customWidth="1"/>
    <col min="1619" max="1792" width="8.7109375" style="1"/>
    <col min="1793" max="1793" width="38.42578125" style="1" customWidth="1"/>
    <col min="1794" max="1794" width="12.85546875" style="1" customWidth="1"/>
    <col min="1795" max="1854" width="0" style="1" hidden="1" customWidth="1"/>
    <col min="1855" max="1874" width="7.7109375" style="1" customWidth="1"/>
    <col min="1875" max="2048" width="8.7109375" style="1"/>
    <col min="2049" max="2049" width="38.42578125" style="1" customWidth="1"/>
    <col min="2050" max="2050" width="12.85546875" style="1" customWidth="1"/>
    <col min="2051" max="2110" width="0" style="1" hidden="1" customWidth="1"/>
    <col min="2111" max="2130" width="7.7109375" style="1" customWidth="1"/>
    <col min="2131" max="2304" width="8.7109375" style="1"/>
    <col min="2305" max="2305" width="38.42578125" style="1" customWidth="1"/>
    <col min="2306" max="2306" width="12.85546875" style="1" customWidth="1"/>
    <col min="2307" max="2366" width="0" style="1" hidden="1" customWidth="1"/>
    <col min="2367" max="2386" width="7.7109375" style="1" customWidth="1"/>
    <col min="2387" max="2560" width="8.7109375" style="1"/>
    <col min="2561" max="2561" width="38.42578125" style="1" customWidth="1"/>
    <col min="2562" max="2562" width="12.85546875" style="1" customWidth="1"/>
    <col min="2563" max="2622" width="0" style="1" hidden="1" customWidth="1"/>
    <col min="2623" max="2642" width="7.7109375" style="1" customWidth="1"/>
    <col min="2643" max="2816" width="8.7109375" style="1"/>
    <col min="2817" max="2817" width="38.42578125" style="1" customWidth="1"/>
    <col min="2818" max="2818" width="12.85546875" style="1" customWidth="1"/>
    <col min="2819" max="2878" width="0" style="1" hidden="1" customWidth="1"/>
    <col min="2879" max="2898" width="7.7109375" style="1" customWidth="1"/>
    <col min="2899" max="3072" width="8.7109375" style="1"/>
    <col min="3073" max="3073" width="38.42578125" style="1" customWidth="1"/>
    <col min="3074" max="3074" width="12.85546875" style="1" customWidth="1"/>
    <col min="3075" max="3134" width="0" style="1" hidden="1" customWidth="1"/>
    <col min="3135" max="3154" width="7.7109375" style="1" customWidth="1"/>
    <col min="3155" max="3328" width="8.7109375" style="1"/>
    <col min="3329" max="3329" width="38.42578125" style="1" customWidth="1"/>
    <col min="3330" max="3330" width="12.85546875" style="1" customWidth="1"/>
    <col min="3331" max="3390" width="0" style="1" hidden="1" customWidth="1"/>
    <col min="3391" max="3410" width="7.7109375" style="1" customWidth="1"/>
    <col min="3411" max="3584" width="8.7109375" style="1"/>
    <col min="3585" max="3585" width="38.42578125" style="1" customWidth="1"/>
    <col min="3586" max="3586" width="12.85546875" style="1" customWidth="1"/>
    <col min="3587" max="3646" width="0" style="1" hidden="1" customWidth="1"/>
    <col min="3647" max="3666" width="7.7109375" style="1" customWidth="1"/>
    <col min="3667" max="3840" width="8.7109375" style="1"/>
    <col min="3841" max="3841" width="38.42578125" style="1" customWidth="1"/>
    <col min="3842" max="3842" width="12.85546875" style="1" customWidth="1"/>
    <col min="3843" max="3902" width="0" style="1" hidden="1" customWidth="1"/>
    <col min="3903" max="3922" width="7.7109375" style="1" customWidth="1"/>
    <col min="3923" max="4096" width="8.7109375" style="1"/>
    <col min="4097" max="4097" width="38.42578125" style="1" customWidth="1"/>
    <col min="4098" max="4098" width="12.85546875" style="1" customWidth="1"/>
    <col min="4099" max="4158" width="0" style="1" hidden="1" customWidth="1"/>
    <col min="4159" max="4178" width="7.7109375" style="1" customWidth="1"/>
    <col min="4179" max="4352" width="8.7109375" style="1"/>
    <col min="4353" max="4353" width="38.42578125" style="1" customWidth="1"/>
    <col min="4354" max="4354" width="12.85546875" style="1" customWidth="1"/>
    <col min="4355" max="4414" width="0" style="1" hidden="1" customWidth="1"/>
    <col min="4415" max="4434" width="7.7109375" style="1" customWidth="1"/>
    <col min="4435" max="4608" width="8.7109375" style="1"/>
    <col min="4609" max="4609" width="38.42578125" style="1" customWidth="1"/>
    <col min="4610" max="4610" width="12.85546875" style="1" customWidth="1"/>
    <col min="4611" max="4670" width="0" style="1" hidden="1" customWidth="1"/>
    <col min="4671" max="4690" width="7.7109375" style="1" customWidth="1"/>
    <col min="4691" max="4864" width="8.7109375" style="1"/>
    <col min="4865" max="4865" width="38.42578125" style="1" customWidth="1"/>
    <col min="4866" max="4866" width="12.85546875" style="1" customWidth="1"/>
    <col min="4867" max="4926" width="0" style="1" hidden="1" customWidth="1"/>
    <col min="4927" max="4946" width="7.7109375" style="1" customWidth="1"/>
    <col min="4947" max="5120" width="8.7109375" style="1"/>
    <col min="5121" max="5121" width="38.42578125" style="1" customWidth="1"/>
    <col min="5122" max="5122" width="12.85546875" style="1" customWidth="1"/>
    <col min="5123" max="5182" width="0" style="1" hidden="1" customWidth="1"/>
    <col min="5183" max="5202" width="7.7109375" style="1" customWidth="1"/>
    <col min="5203" max="5376" width="8.7109375" style="1"/>
    <col min="5377" max="5377" width="38.42578125" style="1" customWidth="1"/>
    <col min="5378" max="5378" width="12.85546875" style="1" customWidth="1"/>
    <col min="5379" max="5438" width="0" style="1" hidden="1" customWidth="1"/>
    <col min="5439" max="5458" width="7.7109375" style="1" customWidth="1"/>
    <col min="5459" max="5632" width="8.7109375" style="1"/>
    <col min="5633" max="5633" width="38.42578125" style="1" customWidth="1"/>
    <col min="5634" max="5634" width="12.85546875" style="1" customWidth="1"/>
    <col min="5635" max="5694" width="0" style="1" hidden="1" customWidth="1"/>
    <col min="5695" max="5714" width="7.7109375" style="1" customWidth="1"/>
    <col min="5715" max="5888" width="8.7109375" style="1"/>
    <col min="5889" max="5889" width="38.42578125" style="1" customWidth="1"/>
    <col min="5890" max="5890" width="12.85546875" style="1" customWidth="1"/>
    <col min="5891" max="5950" width="0" style="1" hidden="1" customWidth="1"/>
    <col min="5951" max="5970" width="7.7109375" style="1" customWidth="1"/>
    <col min="5971" max="6144" width="8.7109375" style="1"/>
    <col min="6145" max="6145" width="38.42578125" style="1" customWidth="1"/>
    <col min="6146" max="6146" width="12.85546875" style="1" customWidth="1"/>
    <col min="6147" max="6206" width="0" style="1" hidden="1" customWidth="1"/>
    <col min="6207" max="6226" width="7.7109375" style="1" customWidth="1"/>
    <col min="6227" max="6400" width="8.7109375" style="1"/>
    <col min="6401" max="6401" width="38.42578125" style="1" customWidth="1"/>
    <col min="6402" max="6402" width="12.85546875" style="1" customWidth="1"/>
    <col min="6403" max="6462" width="0" style="1" hidden="1" customWidth="1"/>
    <col min="6463" max="6482" width="7.7109375" style="1" customWidth="1"/>
    <col min="6483" max="6656" width="8.7109375" style="1"/>
    <col min="6657" max="6657" width="38.42578125" style="1" customWidth="1"/>
    <col min="6658" max="6658" width="12.85546875" style="1" customWidth="1"/>
    <col min="6659" max="6718" width="0" style="1" hidden="1" customWidth="1"/>
    <col min="6719" max="6738" width="7.7109375" style="1" customWidth="1"/>
    <col min="6739" max="6912" width="8.7109375" style="1"/>
    <col min="6913" max="6913" width="38.42578125" style="1" customWidth="1"/>
    <col min="6914" max="6914" width="12.85546875" style="1" customWidth="1"/>
    <col min="6915" max="6974" width="0" style="1" hidden="1" customWidth="1"/>
    <col min="6975" max="6994" width="7.7109375" style="1" customWidth="1"/>
    <col min="6995" max="7168" width="8.7109375" style="1"/>
    <col min="7169" max="7169" width="38.42578125" style="1" customWidth="1"/>
    <col min="7170" max="7170" width="12.85546875" style="1" customWidth="1"/>
    <col min="7171" max="7230" width="0" style="1" hidden="1" customWidth="1"/>
    <col min="7231" max="7250" width="7.7109375" style="1" customWidth="1"/>
    <col min="7251" max="7424" width="8.7109375" style="1"/>
    <col min="7425" max="7425" width="38.42578125" style="1" customWidth="1"/>
    <col min="7426" max="7426" width="12.85546875" style="1" customWidth="1"/>
    <col min="7427" max="7486" width="0" style="1" hidden="1" customWidth="1"/>
    <col min="7487" max="7506" width="7.7109375" style="1" customWidth="1"/>
    <col min="7507" max="7680" width="8.7109375" style="1"/>
    <col min="7681" max="7681" width="38.42578125" style="1" customWidth="1"/>
    <col min="7682" max="7682" width="12.85546875" style="1" customWidth="1"/>
    <col min="7683" max="7742" width="0" style="1" hidden="1" customWidth="1"/>
    <col min="7743" max="7762" width="7.7109375" style="1" customWidth="1"/>
    <col min="7763" max="7936" width="8.7109375" style="1"/>
    <col min="7937" max="7937" width="38.42578125" style="1" customWidth="1"/>
    <col min="7938" max="7938" width="12.85546875" style="1" customWidth="1"/>
    <col min="7939" max="7998" width="0" style="1" hidden="1" customWidth="1"/>
    <col min="7999" max="8018" width="7.7109375" style="1" customWidth="1"/>
    <col min="8019" max="8192" width="8.7109375" style="1"/>
    <col min="8193" max="8193" width="38.42578125" style="1" customWidth="1"/>
    <col min="8194" max="8194" width="12.85546875" style="1" customWidth="1"/>
    <col min="8195" max="8254" width="0" style="1" hidden="1" customWidth="1"/>
    <col min="8255" max="8274" width="7.7109375" style="1" customWidth="1"/>
    <col min="8275" max="8448" width="8.7109375" style="1"/>
    <col min="8449" max="8449" width="38.42578125" style="1" customWidth="1"/>
    <col min="8450" max="8450" width="12.85546875" style="1" customWidth="1"/>
    <col min="8451" max="8510" width="0" style="1" hidden="1" customWidth="1"/>
    <col min="8511" max="8530" width="7.7109375" style="1" customWidth="1"/>
    <col min="8531" max="8704" width="8.7109375" style="1"/>
    <col min="8705" max="8705" width="38.42578125" style="1" customWidth="1"/>
    <col min="8706" max="8706" width="12.85546875" style="1" customWidth="1"/>
    <col min="8707" max="8766" width="0" style="1" hidden="1" customWidth="1"/>
    <col min="8767" max="8786" width="7.7109375" style="1" customWidth="1"/>
    <col min="8787" max="8960" width="8.7109375" style="1"/>
    <col min="8961" max="8961" width="38.42578125" style="1" customWidth="1"/>
    <col min="8962" max="8962" width="12.85546875" style="1" customWidth="1"/>
    <col min="8963" max="9022" width="0" style="1" hidden="1" customWidth="1"/>
    <col min="9023" max="9042" width="7.7109375" style="1" customWidth="1"/>
    <col min="9043" max="9216" width="8.7109375" style="1"/>
    <col min="9217" max="9217" width="38.42578125" style="1" customWidth="1"/>
    <col min="9218" max="9218" width="12.85546875" style="1" customWidth="1"/>
    <col min="9219" max="9278" width="0" style="1" hidden="1" customWidth="1"/>
    <col min="9279" max="9298" width="7.7109375" style="1" customWidth="1"/>
    <col min="9299" max="9472" width="8.7109375" style="1"/>
    <col min="9473" max="9473" width="38.42578125" style="1" customWidth="1"/>
    <col min="9474" max="9474" width="12.85546875" style="1" customWidth="1"/>
    <col min="9475" max="9534" width="0" style="1" hidden="1" customWidth="1"/>
    <col min="9535" max="9554" width="7.7109375" style="1" customWidth="1"/>
    <col min="9555" max="9728" width="8.7109375" style="1"/>
    <col min="9729" max="9729" width="38.42578125" style="1" customWidth="1"/>
    <col min="9730" max="9730" width="12.85546875" style="1" customWidth="1"/>
    <col min="9731" max="9790" width="0" style="1" hidden="1" customWidth="1"/>
    <col min="9791" max="9810" width="7.7109375" style="1" customWidth="1"/>
    <col min="9811" max="9984" width="8.7109375" style="1"/>
    <col min="9985" max="9985" width="38.42578125" style="1" customWidth="1"/>
    <col min="9986" max="9986" width="12.85546875" style="1" customWidth="1"/>
    <col min="9987" max="10046" width="0" style="1" hidden="1" customWidth="1"/>
    <col min="10047" max="10066" width="7.7109375" style="1" customWidth="1"/>
    <col min="10067" max="10240" width="8.7109375" style="1"/>
    <col min="10241" max="10241" width="38.42578125" style="1" customWidth="1"/>
    <col min="10242" max="10242" width="12.85546875" style="1" customWidth="1"/>
    <col min="10243" max="10302" width="0" style="1" hidden="1" customWidth="1"/>
    <col min="10303" max="10322" width="7.7109375" style="1" customWidth="1"/>
    <col min="10323" max="10496" width="8.7109375" style="1"/>
    <col min="10497" max="10497" width="38.42578125" style="1" customWidth="1"/>
    <col min="10498" max="10498" width="12.85546875" style="1" customWidth="1"/>
    <col min="10499" max="10558" width="0" style="1" hidden="1" customWidth="1"/>
    <col min="10559" max="10578" width="7.7109375" style="1" customWidth="1"/>
    <col min="10579" max="10752" width="8.7109375" style="1"/>
    <col min="10753" max="10753" width="38.42578125" style="1" customWidth="1"/>
    <col min="10754" max="10754" width="12.85546875" style="1" customWidth="1"/>
    <col min="10755" max="10814" width="0" style="1" hidden="1" customWidth="1"/>
    <col min="10815" max="10834" width="7.7109375" style="1" customWidth="1"/>
    <col min="10835" max="11008" width="8.7109375" style="1"/>
    <col min="11009" max="11009" width="38.42578125" style="1" customWidth="1"/>
    <col min="11010" max="11010" width="12.85546875" style="1" customWidth="1"/>
    <col min="11011" max="11070" width="0" style="1" hidden="1" customWidth="1"/>
    <col min="11071" max="11090" width="7.7109375" style="1" customWidth="1"/>
    <col min="11091" max="11264" width="8.7109375" style="1"/>
    <col min="11265" max="11265" width="38.42578125" style="1" customWidth="1"/>
    <col min="11266" max="11266" width="12.85546875" style="1" customWidth="1"/>
    <col min="11267" max="11326" width="0" style="1" hidden="1" customWidth="1"/>
    <col min="11327" max="11346" width="7.7109375" style="1" customWidth="1"/>
    <col min="11347" max="11520" width="8.7109375" style="1"/>
    <col min="11521" max="11521" width="38.42578125" style="1" customWidth="1"/>
    <col min="11522" max="11522" width="12.85546875" style="1" customWidth="1"/>
    <col min="11523" max="11582" width="0" style="1" hidden="1" customWidth="1"/>
    <col min="11583" max="11602" width="7.7109375" style="1" customWidth="1"/>
    <col min="11603" max="11776" width="8.7109375" style="1"/>
    <col min="11777" max="11777" width="38.42578125" style="1" customWidth="1"/>
    <col min="11778" max="11778" width="12.85546875" style="1" customWidth="1"/>
    <col min="11779" max="11838" width="0" style="1" hidden="1" customWidth="1"/>
    <col min="11839" max="11858" width="7.7109375" style="1" customWidth="1"/>
    <col min="11859" max="12032" width="8.7109375" style="1"/>
    <col min="12033" max="12033" width="38.42578125" style="1" customWidth="1"/>
    <col min="12034" max="12034" width="12.85546875" style="1" customWidth="1"/>
    <col min="12035" max="12094" width="0" style="1" hidden="1" customWidth="1"/>
    <col min="12095" max="12114" width="7.7109375" style="1" customWidth="1"/>
    <col min="12115" max="12288" width="8.7109375" style="1"/>
    <col min="12289" max="12289" width="38.42578125" style="1" customWidth="1"/>
    <col min="12290" max="12290" width="12.85546875" style="1" customWidth="1"/>
    <col min="12291" max="12350" width="0" style="1" hidden="1" customWidth="1"/>
    <col min="12351" max="12370" width="7.7109375" style="1" customWidth="1"/>
    <col min="12371" max="12544" width="8.7109375" style="1"/>
    <col min="12545" max="12545" width="38.42578125" style="1" customWidth="1"/>
    <col min="12546" max="12546" width="12.85546875" style="1" customWidth="1"/>
    <col min="12547" max="12606" width="0" style="1" hidden="1" customWidth="1"/>
    <col min="12607" max="12626" width="7.7109375" style="1" customWidth="1"/>
    <col min="12627" max="12800" width="8.7109375" style="1"/>
    <col min="12801" max="12801" width="38.42578125" style="1" customWidth="1"/>
    <col min="12802" max="12802" width="12.85546875" style="1" customWidth="1"/>
    <col min="12803" max="12862" width="0" style="1" hidden="1" customWidth="1"/>
    <col min="12863" max="12882" width="7.7109375" style="1" customWidth="1"/>
    <col min="12883" max="13056" width="8.7109375" style="1"/>
    <col min="13057" max="13057" width="38.42578125" style="1" customWidth="1"/>
    <col min="13058" max="13058" width="12.85546875" style="1" customWidth="1"/>
    <col min="13059" max="13118" width="0" style="1" hidden="1" customWidth="1"/>
    <col min="13119" max="13138" width="7.7109375" style="1" customWidth="1"/>
    <col min="13139" max="13312" width="8.7109375" style="1"/>
    <col min="13313" max="13313" width="38.42578125" style="1" customWidth="1"/>
    <col min="13314" max="13314" width="12.85546875" style="1" customWidth="1"/>
    <col min="13315" max="13374" width="0" style="1" hidden="1" customWidth="1"/>
    <col min="13375" max="13394" width="7.7109375" style="1" customWidth="1"/>
    <col min="13395" max="13568" width="8.7109375" style="1"/>
    <col min="13569" max="13569" width="38.42578125" style="1" customWidth="1"/>
    <col min="13570" max="13570" width="12.85546875" style="1" customWidth="1"/>
    <col min="13571" max="13630" width="0" style="1" hidden="1" customWidth="1"/>
    <col min="13631" max="13650" width="7.7109375" style="1" customWidth="1"/>
    <col min="13651" max="13824" width="8.7109375" style="1"/>
    <col min="13825" max="13825" width="38.42578125" style="1" customWidth="1"/>
    <col min="13826" max="13826" width="12.85546875" style="1" customWidth="1"/>
    <col min="13827" max="13886" width="0" style="1" hidden="1" customWidth="1"/>
    <col min="13887" max="13906" width="7.7109375" style="1" customWidth="1"/>
    <col min="13907" max="14080" width="8.7109375" style="1"/>
    <col min="14081" max="14081" width="38.42578125" style="1" customWidth="1"/>
    <col min="14082" max="14082" width="12.85546875" style="1" customWidth="1"/>
    <col min="14083" max="14142" width="0" style="1" hidden="1" customWidth="1"/>
    <col min="14143" max="14162" width="7.7109375" style="1" customWidth="1"/>
    <col min="14163" max="14336" width="8.7109375" style="1"/>
    <col min="14337" max="14337" width="38.42578125" style="1" customWidth="1"/>
    <col min="14338" max="14338" width="12.85546875" style="1" customWidth="1"/>
    <col min="14339" max="14398" width="0" style="1" hidden="1" customWidth="1"/>
    <col min="14399" max="14418" width="7.7109375" style="1" customWidth="1"/>
    <col min="14419" max="14592" width="8.7109375" style="1"/>
    <col min="14593" max="14593" width="38.42578125" style="1" customWidth="1"/>
    <col min="14594" max="14594" width="12.85546875" style="1" customWidth="1"/>
    <col min="14595" max="14654" width="0" style="1" hidden="1" customWidth="1"/>
    <col min="14655" max="14674" width="7.7109375" style="1" customWidth="1"/>
    <col min="14675" max="14848" width="8.7109375" style="1"/>
    <col min="14849" max="14849" width="38.42578125" style="1" customWidth="1"/>
    <col min="14850" max="14850" width="12.85546875" style="1" customWidth="1"/>
    <col min="14851" max="14910" width="0" style="1" hidden="1" customWidth="1"/>
    <col min="14911" max="14930" width="7.7109375" style="1" customWidth="1"/>
    <col min="14931" max="15104" width="8.7109375" style="1"/>
    <col min="15105" max="15105" width="38.42578125" style="1" customWidth="1"/>
    <col min="15106" max="15106" width="12.85546875" style="1" customWidth="1"/>
    <col min="15107" max="15166" width="0" style="1" hidden="1" customWidth="1"/>
    <col min="15167" max="15186" width="7.7109375" style="1" customWidth="1"/>
    <col min="15187" max="15360" width="8.7109375" style="1"/>
    <col min="15361" max="15361" width="38.42578125" style="1" customWidth="1"/>
    <col min="15362" max="15362" width="12.85546875" style="1" customWidth="1"/>
    <col min="15363" max="15422" width="0" style="1" hidden="1" customWidth="1"/>
    <col min="15423" max="15442" width="7.7109375" style="1" customWidth="1"/>
    <col min="15443" max="15616" width="8.7109375" style="1"/>
    <col min="15617" max="15617" width="38.42578125" style="1" customWidth="1"/>
    <col min="15618" max="15618" width="12.85546875" style="1" customWidth="1"/>
    <col min="15619" max="15678" width="0" style="1" hidden="1" customWidth="1"/>
    <col min="15679" max="15698" width="7.7109375" style="1" customWidth="1"/>
    <col min="15699" max="15872" width="8.7109375" style="1"/>
    <col min="15873" max="15873" width="38.42578125" style="1" customWidth="1"/>
    <col min="15874" max="15874" width="12.85546875" style="1" customWidth="1"/>
    <col min="15875" max="15934" width="0" style="1" hidden="1" customWidth="1"/>
    <col min="15935" max="15954" width="7.7109375" style="1" customWidth="1"/>
    <col min="15955" max="16128" width="8.7109375" style="1"/>
    <col min="16129" max="16129" width="38.42578125" style="1" customWidth="1"/>
    <col min="16130" max="16130" width="12.85546875" style="1" customWidth="1"/>
    <col min="16131" max="16190" width="0" style="1" hidden="1" customWidth="1"/>
    <col min="16191" max="16210" width="7.7109375" style="1" customWidth="1"/>
    <col min="16211" max="16384" width="8.7109375" style="1"/>
  </cols>
  <sheetData>
    <row r="1" spans="1:98" ht="18">
      <c r="A1" s="484" t="s">
        <v>0</v>
      </c>
      <c r="B1" s="485"/>
    </row>
    <row r="2" spans="1:98" ht="15.75">
      <c r="A2" s="2" t="s">
        <v>1</v>
      </c>
      <c r="B2" s="3"/>
    </row>
    <row r="3" spans="1:98" ht="15.75" thickBot="1">
      <c r="A3" s="4" t="s">
        <v>2</v>
      </c>
      <c r="B3" s="5"/>
    </row>
    <row r="6" spans="1:98">
      <c r="BQ6" s="7" t="s">
        <v>3</v>
      </c>
      <c r="BR6" s="7" t="s">
        <v>3</v>
      </c>
      <c r="BS6" s="7" t="s">
        <v>3</v>
      </c>
      <c r="BT6" s="7" t="s">
        <v>3</v>
      </c>
      <c r="BU6" s="8" t="s">
        <v>4</v>
      </c>
      <c r="BV6" s="8" t="s">
        <v>4</v>
      </c>
      <c r="BW6" s="8" t="s">
        <v>4</v>
      </c>
      <c r="BX6" s="8" t="s">
        <v>4</v>
      </c>
      <c r="BY6" s="9" t="s">
        <v>5</v>
      </c>
      <c r="BZ6" s="9" t="s">
        <v>5</v>
      </c>
      <c r="CA6" s="9" t="s">
        <v>5</v>
      </c>
      <c r="CB6" s="9" t="s">
        <v>5</v>
      </c>
      <c r="CC6" s="10" t="s">
        <v>6</v>
      </c>
      <c r="CD6" s="10" t="s">
        <v>6</v>
      </c>
      <c r="CE6" s="10" t="s">
        <v>6</v>
      </c>
      <c r="CF6" s="10" t="s">
        <v>6</v>
      </c>
      <c r="CG6" s="11" t="s">
        <v>7</v>
      </c>
      <c r="CH6" s="11" t="s">
        <v>7</v>
      </c>
      <c r="CI6" s="11" t="s">
        <v>7</v>
      </c>
      <c r="CJ6" s="11" t="s">
        <v>7</v>
      </c>
    </row>
    <row r="7" spans="1:98" s="6" customFormat="1">
      <c r="B7" s="6" t="s">
        <v>8</v>
      </c>
      <c r="C7" s="12" t="s">
        <v>9</v>
      </c>
      <c r="D7" s="12" t="s">
        <v>10</v>
      </c>
      <c r="E7" s="12" t="s">
        <v>11</v>
      </c>
      <c r="F7" s="12" t="s">
        <v>12</v>
      </c>
      <c r="G7" s="12" t="s">
        <v>13</v>
      </c>
      <c r="H7" s="12" t="s">
        <v>14</v>
      </c>
      <c r="I7" s="12" t="s">
        <v>15</v>
      </c>
      <c r="J7" s="12" t="s">
        <v>16</v>
      </c>
      <c r="K7" s="12" t="s">
        <v>17</v>
      </c>
      <c r="L7" s="12" t="s">
        <v>18</v>
      </c>
      <c r="M7" s="12" t="s">
        <v>19</v>
      </c>
      <c r="N7" s="12" t="s">
        <v>20</v>
      </c>
      <c r="O7" s="12" t="s">
        <v>21</v>
      </c>
      <c r="P7" s="12" t="s">
        <v>22</v>
      </c>
      <c r="Q7" s="12" t="s">
        <v>23</v>
      </c>
      <c r="R7" s="12" t="s">
        <v>24</v>
      </c>
      <c r="S7" s="12" t="s">
        <v>25</v>
      </c>
      <c r="T7" s="12" t="s">
        <v>26</v>
      </c>
      <c r="U7" s="12" t="s">
        <v>27</v>
      </c>
      <c r="V7" s="12" t="s">
        <v>28</v>
      </c>
      <c r="W7" s="12" t="s">
        <v>29</v>
      </c>
      <c r="X7" s="12" t="s">
        <v>30</v>
      </c>
      <c r="Y7" s="12" t="s">
        <v>31</v>
      </c>
      <c r="Z7" s="12" t="s">
        <v>32</v>
      </c>
      <c r="AA7" s="12" t="s">
        <v>33</v>
      </c>
      <c r="AB7" s="12" t="s">
        <v>34</v>
      </c>
      <c r="AC7" s="12" t="s">
        <v>35</v>
      </c>
      <c r="AD7" s="12" t="s">
        <v>36</v>
      </c>
      <c r="AE7" s="12" t="s">
        <v>37</v>
      </c>
      <c r="AF7" s="12" t="s">
        <v>38</v>
      </c>
      <c r="AG7" s="12" t="s">
        <v>39</v>
      </c>
      <c r="AH7" s="12" t="s">
        <v>40</v>
      </c>
      <c r="AI7" s="12" t="s">
        <v>41</v>
      </c>
      <c r="AJ7" s="12" t="s">
        <v>42</v>
      </c>
      <c r="AK7" s="12" t="s">
        <v>43</v>
      </c>
      <c r="AL7" s="12" t="s">
        <v>44</v>
      </c>
      <c r="AM7" s="12" t="s">
        <v>45</v>
      </c>
      <c r="AN7" s="12" t="s">
        <v>46</v>
      </c>
      <c r="AO7" s="12" t="s">
        <v>47</v>
      </c>
      <c r="AP7" s="12" t="s">
        <v>48</v>
      </c>
      <c r="AQ7" s="12" t="s">
        <v>49</v>
      </c>
      <c r="AR7" s="12" t="s">
        <v>50</v>
      </c>
      <c r="AS7" s="12" t="s">
        <v>51</v>
      </c>
      <c r="AT7" s="12" t="s">
        <v>52</v>
      </c>
      <c r="AU7" s="6" t="s">
        <v>53</v>
      </c>
      <c r="AV7" s="6" t="s">
        <v>54</v>
      </c>
      <c r="AW7" s="6" t="s">
        <v>55</v>
      </c>
      <c r="AX7" s="6" t="s">
        <v>56</v>
      </c>
      <c r="AY7" s="6" t="s">
        <v>57</v>
      </c>
      <c r="AZ7" s="6" t="s">
        <v>58</v>
      </c>
      <c r="BA7" s="6" t="s">
        <v>59</v>
      </c>
      <c r="BB7" s="6" t="s">
        <v>60</v>
      </c>
      <c r="BC7" s="6" t="s">
        <v>61</v>
      </c>
      <c r="BD7" s="6" t="s">
        <v>62</v>
      </c>
      <c r="BE7" s="6" t="s">
        <v>63</v>
      </c>
      <c r="BF7" s="6" t="s">
        <v>64</v>
      </c>
      <c r="BG7" s="6" t="s">
        <v>65</v>
      </c>
      <c r="BH7" s="6" t="s">
        <v>66</v>
      </c>
      <c r="BI7" s="6" t="s">
        <v>67</v>
      </c>
      <c r="BJ7" s="6" t="s">
        <v>68</v>
      </c>
      <c r="BK7" s="6" t="s">
        <v>69</v>
      </c>
      <c r="BL7" s="6" t="s">
        <v>70</v>
      </c>
      <c r="BM7" s="6" t="s">
        <v>71</v>
      </c>
      <c r="BN7" s="6" t="s">
        <v>72</v>
      </c>
      <c r="BO7" s="6" t="s">
        <v>73</v>
      </c>
      <c r="BP7" s="6" t="s">
        <v>74</v>
      </c>
      <c r="BQ7" s="6" t="s">
        <v>75</v>
      </c>
      <c r="BR7" s="6" t="s">
        <v>76</v>
      </c>
      <c r="BS7" s="6" t="s">
        <v>77</v>
      </c>
      <c r="BT7" s="6" t="s">
        <v>78</v>
      </c>
      <c r="BU7" s="6" t="s">
        <v>79</v>
      </c>
      <c r="BV7" s="6" t="s">
        <v>80</v>
      </c>
      <c r="BW7" s="6" t="s">
        <v>81</v>
      </c>
      <c r="BX7" s="6" t="s">
        <v>82</v>
      </c>
      <c r="BY7" s="6" t="s">
        <v>83</v>
      </c>
      <c r="BZ7" s="6" t="s">
        <v>84</v>
      </c>
      <c r="CA7" s="6" t="s">
        <v>85</v>
      </c>
      <c r="CB7" s="6" t="s">
        <v>86</v>
      </c>
      <c r="CC7" s="6" t="s">
        <v>87</v>
      </c>
      <c r="CD7" s="6" t="s">
        <v>88</v>
      </c>
      <c r="CE7" s="6" t="s">
        <v>89</v>
      </c>
      <c r="CF7" s="6" t="s">
        <v>90</v>
      </c>
      <c r="CG7" s="6" t="s">
        <v>91</v>
      </c>
      <c r="CH7" s="6" t="s">
        <v>92</v>
      </c>
      <c r="CI7" s="6" t="s">
        <v>93</v>
      </c>
      <c r="CJ7" s="6" t="s">
        <v>94</v>
      </c>
      <c r="CK7" s="6" t="s">
        <v>95</v>
      </c>
      <c r="CL7" s="6" t="s">
        <v>96</v>
      </c>
      <c r="CM7" s="6" t="s">
        <v>97</v>
      </c>
      <c r="CN7" s="6" t="s">
        <v>98</v>
      </c>
      <c r="CO7" s="6" t="s">
        <v>99</v>
      </c>
      <c r="CP7" s="6" t="s">
        <v>100</v>
      </c>
      <c r="CQ7" s="6" t="s">
        <v>101</v>
      </c>
      <c r="CR7" s="6" t="s">
        <v>102</v>
      </c>
      <c r="CS7" s="6" t="s">
        <v>103</v>
      </c>
      <c r="CT7" s="6" t="s">
        <v>104</v>
      </c>
    </row>
    <row r="8" spans="1:98">
      <c r="A8" s="6" t="s">
        <v>105</v>
      </c>
      <c r="B8" s="6" t="s">
        <v>106</v>
      </c>
      <c r="C8" s="13">
        <v>2.03516971038266</v>
      </c>
      <c r="D8" s="13">
        <v>2.0603243586248499</v>
      </c>
      <c r="E8" s="13">
        <v>2.0653694065802699</v>
      </c>
      <c r="F8" s="13">
        <v>2.0874807762832099</v>
      </c>
      <c r="G8" s="13">
        <v>2.1050400482010199</v>
      </c>
      <c r="H8" s="13">
        <v>2.1154192603458899</v>
      </c>
      <c r="I8" s="13">
        <v>2.1518068200870601</v>
      </c>
      <c r="J8" s="13">
        <v>2.1707783725541501</v>
      </c>
      <c r="K8" s="13">
        <v>2.18783691981761</v>
      </c>
      <c r="L8" s="13">
        <v>2.2132586941521701</v>
      </c>
      <c r="M8" s="13">
        <v>2.2359257447920902</v>
      </c>
      <c r="N8" s="13">
        <v>2.2211869184724802</v>
      </c>
      <c r="O8" s="13">
        <v>2.2326241842019399</v>
      </c>
      <c r="P8" s="13">
        <v>2.25901750728924</v>
      </c>
      <c r="Q8" s="13">
        <v>2.2765164106308</v>
      </c>
      <c r="R8" s="13">
        <v>2.30291395940545</v>
      </c>
      <c r="S8" s="13">
        <v>2.3203732479405201</v>
      </c>
      <c r="T8" s="13">
        <v>2.3642172164480799</v>
      </c>
      <c r="U8" s="13">
        <v>2.4053168355103001</v>
      </c>
      <c r="V8" s="13">
        <v>2.3519755124970101</v>
      </c>
      <c r="W8" s="13">
        <v>2.3408422306286298</v>
      </c>
      <c r="X8" s="13">
        <v>2.3474188487574099</v>
      </c>
      <c r="Y8" s="13">
        <v>2.36722788639723</v>
      </c>
      <c r="Z8" s="13">
        <v>2.38170796623861</v>
      </c>
      <c r="AA8" s="13">
        <v>2.37977560548517</v>
      </c>
      <c r="AB8" s="13">
        <v>2.3845469305921401</v>
      </c>
      <c r="AC8" s="13">
        <v>2.3990494738484398</v>
      </c>
      <c r="AD8" s="13">
        <v>2.4227910394257499</v>
      </c>
      <c r="AE8" s="13">
        <v>2.4330498565991299</v>
      </c>
      <c r="AF8" s="13">
        <v>2.4782592908991101</v>
      </c>
      <c r="AG8" s="13">
        <v>2.48958598393371</v>
      </c>
      <c r="AH8" s="13">
        <v>2.4982528033804701</v>
      </c>
      <c r="AI8" s="13">
        <v>2.5146494553159999</v>
      </c>
      <c r="AJ8" s="13">
        <v>2.52107076869803</v>
      </c>
      <c r="AK8" s="13">
        <v>2.5313114193711401</v>
      </c>
      <c r="AL8" s="13">
        <v>2.5519818070473299</v>
      </c>
      <c r="AM8" s="13">
        <v>2.5588970948066301</v>
      </c>
      <c r="AN8" s="13">
        <v>2.5563607318916199</v>
      </c>
      <c r="AO8" s="13">
        <v>2.5757018498037501</v>
      </c>
      <c r="AP8" s="13">
        <v>2.5903118852466198</v>
      </c>
      <c r="AQ8" s="13">
        <v>2.5984834377108701</v>
      </c>
      <c r="AR8" s="13">
        <v>2.6097667453760698</v>
      </c>
      <c r="AS8" s="13">
        <v>2.6162580136308198</v>
      </c>
      <c r="AT8" s="13">
        <v>2.6185435816407101</v>
      </c>
      <c r="AU8" s="13">
        <v>2.6130742036410601</v>
      </c>
      <c r="AV8" s="13">
        <v>2.6248654931503501</v>
      </c>
      <c r="AW8" s="13">
        <v>2.6210903132751202</v>
      </c>
      <c r="AX8" s="13">
        <v>2.62812001494735</v>
      </c>
      <c r="AY8" s="13">
        <v>2.6195672059792101</v>
      </c>
      <c r="AZ8" s="13">
        <v>2.6445845101286198</v>
      </c>
      <c r="BA8" s="13">
        <v>2.6645119184811499</v>
      </c>
      <c r="BB8" s="13">
        <v>2.6793127669589998</v>
      </c>
      <c r="BC8" s="13">
        <v>2.69196801581622</v>
      </c>
      <c r="BD8" s="13">
        <v>2.6963999173151398</v>
      </c>
      <c r="BE8" s="13">
        <v>2.70820199309592</v>
      </c>
      <c r="BF8" s="13">
        <v>2.7228199938442401</v>
      </c>
      <c r="BG8" s="13">
        <v>2.7581855200157999</v>
      </c>
      <c r="BH8" s="13">
        <v>2.7725868388914199</v>
      </c>
      <c r="BI8" s="13">
        <v>2.7794261240196301</v>
      </c>
      <c r="BJ8" s="13">
        <v>2.79252284616837</v>
      </c>
      <c r="BK8" s="13">
        <v>2.80204068249218</v>
      </c>
      <c r="BL8" s="13">
        <v>2.8122450644763202</v>
      </c>
      <c r="BM8" s="13">
        <v>2.8300584393122699</v>
      </c>
      <c r="BN8" s="13">
        <v>2.84208162724111</v>
      </c>
      <c r="BO8" s="13">
        <v>2.8551686160991401</v>
      </c>
      <c r="BP8" s="13">
        <v>2.8532778182259202</v>
      </c>
      <c r="BQ8" s="13">
        <v>2.8766732544002802</v>
      </c>
      <c r="BR8" s="13">
        <v>2.8982648495135899</v>
      </c>
      <c r="BS8" s="13">
        <v>2.9160216774221999</v>
      </c>
      <c r="BT8" s="13">
        <v>2.9654626403941302</v>
      </c>
      <c r="BU8" s="13">
        <v>3.0081548337632902</v>
      </c>
      <c r="BV8" s="13">
        <v>3.0630482422248799</v>
      </c>
      <c r="BW8" s="13">
        <v>3.1259030163817498</v>
      </c>
      <c r="BX8" s="13">
        <v>3.2014215237569101</v>
      </c>
      <c r="BY8" s="13">
        <v>3.2421852795932899</v>
      </c>
      <c r="BZ8" s="13">
        <v>3.28097034676113</v>
      </c>
      <c r="CA8" s="13">
        <v>3.3147673493876102</v>
      </c>
      <c r="CB8" s="13">
        <v>3.3342442670690202</v>
      </c>
      <c r="CC8" s="13">
        <v>3.3575240050477801</v>
      </c>
      <c r="CD8" s="13">
        <v>3.3819769082909898</v>
      </c>
      <c r="CE8" s="13">
        <v>3.4050737208242499</v>
      </c>
      <c r="CF8" s="13">
        <v>3.4235125377062201</v>
      </c>
      <c r="CG8" s="13">
        <v>3.4450513542515901</v>
      </c>
      <c r="CH8" s="13">
        <v>3.46875440874557</v>
      </c>
      <c r="CI8" s="13">
        <v>3.4882052868706701</v>
      </c>
      <c r="CJ8" s="13">
        <v>3.5079404569764301</v>
      </c>
      <c r="CK8" s="13">
        <v>3.52720160365971</v>
      </c>
      <c r="CL8" s="13">
        <v>3.5476099886222801</v>
      </c>
      <c r="CM8" s="13">
        <v>3.56843780489451</v>
      </c>
      <c r="CN8" s="13">
        <v>3.5885155982193702</v>
      </c>
      <c r="CO8" s="13">
        <v>3.6085155243706</v>
      </c>
      <c r="CP8" s="13">
        <v>3.6288578979966402</v>
      </c>
      <c r="CQ8" s="13">
        <v>3.6502636785569198</v>
      </c>
      <c r="CR8" s="13">
        <v>3.6714830563818301</v>
      </c>
      <c r="CS8" s="13">
        <v>3.6917467571563201</v>
      </c>
      <c r="CT8" s="13">
        <v>3.7124949401037699</v>
      </c>
    </row>
    <row r="9" spans="1:98">
      <c r="A9" s="6" t="s">
        <v>107</v>
      </c>
      <c r="B9" s="6" t="s">
        <v>108</v>
      </c>
      <c r="C9" s="13">
        <v>2.03516971038266</v>
      </c>
      <c r="D9" s="13">
        <v>2.0603243586248499</v>
      </c>
      <c r="E9" s="13">
        <v>2.0653694065802699</v>
      </c>
      <c r="F9" s="13">
        <v>2.0874807762832099</v>
      </c>
      <c r="G9" s="13">
        <v>2.1050400482010199</v>
      </c>
      <c r="H9" s="13">
        <v>2.1154192603458899</v>
      </c>
      <c r="I9" s="13">
        <v>2.1518068200870601</v>
      </c>
      <c r="J9" s="13">
        <v>2.1707783725541501</v>
      </c>
      <c r="K9" s="13">
        <v>2.18783691981761</v>
      </c>
      <c r="L9" s="13">
        <v>2.2132586941521701</v>
      </c>
      <c r="M9" s="13">
        <v>2.2359257447920902</v>
      </c>
      <c r="N9" s="13">
        <v>2.2211869184724802</v>
      </c>
      <c r="O9" s="13">
        <v>2.2326241842019399</v>
      </c>
      <c r="P9" s="13">
        <v>2.25901750728924</v>
      </c>
      <c r="Q9" s="13">
        <v>2.2765164106308</v>
      </c>
      <c r="R9" s="13">
        <v>2.30291395940545</v>
      </c>
      <c r="S9" s="13">
        <v>2.3203732479405201</v>
      </c>
      <c r="T9" s="13">
        <v>2.3642172164480799</v>
      </c>
      <c r="U9" s="13">
        <v>2.4053168355103001</v>
      </c>
      <c r="V9" s="13">
        <v>2.3519755124970101</v>
      </c>
      <c r="W9" s="13">
        <v>2.3408422306286298</v>
      </c>
      <c r="X9" s="13">
        <v>2.3474188487574099</v>
      </c>
      <c r="Y9" s="13">
        <v>2.36722788639723</v>
      </c>
      <c r="Z9" s="13">
        <v>2.38170796623861</v>
      </c>
      <c r="AA9" s="13">
        <v>2.37977560548517</v>
      </c>
      <c r="AB9" s="13">
        <v>2.3845469305921401</v>
      </c>
      <c r="AC9" s="13">
        <v>2.3990494738484398</v>
      </c>
      <c r="AD9" s="13">
        <v>2.4227910394257499</v>
      </c>
      <c r="AE9" s="13">
        <v>2.4330498565991299</v>
      </c>
      <c r="AF9" s="13">
        <v>2.4782592908991101</v>
      </c>
      <c r="AG9" s="13">
        <v>2.48958598393371</v>
      </c>
      <c r="AH9" s="13">
        <v>2.4982528033804701</v>
      </c>
      <c r="AI9" s="13">
        <v>2.5146494553159999</v>
      </c>
      <c r="AJ9" s="13">
        <v>2.52107076869803</v>
      </c>
      <c r="AK9" s="13">
        <v>2.5313114193711401</v>
      </c>
      <c r="AL9" s="13">
        <v>2.5519818070473299</v>
      </c>
      <c r="AM9" s="13">
        <v>2.5588970948066301</v>
      </c>
      <c r="AN9" s="13">
        <v>2.5563607318916199</v>
      </c>
      <c r="AO9" s="13">
        <v>2.5757018498037501</v>
      </c>
      <c r="AP9" s="13">
        <v>2.5903118852466198</v>
      </c>
      <c r="AQ9" s="13">
        <v>2.5984834377108701</v>
      </c>
      <c r="AR9" s="13">
        <v>2.6097667453760698</v>
      </c>
      <c r="AS9" s="13">
        <v>2.6162580136308198</v>
      </c>
      <c r="AT9" s="13">
        <v>2.6185435816407101</v>
      </c>
      <c r="AU9" s="13">
        <v>2.6130742036410601</v>
      </c>
      <c r="AV9" s="13">
        <v>2.6248654931503501</v>
      </c>
      <c r="AW9" s="13">
        <v>2.6210903132751202</v>
      </c>
      <c r="AX9" s="13">
        <v>2.62812001494735</v>
      </c>
      <c r="AY9" s="13">
        <v>2.6195672059792101</v>
      </c>
      <c r="AZ9" s="13">
        <v>2.6445845101286198</v>
      </c>
      <c r="BA9" s="13">
        <v>2.6645119184811499</v>
      </c>
      <c r="BB9" s="13">
        <v>2.6793127669589998</v>
      </c>
      <c r="BC9" s="13">
        <v>2.69196801581622</v>
      </c>
      <c r="BD9" s="13">
        <v>2.6963999173151398</v>
      </c>
      <c r="BE9" s="13">
        <v>2.70820199309592</v>
      </c>
      <c r="BF9" s="13">
        <v>2.7228199938442401</v>
      </c>
      <c r="BG9" s="13">
        <v>2.7581855200157999</v>
      </c>
      <c r="BH9" s="13">
        <v>2.7725868388914199</v>
      </c>
      <c r="BI9" s="13">
        <v>2.7794261240196301</v>
      </c>
      <c r="BJ9" s="13">
        <v>2.79252284616837</v>
      </c>
      <c r="BK9" s="13">
        <v>2.80204068249218</v>
      </c>
      <c r="BL9" s="13">
        <v>2.8122450644763202</v>
      </c>
      <c r="BM9" s="13">
        <v>2.8300584393122699</v>
      </c>
      <c r="BN9" s="13">
        <v>2.84208162724111</v>
      </c>
      <c r="BO9" s="13">
        <v>2.8551686160991401</v>
      </c>
      <c r="BP9" s="13">
        <v>2.8532778182259202</v>
      </c>
      <c r="BQ9" s="13">
        <v>2.8766732544002802</v>
      </c>
      <c r="BR9" s="13">
        <v>2.8982648495135899</v>
      </c>
      <c r="BS9" s="13">
        <v>2.9160216774221999</v>
      </c>
      <c r="BT9" s="13">
        <v>2.9654626403941302</v>
      </c>
      <c r="BU9" s="13">
        <v>3.0081548337632902</v>
      </c>
      <c r="BV9" s="13">
        <v>3.0630482422248799</v>
      </c>
      <c r="BW9" s="13">
        <v>3.1259030163817498</v>
      </c>
      <c r="BX9" s="13">
        <v>3.2014215237569101</v>
      </c>
      <c r="BY9" s="13">
        <v>3.2255363055134101</v>
      </c>
      <c r="BZ9" s="13">
        <v>3.2598916230874599</v>
      </c>
      <c r="CA9" s="13">
        <v>3.2891346677534301</v>
      </c>
      <c r="CB9" s="13">
        <v>3.30621025530152</v>
      </c>
      <c r="CC9" s="13">
        <v>3.3272304548242801</v>
      </c>
      <c r="CD9" s="13">
        <v>3.3506000676307002</v>
      </c>
      <c r="CE9" s="13">
        <v>3.3713855548821599</v>
      </c>
      <c r="CF9" s="13">
        <v>3.3883014039568402</v>
      </c>
      <c r="CG9" s="13">
        <v>3.4080858525713902</v>
      </c>
      <c r="CH9" s="13">
        <v>3.42941797508669</v>
      </c>
      <c r="CI9" s="13">
        <v>3.4464785567767202</v>
      </c>
      <c r="CJ9" s="13">
        <v>3.46378925221474</v>
      </c>
      <c r="CK9" s="13">
        <v>3.4809094361872699</v>
      </c>
      <c r="CL9" s="13">
        <v>3.4992140517661001</v>
      </c>
      <c r="CM9" s="13">
        <v>3.5178797103848898</v>
      </c>
      <c r="CN9" s="13">
        <v>3.53579934508278</v>
      </c>
      <c r="CO9" s="13">
        <v>3.5537903995520801</v>
      </c>
      <c r="CP9" s="13">
        <v>3.5722371267770701</v>
      </c>
      <c r="CQ9" s="13">
        <v>3.5919469703646798</v>
      </c>
      <c r="CR9" s="13">
        <v>3.6114642330203099</v>
      </c>
      <c r="CS9" s="13">
        <v>3.6300819400814999</v>
      </c>
      <c r="CT9" s="13">
        <v>3.6492439952051701</v>
      </c>
    </row>
    <row r="10" spans="1:98">
      <c r="A10" s="6" t="s">
        <v>109</v>
      </c>
      <c r="B10" s="6" t="s">
        <v>110</v>
      </c>
      <c r="C10" s="13">
        <v>2.03516971038266</v>
      </c>
      <c r="D10" s="13">
        <v>2.0603243586248499</v>
      </c>
      <c r="E10" s="13">
        <v>2.0653694065802699</v>
      </c>
      <c r="F10" s="13">
        <v>2.0874807762832099</v>
      </c>
      <c r="G10" s="13">
        <v>2.1050400482010199</v>
      </c>
      <c r="H10" s="13">
        <v>2.1154192603458899</v>
      </c>
      <c r="I10" s="13">
        <v>2.1518068200870601</v>
      </c>
      <c r="J10" s="13">
        <v>2.1707783725541501</v>
      </c>
      <c r="K10" s="13">
        <v>2.18783691981761</v>
      </c>
      <c r="L10" s="13">
        <v>2.2132586941521701</v>
      </c>
      <c r="M10" s="13">
        <v>2.2359257447920902</v>
      </c>
      <c r="N10" s="13">
        <v>2.2211869184724802</v>
      </c>
      <c r="O10" s="13">
        <v>2.2326241842019399</v>
      </c>
      <c r="P10" s="13">
        <v>2.25901750728924</v>
      </c>
      <c r="Q10" s="13">
        <v>2.2765164106308</v>
      </c>
      <c r="R10" s="13">
        <v>2.30291395940545</v>
      </c>
      <c r="S10" s="13">
        <v>2.3203732479405201</v>
      </c>
      <c r="T10" s="13">
        <v>2.3642172164480799</v>
      </c>
      <c r="U10" s="13">
        <v>2.4053168355103001</v>
      </c>
      <c r="V10" s="13">
        <v>2.3519755124970101</v>
      </c>
      <c r="W10" s="13">
        <v>2.3408422306286298</v>
      </c>
      <c r="X10" s="13">
        <v>2.3474188487574099</v>
      </c>
      <c r="Y10" s="13">
        <v>2.36722788639723</v>
      </c>
      <c r="Z10" s="13">
        <v>2.38170796623861</v>
      </c>
      <c r="AA10" s="13">
        <v>2.37977560548517</v>
      </c>
      <c r="AB10" s="13">
        <v>2.3845469305921401</v>
      </c>
      <c r="AC10" s="13">
        <v>2.3990494738484398</v>
      </c>
      <c r="AD10" s="13">
        <v>2.4227910394257499</v>
      </c>
      <c r="AE10" s="13">
        <v>2.4330498565991299</v>
      </c>
      <c r="AF10" s="13">
        <v>2.4782592908991101</v>
      </c>
      <c r="AG10" s="13">
        <v>2.48958598393371</v>
      </c>
      <c r="AH10" s="13">
        <v>2.4982528033804701</v>
      </c>
      <c r="AI10" s="13">
        <v>2.5146494553159999</v>
      </c>
      <c r="AJ10" s="13">
        <v>2.52107076869803</v>
      </c>
      <c r="AK10" s="13">
        <v>2.5313114193711401</v>
      </c>
      <c r="AL10" s="13">
        <v>2.5519818070473299</v>
      </c>
      <c r="AM10" s="13">
        <v>2.5588970948066301</v>
      </c>
      <c r="AN10" s="13">
        <v>2.5563607318916199</v>
      </c>
      <c r="AO10" s="13">
        <v>2.5757018498037501</v>
      </c>
      <c r="AP10" s="13">
        <v>2.5903118852466198</v>
      </c>
      <c r="AQ10" s="13">
        <v>2.5984834377108701</v>
      </c>
      <c r="AR10" s="13">
        <v>2.6097667453760698</v>
      </c>
      <c r="AS10" s="13">
        <v>2.6162580136308198</v>
      </c>
      <c r="AT10" s="13">
        <v>2.6185435816407101</v>
      </c>
      <c r="AU10" s="13">
        <v>2.6130742036410601</v>
      </c>
      <c r="AV10" s="13">
        <v>2.6248654931503501</v>
      </c>
      <c r="AW10" s="13">
        <v>2.6210903132751202</v>
      </c>
      <c r="AX10" s="13">
        <v>2.62812001494735</v>
      </c>
      <c r="AY10" s="13">
        <v>2.6195672059792101</v>
      </c>
      <c r="AZ10" s="13">
        <v>2.6445845101286198</v>
      </c>
      <c r="BA10" s="13">
        <v>2.6645119184811499</v>
      </c>
      <c r="BB10" s="13">
        <v>2.6793127669589998</v>
      </c>
      <c r="BC10" s="13">
        <v>2.69196801581622</v>
      </c>
      <c r="BD10" s="13">
        <v>2.6963999173151398</v>
      </c>
      <c r="BE10" s="13">
        <v>2.70820199309592</v>
      </c>
      <c r="BF10" s="13">
        <v>2.7228199938442401</v>
      </c>
      <c r="BG10" s="13">
        <v>2.7581855200157999</v>
      </c>
      <c r="BH10" s="13">
        <v>2.7725868388914199</v>
      </c>
      <c r="BI10" s="13">
        <v>2.7794261240196301</v>
      </c>
      <c r="BJ10" s="13">
        <v>2.79252284616837</v>
      </c>
      <c r="BK10" s="13">
        <v>2.80204068249218</v>
      </c>
      <c r="BL10" s="13">
        <v>2.8122450644763202</v>
      </c>
      <c r="BM10" s="13">
        <v>2.8300584393122699</v>
      </c>
      <c r="BN10" s="13">
        <v>2.84208162724111</v>
      </c>
      <c r="BO10" s="13">
        <v>2.8551686160991401</v>
      </c>
      <c r="BP10" s="13">
        <v>2.8532778182259202</v>
      </c>
      <c r="BQ10" s="13">
        <v>2.8766732544002802</v>
      </c>
      <c r="BR10" s="13">
        <v>2.8982648495135899</v>
      </c>
      <c r="BS10" s="13">
        <v>2.9160216774221999</v>
      </c>
      <c r="BT10" s="13">
        <v>2.9654626403941302</v>
      </c>
      <c r="BU10" s="13">
        <v>3.0081548337632902</v>
      </c>
      <c r="BV10" s="13">
        <v>3.0630482422248799</v>
      </c>
      <c r="BW10" s="13">
        <v>3.1259030163817498</v>
      </c>
      <c r="BX10" s="13">
        <v>3.2014215237569101</v>
      </c>
      <c r="BY10" s="13">
        <v>3.2538360600876799</v>
      </c>
      <c r="BZ10" s="13">
        <v>3.3031965097870799</v>
      </c>
      <c r="CA10" s="13">
        <v>3.3480395194667398</v>
      </c>
      <c r="CB10" s="13">
        <v>3.3772072582577199</v>
      </c>
      <c r="CC10" s="13">
        <v>3.4094675504554299</v>
      </c>
      <c r="CD10" s="13">
        <v>3.4424749536492398</v>
      </c>
      <c r="CE10" s="13">
        <v>3.4743211894451802</v>
      </c>
      <c r="CF10" s="13">
        <v>3.5006039732964802</v>
      </c>
      <c r="CG10" s="13">
        <v>3.5303989876569202</v>
      </c>
      <c r="CH10" s="13">
        <v>3.5628674447020598</v>
      </c>
      <c r="CI10" s="13">
        <v>3.5914669049492498</v>
      </c>
      <c r="CJ10" s="13">
        <v>3.6209181772272898</v>
      </c>
      <c r="CK10" s="13">
        <v>3.6499561132707901</v>
      </c>
      <c r="CL10" s="13">
        <v>3.6803370088943401</v>
      </c>
      <c r="CM10" s="13">
        <v>3.7115944324369101</v>
      </c>
      <c r="CN10" s="13">
        <v>3.7424449232069499</v>
      </c>
      <c r="CO10" s="13">
        <v>3.7735168503534799</v>
      </c>
      <c r="CP10" s="13">
        <v>3.8051953825342602</v>
      </c>
      <c r="CQ10" s="13">
        <v>3.8381085422962502</v>
      </c>
      <c r="CR10" s="13">
        <v>3.8709313876845499</v>
      </c>
      <c r="CS10" s="13">
        <v>3.9029692393289599</v>
      </c>
      <c r="CT10" s="13">
        <v>3.9358493172804301</v>
      </c>
    </row>
    <row r="12" spans="1:98"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</row>
    <row r="13" spans="1:98"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</row>
    <row r="14" spans="1:98"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BX14" s="15" t="s">
        <v>111</v>
      </c>
      <c r="BY14" s="16"/>
      <c r="BZ14" s="16"/>
      <c r="CA14" s="17" t="s">
        <v>112</v>
      </c>
      <c r="CB14" s="18"/>
      <c r="CC14" s="18"/>
      <c r="CD14" s="18"/>
      <c r="CE14" s="18"/>
      <c r="CF14" s="18"/>
      <c r="CG14" s="16"/>
      <c r="CH14" s="16"/>
      <c r="CI14" s="16"/>
    </row>
    <row r="15" spans="1:98"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BX15" s="19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1"/>
    </row>
    <row r="16" spans="1:98"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BX16" s="22"/>
      <c r="BY16" s="23" t="s">
        <v>113</v>
      </c>
      <c r="BZ16" s="24" t="s">
        <v>114</v>
      </c>
      <c r="CA16" s="16"/>
      <c r="CB16" s="16"/>
      <c r="CC16" s="16"/>
      <c r="CD16" s="16"/>
      <c r="CE16" s="16"/>
      <c r="CF16" s="16"/>
      <c r="CG16" s="16"/>
      <c r="CH16" s="16"/>
      <c r="CI16" s="25"/>
    </row>
    <row r="17" spans="3:87"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BX17" s="22"/>
      <c r="BY17" s="16"/>
      <c r="BZ17" s="27" t="str">
        <f>CB7</f>
        <v>2023Q2</v>
      </c>
      <c r="CA17" s="16"/>
      <c r="CB17" s="16"/>
      <c r="CC17" s="16"/>
      <c r="CD17" s="16"/>
      <c r="CE17" s="16"/>
      <c r="CF17" s="16"/>
      <c r="CG17" s="16"/>
      <c r="CH17" s="16"/>
      <c r="CI17" s="28" t="s">
        <v>115</v>
      </c>
    </row>
    <row r="18" spans="3:87">
      <c r="BX18" s="22"/>
      <c r="BY18" s="16"/>
      <c r="BZ18" s="29">
        <f>CB9</f>
        <v>3.30621025530152</v>
      </c>
      <c r="CA18" s="16"/>
      <c r="CB18" s="16"/>
      <c r="CC18" s="16"/>
      <c r="CD18" s="16"/>
      <c r="CE18" s="16"/>
      <c r="CF18" s="16"/>
      <c r="CG18" s="16"/>
      <c r="CH18" s="16"/>
      <c r="CI18" s="30">
        <f>BZ18</f>
        <v>3.30621025530152</v>
      </c>
    </row>
    <row r="19" spans="3:87">
      <c r="BX19" s="22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31"/>
    </row>
    <row r="20" spans="3:87">
      <c r="BX20" s="486" t="s">
        <v>116</v>
      </c>
      <c r="BY20" s="487"/>
      <c r="BZ20" s="487"/>
      <c r="CA20" s="16" t="s">
        <v>117</v>
      </c>
      <c r="CB20" s="16"/>
      <c r="CC20" s="16"/>
      <c r="CD20" s="16"/>
      <c r="CE20" s="16"/>
      <c r="CF20" s="16"/>
      <c r="CG20" s="16"/>
      <c r="CH20" s="16"/>
      <c r="CI20" s="31"/>
    </row>
    <row r="21" spans="3:87">
      <c r="BX21" s="32"/>
      <c r="BY21" s="23"/>
      <c r="BZ21" s="6" t="str">
        <f>CC7</f>
        <v>2023Q3</v>
      </c>
      <c r="CA21" s="6" t="str">
        <f t="shared" ref="CA21:CG21" si="0">CD7</f>
        <v>2023Q4</v>
      </c>
      <c r="CB21" s="6" t="str">
        <f t="shared" si="0"/>
        <v>2024Q1</v>
      </c>
      <c r="CC21" s="6" t="str">
        <f t="shared" si="0"/>
        <v>2024Q2</v>
      </c>
      <c r="CD21" s="6" t="str">
        <f t="shared" si="0"/>
        <v>2024Q3</v>
      </c>
      <c r="CE21" s="6" t="str">
        <f t="shared" si="0"/>
        <v>2024Q4</v>
      </c>
      <c r="CF21" s="6" t="str">
        <f t="shared" si="0"/>
        <v>2025Q1</v>
      </c>
      <c r="CG21" s="6" t="str">
        <f t="shared" si="0"/>
        <v>2025Q2</v>
      </c>
      <c r="CH21" s="16"/>
      <c r="CI21" s="31"/>
    </row>
    <row r="22" spans="3:87">
      <c r="BX22" s="22"/>
      <c r="BY22" s="16"/>
      <c r="BZ22" s="13">
        <f>CC9</f>
        <v>3.3272304548242801</v>
      </c>
      <c r="CA22" s="13">
        <f t="shared" ref="CA22:CG22" si="1">CD9</f>
        <v>3.3506000676307002</v>
      </c>
      <c r="CB22" s="13">
        <f t="shared" si="1"/>
        <v>3.3713855548821599</v>
      </c>
      <c r="CC22" s="13">
        <f t="shared" si="1"/>
        <v>3.3883014039568402</v>
      </c>
      <c r="CD22" s="13">
        <f t="shared" si="1"/>
        <v>3.4080858525713902</v>
      </c>
      <c r="CE22" s="13">
        <f t="shared" si="1"/>
        <v>3.42941797508669</v>
      </c>
      <c r="CF22" s="13">
        <f t="shared" si="1"/>
        <v>3.4464785567767202</v>
      </c>
      <c r="CG22" s="13">
        <f t="shared" si="1"/>
        <v>3.46378925221474</v>
      </c>
      <c r="CH22" s="16"/>
      <c r="CI22" s="30">
        <f>AVERAGE(BZ22:CG22)</f>
        <v>3.3981611397429399</v>
      </c>
    </row>
    <row r="23" spans="3:87">
      <c r="BX23" s="22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31"/>
    </row>
    <row r="24" spans="3:87">
      <c r="BX24" s="22"/>
      <c r="BY24" s="16"/>
      <c r="BZ24" s="16"/>
      <c r="CA24" s="16"/>
      <c r="CB24" s="16"/>
      <c r="CC24" s="16"/>
      <c r="CD24" s="16"/>
      <c r="CE24" s="16"/>
      <c r="CF24" s="16"/>
      <c r="CG24" s="16"/>
      <c r="CH24" s="33" t="s">
        <v>118</v>
      </c>
      <c r="CI24" s="34">
        <f>(CI22-CI18)/CI18</f>
        <v>2.7811565914169036E-2</v>
      </c>
    </row>
    <row r="25" spans="3:87">
      <c r="BX25" s="35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7"/>
    </row>
    <row r="28" spans="3:87">
      <c r="CD28" s="1" t="s">
        <v>119</v>
      </c>
    </row>
  </sheetData>
  <mergeCells count="2">
    <mergeCell ref="A1:B1"/>
    <mergeCell ref="BX20:BZ20"/>
  </mergeCells>
  <pageMargins left="0.25" right="0.25" top="1" bottom="1" header="0.5" footer="0.5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51A28-1828-488E-9186-0A3E8583D963}">
  <sheetPr>
    <pageSetUpPr fitToPage="1"/>
  </sheetPr>
  <dimension ref="B1:F56"/>
  <sheetViews>
    <sheetView showGridLines="0" zoomScale="60" zoomScaleNormal="60" workbookViewId="0">
      <selection activeCell="CL33" sqref="CL33"/>
    </sheetView>
  </sheetViews>
  <sheetFormatPr defaultRowHeight="26.25"/>
  <cols>
    <col min="1" max="1" width="5.5703125" style="38" customWidth="1"/>
    <col min="2" max="2" width="58" style="38" customWidth="1"/>
    <col min="3" max="3" width="24.140625" style="38" customWidth="1"/>
    <col min="4" max="4" width="69.140625" style="38" customWidth="1"/>
    <col min="5" max="5" width="69.140625" style="40" customWidth="1"/>
    <col min="6" max="6" width="44" style="40" customWidth="1"/>
    <col min="7" max="243" width="8.7109375" style="38"/>
    <col min="244" max="244" width="5.5703125" style="38" customWidth="1"/>
    <col min="245" max="245" width="58" style="38" customWidth="1"/>
    <col min="246" max="246" width="24.140625" style="38" customWidth="1"/>
    <col min="247" max="248" width="0" style="38" hidden="1" customWidth="1"/>
    <col min="249" max="249" width="61.42578125" style="38" customWidth="1"/>
    <col min="250" max="250" width="62.140625" style="38" customWidth="1"/>
    <col min="251" max="254" width="0" style="38" hidden="1" customWidth="1"/>
    <col min="255" max="499" width="8.7109375" style="38"/>
    <col min="500" max="500" width="5.5703125" style="38" customWidth="1"/>
    <col min="501" max="501" width="58" style="38" customWidth="1"/>
    <col min="502" max="502" width="24.140625" style="38" customWidth="1"/>
    <col min="503" max="504" width="0" style="38" hidden="1" customWidth="1"/>
    <col min="505" max="505" width="61.42578125" style="38" customWidth="1"/>
    <col min="506" max="506" width="62.140625" style="38" customWidth="1"/>
    <col min="507" max="510" width="0" style="38" hidden="1" customWidth="1"/>
    <col min="511" max="755" width="8.7109375" style="38"/>
    <col min="756" max="756" width="5.5703125" style="38" customWidth="1"/>
    <col min="757" max="757" width="58" style="38" customWidth="1"/>
    <col min="758" max="758" width="24.140625" style="38" customWidth="1"/>
    <col min="759" max="760" width="0" style="38" hidden="1" customWidth="1"/>
    <col min="761" max="761" width="61.42578125" style="38" customWidth="1"/>
    <col min="762" max="762" width="62.140625" style="38" customWidth="1"/>
    <col min="763" max="766" width="0" style="38" hidden="1" customWidth="1"/>
    <col min="767" max="1011" width="8.7109375" style="38"/>
    <col min="1012" max="1012" width="5.5703125" style="38" customWidth="1"/>
    <col min="1013" max="1013" width="58" style="38" customWidth="1"/>
    <col min="1014" max="1014" width="24.140625" style="38" customWidth="1"/>
    <col min="1015" max="1016" width="0" style="38" hidden="1" customWidth="1"/>
    <col min="1017" max="1017" width="61.42578125" style="38" customWidth="1"/>
    <col min="1018" max="1018" width="62.140625" style="38" customWidth="1"/>
    <col min="1019" max="1022" width="0" style="38" hidden="1" customWidth="1"/>
    <col min="1023" max="1267" width="8.7109375" style="38"/>
    <col min="1268" max="1268" width="5.5703125" style="38" customWidth="1"/>
    <col min="1269" max="1269" width="58" style="38" customWidth="1"/>
    <col min="1270" max="1270" width="24.140625" style="38" customWidth="1"/>
    <col min="1271" max="1272" width="0" style="38" hidden="1" customWidth="1"/>
    <col min="1273" max="1273" width="61.42578125" style="38" customWidth="1"/>
    <col min="1274" max="1274" width="62.140625" style="38" customWidth="1"/>
    <col min="1275" max="1278" width="0" style="38" hidden="1" customWidth="1"/>
    <col min="1279" max="1523" width="8.7109375" style="38"/>
    <col min="1524" max="1524" width="5.5703125" style="38" customWidth="1"/>
    <col min="1525" max="1525" width="58" style="38" customWidth="1"/>
    <col min="1526" max="1526" width="24.140625" style="38" customWidth="1"/>
    <col min="1527" max="1528" width="0" style="38" hidden="1" customWidth="1"/>
    <col min="1529" max="1529" width="61.42578125" style="38" customWidth="1"/>
    <col min="1530" max="1530" width="62.140625" style="38" customWidth="1"/>
    <col min="1531" max="1534" width="0" style="38" hidden="1" customWidth="1"/>
    <col min="1535" max="1779" width="8.7109375" style="38"/>
    <col min="1780" max="1780" width="5.5703125" style="38" customWidth="1"/>
    <col min="1781" max="1781" width="58" style="38" customWidth="1"/>
    <col min="1782" max="1782" width="24.140625" style="38" customWidth="1"/>
    <col min="1783" max="1784" width="0" style="38" hidden="1" customWidth="1"/>
    <col min="1785" max="1785" width="61.42578125" style="38" customWidth="1"/>
    <col min="1786" max="1786" width="62.140625" style="38" customWidth="1"/>
    <col min="1787" max="1790" width="0" style="38" hidden="1" customWidth="1"/>
    <col min="1791" max="2035" width="8.7109375" style="38"/>
    <col min="2036" max="2036" width="5.5703125" style="38" customWidth="1"/>
    <col min="2037" max="2037" width="58" style="38" customWidth="1"/>
    <col min="2038" max="2038" width="24.140625" style="38" customWidth="1"/>
    <col min="2039" max="2040" width="0" style="38" hidden="1" customWidth="1"/>
    <col min="2041" max="2041" width="61.42578125" style="38" customWidth="1"/>
    <col min="2042" max="2042" width="62.140625" style="38" customWidth="1"/>
    <col min="2043" max="2046" width="0" style="38" hidden="1" customWidth="1"/>
    <col min="2047" max="2291" width="8.7109375" style="38"/>
    <col min="2292" max="2292" width="5.5703125" style="38" customWidth="1"/>
    <col min="2293" max="2293" width="58" style="38" customWidth="1"/>
    <col min="2294" max="2294" width="24.140625" style="38" customWidth="1"/>
    <col min="2295" max="2296" width="0" style="38" hidden="1" customWidth="1"/>
    <col min="2297" max="2297" width="61.42578125" style="38" customWidth="1"/>
    <col min="2298" max="2298" width="62.140625" style="38" customWidth="1"/>
    <col min="2299" max="2302" width="0" style="38" hidden="1" customWidth="1"/>
    <col min="2303" max="2547" width="8.7109375" style="38"/>
    <col min="2548" max="2548" width="5.5703125" style="38" customWidth="1"/>
    <col min="2549" max="2549" width="58" style="38" customWidth="1"/>
    <col min="2550" max="2550" width="24.140625" style="38" customWidth="1"/>
    <col min="2551" max="2552" width="0" style="38" hidden="1" customWidth="1"/>
    <col min="2553" max="2553" width="61.42578125" style="38" customWidth="1"/>
    <col min="2554" max="2554" width="62.140625" style="38" customWidth="1"/>
    <col min="2555" max="2558" width="0" style="38" hidden="1" customWidth="1"/>
    <col min="2559" max="2803" width="8.7109375" style="38"/>
    <col min="2804" max="2804" width="5.5703125" style="38" customWidth="1"/>
    <col min="2805" max="2805" width="58" style="38" customWidth="1"/>
    <col min="2806" max="2806" width="24.140625" style="38" customWidth="1"/>
    <col min="2807" max="2808" width="0" style="38" hidden="1" customWidth="1"/>
    <col min="2809" max="2809" width="61.42578125" style="38" customWidth="1"/>
    <col min="2810" max="2810" width="62.140625" style="38" customWidth="1"/>
    <col min="2811" max="2814" width="0" style="38" hidden="1" customWidth="1"/>
    <col min="2815" max="3059" width="8.7109375" style="38"/>
    <col min="3060" max="3060" width="5.5703125" style="38" customWidth="1"/>
    <col min="3061" max="3061" width="58" style="38" customWidth="1"/>
    <col min="3062" max="3062" width="24.140625" style="38" customWidth="1"/>
    <col min="3063" max="3064" width="0" style="38" hidden="1" customWidth="1"/>
    <col min="3065" max="3065" width="61.42578125" style="38" customWidth="1"/>
    <col min="3066" max="3066" width="62.140625" style="38" customWidth="1"/>
    <col min="3067" max="3070" width="0" style="38" hidden="1" customWidth="1"/>
    <col min="3071" max="3315" width="8.7109375" style="38"/>
    <col min="3316" max="3316" width="5.5703125" style="38" customWidth="1"/>
    <col min="3317" max="3317" width="58" style="38" customWidth="1"/>
    <col min="3318" max="3318" width="24.140625" style="38" customWidth="1"/>
    <col min="3319" max="3320" width="0" style="38" hidden="1" customWidth="1"/>
    <col min="3321" max="3321" width="61.42578125" style="38" customWidth="1"/>
    <col min="3322" max="3322" width="62.140625" style="38" customWidth="1"/>
    <col min="3323" max="3326" width="0" style="38" hidden="1" customWidth="1"/>
    <col min="3327" max="3571" width="8.7109375" style="38"/>
    <col min="3572" max="3572" width="5.5703125" style="38" customWidth="1"/>
    <col min="3573" max="3573" width="58" style="38" customWidth="1"/>
    <col min="3574" max="3574" width="24.140625" style="38" customWidth="1"/>
    <col min="3575" max="3576" width="0" style="38" hidden="1" customWidth="1"/>
    <col min="3577" max="3577" width="61.42578125" style="38" customWidth="1"/>
    <col min="3578" max="3578" width="62.140625" style="38" customWidth="1"/>
    <col min="3579" max="3582" width="0" style="38" hidden="1" customWidth="1"/>
    <col min="3583" max="3827" width="8.7109375" style="38"/>
    <col min="3828" max="3828" width="5.5703125" style="38" customWidth="1"/>
    <col min="3829" max="3829" width="58" style="38" customWidth="1"/>
    <col min="3830" max="3830" width="24.140625" style="38" customWidth="1"/>
    <col min="3831" max="3832" width="0" style="38" hidden="1" customWidth="1"/>
    <col min="3833" max="3833" width="61.42578125" style="38" customWidth="1"/>
    <col min="3834" max="3834" width="62.140625" style="38" customWidth="1"/>
    <col min="3835" max="3838" width="0" style="38" hidden="1" customWidth="1"/>
    <col min="3839" max="4083" width="8.7109375" style="38"/>
    <col min="4084" max="4084" width="5.5703125" style="38" customWidth="1"/>
    <col min="4085" max="4085" width="58" style="38" customWidth="1"/>
    <col min="4086" max="4086" width="24.140625" style="38" customWidth="1"/>
    <col min="4087" max="4088" width="0" style="38" hidden="1" customWidth="1"/>
    <col min="4089" max="4089" width="61.42578125" style="38" customWidth="1"/>
    <col min="4090" max="4090" width="62.140625" style="38" customWidth="1"/>
    <col min="4091" max="4094" width="0" style="38" hidden="1" customWidth="1"/>
    <col min="4095" max="4339" width="8.7109375" style="38"/>
    <col min="4340" max="4340" width="5.5703125" style="38" customWidth="1"/>
    <col min="4341" max="4341" width="58" style="38" customWidth="1"/>
    <col min="4342" max="4342" width="24.140625" style="38" customWidth="1"/>
    <col min="4343" max="4344" width="0" style="38" hidden="1" customWidth="1"/>
    <col min="4345" max="4345" width="61.42578125" style="38" customWidth="1"/>
    <col min="4346" max="4346" width="62.140625" style="38" customWidth="1"/>
    <col min="4347" max="4350" width="0" style="38" hidden="1" customWidth="1"/>
    <col min="4351" max="4595" width="8.7109375" style="38"/>
    <col min="4596" max="4596" width="5.5703125" style="38" customWidth="1"/>
    <col min="4597" max="4597" width="58" style="38" customWidth="1"/>
    <col min="4598" max="4598" width="24.140625" style="38" customWidth="1"/>
    <col min="4599" max="4600" width="0" style="38" hidden="1" customWidth="1"/>
    <col min="4601" max="4601" width="61.42578125" style="38" customWidth="1"/>
    <col min="4602" max="4602" width="62.140625" style="38" customWidth="1"/>
    <col min="4603" max="4606" width="0" style="38" hidden="1" customWidth="1"/>
    <col min="4607" max="4851" width="8.7109375" style="38"/>
    <col min="4852" max="4852" width="5.5703125" style="38" customWidth="1"/>
    <col min="4853" max="4853" width="58" style="38" customWidth="1"/>
    <col min="4854" max="4854" width="24.140625" style="38" customWidth="1"/>
    <col min="4855" max="4856" width="0" style="38" hidden="1" customWidth="1"/>
    <col min="4857" max="4857" width="61.42578125" style="38" customWidth="1"/>
    <col min="4858" max="4858" width="62.140625" style="38" customWidth="1"/>
    <col min="4859" max="4862" width="0" style="38" hidden="1" customWidth="1"/>
    <col min="4863" max="5107" width="8.7109375" style="38"/>
    <col min="5108" max="5108" width="5.5703125" style="38" customWidth="1"/>
    <col min="5109" max="5109" width="58" style="38" customWidth="1"/>
    <col min="5110" max="5110" width="24.140625" style="38" customWidth="1"/>
    <col min="5111" max="5112" width="0" style="38" hidden="1" customWidth="1"/>
    <col min="5113" max="5113" width="61.42578125" style="38" customWidth="1"/>
    <col min="5114" max="5114" width="62.140625" style="38" customWidth="1"/>
    <col min="5115" max="5118" width="0" style="38" hidden="1" customWidth="1"/>
    <col min="5119" max="5363" width="8.7109375" style="38"/>
    <col min="5364" max="5364" width="5.5703125" style="38" customWidth="1"/>
    <col min="5365" max="5365" width="58" style="38" customWidth="1"/>
    <col min="5366" max="5366" width="24.140625" style="38" customWidth="1"/>
    <col min="5367" max="5368" width="0" style="38" hidden="1" customWidth="1"/>
    <col min="5369" max="5369" width="61.42578125" style="38" customWidth="1"/>
    <col min="5370" max="5370" width="62.140625" style="38" customWidth="1"/>
    <col min="5371" max="5374" width="0" style="38" hidden="1" customWidth="1"/>
    <col min="5375" max="5619" width="8.7109375" style="38"/>
    <col min="5620" max="5620" width="5.5703125" style="38" customWidth="1"/>
    <col min="5621" max="5621" width="58" style="38" customWidth="1"/>
    <col min="5622" max="5622" width="24.140625" style="38" customWidth="1"/>
    <col min="5623" max="5624" width="0" style="38" hidden="1" customWidth="1"/>
    <col min="5625" max="5625" width="61.42578125" style="38" customWidth="1"/>
    <col min="5626" max="5626" width="62.140625" style="38" customWidth="1"/>
    <col min="5627" max="5630" width="0" style="38" hidden="1" customWidth="1"/>
    <col min="5631" max="5875" width="8.7109375" style="38"/>
    <col min="5876" max="5876" width="5.5703125" style="38" customWidth="1"/>
    <col min="5877" max="5877" width="58" style="38" customWidth="1"/>
    <col min="5878" max="5878" width="24.140625" style="38" customWidth="1"/>
    <col min="5879" max="5880" width="0" style="38" hidden="1" customWidth="1"/>
    <col min="5881" max="5881" width="61.42578125" style="38" customWidth="1"/>
    <col min="5882" max="5882" width="62.140625" style="38" customWidth="1"/>
    <col min="5883" max="5886" width="0" style="38" hidden="1" customWidth="1"/>
    <col min="5887" max="6131" width="8.7109375" style="38"/>
    <col min="6132" max="6132" width="5.5703125" style="38" customWidth="1"/>
    <col min="6133" max="6133" width="58" style="38" customWidth="1"/>
    <col min="6134" max="6134" width="24.140625" style="38" customWidth="1"/>
    <col min="6135" max="6136" width="0" style="38" hidden="1" customWidth="1"/>
    <col min="6137" max="6137" width="61.42578125" style="38" customWidth="1"/>
    <col min="6138" max="6138" width="62.140625" style="38" customWidth="1"/>
    <col min="6139" max="6142" width="0" style="38" hidden="1" customWidth="1"/>
    <col min="6143" max="6387" width="8.7109375" style="38"/>
    <col min="6388" max="6388" width="5.5703125" style="38" customWidth="1"/>
    <col min="6389" max="6389" width="58" style="38" customWidth="1"/>
    <col min="6390" max="6390" width="24.140625" style="38" customWidth="1"/>
    <col min="6391" max="6392" width="0" style="38" hidden="1" customWidth="1"/>
    <col min="6393" max="6393" width="61.42578125" style="38" customWidth="1"/>
    <col min="6394" max="6394" width="62.140625" style="38" customWidth="1"/>
    <col min="6395" max="6398" width="0" style="38" hidden="1" customWidth="1"/>
    <col min="6399" max="6643" width="8.7109375" style="38"/>
    <col min="6644" max="6644" width="5.5703125" style="38" customWidth="1"/>
    <col min="6645" max="6645" width="58" style="38" customWidth="1"/>
    <col min="6646" max="6646" width="24.140625" style="38" customWidth="1"/>
    <col min="6647" max="6648" width="0" style="38" hidden="1" customWidth="1"/>
    <col min="6649" max="6649" width="61.42578125" style="38" customWidth="1"/>
    <col min="6650" max="6650" width="62.140625" style="38" customWidth="1"/>
    <col min="6651" max="6654" width="0" style="38" hidden="1" customWidth="1"/>
    <col min="6655" max="6899" width="8.7109375" style="38"/>
    <col min="6900" max="6900" width="5.5703125" style="38" customWidth="1"/>
    <col min="6901" max="6901" width="58" style="38" customWidth="1"/>
    <col min="6902" max="6902" width="24.140625" style="38" customWidth="1"/>
    <col min="6903" max="6904" width="0" style="38" hidden="1" customWidth="1"/>
    <col min="6905" max="6905" width="61.42578125" style="38" customWidth="1"/>
    <col min="6906" max="6906" width="62.140625" style="38" customWidth="1"/>
    <col min="6907" max="6910" width="0" style="38" hidden="1" customWidth="1"/>
    <col min="6911" max="7155" width="8.7109375" style="38"/>
    <col min="7156" max="7156" width="5.5703125" style="38" customWidth="1"/>
    <col min="7157" max="7157" width="58" style="38" customWidth="1"/>
    <col min="7158" max="7158" width="24.140625" style="38" customWidth="1"/>
    <col min="7159" max="7160" width="0" style="38" hidden="1" customWidth="1"/>
    <col min="7161" max="7161" width="61.42578125" style="38" customWidth="1"/>
    <col min="7162" max="7162" width="62.140625" style="38" customWidth="1"/>
    <col min="7163" max="7166" width="0" style="38" hidden="1" customWidth="1"/>
    <col min="7167" max="7411" width="8.7109375" style="38"/>
    <col min="7412" max="7412" width="5.5703125" style="38" customWidth="1"/>
    <col min="7413" max="7413" width="58" style="38" customWidth="1"/>
    <col min="7414" max="7414" width="24.140625" style="38" customWidth="1"/>
    <col min="7415" max="7416" width="0" style="38" hidden="1" customWidth="1"/>
    <col min="7417" max="7417" width="61.42578125" style="38" customWidth="1"/>
    <col min="7418" max="7418" width="62.140625" style="38" customWidth="1"/>
    <col min="7419" max="7422" width="0" style="38" hidden="1" customWidth="1"/>
    <col min="7423" max="7667" width="8.7109375" style="38"/>
    <col min="7668" max="7668" width="5.5703125" style="38" customWidth="1"/>
    <col min="7669" max="7669" width="58" style="38" customWidth="1"/>
    <col min="7670" max="7670" width="24.140625" style="38" customWidth="1"/>
    <col min="7671" max="7672" width="0" style="38" hidden="1" customWidth="1"/>
    <col min="7673" max="7673" width="61.42578125" style="38" customWidth="1"/>
    <col min="7674" max="7674" width="62.140625" style="38" customWidth="1"/>
    <col min="7675" max="7678" width="0" style="38" hidden="1" customWidth="1"/>
    <col min="7679" max="7923" width="8.7109375" style="38"/>
    <col min="7924" max="7924" width="5.5703125" style="38" customWidth="1"/>
    <col min="7925" max="7925" width="58" style="38" customWidth="1"/>
    <col min="7926" max="7926" width="24.140625" style="38" customWidth="1"/>
    <col min="7927" max="7928" width="0" style="38" hidden="1" customWidth="1"/>
    <col min="7929" max="7929" width="61.42578125" style="38" customWidth="1"/>
    <col min="7930" max="7930" width="62.140625" style="38" customWidth="1"/>
    <col min="7931" max="7934" width="0" style="38" hidden="1" customWidth="1"/>
    <col min="7935" max="8179" width="8.7109375" style="38"/>
    <col min="8180" max="8180" width="5.5703125" style="38" customWidth="1"/>
    <col min="8181" max="8181" width="58" style="38" customWidth="1"/>
    <col min="8182" max="8182" width="24.140625" style="38" customWidth="1"/>
    <col min="8183" max="8184" width="0" style="38" hidden="1" customWidth="1"/>
    <col min="8185" max="8185" width="61.42578125" style="38" customWidth="1"/>
    <col min="8186" max="8186" width="62.140625" style="38" customWidth="1"/>
    <col min="8187" max="8190" width="0" style="38" hidden="1" customWidth="1"/>
    <col min="8191" max="8435" width="8.7109375" style="38"/>
    <col min="8436" max="8436" width="5.5703125" style="38" customWidth="1"/>
    <col min="8437" max="8437" width="58" style="38" customWidth="1"/>
    <col min="8438" max="8438" width="24.140625" style="38" customWidth="1"/>
    <col min="8439" max="8440" width="0" style="38" hidden="1" customWidth="1"/>
    <col min="8441" max="8441" width="61.42578125" style="38" customWidth="1"/>
    <col min="8442" max="8442" width="62.140625" style="38" customWidth="1"/>
    <col min="8443" max="8446" width="0" style="38" hidden="1" customWidth="1"/>
    <col min="8447" max="8691" width="8.7109375" style="38"/>
    <col min="8692" max="8692" width="5.5703125" style="38" customWidth="1"/>
    <col min="8693" max="8693" width="58" style="38" customWidth="1"/>
    <col min="8694" max="8694" width="24.140625" style="38" customWidth="1"/>
    <col min="8695" max="8696" width="0" style="38" hidden="1" customWidth="1"/>
    <col min="8697" max="8697" width="61.42578125" style="38" customWidth="1"/>
    <col min="8698" max="8698" width="62.140625" style="38" customWidth="1"/>
    <col min="8699" max="8702" width="0" style="38" hidden="1" customWidth="1"/>
    <col min="8703" max="8947" width="8.7109375" style="38"/>
    <col min="8948" max="8948" width="5.5703125" style="38" customWidth="1"/>
    <col min="8949" max="8949" width="58" style="38" customWidth="1"/>
    <col min="8950" max="8950" width="24.140625" style="38" customWidth="1"/>
    <col min="8951" max="8952" width="0" style="38" hidden="1" customWidth="1"/>
    <col min="8953" max="8953" width="61.42578125" style="38" customWidth="1"/>
    <col min="8954" max="8954" width="62.140625" style="38" customWidth="1"/>
    <col min="8955" max="8958" width="0" style="38" hidden="1" customWidth="1"/>
    <col min="8959" max="9203" width="8.7109375" style="38"/>
    <col min="9204" max="9204" width="5.5703125" style="38" customWidth="1"/>
    <col min="9205" max="9205" width="58" style="38" customWidth="1"/>
    <col min="9206" max="9206" width="24.140625" style="38" customWidth="1"/>
    <col min="9207" max="9208" width="0" style="38" hidden="1" customWidth="1"/>
    <col min="9209" max="9209" width="61.42578125" style="38" customWidth="1"/>
    <col min="9210" max="9210" width="62.140625" style="38" customWidth="1"/>
    <col min="9211" max="9214" width="0" style="38" hidden="1" customWidth="1"/>
    <col min="9215" max="9459" width="8.7109375" style="38"/>
    <col min="9460" max="9460" width="5.5703125" style="38" customWidth="1"/>
    <col min="9461" max="9461" width="58" style="38" customWidth="1"/>
    <col min="9462" max="9462" width="24.140625" style="38" customWidth="1"/>
    <col min="9463" max="9464" width="0" style="38" hidden="1" customWidth="1"/>
    <col min="9465" max="9465" width="61.42578125" style="38" customWidth="1"/>
    <col min="9466" max="9466" width="62.140625" style="38" customWidth="1"/>
    <col min="9467" max="9470" width="0" style="38" hidden="1" customWidth="1"/>
    <col min="9471" max="9715" width="8.7109375" style="38"/>
    <col min="9716" max="9716" width="5.5703125" style="38" customWidth="1"/>
    <col min="9717" max="9717" width="58" style="38" customWidth="1"/>
    <col min="9718" max="9718" width="24.140625" style="38" customWidth="1"/>
    <col min="9719" max="9720" width="0" style="38" hidden="1" customWidth="1"/>
    <col min="9721" max="9721" width="61.42578125" style="38" customWidth="1"/>
    <col min="9722" max="9722" width="62.140625" style="38" customWidth="1"/>
    <col min="9723" max="9726" width="0" style="38" hidden="1" customWidth="1"/>
    <col min="9727" max="9971" width="8.7109375" style="38"/>
    <col min="9972" max="9972" width="5.5703125" style="38" customWidth="1"/>
    <col min="9973" max="9973" width="58" style="38" customWidth="1"/>
    <col min="9974" max="9974" width="24.140625" style="38" customWidth="1"/>
    <col min="9975" max="9976" width="0" style="38" hidden="1" customWidth="1"/>
    <col min="9977" max="9977" width="61.42578125" style="38" customWidth="1"/>
    <col min="9978" max="9978" width="62.140625" style="38" customWidth="1"/>
    <col min="9979" max="9982" width="0" style="38" hidden="1" customWidth="1"/>
    <col min="9983" max="10227" width="8.7109375" style="38"/>
    <col min="10228" max="10228" width="5.5703125" style="38" customWidth="1"/>
    <col min="10229" max="10229" width="58" style="38" customWidth="1"/>
    <col min="10230" max="10230" width="24.140625" style="38" customWidth="1"/>
    <col min="10231" max="10232" width="0" style="38" hidden="1" customWidth="1"/>
    <col min="10233" max="10233" width="61.42578125" style="38" customWidth="1"/>
    <col min="10234" max="10234" width="62.140625" style="38" customWidth="1"/>
    <col min="10235" max="10238" width="0" style="38" hidden="1" customWidth="1"/>
    <col min="10239" max="10483" width="8.7109375" style="38"/>
    <col min="10484" max="10484" width="5.5703125" style="38" customWidth="1"/>
    <col min="10485" max="10485" width="58" style="38" customWidth="1"/>
    <col min="10486" max="10486" width="24.140625" style="38" customWidth="1"/>
    <col min="10487" max="10488" width="0" style="38" hidden="1" customWidth="1"/>
    <col min="10489" max="10489" width="61.42578125" style="38" customWidth="1"/>
    <col min="10490" max="10490" width="62.140625" style="38" customWidth="1"/>
    <col min="10491" max="10494" width="0" style="38" hidden="1" customWidth="1"/>
    <col min="10495" max="10739" width="8.7109375" style="38"/>
    <col min="10740" max="10740" width="5.5703125" style="38" customWidth="1"/>
    <col min="10741" max="10741" width="58" style="38" customWidth="1"/>
    <col min="10742" max="10742" width="24.140625" style="38" customWidth="1"/>
    <col min="10743" max="10744" width="0" style="38" hidden="1" customWidth="1"/>
    <col min="10745" max="10745" width="61.42578125" style="38" customWidth="1"/>
    <col min="10746" max="10746" width="62.140625" style="38" customWidth="1"/>
    <col min="10747" max="10750" width="0" style="38" hidden="1" customWidth="1"/>
    <col min="10751" max="10995" width="8.7109375" style="38"/>
    <col min="10996" max="10996" width="5.5703125" style="38" customWidth="1"/>
    <col min="10997" max="10997" width="58" style="38" customWidth="1"/>
    <col min="10998" max="10998" width="24.140625" style="38" customWidth="1"/>
    <col min="10999" max="11000" width="0" style="38" hidden="1" customWidth="1"/>
    <col min="11001" max="11001" width="61.42578125" style="38" customWidth="1"/>
    <col min="11002" max="11002" width="62.140625" style="38" customWidth="1"/>
    <col min="11003" max="11006" width="0" style="38" hidden="1" customWidth="1"/>
    <col min="11007" max="11251" width="8.7109375" style="38"/>
    <col min="11252" max="11252" width="5.5703125" style="38" customWidth="1"/>
    <col min="11253" max="11253" width="58" style="38" customWidth="1"/>
    <col min="11254" max="11254" width="24.140625" style="38" customWidth="1"/>
    <col min="11255" max="11256" width="0" style="38" hidden="1" customWidth="1"/>
    <col min="11257" max="11257" width="61.42578125" style="38" customWidth="1"/>
    <col min="11258" max="11258" width="62.140625" style="38" customWidth="1"/>
    <col min="11259" max="11262" width="0" style="38" hidden="1" customWidth="1"/>
    <col min="11263" max="11507" width="8.7109375" style="38"/>
    <col min="11508" max="11508" width="5.5703125" style="38" customWidth="1"/>
    <col min="11509" max="11509" width="58" style="38" customWidth="1"/>
    <col min="11510" max="11510" width="24.140625" style="38" customWidth="1"/>
    <col min="11511" max="11512" width="0" style="38" hidden="1" customWidth="1"/>
    <col min="11513" max="11513" width="61.42578125" style="38" customWidth="1"/>
    <col min="11514" max="11514" width="62.140625" style="38" customWidth="1"/>
    <col min="11515" max="11518" width="0" style="38" hidden="1" customWidth="1"/>
    <col min="11519" max="11763" width="8.7109375" style="38"/>
    <col min="11764" max="11764" width="5.5703125" style="38" customWidth="1"/>
    <col min="11765" max="11765" width="58" style="38" customWidth="1"/>
    <col min="11766" max="11766" width="24.140625" style="38" customWidth="1"/>
    <col min="11767" max="11768" width="0" style="38" hidden="1" customWidth="1"/>
    <col min="11769" max="11769" width="61.42578125" style="38" customWidth="1"/>
    <col min="11770" max="11770" width="62.140625" style="38" customWidth="1"/>
    <col min="11771" max="11774" width="0" style="38" hidden="1" customWidth="1"/>
    <col min="11775" max="12019" width="8.7109375" style="38"/>
    <col min="12020" max="12020" width="5.5703125" style="38" customWidth="1"/>
    <col min="12021" max="12021" width="58" style="38" customWidth="1"/>
    <col min="12022" max="12022" width="24.140625" style="38" customWidth="1"/>
    <col min="12023" max="12024" width="0" style="38" hidden="1" customWidth="1"/>
    <col min="12025" max="12025" width="61.42578125" style="38" customWidth="1"/>
    <col min="12026" max="12026" width="62.140625" style="38" customWidth="1"/>
    <col min="12027" max="12030" width="0" style="38" hidden="1" customWidth="1"/>
    <col min="12031" max="12275" width="8.7109375" style="38"/>
    <col min="12276" max="12276" width="5.5703125" style="38" customWidth="1"/>
    <col min="12277" max="12277" width="58" style="38" customWidth="1"/>
    <col min="12278" max="12278" width="24.140625" style="38" customWidth="1"/>
    <col min="12279" max="12280" width="0" style="38" hidden="1" customWidth="1"/>
    <col min="12281" max="12281" width="61.42578125" style="38" customWidth="1"/>
    <col min="12282" max="12282" width="62.140625" style="38" customWidth="1"/>
    <col min="12283" max="12286" width="0" style="38" hidden="1" customWidth="1"/>
    <col min="12287" max="12531" width="8.7109375" style="38"/>
    <col min="12532" max="12532" width="5.5703125" style="38" customWidth="1"/>
    <col min="12533" max="12533" width="58" style="38" customWidth="1"/>
    <col min="12534" max="12534" width="24.140625" style="38" customWidth="1"/>
    <col min="12535" max="12536" width="0" style="38" hidden="1" customWidth="1"/>
    <col min="12537" max="12537" width="61.42578125" style="38" customWidth="1"/>
    <col min="12538" max="12538" width="62.140625" style="38" customWidth="1"/>
    <col min="12539" max="12542" width="0" style="38" hidden="1" customWidth="1"/>
    <col min="12543" max="12787" width="8.7109375" style="38"/>
    <col min="12788" max="12788" width="5.5703125" style="38" customWidth="1"/>
    <col min="12789" max="12789" width="58" style="38" customWidth="1"/>
    <col min="12790" max="12790" width="24.140625" style="38" customWidth="1"/>
    <col min="12791" max="12792" width="0" style="38" hidden="1" customWidth="1"/>
    <col min="12793" max="12793" width="61.42578125" style="38" customWidth="1"/>
    <col min="12794" max="12794" width="62.140625" style="38" customWidth="1"/>
    <col min="12795" max="12798" width="0" style="38" hidden="1" customWidth="1"/>
    <col min="12799" max="13043" width="8.7109375" style="38"/>
    <col min="13044" max="13044" width="5.5703125" style="38" customWidth="1"/>
    <col min="13045" max="13045" width="58" style="38" customWidth="1"/>
    <col min="13046" max="13046" width="24.140625" style="38" customWidth="1"/>
    <col min="13047" max="13048" width="0" style="38" hidden="1" customWidth="1"/>
    <col min="13049" max="13049" width="61.42578125" style="38" customWidth="1"/>
    <col min="13050" max="13050" width="62.140625" style="38" customWidth="1"/>
    <col min="13051" max="13054" width="0" style="38" hidden="1" customWidth="1"/>
    <col min="13055" max="13299" width="8.7109375" style="38"/>
    <col min="13300" max="13300" width="5.5703125" style="38" customWidth="1"/>
    <col min="13301" max="13301" width="58" style="38" customWidth="1"/>
    <col min="13302" max="13302" width="24.140625" style="38" customWidth="1"/>
    <col min="13303" max="13304" width="0" style="38" hidden="1" customWidth="1"/>
    <col min="13305" max="13305" width="61.42578125" style="38" customWidth="1"/>
    <col min="13306" max="13306" width="62.140625" style="38" customWidth="1"/>
    <col min="13307" max="13310" width="0" style="38" hidden="1" customWidth="1"/>
    <col min="13311" max="13555" width="8.7109375" style="38"/>
    <col min="13556" max="13556" width="5.5703125" style="38" customWidth="1"/>
    <col min="13557" max="13557" width="58" style="38" customWidth="1"/>
    <col min="13558" max="13558" width="24.140625" style="38" customWidth="1"/>
    <col min="13559" max="13560" width="0" style="38" hidden="1" customWidth="1"/>
    <col min="13561" max="13561" width="61.42578125" style="38" customWidth="1"/>
    <col min="13562" max="13562" width="62.140625" style="38" customWidth="1"/>
    <col min="13563" max="13566" width="0" style="38" hidden="1" customWidth="1"/>
    <col min="13567" max="13811" width="8.7109375" style="38"/>
    <col min="13812" max="13812" width="5.5703125" style="38" customWidth="1"/>
    <col min="13813" max="13813" width="58" style="38" customWidth="1"/>
    <col min="13814" max="13814" width="24.140625" style="38" customWidth="1"/>
    <col min="13815" max="13816" width="0" style="38" hidden="1" customWidth="1"/>
    <col min="13817" max="13817" width="61.42578125" style="38" customWidth="1"/>
    <col min="13818" max="13818" width="62.140625" style="38" customWidth="1"/>
    <col min="13819" max="13822" width="0" style="38" hidden="1" customWidth="1"/>
    <col min="13823" max="14067" width="8.7109375" style="38"/>
    <col min="14068" max="14068" width="5.5703125" style="38" customWidth="1"/>
    <col min="14069" max="14069" width="58" style="38" customWidth="1"/>
    <col min="14070" max="14070" width="24.140625" style="38" customWidth="1"/>
    <col min="14071" max="14072" width="0" style="38" hidden="1" customWidth="1"/>
    <col min="14073" max="14073" width="61.42578125" style="38" customWidth="1"/>
    <col min="14074" max="14074" width="62.140625" style="38" customWidth="1"/>
    <col min="14075" max="14078" width="0" style="38" hidden="1" customWidth="1"/>
    <col min="14079" max="14323" width="8.7109375" style="38"/>
    <col min="14324" max="14324" width="5.5703125" style="38" customWidth="1"/>
    <col min="14325" max="14325" width="58" style="38" customWidth="1"/>
    <col min="14326" max="14326" width="24.140625" style="38" customWidth="1"/>
    <col min="14327" max="14328" width="0" style="38" hidden="1" customWidth="1"/>
    <col min="14329" max="14329" width="61.42578125" style="38" customWidth="1"/>
    <col min="14330" max="14330" width="62.140625" style="38" customWidth="1"/>
    <col min="14331" max="14334" width="0" style="38" hidden="1" customWidth="1"/>
    <col min="14335" max="14579" width="8.7109375" style="38"/>
    <col min="14580" max="14580" width="5.5703125" style="38" customWidth="1"/>
    <col min="14581" max="14581" width="58" style="38" customWidth="1"/>
    <col min="14582" max="14582" width="24.140625" style="38" customWidth="1"/>
    <col min="14583" max="14584" width="0" style="38" hidden="1" customWidth="1"/>
    <col min="14585" max="14585" width="61.42578125" style="38" customWidth="1"/>
    <col min="14586" max="14586" width="62.140625" style="38" customWidth="1"/>
    <col min="14587" max="14590" width="0" style="38" hidden="1" customWidth="1"/>
    <col min="14591" max="14835" width="8.7109375" style="38"/>
    <col min="14836" max="14836" width="5.5703125" style="38" customWidth="1"/>
    <col min="14837" max="14837" width="58" style="38" customWidth="1"/>
    <col min="14838" max="14838" width="24.140625" style="38" customWidth="1"/>
    <col min="14839" max="14840" width="0" style="38" hidden="1" customWidth="1"/>
    <col min="14841" max="14841" width="61.42578125" style="38" customWidth="1"/>
    <col min="14842" max="14842" width="62.140625" style="38" customWidth="1"/>
    <col min="14843" max="14846" width="0" style="38" hidden="1" customWidth="1"/>
    <col min="14847" max="15091" width="8.7109375" style="38"/>
    <col min="15092" max="15092" width="5.5703125" style="38" customWidth="1"/>
    <col min="15093" max="15093" width="58" style="38" customWidth="1"/>
    <col min="15094" max="15094" width="24.140625" style="38" customWidth="1"/>
    <col min="15095" max="15096" width="0" style="38" hidden="1" customWidth="1"/>
    <col min="15097" max="15097" width="61.42578125" style="38" customWidth="1"/>
    <col min="15098" max="15098" width="62.140625" style="38" customWidth="1"/>
    <col min="15099" max="15102" width="0" style="38" hidden="1" customWidth="1"/>
    <col min="15103" max="15347" width="8.7109375" style="38"/>
    <col min="15348" max="15348" width="5.5703125" style="38" customWidth="1"/>
    <col min="15349" max="15349" width="58" style="38" customWidth="1"/>
    <col min="15350" max="15350" width="24.140625" style="38" customWidth="1"/>
    <col min="15351" max="15352" width="0" style="38" hidden="1" customWidth="1"/>
    <col min="15353" max="15353" width="61.42578125" style="38" customWidth="1"/>
    <col min="15354" max="15354" width="62.140625" style="38" customWidth="1"/>
    <col min="15355" max="15358" width="0" style="38" hidden="1" customWidth="1"/>
    <col min="15359" max="15603" width="8.7109375" style="38"/>
    <col min="15604" max="15604" width="5.5703125" style="38" customWidth="1"/>
    <col min="15605" max="15605" width="58" style="38" customWidth="1"/>
    <col min="15606" max="15606" width="24.140625" style="38" customWidth="1"/>
    <col min="15607" max="15608" width="0" style="38" hidden="1" customWidth="1"/>
    <col min="15609" max="15609" width="61.42578125" style="38" customWidth="1"/>
    <col min="15610" max="15610" width="62.140625" style="38" customWidth="1"/>
    <col min="15611" max="15614" width="0" style="38" hidden="1" customWidth="1"/>
    <col min="15615" max="15859" width="8.7109375" style="38"/>
    <col min="15860" max="15860" width="5.5703125" style="38" customWidth="1"/>
    <col min="15861" max="15861" width="58" style="38" customWidth="1"/>
    <col min="15862" max="15862" width="24.140625" style="38" customWidth="1"/>
    <col min="15863" max="15864" width="0" style="38" hidden="1" customWidth="1"/>
    <col min="15865" max="15865" width="61.42578125" style="38" customWidth="1"/>
    <col min="15866" max="15866" width="62.140625" style="38" customWidth="1"/>
    <col min="15867" max="15870" width="0" style="38" hidden="1" customWidth="1"/>
    <col min="15871" max="16115" width="8.7109375" style="38"/>
    <col min="16116" max="16116" width="5.5703125" style="38" customWidth="1"/>
    <col min="16117" max="16117" width="58" style="38" customWidth="1"/>
    <col min="16118" max="16118" width="24.140625" style="38" customWidth="1"/>
    <col min="16119" max="16120" width="0" style="38" hidden="1" customWidth="1"/>
    <col min="16121" max="16121" width="61.42578125" style="38" customWidth="1"/>
    <col min="16122" max="16122" width="62.140625" style="38" customWidth="1"/>
    <col min="16123" max="16126" width="0" style="38" hidden="1" customWidth="1"/>
    <col min="16127" max="16370" width="8.7109375" style="38"/>
    <col min="16371" max="16384" width="8.85546875" style="38" customWidth="1"/>
  </cols>
  <sheetData>
    <row r="1" spans="2:6">
      <c r="C1" s="39" t="s">
        <v>120</v>
      </c>
    </row>
    <row r="2" spans="2:6">
      <c r="C2" s="41">
        <v>44317</v>
      </c>
    </row>
    <row r="3" spans="2:6">
      <c r="B3" s="42"/>
      <c r="C3" s="43" t="s">
        <v>121</v>
      </c>
    </row>
    <row r="4" spans="2:6" ht="24.95" customHeight="1" thickBot="1">
      <c r="B4" s="44" t="s">
        <v>122</v>
      </c>
      <c r="C4" s="45" t="s">
        <v>123</v>
      </c>
      <c r="D4" s="44" t="s">
        <v>124</v>
      </c>
      <c r="E4" s="46" t="s">
        <v>125</v>
      </c>
      <c r="F4" s="46" t="s">
        <v>126</v>
      </c>
    </row>
    <row r="5" spans="2:6" ht="39.950000000000003" customHeight="1">
      <c r="B5" s="47" t="s">
        <v>127</v>
      </c>
      <c r="C5" s="48">
        <f>'[14]DC  CNA  DC III'!J6</f>
        <v>19.000800000000002</v>
      </c>
      <c r="D5" s="490" t="s">
        <v>128</v>
      </c>
      <c r="E5" s="488" t="s">
        <v>129</v>
      </c>
      <c r="F5" s="488" t="s">
        <v>130</v>
      </c>
    </row>
    <row r="6" spans="2:6" ht="42.6" customHeight="1" thickBot="1">
      <c r="B6" s="49" t="s">
        <v>131</v>
      </c>
      <c r="C6" s="50">
        <f>C5*2080</f>
        <v>39521.664000000004</v>
      </c>
      <c r="D6" s="491"/>
      <c r="E6" s="489"/>
      <c r="F6" s="489"/>
    </row>
    <row r="7" spans="2:6">
      <c r="B7" s="47" t="s">
        <v>132</v>
      </c>
      <c r="C7" s="48">
        <f>'[14]DC  CNA  DC III'!J19</f>
        <v>24.241120000000002</v>
      </c>
      <c r="D7" s="51" t="s">
        <v>133</v>
      </c>
      <c r="E7" s="488" t="s">
        <v>134</v>
      </c>
      <c r="F7" s="488" t="s">
        <v>135</v>
      </c>
    </row>
    <row r="8" spans="2:6" ht="27" thickBot="1">
      <c r="B8" s="52" t="s">
        <v>136</v>
      </c>
      <c r="C8" s="53">
        <f>C7*2080</f>
        <v>50421.529600000002</v>
      </c>
      <c r="D8" s="38" t="s">
        <v>137</v>
      </c>
      <c r="E8" s="492"/>
      <c r="F8" s="492"/>
    </row>
    <row r="9" spans="2:6">
      <c r="B9" s="47" t="s">
        <v>138</v>
      </c>
      <c r="C9" s="48">
        <f>'[14]DC  CNA  DC III'!J10</f>
        <v>18.008399999999998</v>
      </c>
      <c r="D9" s="51"/>
      <c r="E9" s="488" t="s">
        <v>139</v>
      </c>
      <c r="F9" s="488" t="s">
        <v>140</v>
      </c>
    </row>
    <row r="10" spans="2:6" ht="27" thickBot="1">
      <c r="B10" s="49" t="s">
        <v>141</v>
      </c>
      <c r="C10" s="50">
        <f>C9*2080</f>
        <v>37457.471999999994</v>
      </c>
      <c r="D10" s="54"/>
      <c r="E10" s="489"/>
      <c r="F10" s="489"/>
    </row>
    <row r="11" spans="2:6">
      <c r="B11" s="47" t="s">
        <v>142</v>
      </c>
      <c r="C11" s="48">
        <f>'[14]Case Social Worker.Manager'!J4</f>
        <v>24.3888</v>
      </c>
      <c r="D11" s="51" t="s">
        <v>143</v>
      </c>
      <c r="E11" s="488" t="s">
        <v>144</v>
      </c>
      <c r="F11" s="488" t="s">
        <v>145</v>
      </c>
    </row>
    <row r="12" spans="2:6" ht="27" thickBot="1">
      <c r="B12" s="52" t="s">
        <v>146</v>
      </c>
      <c r="C12" s="53">
        <f>C11*2080</f>
        <v>50728.703999999998</v>
      </c>
      <c r="D12" s="38" t="s">
        <v>147</v>
      </c>
      <c r="E12" s="492"/>
      <c r="F12" s="492"/>
    </row>
    <row r="13" spans="2:6" ht="78.75">
      <c r="B13" s="55" t="s">
        <v>148</v>
      </c>
      <c r="C13" s="48">
        <f>'[14]Case Social Worker.Manager'!J11</f>
        <v>30.569499999999998</v>
      </c>
      <c r="D13" s="51" t="s">
        <v>149</v>
      </c>
      <c r="E13" s="488" t="s">
        <v>150</v>
      </c>
      <c r="F13" s="488" t="s">
        <v>151</v>
      </c>
    </row>
    <row r="14" spans="2:6" ht="53.25" thickBot="1">
      <c r="B14" s="56" t="s">
        <v>152</v>
      </c>
      <c r="C14" s="50">
        <f>C13*2080</f>
        <v>63584.56</v>
      </c>
      <c r="D14" s="54" t="s">
        <v>153</v>
      </c>
      <c r="E14" s="489"/>
      <c r="F14" s="489"/>
    </row>
    <row r="15" spans="2:6">
      <c r="B15" s="47" t="s">
        <v>154</v>
      </c>
      <c r="C15" s="48">
        <f>[14]Nursing!J2</f>
        <v>29.084</v>
      </c>
      <c r="D15" s="51"/>
      <c r="E15" s="488" t="s">
        <v>155</v>
      </c>
      <c r="F15" s="488" t="s">
        <v>156</v>
      </c>
    </row>
    <row r="16" spans="2:6" ht="27" thickBot="1">
      <c r="B16" s="49" t="s">
        <v>157</v>
      </c>
      <c r="C16" s="50">
        <f>C15*2080</f>
        <v>60494.720000000001</v>
      </c>
      <c r="D16" s="54" t="s">
        <v>158</v>
      </c>
      <c r="E16" s="489"/>
      <c r="F16" s="489"/>
    </row>
    <row r="17" spans="2:6">
      <c r="B17" s="47" t="s">
        <v>159</v>
      </c>
      <c r="C17" s="48">
        <f>[14]Clinical!J6</f>
        <v>35.178200000000004</v>
      </c>
      <c r="D17" s="51" t="s">
        <v>160</v>
      </c>
      <c r="E17" s="488" t="s">
        <v>161</v>
      </c>
      <c r="F17" s="488" t="s">
        <v>162</v>
      </c>
    </row>
    <row r="18" spans="2:6" ht="27" thickBot="1">
      <c r="B18" s="49" t="s">
        <v>163</v>
      </c>
      <c r="C18" s="50">
        <f>C17*2080</f>
        <v>73170.656000000003</v>
      </c>
      <c r="D18" s="54"/>
      <c r="E18" s="489"/>
      <c r="F18" s="489"/>
    </row>
    <row r="19" spans="2:6">
      <c r="B19" s="47" t="s">
        <v>164</v>
      </c>
      <c r="C19" s="57">
        <f>[14]Therapies!M2</f>
        <v>30.937200000000001</v>
      </c>
      <c r="D19" s="51"/>
      <c r="E19" s="488" t="s">
        <v>165</v>
      </c>
      <c r="F19" s="488" t="s">
        <v>166</v>
      </c>
    </row>
    <row r="20" spans="2:6" ht="27" thickBot="1">
      <c r="B20" s="49" t="s">
        <v>167</v>
      </c>
      <c r="C20" s="50">
        <f>C19*2080</f>
        <v>64349.376000000004</v>
      </c>
      <c r="D20" s="54"/>
      <c r="E20" s="489"/>
      <c r="F20" s="489"/>
    </row>
    <row r="21" spans="2:6">
      <c r="B21" s="52" t="s">
        <v>168</v>
      </c>
      <c r="C21" s="58">
        <f>[14]Management!J2</f>
        <v>35.084000000000003</v>
      </c>
      <c r="D21" s="38" t="s">
        <v>169</v>
      </c>
      <c r="E21" s="488" t="s">
        <v>170</v>
      </c>
      <c r="F21" s="493" t="s">
        <v>171</v>
      </c>
    </row>
    <row r="22" spans="2:6" ht="27" thickBot="1">
      <c r="B22" s="49" t="s">
        <v>172</v>
      </c>
      <c r="C22" s="50">
        <f>C21*2080</f>
        <v>72974.720000000001</v>
      </c>
      <c r="D22" s="54" t="s">
        <v>173</v>
      </c>
      <c r="E22" s="489"/>
      <c r="F22" s="494"/>
    </row>
    <row r="23" spans="2:6">
      <c r="B23" s="52" t="s">
        <v>174</v>
      </c>
      <c r="C23" s="58">
        <f>[14]Therapies!M8</f>
        <v>38.650100000000002</v>
      </c>
      <c r="D23" s="38" t="s">
        <v>175</v>
      </c>
      <c r="E23" s="488" t="s">
        <v>150</v>
      </c>
      <c r="F23" s="488" t="s">
        <v>176</v>
      </c>
    </row>
    <row r="24" spans="2:6" ht="27" thickBot="1">
      <c r="B24" s="49" t="s">
        <v>177</v>
      </c>
      <c r="C24" s="50">
        <f>C23*2080</f>
        <v>80392.207999999999</v>
      </c>
      <c r="D24" s="54"/>
      <c r="E24" s="489"/>
      <c r="F24" s="489"/>
    </row>
    <row r="25" spans="2:6">
      <c r="B25" s="52" t="s">
        <v>178</v>
      </c>
      <c r="C25" s="58">
        <f>[14]Therapies!M14</f>
        <v>40.563600000000001</v>
      </c>
      <c r="D25" s="38" t="s">
        <v>179</v>
      </c>
      <c r="E25" s="488" t="s">
        <v>150</v>
      </c>
      <c r="F25" s="488" t="s">
        <v>180</v>
      </c>
    </row>
    <row r="26" spans="2:6" ht="27" thickBot="1">
      <c r="B26" s="49" t="s">
        <v>181</v>
      </c>
      <c r="C26" s="53">
        <f>C25*2080</f>
        <v>84372.288</v>
      </c>
      <c r="E26" s="489"/>
      <c r="F26" s="489"/>
    </row>
    <row r="27" spans="2:6">
      <c r="B27" s="47" t="s">
        <v>182</v>
      </c>
      <c r="C27" s="48">
        <f>[14]Clinical!J12</f>
        <v>43.1312</v>
      </c>
      <c r="D27" s="495" t="s">
        <v>183</v>
      </c>
      <c r="E27" s="488" t="s">
        <v>184</v>
      </c>
      <c r="F27" s="488" t="s">
        <v>185</v>
      </c>
    </row>
    <row r="28" spans="2:6" ht="34.5" customHeight="1" thickBot="1">
      <c r="B28" s="49" t="s">
        <v>186</v>
      </c>
      <c r="C28" s="50">
        <f>C27*2080</f>
        <v>89712.895999999993</v>
      </c>
      <c r="D28" s="496"/>
      <c r="E28" s="489"/>
      <c r="F28" s="489"/>
    </row>
    <row r="29" spans="2:6">
      <c r="B29" s="47" t="s">
        <v>187</v>
      </c>
      <c r="C29" s="48">
        <f>[14]Therapies!M18</f>
        <v>43.066240000000008</v>
      </c>
      <c r="D29" s="51"/>
      <c r="E29" s="488" t="s">
        <v>150</v>
      </c>
      <c r="F29" s="488" t="s">
        <v>188</v>
      </c>
    </row>
    <row r="30" spans="2:6" ht="27" thickBot="1">
      <c r="B30" s="49" t="s">
        <v>189</v>
      </c>
      <c r="C30" s="50">
        <f>C29*2080</f>
        <v>89577.779200000019</v>
      </c>
      <c r="D30" s="54"/>
      <c r="E30" s="489"/>
      <c r="F30" s="489"/>
    </row>
    <row r="31" spans="2:6">
      <c r="B31" s="47" t="s">
        <v>190</v>
      </c>
      <c r="C31" s="48">
        <f>[14]Nursing!J6</f>
        <v>47.109200000000001</v>
      </c>
      <c r="D31" s="51"/>
      <c r="E31" s="488" t="s">
        <v>191</v>
      </c>
      <c r="F31" s="488" t="s">
        <v>192</v>
      </c>
    </row>
    <row r="32" spans="2:6" ht="38.450000000000003" customHeight="1" thickBot="1">
      <c r="B32" s="49" t="s">
        <v>193</v>
      </c>
      <c r="C32" s="50">
        <f>C31*2080</f>
        <v>97987.135999999999</v>
      </c>
      <c r="D32" s="54"/>
      <c r="E32" s="489"/>
      <c r="F32" s="489"/>
    </row>
    <row r="33" spans="2:6">
      <c r="B33" s="47" t="s">
        <v>194</v>
      </c>
      <c r="C33" s="48">
        <f>[14]Nursing!J11</f>
        <v>62.008800000000001</v>
      </c>
      <c r="D33" s="51"/>
      <c r="E33" s="488" t="s">
        <v>195</v>
      </c>
      <c r="F33" s="488" t="s">
        <v>196</v>
      </c>
    </row>
    <row r="34" spans="2:6" ht="27" thickBot="1">
      <c r="B34" s="49" t="s">
        <v>197</v>
      </c>
      <c r="C34" s="50">
        <f>C33*2080</f>
        <v>128978.304</v>
      </c>
      <c r="D34" s="54"/>
      <c r="E34" s="489"/>
      <c r="F34" s="489"/>
    </row>
    <row r="36" spans="2:6" ht="78.75">
      <c r="B36" s="59" t="s">
        <v>198</v>
      </c>
      <c r="C36" s="53">
        <f>C6</f>
        <v>39521.664000000004</v>
      </c>
    </row>
    <row r="37" spans="2:6">
      <c r="C37" s="60"/>
    </row>
    <row r="38" spans="2:6">
      <c r="B38" s="61" t="s">
        <v>199</v>
      </c>
      <c r="C38" s="62">
        <f>23.39%+2%</f>
        <v>0.25390000000000001</v>
      </c>
      <c r="D38" s="38" t="s">
        <v>200</v>
      </c>
    </row>
    <row r="39" spans="2:6" ht="34.35" customHeight="1">
      <c r="B39" s="61"/>
      <c r="C39" s="60"/>
      <c r="D39" s="497" t="s">
        <v>201</v>
      </c>
      <c r="E39" s="497"/>
      <c r="F39" s="38"/>
    </row>
    <row r="40" spans="2:6">
      <c r="C40" s="60"/>
    </row>
    <row r="41" spans="2:6">
      <c r="B41" s="61" t="s">
        <v>202</v>
      </c>
      <c r="C41" s="63">
        <v>0.12</v>
      </c>
      <c r="D41" s="38" t="s">
        <v>203</v>
      </c>
    </row>
    <row r="42" spans="2:6">
      <c r="B42" s="61"/>
      <c r="C42" s="64"/>
    </row>
    <row r="43" spans="2:6">
      <c r="B43" s="498" t="s">
        <v>204</v>
      </c>
      <c r="C43" s="498"/>
      <c r="D43" s="498"/>
    </row>
    <row r="44" spans="2:6">
      <c r="B44" s="61" t="s">
        <v>205</v>
      </c>
      <c r="C44" s="53">
        <v>247150</v>
      </c>
      <c r="D44" s="38" t="s">
        <v>206</v>
      </c>
    </row>
    <row r="45" spans="2:6">
      <c r="B45" s="61" t="s">
        <v>207</v>
      </c>
      <c r="C45" s="53">
        <v>206010</v>
      </c>
      <c r="D45" s="38" t="s">
        <v>208</v>
      </c>
    </row>
    <row r="46" spans="2:6">
      <c r="B46" s="61" t="s">
        <v>209</v>
      </c>
      <c r="C46" s="53">
        <f>'[14]02021 53_PCT'!N34</f>
        <v>133902.08000000002</v>
      </c>
      <c r="D46" s="38" t="s">
        <v>210</v>
      </c>
    </row>
    <row r="49" spans="2:4">
      <c r="C49" s="65"/>
    </row>
    <row r="50" spans="2:4" ht="27">
      <c r="B50" s="66" t="s">
        <v>211</v>
      </c>
      <c r="C50" s="67" t="s">
        <v>212</v>
      </c>
      <c r="D50" s="68" t="s">
        <v>213</v>
      </c>
    </row>
    <row r="51" spans="2:4" ht="27">
      <c r="B51" s="69" t="s">
        <v>214</v>
      </c>
      <c r="C51" s="70">
        <v>15</v>
      </c>
      <c r="D51" s="71">
        <f>C51*8</f>
        <v>120</v>
      </c>
    </row>
    <row r="52" spans="2:4" ht="27">
      <c r="B52" s="69" t="s">
        <v>215</v>
      </c>
      <c r="C52" s="70">
        <v>8</v>
      </c>
      <c r="D52" s="71">
        <f>C52*8</f>
        <v>64</v>
      </c>
    </row>
    <row r="53" spans="2:4" ht="27">
      <c r="B53" s="69" t="s">
        <v>216</v>
      </c>
      <c r="C53" s="70">
        <v>11</v>
      </c>
      <c r="D53" s="71">
        <f>C53*8</f>
        <v>88</v>
      </c>
    </row>
    <row r="54" spans="2:4" ht="27.75" thickBot="1">
      <c r="B54" s="72" t="s">
        <v>217</v>
      </c>
      <c r="C54" s="70">
        <v>7</v>
      </c>
      <c r="D54" s="73">
        <f>C54*8</f>
        <v>56</v>
      </c>
    </row>
    <row r="55" spans="2:4" ht="27.75" thickTop="1">
      <c r="B55" s="69"/>
      <c r="C55" s="74" t="s">
        <v>218</v>
      </c>
      <c r="D55" s="71">
        <f>SUM(D51:D54)</f>
        <v>328</v>
      </c>
    </row>
    <row r="56" spans="2:4" ht="27">
      <c r="B56" s="499" t="s">
        <v>219</v>
      </c>
      <c r="C56" s="500"/>
      <c r="D56" s="75">
        <f>D55/(52*40)</f>
        <v>0.15769230769230769</v>
      </c>
    </row>
  </sheetData>
  <mergeCells count="35">
    <mergeCell ref="D39:E39"/>
    <mergeCell ref="B43:D43"/>
    <mergeCell ref="B56:C56"/>
    <mergeCell ref="E29:E30"/>
    <mergeCell ref="F29:F30"/>
    <mergeCell ref="E31:E32"/>
    <mergeCell ref="F31:F32"/>
    <mergeCell ref="E33:E34"/>
    <mergeCell ref="F33:F34"/>
    <mergeCell ref="E23:E24"/>
    <mergeCell ref="F23:F24"/>
    <mergeCell ref="E25:E26"/>
    <mergeCell ref="F25:F26"/>
    <mergeCell ref="D27:D28"/>
    <mergeCell ref="E27:E28"/>
    <mergeCell ref="F27:F28"/>
    <mergeCell ref="E17:E18"/>
    <mergeCell ref="F17:F18"/>
    <mergeCell ref="E19:E20"/>
    <mergeCell ref="F19:F20"/>
    <mergeCell ref="E21:E22"/>
    <mergeCell ref="F21:F22"/>
    <mergeCell ref="E11:E12"/>
    <mergeCell ref="F11:F12"/>
    <mergeCell ref="E13:E14"/>
    <mergeCell ref="F13:F14"/>
    <mergeCell ref="E15:E16"/>
    <mergeCell ref="F15:F16"/>
    <mergeCell ref="E9:E10"/>
    <mergeCell ref="F9:F10"/>
    <mergeCell ref="D5:D6"/>
    <mergeCell ref="E5:E6"/>
    <mergeCell ref="F5:F6"/>
    <mergeCell ref="E7:E8"/>
    <mergeCell ref="F7:F8"/>
  </mergeCells>
  <pageMargins left="0.7" right="0.7" top="0.75" bottom="0.75" header="0.3" footer="0.3"/>
  <pageSetup scale="5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FD25E-83AD-4F76-83D0-75A4ED0C2337}">
  <sheetPr>
    <pageSetUpPr fitToPage="1"/>
  </sheetPr>
  <dimension ref="A1:AF71"/>
  <sheetViews>
    <sheetView topLeftCell="Q1" zoomScaleNormal="100" workbookViewId="0">
      <selection activeCell="G73" sqref="G73"/>
    </sheetView>
  </sheetViews>
  <sheetFormatPr defaultColWidth="9.140625" defaultRowHeight="15"/>
  <cols>
    <col min="1" max="1" width="5.28515625" customWidth="1"/>
    <col min="2" max="2" width="22.42578125" customWidth="1"/>
    <col min="3" max="3" width="14.42578125" customWidth="1"/>
    <col min="4" max="4" width="13" bestFit="1" customWidth="1"/>
    <col min="5" max="6" width="10.140625" hidden="1" customWidth="1"/>
    <col min="7" max="7" width="9.42578125" customWidth="1"/>
    <col min="8" max="8" width="8.85546875" customWidth="1"/>
    <col min="9" max="9" width="9.42578125" customWidth="1"/>
    <col min="10" max="10" width="8.7109375" customWidth="1"/>
    <col min="11" max="11" width="9" customWidth="1"/>
    <col min="12" max="12" width="9.28515625" customWidth="1"/>
    <col min="13" max="13" width="18.85546875" customWidth="1"/>
    <col min="14" max="14" width="3.140625" customWidth="1"/>
    <col min="15" max="15" width="41.42578125" customWidth="1"/>
    <col min="16" max="16" width="12.85546875" customWidth="1"/>
    <col min="17" max="17" width="15.140625" customWidth="1"/>
    <col min="18" max="18" width="19.42578125" bestFit="1" customWidth="1"/>
    <col min="19" max="19" width="2.42578125" customWidth="1"/>
    <col min="20" max="20" width="32.140625" customWidth="1"/>
    <col min="21" max="21" width="13.42578125" customWidth="1"/>
    <col min="22" max="22" width="17.85546875" customWidth="1"/>
    <col min="23" max="23" width="16.140625" customWidth="1"/>
    <col min="24" max="24" width="2.28515625" customWidth="1"/>
    <col min="25" max="25" width="33.28515625" customWidth="1"/>
    <col min="26" max="26" width="13.42578125" customWidth="1"/>
    <col min="27" max="27" width="17" customWidth="1"/>
    <col min="28" max="28" width="20.140625" customWidth="1"/>
    <col min="29" max="29" width="8" customWidth="1"/>
  </cols>
  <sheetData>
    <row r="1" spans="1:29" ht="15.75">
      <c r="A1" s="76"/>
      <c r="B1" s="76" t="s">
        <v>220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</row>
    <row r="2" spans="1:29" ht="15.75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8"/>
      <c r="P2" s="77"/>
      <c r="Q2" s="77"/>
      <c r="R2" s="77"/>
      <c r="S2" s="77"/>
      <c r="T2" s="79"/>
      <c r="U2" s="77"/>
      <c r="V2" s="77"/>
      <c r="W2" s="77"/>
      <c r="X2" s="77"/>
      <c r="Y2" s="77"/>
      <c r="Z2" s="77"/>
      <c r="AA2" s="77"/>
      <c r="AB2" s="77"/>
      <c r="AC2" s="77"/>
    </row>
    <row r="3" spans="1:29" ht="16.5" thickBot="1">
      <c r="A3" s="77"/>
      <c r="B3" s="80" t="str">
        <f>'Models A B C Budget'!B4:M4</f>
        <v>MASTER DATA LOOKUP TABLE</v>
      </c>
      <c r="C3" s="80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77"/>
      <c r="P3" s="77"/>
      <c r="Q3" s="77"/>
      <c r="R3" s="77"/>
      <c r="S3" s="77"/>
      <c r="T3" s="77"/>
      <c r="U3" s="77"/>
      <c r="V3" s="77"/>
      <c r="W3" s="77"/>
      <c r="X3" s="82"/>
      <c r="Y3" s="77"/>
      <c r="Z3" s="77"/>
      <c r="AA3" s="77"/>
      <c r="AB3" s="77"/>
      <c r="AC3" s="77"/>
    </row>
    <row r="4" spans="1:29" ht="16.5" thickBot="1">
      <c r="A4" s="77"/>
      <c r="B4" s="502" t="s">
        <v>221</v>
      </c>
      <c r="C4" s="503"/>
      <c r="D4" s="503"/>
      <c r="E4" s="503"/>
      <c r="F4" s="503"/>
      <c r="G4" s="503"/>
      <c r="H4" s="503"/>
      <c r="I4" s="503"/>
      <c r="J4" s="503"/>
      <c r="K4" s="503"/>
      <c r="L4" s="503"/>
      <c r="M4" s="504"/>
      <c r="N4" s="77"/>
      <c r="O4" s="505" t="s">
        <v>222</v>
      </c>
      <c r="P4" s="506"/>
      <c r="Q4" s="506"/>
      <c r="R4" s="507"/>
      <c r="S4" s="82"/>
      <c r="T4" s="508" t="s">
        <v>223</v>
      </c>
      <c r="U4" s="509"/>
      <c r="V4" s="509"/>
      <c r="W4" s="510"/>
      <c r="X4" s="82"/>
      <c r="Y4" s="508" t="s">
        <v>224</v>
      </c>
      <c r="Z4" s="509"/>
      <c r="AA4" s="509"/>
      <c r="AB4" s="510"/>
      <c r="AC4" s="77"/>
    </row>
    <row r="5" spans="1:29" ht="16.5" thickBot="1">
      <c r="A5" s="77"/>
      <c r="B5" s="511" t="s">
        <v>225</v>
      </c>
      <c r="C5" s="512"/>
      <c r="D5" s="512"/>
      <c r="E5" s="83" t="s">
        <v>226</v>
      </c>
      <c r="F5" s="83" t="s">
        <v>227</v>
      </c>
      <c r="G5" s="513" t="s">
        <v>228</v>
      </c>
      <c r="H5" s="514"/>
      <c r="I5" s="514"/>
      <c r="J5" s="514"/>
      <c r="K5" s="514"/>
      <c r="L5" s="514"/>
      <c r="M5" s="515"/>
      <c r="N5" s="77"/>
      <c r="O5" s="84" t="s">
        <v>229</v>
      </c>
      <c r="P5" s="85">
        <v>13</v>
      </c>
      <c r="Q5" s="77"/>
      <c r="R5" s="86"/>
      <c r="S5" s="83"/>
      <c r="T5" s="84" t="s">
        <v>229</v>
      </c>
      <c r="U5" s="87">
        <v>20</v>
      </c>
      <c r="V5" s="88"/>
      <c r="W5" s="89"/>
      <c r="X5" s="83"/>
      <c r="Y5" s="84" t="s">
        <v>229</v>
      </c>
      <c r="Z5" s="90">
        <v>45</v>
      </c>
      <c r="AA5" s="77"/>
      <c r="AB5" s="86"/>
      <c r="AC5" s="77"/>
    </row>
    <row r="6" spans="1:29" ht="16.5" thickBot="1">
      <c r="A6" s="77"/>
      <c r="B6" s="91"/>
      <c r="C6" s="92" t="s">
        <v>230</v>
      </c>
      <c r="D6" s="93" t="s">
        <v>231</v>
      </c>
      <c r="E6" s="93"/>
      <c r="F6" s="93"/>
      <c r="G6" s="93" t="s">
        <v>232</v>
      </c>
      <c r="H6" s="93" t="s">
        <v>233</v>
      </c>
      <c r="I6" s="94"/>
      <c r="J6" s="94"/>
      <c r="K6" s="94"/>
      <c r="L6" s="94"/>
      <c r="M6" s="95"/>
      <c r="N6" s="77"/>
      <c r="O6" s="96" t="s">
        <v>234</v>
      </c>
      <c r="P6" s="87">
        <v>6</v>
      </c>
      <c r="Q6" s="97" t="s">
        <v>235</v>
      </c>
      <c r="R6" s="98">
        <f>P6*365</f>
        <v>2190</v>
      </c>
      <c r="S6" s="83"/>
      <c r="T6" s="96" t="s">
        <v>234</v>
      </c>
      <c r="U6" s="87">
        <v>9</v>
      </c>
      <c r="V6" s="97" t="s">
        <v>235</v>
      </c>
      <c r="W6" s="98">
        <f>U6*365</f>
        <v>3285</v>
      </c>
      <c r="X6" s="83"/>
      <c r="Y6" s="96" t="s">
        <v>234</v>
      </c>
      <c r="Z6" s="87">
        <v>13</v>
      </c>
      <c r="AA6" s="97" t="s">
        <v>235</v>
      </c>
      <c r="AB6" s="98">
        <f>Z6*365</f>
        <v>4745</v>
      </c>
      <c r="AC6" s="77"/>
    </row>
    <row r="7" spans="1:29" ht="16.5" thickBot="1">
      <c r="A7" s="77"/>
      <c r="B7" s="99" t="s">
        <v>236</v>
      </c>
      <c r="C7" s="100" t="s">
        <v>237</v>
      </c>
      <c r="D7" s="101">
        <v>6</v>
      </c>
      <c r="E7" s="101"/>
      <c r="F7" s="101"/>
      <c r="G7" s="102">
        <v>9</v>
      </c>
      <c r="H7" s="101">
        <v>13</v>
      </c>
      <c r="I7" s="103"/>
      <c r="J7" s="103"/>
      <c r="K7" s="103"/>
      <c r="L7" s="103"/>
      <c r="M7" s="104"/>
      <c r="N7" s="77"/>
      <c r="O7" s="96" t="s">
        <v>238</v>
      </c>
      <c r="P7" s="87">
        <v>4</v>
      </c>
      <c r="Q7" s="97" t="s">
        <v>235</v>
      </c>
      <c r="R7" s="98">
        <f>P7*365/3</f>
        <v>486.66666666666669</v>
      </c>
      <c r="S7" s="83"/>
      <c r="T7" s="96" t="s">
        <v>238</v>
      </c>
      <c r="U7" s="87">
        <v>10</v>
      </c>
      <c r="V7" s="97" t="s">
        <v>235</v>
      </c>
      <c r="W7" s="98">
        <f>U7*365/3</f>
        <v>1216.6666666666667</v>
      </c>
      <c r="X7" s="83"/>
      <c r="Y7" s="96" t="s">
        <v>238</v>
      </c>
      <c r="Z7" s="87">
        <v>32</v>
      </c>
      <c r="AA7" s="97" t="s">
        <v>235</v>
      </c>
      <c r="AB7" s="105">
        <f>Z7*365/3</f>
        <v>3893.3333333333335</v>
      </c>
      <c r="AC7" s="77"/>
    </row>
    <row r="8" spans="1:29" ht="15" customHeight="1">
      <c r="A8" s="77"/>
      <c r="B8" s="99"/>
      <c r="C8" s="106" t="s">
        <v>239</v>
      </c>
      <c r="D8" s="107">
        <v>4</v>
      </c>
      <c r="E8" s="107"/>
      <c r="F8" s="107"/>
      <c r="G8" s="108">
        <v>10</v>
      </c>
      <c r="H8" s="108">
        <v>32</v>
      </c>
      <c r="I8" s="103"/>
      <c r="J8" s="103"/>
      <c r="K8" s="103"/>
      <c r="L8" s="103"/>
      <c r="M8" s="104"/>
      <c r="N8" s="77"/>
      <c r="O8" s="109" t="s">
        <v>122</v>
      </c>
      <c r="P8" s="110"/>
      <c r="Q8" s="110" t="s">
        <v>240</v>
      </c>
      <c r="R8" s="111" t="s">
        <v>241</v>
      </c>
      <c r="S8" s="112"/>
      <c r="T8" s="109" t="s">
        <v>122</v>
      </c>
      <c r="U8" s="110"/>
      <c r="V8" s="110" t="s">
        <v>240</v>
      </c>
      <c r="W8" s="111" t="s">
        <v>241</v>
      </c>
      <c r="X8" s="112"/>
      <c r="Y8" s="109" t="s">
        <v>122</v>
      </c>
      <c r="Z8" s="110"/>
      <c r="AA8" s="110" t="s">
        <v>240</v>
      </c>
      <c r="AB8" s="111" t="s">
        <v>241</v>
      </c>
      <c r="AC8" s="77"/>
    </row>
    <row r="9" spans="1:29" ht="15.75">
      <c r="A9" s="77"/>
      <c r="B9" s="113" t="s">
        <v>242</v>
      </c>
      <c r="C9" s="114"/>
      <c r="D9" s="115">
        <v>0.05</v>
      </c>
      <c r="E9" s="115"/>
      <c r="F9" s="115"/>
      <c r="G9" s="115">
        <f>D9</f>
        <v>0.05</v>
      </c>
      <c r="H9" s="115">
        <f>D9/$D$7*$H$7</f>
        <v>0.10833333333333334</v>
      </c>
      <c r="I9" s="103" t="s">
        <v>243</v>
      </c>
      <c r="J9" s="103"/>
      <c r="K9" s="103"/>
      <c r="L9" s="103"/>
      <c r="M9" s="104"/>
      <c r="N9" s="77"/>
      <c r="O9" s="116" t="s">
        <v>244</v>
      </c>
      <c r="P9" s="117"/>
      <c r="Q9" s="118"/>
      <c r="R9" s="119">
        <v>76623</v>
      </c>
      <c r="S9" s="112"/>
      <c r="T9" s="116" t="str">
        <f t="shared" ref="T9:T11" si="0">O9</f>
        <v>Management Staff</v>
      </c>
      <c r="U9" s="117"/>
      <c r="V9" s="118"/>
      <c r="W9" s="119">
        <v>87570</v>
      </c>
      <c r="X9" s="112"/>
      <c r="Y9" s="116" t="str">
        <f>T9</f>
        <v>Management Staff</v>
      </c>
      <c r="Z9" s="117"/>
      <c r="AA9" s="118"/>
      <c r="AB9" s="119">
        <v>166017.49</v>
      </c>
      <c r="AC9" s="77"/>
    </row>
    <row r="10" spans="1:29" ht="15" customHeight="1">
      <c r="A10" s="77"/>
      <c r="B10" s="113" t="s">
        <v>245</v>
      </c>
      <c r="C10" s="114"/>
      <c r="D10" s="115">
        <v>1</v>
      </c>
      <c r="E10" s="115"/>
      <c r="F10" s="115"/>
      <c r="G10" s="115">
        <f>D10*1.15</f>
        <v>1.1499999999999999</v>
      </c>
      <c r="H10" s="115">
        <f t="shared" ref="H10:H19" si="1">D10/$D$7*$H$7</f>
        <v>2.1666666666666665</v>
      </c>
      <c r="I10" s="103" t="s">
        <v>243</v>
      </c>
      <c r="J10" s="103"/>
      <c r="K10" s="103"/>
      <c r="L10" s="103"/>
      <c r="M10" s="120"/>
      <c r="N10" s="77"/>
      <c r="O10" s="121" t="s">
        <v>246</v>
      </c>
      <c r="P10" s="117"/>
      <c r="Q10" s="118"/>
      <c r="R10" s="119">
        <v>136041</v>
      </c>
      <c r="S10" s="112"/>
      <c r="T10" s="121" t="str">
        <f t="shared" si="0"/>
        <v>Nursing and Clinical Staff</v>
      </c>
      <c r="U10" s="117"/>
      <c r="V10" s="118"/>
      <c r="W10" s="119">
        <v>159592</v>
      </c>
      <c r="X10" s="112"/>
      <c r="Y10" s="121" t="str">
        <f>T10</f>
        <v>Nursing and Clinical Staff</v>
      </c>
      <c r="Z10" s="117"/>
      <c r="AA10" s="118"/>
      <c r="AB10" s="119">
        <v>294755.83</v>
      </c>
      <c r="AC10" s="77"/>
    </row>
    <row r="11" spans="1:29" ht="16.5" thickBot="1">
      <c r="A11" s="77"/>
      <c r="B11" s="122" t="s">
        <v>247</v>
      </c>
      <c r="C11" s="123"/>
      <c r="D11" s="115">
        <v>0.6</v>
      </c>
      <c r="E11" s="115"/>
      <c r="F11" s="115"/>
      <c r="G11" s="115">
        <f>D11+0.05</f>
        <v>0.65</v>
      </c>
      <c r="H11" s="115">
        <f t="shared" si="1"/>
        <v>1.2999999999999998</v>
      </c>
      <c r="I11" s="103" t="s">
        <v>243</v>
      </c>
      <c r="J11" s="103"/>
      <c r="K11" s="103"/>
      <c r="L11" s="103"/>
      <c r="M11" s="104"/>
      <c r="N11" s="77"/>
      <c r="O11" s="121" t="s">
        <v>248</v>
      </c>
      <c r="P11" s="117"/>
      <c r="Q11" s="118"/>
      <c r="R11" s="119">
        <v>292507</v>
      </c>
      <c r="S11" s="112"/>
      <c r="T11" s="121" t="str">
        <f t="shared" si="0"/>
        <v>Direct Service Staff</v>
      </c>
      <c r="U11" s="117"/>
      <c r="V11" s="118"/>
      <c r="W11" s="119">
        <f>'[15]Models A B C Budget'!W15+'[15]Models A B C Budget'!W16+'[15]Models A B C Budget'!W17+'[15]Models A B C Budget'!W18+'[15]Models A B C Budget'!W19</f>
        <v>453413.81030400004</v>
      </c>
      <c r="X11" s="112"/>
      <c r="Y11" s="121" t="str">
        <f t="shared" ref="Y11" si="2">T11</f>
        <v>Direct Service Staff</v>
      </c>
      <c r="Z11" s="117"/>
      <c r="AA11" s="118"/>
      <c r="AB11" s="119">
        <v>1007419.88</v>
      </c>
      <c r="AC11" s="77"/>
    </row>
    <row r="12" spans="1:29" ht="16.5" thickBot="1">
      <c r="A12" s="77"/>
      <c r="B12" s="122" t="s">
        <v>249</v>
      </c>
      <c r="C12" s="123"/>
      <c r="D12" s="115">
        <v>0.1</v>
      </c>
      <c r="E12" s="115"/>
      <c r="F12" s="115"/>
      <c r="G12" s="115">
        <f>D12+0.05</f>
        <v>0.15000000000000002</v>
      </c>
      <c r="H12" s="115">
        <f t="shared" si="1"/>
        <v>0.21666666666666667</v>
      </c>
      <c r="I12" s="103" t="s">
        <v>243</v>
      </c>
      <c r="J12" s="103"/>
      <c r="K12" s="103"/>
      <c r="L12" s="103"/>
      <c r="M12" s="104"/>
      <c r="N12" s="77"/>
      <c r="O12" s="124" t="s">
        <v>250</v>
      </c>
      <c r="P12" s="125"/>
      <c r="Q12" s="126">
        <v>10.15</v>
      </c>
      <c r="R12" s="127">
        <f>SUM(R9:R11)</f>
        <v>505171</v>
      </c>
      <c r="S12" s="77"/>
      <c r="T12" s="124" t="s">
        <v>250</v>
      </c>
      <c r="U12" s="125"/>
      <c r="V12" s="126">
        <v>14.622538461538463</v>
      </c>
      <c r="W12" s="127">
        <f>SUM(W9:W11)</f>
        <v>700575.81030400004</v>
      </c>
      <c r="X12" s="76"/>
      <c r="Y12" s="124" t="s">
        <v>250</v>
      </c>
      <c r="Z12" s="128"/>
      <c r="AA12" s="126">
        <v>31.448653846153846</v>
      </c>
      <c r="AB12" s="127">
        <f>SUM(AB9:AB11)</f>
        <v>1468193.2</v>
      </c>
      <c r="AC12" s="77"/>
    </row>
    <row r="13" spans="1:29" ht="18.75">
      <c r="A13" s="77"/>
      <c r="B13" s="122" t="s">
        <v>251</v>
      </c>
      <c r="C13" s="123"/>
      <c r="D13" s="115">
        <v>0.5</v>
      </c>
      <c r="E13" s="115"/>
      <c r="F13" s="115"/>
      <c r="G13" s="115">
        <f t="shared" ref="G13:G14" si="3">D13+0.05</f>
        <v>0.55000000000000004</v>
      </c>
      <c r="H13" s="115">
        <f t="shared" si="1"/>
        <v>1.0833333333333333</v>
      </c>
      <c r="I13" s="103" t="s">
        <v>243</v>
      </c>
      <c r="J13" s="103"/>
      <c r="K13" s="103"/>
      <c r="L13" s="103"/>
      <c r="M13" s="104"/>
      <c r="N13" s="77"/>
      <c r="O13" s="129" t="s">
        <v>252</v>
      </c>
      <c r="P13" s="130"/>
      <c r="Q13" s="131">
        <f>'M2021 BLS SALARY CHART (53_PCT)'!C38</f>
        <v>0.25390000000000001</v>
      </c>
      <c r="R13" s="132">
        <f>SUM(R12)*Q13</f>
        <v>128262.91690000001</v>
      </c>
      <c r="S13" s="133"/>
      <c r="T13" s="129" t="s">
        <v>252</v>
      </c>
      <c r="U13" s="130"/>
      <c r="V13" s="131">
        <f>Q13</f>
        <v>0.25390000000000001</v>
      </c>
      <c r="W13" s="132">
        <f>SUM(W12)*V13</f>
        <v>177876.19823618562</v>
      </c>
      <c r="X13" s="133"/>
      <c r="Y13" s="129" t="s">
        <v>252</v>
      </c>
      <c r="Z13" s="130"/>
      <c r="AA13" s="131">
        <f>V13</f>
        <v>0.25390000000000001</v>
      </c>
      <c r="AB13" s="132">
        <f>SUM(AB12)*AA13</f>
        <v>372774.25348000001</v>
      </c>
      <c r="AC13" s="77"/>
    </row>
    <row r="14" spans="1:29" ht="18.75">
      <c r="A14" s="77"/>
      <c r="B14" s="122" t="s">
        <v>253</v>
      </c>
      <c r="C14" s="123"/>
      <c r="D14" s="115">
        <v>0.5</v>
      </c>
      <c r="E14" s="115"/>
      <c r="F14" s="115"/>
      <c r="G14" s="115">
        <f t="shared" si="3"/>
        <v>0.55000000000000004</v>
      </c>
      <c r="H14" s="115">
        <f t="shared" si="1"/>
        <v>1.0833333333333333</v>
      </c>
      <c r="I14" s="103" t="s">
        <v>243</v>
      </c>
      <c r="J14" s="103"/>
      <c r="K14" s="103"/>
      <c r="L14" s="103"/>
      <c r="M14" s="104"/>
      <c r="N14" s="77"/>
      <c r="O14" s="129" t="s">
        <v>254</v>
      </c>
      <c r="P14" s="134"/>
      <c r="Q14" s="131">
        <f>D26</f>
        <v>2.7811565914169036E-2</v>
      </c>
      <c r="R14" s="132">
        <f>SUM(R12:R13)*Q14</f>
        <v>17616.789132134625</v>
      </c>
      <c r="S14" s="133"/>
      <c r="T14" s="129" t="s">
        <v>254</v>
      </c>
      <c r="U14" s="134"/>
      <c r="V14" s="131">
        <f>Q14</f>
        <v>2.7811565914169036E-2</v>
      </c>
      <c r="W14" s="132">
        <f>SUM(W12:W13)*V14</f>
        <v>24431.125937949553</v>
      </c>
      <c r="X14" s="133"/>
      <c r="Y14" s="129" t="s">
        <v>254</v>
      </c>
      <c r="Z14" s="134"/>
      <c r="AA14" s="131">
        <f>Q14</f>
        <v>2.7811565914169036E-2</v>
      </c>
      <c r="AB14" s="132">
        <f>SUM(AB12:AB13)*AA14</f>
        <v>51200.187678298935</v>
      </c>
      <c r="AC14" s="77"/>
    </row>
    <row r="15" spans="1:29" ht="18.75">
      <c r="A15" s="77"/>
      <c r="B15" s="113" t="s">
        <v>255</v>
      </c>
      <c r="C15" s="114"/>
      <c r="D15" s="115">
        <v>4.2</v>
      </c>
      <c r="E15" s="115"/>
      <c r="F15" s="115"/>
      <c r="G15" s="115">
        <f>D15*1.3</f>
        <v>5.4600000000000009</v>
      </c>
      <c r="H15" s="115">
        <f t="shared" si="1"/>
        <v>9.1000000000000014</v>
      </c>
      <c r="I15" s="103" t="s">
        <v>243</v>
      </c>
      <c r="J15" s="103"/>
      <c r="K15" s="103"/>
      <c r="L15" s="103"/>
      <c r="M15" s="104"/>
      <c r="N15" s="77"/>
      <c r="O15" s="135" t="s">
        <v>256</v>
      </c>
      <c r="P15" s="136"/>
      <c r="Q15" s="137"/>
      <c r="R15" s="138">
        <f>SUM(R12:R14)</f>
        <v>651050.70603213471</v>
      </c>
      <c r="S15" s="117"/>
      <c r="T15" s="135" t="s">
        <v>256</v>
      </c>
      <c r="U15" s="136"/>
      <c r="V15" s="137"/>
      <c r="W15" s="138">
        <f>SUM(W12:W14)</f>
        <v>902883.13447813515</v>
      </c>
      <c r="X15" s="117"/>
      <c r="Y15" s="135" t="s">
        <v>256</v>
      </c>
      <c r="Z15" s="136"/>
      <c r="AA15" s="137"/>
      <c r="AB15" s="138">
        <f>SUM(AB12:AB14)</f>
        <v>1892167.6411582988</v>
      </c>
      <c r="AC15" s="77"/>
    </row>
    <row r="16" spans="1:29" ht="18.95" customHeight="1">
      <c r="A16" s="77"/>
      <c r="B16" s="139" t="s">
        <v>257</v>
      </c>
      <c r="C16" s="140"/>
      <c r="D16" s="141">
        <f>SUM(D11:D15,D17)*'M2021 BLS SALARY CHART (53_PCT)'!D56</f>
        <v>1.1511538461538462</v>
      </c>
      <c r="E16" s="141"/>
      <c r="F16" s="141"/>
      <c r="G16" s="141">
        <f>SUM(G11:G15,G17)*'M2021 BLS SALARY CHART (53_PCT)'!D56</f>
        <v>1.7125384615384616</v>
      </c>
      <c r="H16" s="141">
        <f>SUM(H11:H15,H17)*'M2021 BLS SALARY CHART (53_PCT)'!D56</f>
        <v>3.7819871794871793</v>
      </c>
      <c r="I16" s="520" t="s">
        <v>258</v>
      </c>
      <c r="J16" s="521"/>
      <c r="K16" s="521"/>
      <c r="L16" s="521"/>
      <c r="M16" s="522"/>
      <c r="N16" s="77"/>
      <c r="O16" s="121" t="str">
        <f>B23</f>
        <v>Occupancy (per FTE)</v>
      </c>
      <c r="P16" s="76"/>
      <c r="Q16" s="117">
        <f>D23</f>
        <v>8237</v>
      </c>
      <c r="R16" s="119">
        <f>(Q12-D16-D17)*Q16</f>
        <v>62591.69576923077</v>
      </c>
      <c r="S16" s="117"/>
      <c r="T16" s="121" t="str">
        <f>O16</f>
        <v>Occupancy (per FTE)</v>
      </c>
      <c r="U16" s="76"/>
      <c r="V16" s="117">
        <f>Q16</f>
        <v>8237</v>
      </c>
      <c r="W16" s="119">
        <f>(V12-G16-2.9)*V16</f>
        <v>82452.37000000001</v>
      </c>
      <c r="X16" s="117"/>
      <c r="Y16" s="121" t="str">
        <f>O16</f>
        <v>Occupancy (per FTE)</v>
      </c>
      <c r="Z16" s="76"/>
      <c r="AA16" s="117">
        <f>Q16</f>
        <v>8237</v>
      </c>
      <c r="AB16" s="119">
        <f>(AA12-H16-H17)*AA16</f>
        <v>135635.93333333335</v>
      </c>
      <c r="AC16" s="77"/>
    </row>
    <row r="17" spans="2:32" ht="15.75">
      <c r="B17" s="113" t="s">
        <v>259</v>
      </c>
      <c r="C17" s="114"/>
      <c r="D17" s="115">
        <v>1.4</v>
      </c>
      <c r="E17" s="115"/>
      <c r="F17" s="115"/>
      <c r="G17" s="115">
        <f>D17*2.5</f>
        <v>3.5</v>
      </c>
      <c r="H17" s="115">
        <f>D17/D8*H8</f>
        <v>11.2</v>
      </c>
      <c r="I17" s="103" t="s">
        <v>243</v>
      </c>
      <c r="J17" s="103"/>
      <c r="K17" s="103"/>
      <c r="L17" s="103"/>
      <c r="M17" s="104"/>
      <c r="N17" s="77"/>
      <c r="O17" s="142" t="str">
        <f>B24</f>
        <v>All Other expenses (per FTE)</v>
      </c>
      <c r="P17" s="140"/>
      <c r="Q17" s="143">
        <f>D24</f>
        <v>3822.39</v>
      </c>
      <c r="R17" s="144">
        <f>Q17*Q12</f>
        <v>38797.258500000004</v>
      </c>
      <c r="S17" s="143"/>
      <c r="T17" s="142" t="str">
        <f>O17</f>
        <v>All Other expenses (per FTE)</v>
      </c>
      <c r="U17" s="140"/>
      <c r="V17" s="143">
        <f>$D$24</f>
        <v>3822.39</v>
      </c>
      <c r="W17" s="144">
        <f>V17*V12</f>
        <v>55893.044790000007</v>
      </c>
      <c r="X17" s="143"/>
      <c r="Y17" s="142" t="str">
        <f>B24</f>
        <v>All Other expenses (per FTE)</v>
      </c>
      <c r="Z17" s="140"/>
      <c r="AA17" s="143">
        <f>$D$24</f>
        <v>3822.39</v>
      </c>
      <c r="AB17" s="144">
        <f>AA17*AA12</f>
        <v>120209.01997499999</v>
      </c>
      <c r="AC17" s="77"/>
      <c r="AD17" s="77"/>
      <c r="AE17" s="77"/>
      <c r="AF17" s="77"/>
    </row>
    <row r="18" spans="2:32" ht="15.75">
      <c r="B18" s="113" t="s">
        <v>260</v>
      </c>
      <c r="C18" s="114"/>
      <c r="D18" s="115">
        <v>0.4</v>
      </c>
      <c r="E18" s="115"/>
      <c r="F18" s="115"/>
      <c r="G18" s="115">
        <f>D18*1.3</f>
        <v>0.52</v>
      </c>
      <c r="H18" s="115">
        <f t="shared" si="1"/>
        <v>0.8666666666666667</v>
      </c>
      <c r="I18" s="103" t="s">
        <v>243</v>
      </c>
      <c r="J18" s="103"/>
      <c r="K18" s="103"/>
      <c r="L18" s="103"/>
      <c r="M18" s="104"/>
      <c r="N18" s="77"/>
      <c r="O18" s="145" t="s">
        <v>261</v>
      </c>
      <c r="P18" s="146"/>
      <c r="Q18" s="147"/>
      <c r="R18" s="148">
        <f>SUM(R15:R17)</f>
        <v>752439.66030136542</v>
      </c>
      <c r="S18" s="149"/>
      <c r="T18" s="145" t="str">
        <f>O18</f>
        <v>Total Reimbursable Exp. Excl. Admin.</v>
      </c>
      <c r="U18" s="146"/>
      <c r="V18" s="147"/>
      <c r="W18" s="148">
        <f>SUM(W15:W17)</f>
        <v>1041228.5492681351</v>
      </c>
      <c r="X18" s="149"/>
      <c r="Y18" s="145" t="str">
        <f>T18</f>
        <v>Total Reimbursable Exp. Excl. Admin.</v>
      </c>
      <c r="Z18" s="146"/>
      <c r="AA18" s="150"/>
      <c r="AB18" s="148">
        <f>SUM(AB15:AB17)</f>
        <v>2148012.5944666322</v>
      </c>
      <c r="AC18" s="77"/>
      <c r="AD18" s="77"/>
      <c r="AE18" s="77"/>
      <c r="AF18" s="77"/>
    </row>
    <row r="19" spans="2:32" ht="18.75">
      <c r="B19" s="113" t="s">
        <v>262</v>
      </c>
      <c r="C19" s="114"/>
      <c r="D19" s="115">
        <v>0.25</v>
      </c>
      <c r="E19" s="115"/>
      <c r="F19" s="115"/>
      <c r="G19" s="115">
        <f>D19*1.3</f>
        <v>0.32500000000000001</v>
      </c>
      <c r="H19" s="115">
        <f t="shared" si="1"/>
        <v>0.54166666666666663</v>
      </c>
      <c r="I19" s="103" t="s">
        <v>243</v>
      </c>
      <c r="J19" s="103"/>
      <c r="K19" s="103"/>
      <c r="L19" s="103"/>
      <c r="M19" s="104"/>
      <c r="N19" s="77"/>
      <c r="O19" s="129" t="s">
        <v>263</v>
      </c>
      <c r="P19" s="151">
        <f>D26</f>
        <v>2.7811565914169036E-2</v>
      </c>
      <c r="Q19" s="152"/>
      <c r="R19" s="153">
        <f>(R16+R17)*P19</f>
        <v>2819.7855846273815</v>
      </c>
      <c r="S19" s="149"/>
      <c r="T19" s="129" t="s">
        <v>263</v>
      </c>
      <c r="U19" s="151">
        <f>P19</f>
        <v>2.7811565914169036E-2</v>
      </c>
      <c r="V19" s="152"/>
      <c r="W19" s="153">
        <f>SUM(W16+W17)*U19</f>
        <v>3847.6026223551412</v>
      </c>
      <c r="X19" s="149"/>
      <c r="Y19" s="129" t="s">
        <v>263</v>
      </c>
      <c r="Z19" s="151">
        <f>P19</f>
        <v>2.7811565914169036E-2</v>
      </c>
      <c r="AA19" s="154"/>
      <c r="AB19" s="153">
        <f>SUM(AB16+AB17)*Z19</f>
        <v>7115.4487827422126</v>
      </c>
      <c r="AC19" s="77"/>
      <c r="AD19" s="77"/>
      <c r="AE19" s="77"/>
      <c r="AF19" s="77"/>
    </row>
    <row r="20" spans="2:32" ht="19.5" thickBot="1">
      <c r="B20" s="523" t="s">
        <v>264</v>
      </c>
      <c r="C20" s="524"/>
      <c r="D20" s="155">
        <f>SUM(D9:D19)</f>
        <v>10.151153846153846</v>
      </c>
      <c r="E20" s="155"/>
      <c r="F20" s="155"/>
      <c r="G20" s="155">
        <f>SUM(G9:G19)</f>
        <v>14.61753846153846</v>
      </c>
      <c r="H20" s="155">
        <f>SUM(H9:H19)</f>
        <v>31.448653846153846</v>
      </c>
      <c r="I20" s="94"/>
      <c r="J20" s="94"/>
      <c r="K20" s="94"/>
      <c r="L20" s="94"/>
      <c r="M20" s="95"/>
      <c r="N20" s="77"/>
      <c r="O20" s="129" t="s">
        <v>265</v>
      </c>
      <c r="P20" s="156">
        <f>D25</f>
        <v>0.12</v>
      </c>
      <c r="Q20" s="157"/>
      <c r="R20" s="158">
        <f>(R18-R14)*P20</f>
        <v>88178.744540307685</v>
      </c>
      <c r="S20" s="159"/>
      <c r="T20" s="129" t="s">
        <v>265</v>
      </c>
      <c r="U20" s="156">
        <f>P20</f>
        <v>0.12</v>
      </c>
      <c r="V20" s="157"/>
      <c r="W20" s="158">
        <f>(W18-W14)*U20</f>
        <v>122015.69079962227</v>
      </c>
      <c r="X20" s="159"/>
      <c r="Y20" s="129" t="s">
        <v>265</v>
      </c>
      <c r="Z20" s="156">
        <f>P20</f>
        <v>0.12</v>
      </c>
      <c r="AA20" s="157"/>
      <c r="AB20" s="158">
        <f>(AB18-AB14)*Z20</f>
        <v>251617.48881459999</v>
      </c>
      <c r="AC20" s="77"/>
      <c r="AD20" s="77"/>
      <c r="AE20" s="77"/>
      <c r="AF20" s="118"/>
    </row>
    <row r="21" spans="2:32" ht="17.25" thickTop="1" thickBot="1">
      <c r="B21" s="525" t="s">
        <v>266</v>
      </c>
      <c r="C21" s="526"/>
      <c r="D21" s="526"/>
      <c r="E21" s="160"/>
      <c r="F21" s="160"/>
      <c r="G21" s="161"/>
      <c r="H21" s="162"/>
      <c r="I21" s="162"/>
      <c r="J21" s="162"/>
      <c r="K21" s="162"/>
      <c r="L21" s="162"/>
      <c r="M21" s="163"/>
      <c r="N21" s="77"/>
      <c r="O21" s="121" t="s">
        <v>267</v>
      </c>
      <c r="P21" s="164"/>
      <c r="Q21" s="165"/>
      <c r="R21" s="119">
        <f>SUM(R18:R20)</f>
        <v>843438.19042630051</v>
      </c>
      <c r="S21" s="76"/>
      <c r="T21" s="121" t="str">
        <f>O21</f>
        <v>Total Annual Amount</v>
      </c>
      <c r="U21" s="164"/>
      <c r="V21" s="165"/>
      <c r="W21" s="119">
        <f>SUM(W18:W20)</f>
        <v>1167091.8426901125</v>
      </c>
      <c r="X21" s="76"/>
      <c r="Y21" s="121" t="str">
        <f>T21</f>
        <v>Total Annual Amount</v>
      </c>
      <c r="Z21" s="164"/>
      <c r="AA21" s="165"/>
      <c r="AB21" s="119">
        <f>SUM(AB18:AB20)</f>
        <v>2406745.5320639741</v>
      </c>
      <c r="AC21" s="77"/>
      <c r="AD21" s="77"/>
      <c r="AE21" s="77"/>
      <c r="AF21" s="77"/>
    </row>
    <row r="22" spans="2:32" ht="16.5" thickBot="1">
      <c r="B22" s="166" t="s">
        <v>268</v>
      </c>
      <c r="C22" s="167"/>
      <c r="D22" s="168">
        <f>'M2021 BLS SALARY CHART (53_PCT)'!C38</f>
        <v>0.25390000000000001</v>
      </c>
      <c r="E22" s="168"/>
      <c r="F22" s="168"/>
      <c r="G22" s="169" t="s">
        <v>269</v>
      </c>
      <c r="H22" s="170"/>
      <c r="I22" s="170"/>
      <c r="J22" s="170"/>
      <c r="K22" s="170"/>
      <c r="L22" s="170"/>
      <c r="M22" s="171"/>
      <c r="N22" s="77"/>
      <c r="O22" s="172" t="s">
        <v>270</v>
      </c>
      <c r="P22" s="173"/>
      <c r="Q22" s="174"/>
      <c r="R22" s="175">
        <f>R21/12+1</f>
        <v>70287.515868858376</v>
      </c>
      <c r="S22" s="77"/>
      <c r="T22" s="172" t="str">
        <f>O22</f>
        <v>Total Monthly Rate</v>
      </c>
      <c r="U22" s="173"/>
      <c r="V22" s="174"/>
      <c r="W22" s="175">
        <f>W21/12</f>
        <v>97257.653557509373</v>
      </c>
      <c r="X22" s="77"/>
      <c r="Y22" s="172" t="str">
        <f>T22</f>
        <v>Total Monthly Rate</v>
      </c>
      <c r="Z22" s="173"/>
      <c r="AA22" s="174"/>
      <c r="AB22" s="175">
        <f>AB21/12+1</f>
        <v>200563.12767199785</v>
      </c>
      <c r="AC22" s="77"/>
      <c r="AD22" s="77"/>
      <c r="AE22" s="77"/>
      <c r="AF22" s="77"/>
    </row>
    <row r="23" spans="2:32" ht="15.75">
      <c r="B23" s="176" t="s">
        <v>271</v>
      </c>
      <c r="C23" s="177"/>
      <c r="D23" s="178">
        <v>8237</v>
      </c>
      <c r="E23" s="179"/>
      <c r="F23" s="179"/>
      <c r="G23" s="180" t="s">
        <v>272</v>
      </c>
      <c r="H23" s="181"/>
      <c r="I23" s="181"/>
      <c r="J23" s="181"/>
      <c r="K23" s="181"/>
      <c r="L23" s="181"/>
      <c r="M23" s="182"/>
      <c r="N23" s="77"/>
      <c r="O23" s="76"/>
      <c r="P23" s="77"/>
      <c r="Q23" s="77"/>
      <c r="R23" s="112"/>
      <c r="S23" s="77"/>
      <c r="T23" s="77"/>
      <c r="U23" s="77"/>
      <c r="V23" s="77"/>
      <c r="W23" s="112"/>
      <c r="X23" s="77"/>
      <c r="Y23" s="77"/>
      <c r="Z23" s="77"/>
      <c r="AA23" s="77"/>
      <c r="AB23" s="112"/>
      <c r="AC23" s="77"/>
      <c r="AD23" s="77"/>
      <c r="AE23" s="77"/>
      <c r="AF23" s="77"/>
    </row>
    <row r="24" spans="2:32" ht="15.75">
      <c r="B24" s="183" t="s">
        <v>273</v>
      </c>
      <c r="C24" s="165"/>
      <c r="D24" s="184">
        <v>3822.39</v>
      </c>
      <c r="E24" s="184"/>
      <c r="F24" s="184"/>
      <c r="G24" s="517" t="s">
        <v>274</v>
      </c>
      <c r="H24" s="518"/>
      <c r="I24" s="518"/>
      <c r="J24" s="518"/>
      <c r="K24" s="518"/>
      <c r="L24" s="518"/>
      <c r="M24" s="519"/>
      <c r="N24" s="77"/>
      <c r="O24" s="77"/>
      <c r="P24" s="77"/>
      <c r="Q24" s="77"/>
      <c r="R24" s="185"/>
      <c r="S24" s="77"/>
      <c r="T24" s="77"/>
      <c r="U24" s="77"/>
      <c r="V24" s="77"/>
      <c r="W24" s="185"/>
      <c r="X24" s="77"/>
      <c r="Y24" s="77"/>
      <c r="Z24" s="77"/>
      <c r="AA24" s="77"/>
      <c r="AB24" s="185"/>
      <c r="AC24" s="77"/>
      <c r="AD24" s="77"/>
      <c r="AE24" s="77"/>
      <c r="AF24" s="77"/>
    </row>
    <row r="25" spans="2:32" ht="15" customHeight="1">
      <c r="B25" s="166" t="s">
        <v>202</v>
      </c>
      <c r="C25" s="167"/>
      <c r="D25" s="186">
        <v>0.12</v>
      </c>
      <c r="E25" s="186"/>
      <c r="F25" s="186"/>
      <c r="G25" s="169" t="s">
        <v>275</v>
      </c>
      <c r="H25" s="170"/>
      <c r="I25" s="170"/>
      <c r="J25" s="170"/>
      <c r="K25" s="170"/>
      <c r="L25" s="170"/>
      <c r="M25" s="171"/>
      <c r="N25" s="77"/>
      <c r="O25" s="112"/>
      <c r="P25" s="187"/>
      <c r="Q25" s="188"/>
      <c r="R25" s="112"/>
      <c r="S25" s="77"/>
      <c r="T25" s="77"/>
      <c r="U25" s="77"/>
      <c r="V25" s="77"/>
      <c r="W25" s="112"/>
      <c r="X25" s="77"/>
      <c r="Y25" s="77"/>
      <c r="Z25" s="77"/>
      <c r="AA25" s="77"/>
      <c r="AB25" s="112"/>
      <c r="AC25" s="77"/>
      <c r="AD25" s="77"/>
      <c r="AE25" s="77"/>
      <c r="AF25" s="77"/>
    </row>
    <row r="26" spans="2:32" ht="15.75">
      <c r="B26" s="189" t="s">
        <v>276</v>
      </c>
      <c r="C26" s="190"/>
      <c r="D26" s="191">
        <f>'CAF FALL 2022'!CI24</f>
        <v>2.7811565914169036E-2</v>
      </c>
      <c r="E26" s="192"/>
      <c r="F26" s="192"/>
      <c r="G26" s="193" t="s">
        <v>277</v>
      </c>
      <c r="H26" s="193"/>
      <c r="I26" s="193"/>
      <c r="J26" s="193"/>
      <c r="K26" s="193"/>
      <c r="L26" s="193"/>
      <c r="M26" s="194"/>
      <c r="N26" s="77"/>
      <c r="O26" s="77"/>
      <c r="P26" s="516"/>
      <c r="Q26" s="516"/>
      <c r="R26" s="516"/>
      <c r="S26" s="516"/>
      <c r="T26" s="516"/>
      <c r="U26" s="516"/>
      <c r="V26" s="516"/>
      <c r="W26" s="516"/>
      <c r="X26" s="516"/>
      <c r="Y26" s="516"/>
      <c r="Z26" s="516"/>
      <c r="AA26" s="77"/>
      <c r="AB26" s="77"/>
      <c r="AC26" s="77"/>
      <c r="AD26" s="77"/>
      <c r="AE26" s="77"/>
      <c r="AF26" s="77"/>
    </row>
    <row r="27" spans="2:32" ht="15.75">
      <c r="B27" s="189"/>
      <c r="C27" s="190"/>
      <c r="D27" s="191"/>
      <c r="E27" s="192"/>
      <c r="F27" s="192"/>
      <c r="G27" s="193"/>
      <c r="H27" s="193"/>
      <c r="I27" s="193"/>
      <c r="J27" s="193"/>
      <c r="K27" s="193"/>
      <c r="L27" s="193"/>
      <c r="M27" s="194"/>
      <c r="N27" s="77"/>
      <c r="O27" s="77"/>
      <c r="P27" s="77"/>
      <c r="Q27" s="77"/>
      <c r="R27" s="195"/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77"/>
      <c r="AD27" s="77"/>
      <c r="AE27" s="77"/>
      <c r="AF27" s="77"/>
    </row>
    <row r="28" spans="2:32" ht="17.100000000000001" customHeight="1"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501"/>
      <c r="P28" s="501"/>
      <c r="Q28" s="501"/>
      <c r="R28" s="501"/>
      <c r="S28" s="196"/>
      <c r="T28" s="501"/>
      <c r="U28" s="501"/>
      <c r="V28" s="501"/>
      <c r="W28" s="501"/>
      <c r="X28" s="196"/>
      <c r="Y28" s="501"/>
      <c r="Z28" s="501"/>
      <c r="AA28" s="501"/>
      <c r="AB28" s="501"/>
      <c r="AC28" s="77"/>
      <c r="AD28" s="77"/>
      <c r="AE28" s="118"/>
      <c r="AF28" s="77"/>
    </row>
    <row r="29" spans="2:32" ht="15.75">
      <c r="B29" s="19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198"/>
      <c r="P29" s="199"/>
      <c r="Q29" s="200"/>
      <c r="R29" s="201"/>
      <c r="S29" s="198"/>
      <c r="T29" s="198"/>
      <c r="U29" s="199"/>
      <c r="V29" s="200"/>
      <c r="W29" s="200"/>
      <c r="X29" s="198"/>
      <c r="Y29" s="198"/>
      <c r="Z29" s="199"/>
      <c r="AA29" s="200"/>
      <c r="AB29" s="200"/>
      <c r="AC29" s="77"/>
      <c r="AD29" s="77"/>
      <c r="AE29" s="77"/>
      <c r="AF29" s="77"/>
    </row>
    <row r="30" spans="2:32" ht="15.75">
      <c r="B30" s="19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202"/>
      <c r="N30" s="77"/>
      <c r="O30" s="198"/>
      <c r="P30" s="199"/>
      <c r="Q30" s="198"/>
      <c r="R30" s="199"/>
      <c r="S30" s="198"/>
      <c r="T30" s="198"/>
      <c r="U30" s="199"/>
      <c r="V30" s="198"/>
      <c r="W30" s="199"/>
      <c r="X30" s="198"/>
      <c r="Y30" s="198"/>
      <c r="Z30" s="199"/>
      <c r="AA30" s="198"/>
      <c r="AB30" s="199"/>
      <c r="AC30" s="77"/>
      <c r="AD30" s="77"/>
      <c r="AE30" s="77"/>
      <c r="AF30" s="77"/>
    </row>
    <row r="31" spans="2:32" ht="15.75">
      <c r="B31" s="19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202"/>
      <c r="N31" s="77"/>
      <c r="O31" s="198"/>
      <c r="P31" s="199"/>
      <c r="Q31" s="198"/>
      <c r="R31" s="199"/>
      <c r="S31" s="198"/>
      <c r="T31" s="198"/>
      <c r="U31" s="199"/>
      <c r="V31" s="198"/>
      <c r="W31" s="199"/>
      <c r="X31" s="198"/>
      <c r="Y31" s="198"/>
      <c r="Z31" s="199"/>
      <c r="AA31" s="198"/>
      <c r="AB31" s="199"/>
      <c r="AC31" s="77"/>
      <c r="AD31" s="77"/>
      <c r="AE31" s="77"/>
      <c r="AF31" s="77"/>
    </row>
    <row r="32" spans="2:32" ht="18.95" customHeight="1">
      <c r="B32" s="19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202"/>
      <c r="N32" s="77"/>
      <c r="O32" s="203"/>
      <c r="P32" s="198"/>
      <c r="Q32" s="198"/>
      <c r="R32" s="198"/>
      <c r="S32" s="204"/>
      <c r="T32" s="203"/>
      <c r="U32" s="198"/>
      <c r="V32" s="198"/>
      <c r="W32" s="198"/>
      <c r="X32" s="204"/>
      <c r="Y32" s="203"/>
      <c r="Z32" s="198"/>
      <c r="AA32" s="198"/>
      <c r="AB32" s="198"/>
      <c r="AC32" s="77"/>
      <c r="AD32" s="77"/>
      <c r="AE32" s="77"/>
      <c r="AF32" s="77"/>
    </row>
    <row r="33" spans="2:28" ht="21" customHeight="1">
      <c r="B33" s="19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200"/>
      <c r="P33" s="205"/>
      <c r="Q33" s="206"/>
      <c r="R33" s="204"/>
      <c r="S33" s="204"/>
      <c r="T33" s="200"/>
      <c r="U33" s="205"/>
      <c r="V33" s="206"/>
      <c r="W33" s="204"/>
      <c r="X33" s="204"/>
      <c r="Y33" s="200"/>
      <c r="Z33" s="205"/>
      <c r="AA33" s="206"/>
      <c r="AB33" s="204"/>
    </row>
    <row r="34" spans="2:28" ht="15.75">
      <c r="B34" s="19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200"/>
      <c r="P34" s="205"/>
      <c r="Q34" s="206"/>
      <c r="R34" s="204"/>
      <c r="S34" s="204"/>
      <c r="T34" s="200"/>
      <c r="U34" s="205"/>
      <c r="V34" s="206"/>
      <c r="W34" s="204"/>
      <c r="X34" s="204"/>
      <c r="Y34" s="200"/>
      <c r="Z34" s="205"/>
      <c r="AA34" s="206"/>
      <c r="AB34" s="204"/>
    </row>
    <row r="35" spans="2:28" ht="54" customHeight="1">
      <c r="B35" s="77"/>
      <c r="C35" s="77"/>
      <c r="D35" s="77"/>
      <c r="E35" s="77"/>
      <c r="F35" s="77"/>
      <c r="G35" s="77"/>
      <c r="H35" s="77"/>
      <c r="I35" s="77"/>
      <c r="J35" s="77"/>
      <c r="K35" s="207"/>
      <c r="L35" s="77"/>
      <c r="M35" s="77"/>
      <c r="N35" s="77"/>
      <c r="O35" s="200"/>
      <c r="P35" s="205"/>
      <c r="Q35" s="206"/>
      <c r="R35" s="204"/>
      <c r="S35" s="204"/>
      <c r="T35" s="200"/>
      <c r="U35" s="205"/>
      <c r="V35" s="206"/>
      <c r="W35" s="204"/>
      <c r="X35" s="204"/>
      <c r="Y35" s="200"/>
      <c r="Z35" s="205"/>
      <c r="AA35" s="206"/>
      <c r="AB35" s="204"/>
    </row>
    <row r="36" spans="2:28" ht="21.95" customHeight="1">
      <c r="B36" s="77"/>
      <c r="C36" s="77"/>
      <c r="D36" s="77"/>
      <c r="E36" s="77"/>
      <c r="F36" s="77"/>
      <c r="G36" s="117"/>
      <c r="H36" s="77"/>
      <c r="I36" s="117"/>
      <c r="J36" s="77"/>
      <c r="K36" s="207"/>
      <c r="L36" s="77"/>
      <c r="M36" s="77"/>
      <c r="N36" s="77"/>
      <c r="O36" s="200"/>
      <c r="P36" s="205"/>
      <c r="Q36" s="206"/>
      <c r="R36" s="204"/>
      <c r="S36" s="204"/>
      <c r="T36" s="200"/>
      <c r="U36" s="205"/>
      <c r="V36" s="206"/>
      <c r="W36" s="204"/>
      <c r="X36" s="204"/>
      <c r="Y36" s="200"/>
      <c r="Z36" s="205"/>
      <c r="AA36" s="206"/>
      <c r="AB36" s="204"/>
    </row>
    <row r="37" spans="2:28" ht="21" customHeight="1">
      <c r="B37" s="77"/>
      <c r="C37" s="77"/>
      <c r="D37" s="77"/>
      <c r="E37" s="77"/>
      <c r="F37" s="77"/>
      <c r="G37" s="117"/>
      <c r="H37" s="77"/>
      <c r="I37" s="112"/>
      <c r="J37" s="77"/>
      <c r="K37" s="207"/>
      <c r="L37" s="77"/>
      <c r="M37" s="77"/>
      <c r="N37" s="77"/>
      <c r="O37" s="200"/>
      <c r="P37" s="205"/>
      <c r="Q37" s="206"/>
      <c r="R37" s="204"/>
      <c r="S37" s="204"/>
      <c r="T37" s="200"/>
      <c r="U37" s="205"/>
      <c r="V37" s="206"/>
      <c r="W37" s="204"/>
      <c r="X37" s="204"/>
      <c r="Y37" s="200"/>
      <c r="Z37" s="205"/>
      <c r="AA37" s="206"/>
      <c r="AB37" s="204"/>
    </row>
    <row r="38" spans="2:28" ht="15.75" hidden="1">
      <c r="B38" s="77"/>
      <c r="C38" s="77"/>
      <c r="D38" s="77"/>
      <c r="E38" s="77"/>
      <c r="F38" s="77"/>
      <c r="G38" s="117"/>
      <c r="H38" s="77"/>
      <c r="I38" s="117"/>
      <c r="J38" s="77"/>
      <c r="K38" s="207"/>
      <c r="L38" s="77"/>
      <c r="M38" s="77"/>
      <c r="N38" s="77"/>
      <c r="O38" s="200"/>
      <c r="P38" s="205"/>
      <c r="Q38" s="206"/>
      <c r="R38" s="204"/>
      <c r="S38" s="204"/>
      <c r="T38" s="200"/>
      <c r="U38" s="205"/>
      <c r="V38" s="206"/>
      <c r="W38" s="204"/>
      <c r="X38" s="204"/>
      <c r="Y38" s="200"/>
      <c r="Z38" s="205"/>
      <c r="AA38" s="206"/>
      <c r="AB38" s="204"/>
    </row>
    <row r="39" spans="2:28" ht="15.75" hidden="1">
      <c r="B39" s="77"/>
      <c r="C39" s="77"/>
      <c r="D39" s="77"/>
      <c r="E39" s="77"/>
      <c r="F39" s="77"/>
      <c r="G39" s="208"/>
      <c r="H39" s="77"/>
      <c r="I39" s="77"/>
      <c r="J39" s="77"/>
      <c r="K39" s="207"/>
      <c r="L39" s="77"/>
      <c r="M39" s="77"/>
      <c r="N39" s="77"/>
      <c r="O39" s="200"/>
      <c r="P39" s="205"/>
      <c r="Q39" s="206"/>
      <c r="R39" s="204"/>
      <c r="S39" s="204"/>
      <c r="T39" s="200"/>
      <c r="U39" s="205"/>
      <c r="V39" s="206"/>
      <c r="W39" s="204"/>
      <c r="X39" s="204"/>
      <c r="Y39" s="200"/>
      <c r="Z39" s="205"/>
      <c r="AA39" s="206"/>
      <c r="AB39" s="204"/>
    </row>
    <row r="40" spans="2:28" ht="15.75" hidden="1">
      <c r="B40" s="77"/>
      <c r="C40" s="77"/>
      <c r="D40" s="77"/>
      <c r="E40" s="77"/>
      <c r="F40" s="77"/>
      <c r="G40" s="77"/>
      <c r="H40" s="77"/>
      <c r="I40" s="77"/>
      <c r="J40" s="77"/>
      <c r="K40" s="207"/>
      <c r="L40" s="77"/>
      <c r="M40" s="77"/>
      <c r="N40" s="77"/>
      <c r="O40" s="200"/>
      <c r="P40" s="205"/>
      <c r="Q40" s="206"/>
      <c r="R40" s="204"/>
      <c r="S40" s="205"/>
      <c r="T40" s="200"/>
      <c r="U40" s="205"/>
      <c r="V40" s="206"/>
      <c r="W40" s="204"/>
      <c r="X40" s="205"/>
      <c r="Y40" s="200"/>
      <c r="Z40" s="205"/>
      <c r="AA40" s="206"/>
      <c r="AB40" s="204"/>
    </row>
    <row r="41" spans="2:28" ht="15.75" hidden="1">
      <c r="B41" s="77"/>
      <c r="C41" s="77"/>
      <c r="D41" s="117"/>
      <c r="E41" s="117"/>
      <c r="F41" s="117"/>
      <c r="G41" s="117"/>
      <c r="H41" s="117"/>
      <c r="I41" s="77"/>
      <c r="J41" s="77"/>
      <c r="K41" s="117"/>
      <c r="L41" s="112"/>
      <c r="M41" s="117"/>
      <c r="N41" s="77"/>
      <c r="O41" s="200"/>
      <c r="P41" s="205"/>
      <c r="Q41" s="206"/>
      <c r="R41" s="204"/>
      <c r="S41" s="204"/>
      <c r="T41" s="200"/>
      <c r="U41" s="205"/>
      <c r="V41" s="206"/>
      <c r="W41" s="204"/>
      <c r="X41" s="204"/>
      <c r="Y41" s="200"/>
      <c r="Z41" s="205"/>
      <c r="AA41" s="206"/>
      <c r="AB41" s="204"/>
    </row>
    <row r="42" spans="2:28" ht="15.75" hidden="1">
      <c r="B42" s="77"/>
      <c r="C42" s="77"/>
      <c r="D42" s="117"/>
      <c r="E42" s="117"/>
      <c r="F42" s="117"/>
      <c r="G42" s="112"/>
      <c r="H42" s="77"/>
      <c r="I42" s="77"/>
      <c r="J42" s="77"/>
      <c r="K42" s="77"/>
      <c r="L42" s="77"/>
      <c r="M42" s="77"/>
      <c r="N42" s="77"/>
      <c r="O42" s="200"/>
      <c r="P42" s="205"/>
      <c r="Q42" s="206"/>
      <c r="R42" s="204"/>
      <c r="S42" s="209"/>
      <c r="T42" s="200"/>
      <c r="U42" s="205"/>
      <c r="V42" s="206"/>
      <c r="W42" s="204"/>
      <c r="X42" s="209"/>
      <c r="Y42" s="200"/>
      <c r="Z42" s="205"/>
      <c r="AA42" s="206"/>
      <c r="AB42" s="204"/>
    </row>
    <row r="43" spans="2:28" ht="15.75" hidden="1"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200"/>
      <c r="P43" s="205"/>
      <c r="Q43" s="206"/>
      <c r="R43" s="204"/>
      <c r="S43" s="200"/>
      <c r="T43" s="200"/>
      <c r="U43" s="205"/>
      <c r="V43" s="206"/>
      <c r="W43" s="204"/>
      <c r="X43" s="200"/>
      <c r="Y43" s="200"/>
      <c r="Z43" s="205"/>
      <c r="AA43" s="206"/>
      <c r="AB43" s="204"/>
    </row>
    <row r="44" spans="2:28" ht="15.75" hidden="1"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203"/>
      <c r="P44" s="203"/>
      <c r="Q44" s="210"/>
      <c r="R44" s="209"/>
      <c r="S44" s="205"/>
      <c r="T44" s="203"/>
      <c r="U44" s="203"/>
      <c r="V44" s="210"/>
      <c r="W44" s="209"/>
      <c r="X44" s="205"/>
      <c r="Y44" s="203"/>
      <c r="Z44" s="203"/>
      <c r="AA44" s="210"/>
      <c r="AB44" s="209"/>
    </row>
    <row r="45" spans="2:28" ht="15.75" hidden="1"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203"/>
      <c r="P45" s="211"/>
      <c r="Q45" s="203"/>
      <c r="R45" s="200"/>
      <c r="S45" s="209"/>
      <c r="T45" s="203"/>
      <c r="U45" s="211"/>
      <c r="V45" s="203"/>
      <c r="W45" s="200"/>
      <c r="X45" s="209"/>
      <c r="Y45" s="203"/>
      <c r="Z45" s="211"/>
      <c r="AA45" s="203"/>
      <c r="AB45" s="200"/>
    </row>
    <row r="46" spans="2:28" ht="15.75" hidden="1"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200"/>
      <c r="P46" s="212"/>
      <c r="Q46" s="200"/>
      <c r="R46" s="205"/>
      <c r="S46" s="209"/>
      <c r="T46" s="200"/>
      <c r="U46" s="212"/>
      <c r="V46" s="200"/>
      <c r="W46" s="205"/>
      <c r="X46" s="209"/>
      <c r="Y46" s="200"/>
      <c r="Z46" s="212"/>
      <c r="AA46" s="200"/>
      <c r="AB46" s="205"/>
    </row>
    <row r="47" spans="2:28" ht="15.75" hidden="1"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200"/>
      <c r="P47" s="212"/>
      <c r="Q47" s="200"/>
      <c r="R47" s="205"/>
      <c r="S47" s="209"/>
      <c r="T47" s="200"/>
      <c r="U47" s="212"/>
      <c r="V47" s="200"/>
      <c r="W47" s="205"/>
      <c r="X47" s="209"/>
      <c r="Y47" s="200"/>
      <c r="Z47" s="212"/>
      <c r="AA47" s="200"/>
      <c r="AB47" s="205"/>
    </row>
    <row r="48" spans="2:28" ht="15.75" hidden="1" customHeight="1"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213"/>
      <c r="P48" s="211"/>
      <c r="Q48" s="214"/>
      <c r="R48" s="209"/>
      <c r="S48" s="205"/>
      <c r="T48" s="213"/>
      <c r="U48" s="211"/>
      <c r="V48" s="214"/>
      <c r="W48" s="209"/>
      <c r="X48" s="205"/>
      <c r="Y48" s="213"/>
      <c r="Z48" s="211"/>
      <c r="AA48" s="214"/>
      <c r="AB48" s="209"/>
    </row>
    <row r="49" spans="15:28" ht="15.75" hidden="1" customHeight="1">
      <c r="O49" s="213"/>
      <c r="P49" s="211"/>
      <c r="Q49" s="214"/>
      <c r="R49" s="209"/>
      <c r="S49" s="205"/>
      <c r="T49" s="213"/>
      <c r="U49" s="211"/>
      <c r="V49" s="214"/>
      <c r="W49" s="209"/>
      <c r="X49" s="205"/>
      <c r="Y49" s="213"/>
      <c r="Z49" s="211"/>
      <c r="AA49" s="214"/>
      <c r="AB49" s="209"/>
    </row>
    <row r="50" spans="15:28" ht="15.75" hidden="1" customHeight="1">
      <c r="O50" s="200"/>
      <c r="P50" s="203"/>
      <c r="Q50" s="205"/>
      <c r="R50" s="204"/>
      <c r="S50" s="205"/>
      <c r="T50" s="200"/>
      <c r="U50" s="203"/>
      <c r="V50" s="205"/>
      <c r="W50" s="204"/>
      <c r="X50" s="205"/>
      <c r="Y50" s="200"/>
      <c r="Z50" s="203"/>
      <c r="AA50" s="205"/>
      <c r="AB50" s="215"/>
    </row>
    <row r="51" spans="15:28" ht="15.75" hidden="1" customHeight="1">
      <c r="O51" s="216"/>
      <c r="P51" s="216"/>
      <c r="Q51" s="217"/>
      <c r="R51" s="217"/>
      <c r="S51" s="217"/>
      <c r="T51" s="216"/>
      <c r="U51" s="216"/>
      <c r="V51" s="217"/>
      <c r="W51" s="218"/>
      <c r="X51" s="217"/>
      <c r="Y51" s="216"/>
      <c r="Z51" s="216"/>
      <c r="AA51" s="217"/>
      <c r="AB51" s="217"/>
    </row>
    <row r="52" spans="15:28" hidden="1">
      <c r="O52" s="203"/>
      <c r="P52" s="200"/>
      <c r="Q52" s="219"/>
      <c r="R52" s="220"/>
      <c r="S52" s="220"/>
      <c r="T52" s="203"/>
      <c r="U52" s="200"/>
      <c r="V52" s="219"/>
      <c r="W52" s="220"/>
      <c r="X52" s="220"/>
      <c r="Y52" s="203"/>
      <c r="Z52" s="200"/>
      <c r="AA52" s="221"/>
      <c r="AB52" s="220"/>
    </row>
    <row r="53" spans="15:28" hidden="1">
      <c r="O53" s="200"/>
      <c r="P53" s="222"/>
      <c r="Q53" s="200"/>
      <c r="R53" s="223"/>
      <c r="S53" s="209"/>
      <c r="T53" s="200"/>
      <c r="U53" s="222"/>
      <c r="V53" s="200"/>
      <c r="W53" s="223"/>
      <c r="X53" s="209"/>
      <c r="Y53" s="200"/>
      <c r="Z53" s="222"/>
      <c r="AA53" s="200"/>
      <c r="AB53" s="223"/>
    </row>
    <row r="54" spans="15:28" hidden="1">
      <c r="O54" s="200"/>
      <c r="P54" s="200"/>
      <c r="Q54" s="200"/>
      <c r="R54" s="205"/>
      <c r="S54" s="200"/>
      <c r="T54" s="200"/>
      <c r="U54" s="200"/>
      <c r="V54" s="200"/>
      <c r="W54" s="205"/>
      <c r="X54" s="200"/>
      <c r="Y54" s="200"/>
      <c r="Z54" s="200"/>
      <c r="AA54" s="200"/>
      <c r="AB54" s="205"/>
    </row>
    <row r="55" spans="15:28" hidden="1">
      <c r="O55" s="200"/>
      <c r="P55" s="222"/>
      <c r="Q55" s="200"/>
      <c r="R55" s="224"/>
      <c r="S55" s="203"/>
      <c r="T55" s="200"/>
      <c r="U55" s="222"/>
      <c r="V55" s="200"/>
      <c r="W55" s="224"/>
      <c r="X55" s="203"/>
      <c r="Y55" s="200"/>
      <c r="Z55" s="222"/>
      <c r="AA55" s="200"/>
      <c r="AB55" s="224"/>
    </row>
    <row r="56" spans="15:28" hidden="1">
      <c r="O56" s="200"/>
      <c r="P56" s="212"/>
      <c r="Q56" s="225"/>
      <c r="R56" s="204"/>
      <c r="S56" s="203"/>
      <c r="T56" s="200"/>
      <c r="U56" s="212"/>
      <c r="V56" s="225"/>
      <c r="W56" s="204"/>
      <c r="X56" s="203"/>
      <c r="Y56" s="200"/>
      <c r="Z56" s="212"/>
      <c r="AA56" s="225"/>
      <c r="AB56" s="204"/>
    </row>
    <row r="57" spans="15:28" hidden="1">
      <c r="O57" s="203"/>
      <c r="P57" s="212"/>
      <c r="Q57" s="200"/>
      <c r="R57" s="226"/>
      <c r="S57" s="200"/>
      <c r="T57" s="203"/>
      <c r="U57" s="212"/>
      <c r="V57" s="200"/>
      <c r="W57" s="226"/>
      <c r="X57" s="200"/>
      <c r="Y57" s="203"/>
      <c r="Z57" s="212"/>
      <c r="AA57" s="200"/>
      <c r="AB57" s="226"/>
    </row>
    <row r="58" spans="15:28" ht="15.75" hidden="1"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</row>
    <row r="59" spans="15:28" ht="15.75" hidden="1"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</row>
    <row r="60" spans="15:28" ht="15.75" hidden="1"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/>
    </row>
    <row r="61" spans="15:28" ht="15.75" hidden="1"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7"/>
      <c r="AB61" s="77"/>
    </row>
    <row r="62" spans="15:28" ht="15.75" hidden="1"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  <c r="AA62" s="77"/>
      <c r="AB62" s="77"/>
    </row>
    <row r="63" spans="15:28" ht="15.75" hidden="1"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A63" s="77"/>
      <c r="AB63" s="77"/>
    </row>
    <row r="64" spans="15:28" ht="15.75" hidden="1"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  <c r="AA64" s="77"/>
      <c r="AB64" s="77"/>
    </row>
    <row r="65" hidden="1"/>
    <row r="66" hidden="1"/>
    <row r="67" hidden="1"/>
    <row r="68" hidden="1"/>
    <row r="69" hidden="1"/>
    <row r="70" hidden="1"/>
    <row r="71" hidden="1"/>
  </sheetData>
  <mergeCells count="14">
    <mergeCell ref="O28:R28"/>
    <mergeCell ref="T28:W28"/>
    <mergeCell ref="Y28:AB28"/>
    <mergeCell ref="B4:M4"/>
    <mergeCell ref="O4:R4"/>
    <mergeCell ref="T4:W4"/>
    <mergeCell ref="Y4:AB4"/>
    <mergeCell ref="B5:D5"/>
    <mergeCell ref="G5:M5"/>
    <mergeCell ref="P26:Z26"/>
    <mergeCell ref="G24:M24"/>
    <mergeCell ref="I16:M16"/>
    <mergeCell ref="B20:C20"/>
    <mergeCell ref="B21:D21"/>
  </mergeCells>
  <pageMargins left="0.2" right="0.2" top="0.25" bottom="0.25" header="0.3" footer="0.3"/>
  <pageSetup scale="3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7432C-AB28-4C8C-A552-907F4091DBFD}">
  <sheetPr>
    <pageSetUpPr fitToPage="1"/>
  </sheetPr>
  <dimension ref="A1:P95"/>
  <sheetViews>
    <sheetView zoomScale="75" zoomScaleNormal="75" workbookViewId="0">
      <selection activeCell="D23" sqref="D23"/>
    </sheetView>
  </sheetViews>
  <sheetFormatPr defaultColWidth="15" defaultRowHeight="21"/>
  <cols>
    <col min="1" max="1" width="7.140625" style="228" customWidth="1"/>
    <col min="2" max="2" width="55.28515625" style="228" bestFit="1" customWidth="1"/>
    <col min="3" max="3" width="13" style="228" bestFit="1" customWidth="1"/>
    <col min="4" max="4" width="53.85546875" style="228" bestFit="1" customWidth="1"/>
    <col min="5" max="5" width="15" style="228" customWidth="1"/>
    <col min="6" max="6" width="45.5703125" style="229" bestFit="1" customWidth="1"/>
    <col min="7" max="7" width="17.5703125" style="229" customWidth="1"/>
    <col min="8" max="8" width="12.85546875" style="229" bestFit="1" customWidth="1"/>
    <col min="9" max="9" width="18.5703125" style="229" customWidth="1"/>
    <col min="10" max="10" width="12.7109375" style="230" customWidth="1"/>
    <col min="11" max="16" width="15" style="228" hidden="1" customWidth="1"/>
    <col min="17" max="16384" width="15" style="228"/>
  </cols>
  <sheetData>
    <row r="1" spans="1:10">
      <c r="A1" s="227"/>
      <c r="B1" s="227" t="s">
        <v>278</v>
      </c>
    </row>
    <row r="2" spans="1:10" ht="21.75" thickBot="1">
      <c r="B2" s="231"/>
    </row>
    <row r="3" spans="1:10" ht="21.95" customHeight="1" thickBot="1">
      <c r="B3" s="528" t="str">
        <f>'[15]Models A B C'!B4:M4</f>
        <v>MASTER DATA LOOKUP TABLE</v>
      </c>
      <c r="C3" s="529"/>
      <c r="D3" s="530"/>
      <c r="E3" s="77"/>
      <c r="F3" s="531" t="s">
        <v>279</v>
      </c>
      <c r="G3" s="532"/>
      <c r="H3" s="532"/>
      <c r="I3" s="533"/>
      <c r="J3" s="229"/>
    </row>
    <row r="4" spans="1:10" ht="21.95" customHeight="1">
      <c r="B4" s="534" t="s">
        <v>280</v>
      </c>
      <c r="C4" s="535"/>
      <c r="D4" s="232" t="s">
        <v>228</v>
      </c>
      <c r="F4" s="233" t="s">
        <v>281</v>
      </c>
      <c r="G4" s="234">
        <f>[16]BlendedModels!N6</f>
        <v>6</v>
      </c>
      <c r="H4" s="235" t="s">
        <v>282</v>
      </c>
      <c r="I4" s="236">
        <f>G4*365</f>
        <v>2190</v>
      </c>
      <c r="J4" s="229"/>
    </row>
    <row r="5" spans="1:10" ht="21.95" customHeight="1">
      <c r="B5" s="237"/>
      <c r="C5" s="238" t="s">
        <v>236</v>
      </c>
      <c r="D5" s="239"/>
      <c r="F5" s="240" t="s">
        <v>122</v>
      </c>
      <c r="G5" s="241"/>
      <c r="H5" s="241" t="s">
        <v>240</v>
      </c>
      <c r="I5" s="242" t="s">
        <v>241</v>
      </c>
      <c r="J5" s="229"/>
    </row>
    <row r="6" spans="1:10" ht="21.95" customHeight="1">
      <c r="B6" s="243" t="s">
        <v>245</v>
      </c>
      <c r="C6" s="244">
        <f>[16]BlendedModels!D21</f>
        <v>1</v>
      </c>
      <c r="D6" s="245" t="s">
        <v>258</v>
      </c>
      <c r="F6" s="116" t="s">
        <v>244</v>
      </c>
      <c r="G6" s="246"/>
      <c r="H6" s="247"/>
      <c r="I6" s="248">
        <v>72974.720000000001</v>
      </c>
      <c r="J6" s="229"/>
    </row>
    <row r="7" spans="1:10" ht="21.95" customHeight="1">
      <c r="B7" s="249" t="s">
        <v>283</v>
      </c>
      <c r="C7" s="244">
        <f>SUM([16]BlendedModels!D23:D25)</f>
        <v>1.1000000000000001</v>
      </c>
      <c r="D7" s="245" t="s">
        <v>258</v>
      </c>
      <c r="F7" s="121" t="s">
        <v>246</v>
      </c>
      <c r="G7" s="246"/>
      <c r="H7" s="247"/>
      <c r="I7" s="248">
        <v>118638.46</v>
      </c>
      <c r="J7" s="229"/>
    </row>
    <row r="8" spans="1:10" ht="21.95" customHeight="1" thickBot="1">
      <c r="B8" s="249" t="s">
        <v>284</v>
      </c>
      <c r="C8" s="244">
        <f>[16]BlendedModels!D22</f>
        <v>0.6</v>
      </c>
      <c r="D8" s="245" t="s">
        <v>258</v>
      </c>
      <c r="F8" s="121" t="s">
        <v>248</v>
      </c>
      <c r="G8" s="246"/>
      <c r="H8" s="247"/>
      <c r="I8" s="248">
        <v>198094.74</v>
      </c>
      <c r="J8" s="229"/>
    </row>
    <row r="9" spans="1:10" ht="21.95" customHeight="1" thickBot="1">
      <c r="B9" s="243" t="s">
        <v>285</v>
      </c>
      <c r="C9" s="244">
        <f>[16]BlendedModels!D26</f>
        <v>4.2</v>
      </c>
      <c r="D9" s="245" t="s">
        <v>258</v>
      </c>
      <c r="F9" s="250" t="s">
        <v>250</v>
      </c>
      <c r="G9" s="251"/>
      <c r="H9" s="252">
        <v>7.712307692307693</v>
      </c>
      <c r="I9" s="253">
        <f>SUM(I6:I8)</f>
        <v>389707.92</v>
      </c>
      <c r="J9" s="229"/>
    </row>
    <row r="10" spans="1:10" ht="21.95" customHeight="1">
      <c r="B10" s="139" t="s">
        <v>257</v>
      </c>
      <c r="C10" s="254">
        <f>C9*'M2021 BLS SALARY CHART (53_PCT)'!D56</f>
        <v>0.66230769230769226</v>
      </c>
      <c r="D10" s="245" t="s">
        <v>258</v>
      </c>
      <c r="F10" s="255" t="s">
        <v>252</v>
      </c>
      <c r="G10" s="246"/>
      <c r="H10" s="256">
        <f>C13</f>
        <v>0.25390000000000001</v>
      </c>
      <c r="I10" s="248">
        <f>I9*H10</f>
        <v>98946.840888000006</v>
      </c>
      <c r="J10" s="229"/>
    </row>
    <row r="11" spans="1:10" ht="21.95" customHeight="1">
      <c r="B11" s="243" t="s">
        <v>262</v>
      </c>
      <c r="C11" s="244">
        <f>[16]BlendedModels!D30*0.6</f>
        <v>0.15</v>
      </c>
      <c r="D11" s="245" t="s">
        <v>258</v>
      </c>
      <c r="F11" s="255" t="s">
        <v>286</v>
      </c>
      <c r="G11" s="246"/>
      <c r="H11" s="256">
        <f>C17</f>
        <v>2.7811565914169036E-2</v>
      </c>
      <c r="I11" s="248">
        <f>(I9+I10)*H11</f>
        <v>13590.254091709121</v>
      </c>
      <c r="J11" s="229"/>
    </row>
    <row r="12" spans="1:10" ht="21.95" customHeight="1">
      <c r="B12" s="536" t="s">
        <v>266</v>
      </c>
      <c r="C12" s="537"/>
      <c r="D12" s="257"/>
      <c r="F12" s="258" t="s">
        <v>256</v>
      </c>
      <c r="G12" s="259"/>
      <c r="H12" s="260"/>
      <c r="I12" s="261">
        <f>SUM(I9:I11)</f>
        <v>502245.01497970911</v>
      </c>
      <c r="J12" s="229"/>
    </row>
    <row r="13" spans="1:10" ht="21.95" customHeight="1">
      <c r="B13" s="262" t="s">
        <v>268</v>
      </c>
      <c r="C13" s="263">
        <f>'[15]Models A B C Budget'!D33</f>
        <v>0.25390000000000001</v>
      </c>
      <c r="D13" s="264" t="s">
        <v>287</v>
      </c>
      <c r="F13" s="255" t="str">
        <f>B14</f>
        <v>Occupancy (per FTE)</v>
      </c>
      <c r="G13" s="265"/>
      <c r="H13" s="246">
        <f>C14</f>
        <v>8237.2400206283419</v>
      </c>
      <c r="I13" s="266">
        <f>H13*(H9-'[15]Site Only Model Budget'!H10)</f>
        <v>58072.542145429819</v>
      </c>
      <c r="J13" s="229"/>
    </row>
    <row r="14" spans="1:10" ht="21.95" customHeight="1">
      <c r="B14" s="183" t="str">
        <f>'[15]Models A B C Budget'!B34</f>
        <v>Occupancy (per FTE)</v>
      </c>
      <c r="C14" s="267">
        <f>'[15]Models A B C Budget'!D34</f>
        <v>8237.2400206283419</v>
      </c>
      <c r="D14" s="268" t="str">
        <f>'[15]Models A B C Budget'!G34</f>
        <v>FY21 UFR Data wtg avg</v>
      </c>
      <c r="F14" s="255" t="str">
        <f>B15</f>
        <v>All Other expenses (per FTE)</v>
      </c>
      <c r="G14" s="265"/>
      <c r="H14" s="246">
        <f>C15</f>
        <v>3822.3891273763002</v>
      </c>
      <c r="I14" s="266">
        <f>H14*H9</f>
        <v>29479.441070057528</v>
      </c>
      <c r="J14" s="229"/>
    </row>
    <row r="15" spans="1:10" ht="47.25">
      <c r="B15" s="183" t="str">
        <f>'[15]Models A B C Budget'!B35</f>
        <v>All Other expenses (per FTE)</v>
      </c>
      <c r="C15" s="267">
        <f>'[15]Models A B C Budget'!D35</f>
        <v>3822.3891273763002</v>
      </c>
      <c r="D15" s="269" t="s">
        <v>288</v>
      </c>
      <c r="F15" s="258" t="s">
        <v>261</v>
      </c>
      <c r="G15" s="270"/>
      <c r="H15" s="271"/>
      <c r="I15" s="272">
        <f>SUM(I12:I14)</f>
        <v>589796.9981951965</v>
      </c>
      <c r="J15" s="229"/>
    </row>
    <row r="16" spans="1:10">
      <c r="B16" s="273" t="s">
        <v>202</v>
      </c>
      <c r="C16" s="274">
        <f>'[15]Models A B C Budget'!D36</f>
        <v>0.12</v>
      </c>
      <c r="D16" s="275" t="s">
        <v>275</v>
      </c>
      <c r="F16" s="255" t="s">
        <v>289</v>
      </c>
      <c r="G16" s="276"/>
      <c r="H16" s="277">
        <f>C17</f>
        <v>2.7811565914169036E-2</v>
      </c>
      <c r="I16" s="278">
        <f>(I13+I14)*H16</f>
        <v>2434.9577521137471</v>
      </c>
      <c r="J16" s="229"/>
    </row>
    <row r="17" spans="2:16" ht="21.95" customHeight="1" thickBot="1">
      <c r="B17" s="189" t="s">
        <v>276</v>
      </c>
      <c r="C17" s="279">
        <f>'[15]Models A B C Budget'!D37</f>
        <v>2.7811565914169036E-2</v>
      </c>
      <c r="D17" s="280" t="str">
        <f>'[15]Models A B C Budget'!G37</f>
        <v>Prospective Period FY23 &amp; FY24</v>
      </c>
      <c r="F17" s="255" t="s">
        <v>265</v>
      </c>
      <c r="G17" s="281"/>
      <c r="H17" s="281">
        <v>0.12</v>
      </c>
      <c r="I17" s="282">
        <f>(I15-I11)*H17</f>
        <v>69144.809292418475</v>
      </c>
      <c r="J17" s="229"/>
    </row>
    <row r="18" spans="2:16" ht="21.95" customHeight="1" thickTop="1" thickBot="1">
      <c r="B18" s="283"/>
      <c r="C18" s="284"/>
      <c r="D18" s="280"/>
      <c r="F18" s="285" t="s">
        <v>290</v>
      </c>
      <c r="G18" s="286"/>
      <c r="H18" s="287"/>
      <c r="I18" s="288">
        <f>SUM(I15:I17)</f>
        <v>661376.76523972861</v>
      </c>
      <c r="J18" s="229"/>
    </row>
    <row r="19" spans="2:16" ht="21.95" customHeight="1" thickBot="1">
      <c r="F19" s="289" t="s">
        <v>291</v>
      </c>
      <c r="G19" s="290"/>
      <c r="H19" s="290"/>
      <c r="I19" s="291">
        <f>I18/I4</f>
        <v>301.99852294051533</v>
      </c>
      <c r="J19" s="229"/>
    </row>
    <row r="20" spans="2:16" ht="21.95" customHeight="1">
      <c r="I20" s="292"/>
      <c r="J20" s="229"/>
    </row>
    <row r="21" spans="2:16" ht="58.5" customHeight="1">
      <c r="I21" s="293"/>
      <c r="J21" s="229"/>
    </row>
    <row r="22" spans="2:16" ht="21.95" customHeight="1">
      <c r="F22" s="294"/>
      <c r="G22" s="294"/>
      <c r="H22" s="294"/>
      <c r="I22" s="294"/>
      <c r="J22" s="229"/>
    </row>
    <row r="23" spans="2:16" ht="21.95" customHeight="1">
      <c r="J23" s="229"/>
    </row>
    <row r="24" spans="2:16" ht="21.95" customHeight="1">
      <c r="F24" s="527"/>
      <c r="G24" s="527"/>
      <c r="H24" s="527"/>
      <c r="I24" s="527"/>
      <c r="J24" s="229"/>
    </row>
    <row r="25" spans="2:16" ht="21.95" customHeight="1">
      <c r="F25" s="295"/>
      <c r="G25" s="296"/>
      <c r="H25" s="297"/>
      <c r="I25" s="298"/>
      <c r="J25" s="229"/>
    </row>
    <row r="26" spans="2:16" ht="21.95" hidden="1" customHeight="1">
      <c r="F26" s="299"/>
      <c r="G26" s="300"/>
      <c r="H26" s="300"/>
      <c r="I26" s="300"/>
      <c r="J26" s="294"/>
      <c r="K26" s="301"/>
      <c r="L26" s="301"/>
      <c r="M26" s="301"/>
      <c r="N26" s="301"/>
      <c r="O26" s="301"/>
      <c r="P26" s="301"/>
    </row>
    <row r="27" spans="2:16" ht="21.95" hidden="1" customHeight="1" thickBot="1">
      <c r="F27" s="265"/>
      <c r="G27" s="246"/>
      <c r="H27" s="247"/>
      <c r="I27" s="246"/>
      <c r="J27" s="229"/>
    </row>
    <row r="28" spans="2:16" ht="21.95" hidden="1" customHeight="1" thickBot="1">
      <c r="F28" s="265"/>
      <c r="G28" s="246"/>
      <c r="H28" s="247"/>
      <c r="I28" s="246"/>
      <c r="J28" s="229"/>
    </row>
    <row r="29" spans="2:16" ht="21.95" hidden="1" customHeight="1">
      <c r="F29" s="265"/>
      <c r="G29" s="302"/>
      <c r="H29" s="247"/>
      <c r="I29" s="246"/>
      <c r="J29" s="229"/>
    </row>
    <row r="30" spans="2:16" ht="21.95" hidden="1" customHeight="1">
      <c r="F30" s="265"/>
      <c r="G30" s="246"/>
      <c r="H30" s="247"/>
      <c r="I30" s="246"/>
      <c r="J30" s="229"/>
    </row>
    <row r="31" spans="2:16" ht="21.95" hidden="1" customHeight="1">
      <c r="F31" s="265"/>
      <c r="G31" s="246"/>
      <c r="H31" s="247"/>
      <c r="I31" s="246"/>
      <c r="J31" s="229"/>
    </row>
    <row r="32" spans="2:16" ht="21.95" hidden="1" customHeight="1">
      <c r="F32" s="265"/>
      <c r="G32" s="246"/>
      <c r="H32" s="247"/>
      <c r="I32" s="246"/>
      <c r="J32" s="229"/>
    </row>
    <row r="33" spans="6:10" ht="21.95" hidden="1" customHeight="1">
      <c r="F33" s="299"/>
      <c r="G33" s="299"/>
      <c r="H33" s="247"/>
      <c r="I33" s="303"/>
      <c r="J33" s="229"/>
    </row>
    <row r="34" spans="6:10" ht="21.95" hidden="1" customHeight="1">
      <c r="F34" s="265"/>
      <c r="G34" s="265"/>
      <c r="H34" s="304"/>
      <c r="I34" s="246"/>
      <c r="J34" s="229"/>
    </row>
    <row r="35" spans="6:10" ht="21.95" hidden="1" customHeight="1">
      <c r="F35" s="265"/>
      <c r="G35" s="265"/>
      <c r="H35" s="304"/>
      <c r="I35" s="246"/>
      <c r="J35" s="229"/>
    </row>
    <row r="36" spans="6:10" ht="21.95" hidden="1" customHeight="1">
      <c r="F36" s="299"/>
      <c r="G36" s="305"/>
      <c r="H36" s="306"/>
      <c r="I36" s="303"/>
      <c r="J36" s="229"/>
    </row>
    <row r="37" spans="6:10" ht="21.95" hidden="1" customHeight="1">
      <c r="F37" s="265"/>
      <c r="G37" s="265"/>
      <c r="H37" s="246"/>
      <c r="I37" s="307"/>
      <c r="J37" s="229"/>
    </row>
    <row r="38" spans="6:10" ht="21.95" hidden="1" customHeight="1">
      <c r="F38" s="265"/>
      <c r="G38" s="265"/>
      <c r="H38" s="246"/>
      <c r="I38" s="307"/>
      <c r="J38" s="229"/>
    </row>
    <row r="39" spans="6:10" ht="21.95" hidden="1" customHeight="1">
      <c r="F39" s="299"/>
      <c r="G39" s="265"/>
      <c r="H39" s="308"/>
      <c r="I39" s="309"/>
      <c r="J39" s="229"/>
    </row>
    <row r="40" spans="6:10" ht="21.95" hidden="1" customHeight="1">
      <c r="F40" s="265"/>
      <c r="G40" s="304"/>
      <c r="H40" s="304"/>
      <c r="I40" s="246"/>
      <c r="J40" s="229"/>
    </row>
    <row r="41" spans="6:10" ht="21.95" hidden="1" customHeight="1">
      <c r="F41" s="265"/>
      <c r="G41" s="310"/>
      <c r="H41" s="265"/>
      <c r="I41" s="246"/>
      <c r="J41" s="229"/>
    </row>
    <row r="42" spans="6:10" ht="21.95" hidden="1" customHeight="1">
      <c r="F42" s="265"/>
      <c r="G42" s="304"/>
      <c r="H42" s="256"/>
      <c r="I42" s="302"/>
      <c r="J42" s="229"/>
    </row>
    <row r="43" spans="6:10" ht="21.95" hidden="1" customHeight="1">
      <c r="F43" s="265"/>
      <c r="G43" s="265"/>
      <c r="H43" s="265"/>
      <c r="I43" s="302"/>
      <c r="J43" s="229"/>
    </row>
    <row r="44" spans="6:10" ht="21.95" hidden="1" customHeight="1" thickBot="1">
      <c r="F44" s="311"/>
      <c r="I44" s="312"/>
      <c r="J44" s="229"/>
    </row>
    <row r="45" spans="6:10" ht="21.95" hidden="1" customHeight="1" thickTop="1">
      <c r="J45" s="229"/>
    </row>
    <row r="46" spans="6:10" ht="21.95" hidden="1" customHeight="1" thickBot="1">
      <c r="J46" s="229"/>
    </row>
    <row r="47" spans="6:10" ht="21.95" hidden="1" customHeight="1" thickBot="1">
      <c r="J47" s="229"/>
    </row>
    <row r="48" spans="6:10" ht="21.95" hidden="1" customHeight="1" thickBot="1">
      <c r="J48" s="229"/>
    </row>
    <row r="49" spans="10:10" hidden="1">
      <c r="J49" s="229"/>
    </row>
    <row r="50" spans="10:10" hidden="1">
      <c r="J50" s="229"/>
    </row>
    <row r="51" spans="10:10" hidden="1">
      <c r="J51" s="229"/>
    </row>
    <row r="52" spans="10:10" hidden="1">
      <c r="J52" s="229"/>
    </row>
    <row r="53" spans="10:10" hidden="1">
      <c r="J53" s="229"/>
    </row>
    <row r="54" spans="10:10" hidden="1">
      <c r="J54" s="229"/>
    </row>
    <row r="55" spans="10:10" hidden="1">
      <c r="J55" s="229"/>
    </row>
    <row r="56" spans="10:10" hidden="1">
      <c r="J56" s="229"/>
    </row>
    <row r="57" spans="10:10" hidden="1">
      <c r="J57" s="229"/>
    </row>
    <row r="58" spans="10:10" hidden="1">
      <c r="J58" s="229"/>
    </row>
    <row r="59" spans="10:10" hidden="1">
      <c r="J59" s="229"/>
    </row>
    <row r="60" spans="10:10" hidden="1">
      <c r="J60" s="229"/>
    </row>
    <row r="61" spans="10:10" hidden="1">
      <c r="J61" s="229"/>
    </row>
    <row r="62" spans="10:10" hidden="1">
      <c r="J62" s="229"/>
    </row>
    <row r="63" spans="10:10" hidden="1">
      <c r="J63" s="229"/>
    </row>
    <row r="64" spans="10:10" hidden="1">
      <c r="J64" s="229"/>
    </row>
    <row r="65" spans="10:10" hidden="1">
      <c r="J65" s="229"/>
    </row>
    <row r="66" spans="10:10" hidden="1">
      <c r="J66" s="229"/>
    </row>
    <row r="67" spans="10:10" hidden="1">
      <c r="J67" s="229"/>
    </row>
    <row r="68" spans="10:10" hidden="1">
      <c r="J68" s="229"/>
    </row>
    <row r="69" spans="10:10" hidden="1">
      <c r="J69" s="229"/>
    </row>
    <row r="70" spans="10:10" hidden="1">
      <c r="J70" s="229"/>
    </row>
    <row r="71" spans="10:10" hidden="1">
      <c r="J71" s="229"/>
    </row>
    <row r="72" spans="10:10" hidden="1">
      <c r="J72" s="229"/>
    </row>
    <row r="73" spans="10:10" hidden="1">
      <c r="J73" s="229"/>
    </row>
    <row r="74" spans="10:10" hidden="1">
      <c r="J74" s="229"/>
    </row>
    <row r="75" spans="10:10" hidden="1">
      <c r="J75" s="229"/>
    </row>
    <row r="76" spans="10:10" hidden="1">
      <c r="J76" s="229"/>
    </row>
    <row r="77" spans="10:10" hidden="1">
      <c r="J77" s="229"/>
    </row>
    <row r="78" spans="10:10" hidden="1">
      <c r="J78" s="229"/>
    </row>
    <row r="79" spans="10:10" hidden="1">
      <c r="J79" s="229"/>
    </row>
    <row r="80" spans="10:10" hidden="1">
      <c r="J80" s="229"/>
    </row>
    <row r="81" spans="10:10" hidden="1">
      <c r="J81" s="229"/>
    </row>
    <row r="82" spans="10:10" hidden="1">
      <c r="J82" s="229"/>
    </row>
    <row r="83" spans="10:10" hidden="1">
      <c r="J83" s="229"/>
    </row>
    <row r="84" spans="10:10" hidden="1">
      <c r="J84" s="229"/>
    </row>
    <row r="85" spans="10:10" hidden="1">
      <c r="J85" s="229"/>
    </row>
    <row r="86" spans="10:10" hidden="1">
      <c r="J86" s="229"/>
    </row>
    <row r="87" spans="10:10" hidden="1">
      <c r="J87" s="229"/>
    </row>
    <row r="88" spans="10:10" hidden="1">
      <c r="J88" s="229"/>
    </row>
    <row r="89" spans="10:10" hidden="1">
      <c r="J89" s="229"/>
    </row>
    <row r="90" spans="10:10" hidden="1">
      <c r="J90" s="229"/>
    </row>
    <row r="91" spans="10:10" hidden="1">
      <c r="J91" s="229"/>
    </row>
    <row r="92" spans="10:10" hidden="1">
      <c r="J92" s="229"/>
    </row>
    <row r="93" spans="10:10" hidden="1">
      <c r="J93" s="229"/>
    </row>
    <row r="94" spans="10:10">
      <c r="J94" s="229"/>
    </row>
    <row r="95" spans="10:10">
      <c r="J95" s="229"/>
    </row>
  </sheetData>
  <mergeCells count="5">
    <mergeCell ref="F24:I24"/>
    <mergeCell ref="B3:D3"/>
    <mergeCell ref="F3:I3"/>
    <mergeCell ref="B4:C4"/>
    <mergeCell ref="B12:C12"/>
  </mergeCells>
  <pageMargins left="0.2" right="0.2" top="0.25" bottom="0.25" header="0.3" footer="0.3"/>
  <pageSetup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621DC-4690-4715-8E87-6B9FF27EEEA8}">
  <sheetPr>
    <pageSetUpPr fitToPage="1"/>
  </sheetPr>
  <dimension ref="A1:AF75"/>
  <sheetViews>
    <sheetView zoomScale="75" zoomScaleNormal="75" workbookViewId="0">
      <selection activeCell="G24" sqref="G24"/>
    </sheetView>
  </sheetViews>
  <sheetFormatPr defaultColWidth="8.7109375" defaultRowHeight="15"/>
  <cols>
    <col min="1" max="1" width="4.28515625" customWidth="1"/>
    <col min="2" max="2" width="43" customWidth="1"/>
    <col min="3" max="3" width="11" bestFit="1" customWidth="1"/>
    <col min="4" max="4" width="13.140625" customWidth="1"/>
    <col min="5" max="5" width="10.28515625" customWidth="1"/>
    <col min="6" max="6" width="13.42578125" customWidth="1"/>
    <col min="7" max="7" width="5.140625" customWidth="1"/>
    <col min="8" max="8" width="19.85546875" customWidth="1"/>
    <col min="9" max="9" width="9.28515625" customWidth="1"/>
    <col min="10" max="10" width="40.85546875" customWidth="1"/>
    <col min="11" max="11" width="18.42578125" customWidth="1"/>
    <col min="12" max="12" width="14.85546875" customWidth="1"/>
    <col min="13" max="13" width="16.5703125" customWidth="1"/>
    <col min="14" max="14" width="14.140625" customWidth="1"/>
    <col min="15" max="15" width="10.42578125" customWidth="1"/>
    <col min="16" max="16" width="8.85546875" bestFit="1" customWidth="1"/>
    <col min="17" max="17" width="11.28515625" customWidth="1"/>
    <col min="18" max="18" width="9.42578125" customWidth="1"/>
    <col min="19" max="19" width="10.28515625" customWidth="1"/>
    <col min="20" max="20" width="10.85546875" customWidth="1"/>
    <col min="21" max="21" width="16.42578125" customWidth="1"/>
    <col min="22" max="22" width="15.42578125" customWidth="1"/>
    <col min="23" max="23" width="9.85546875" customWidth="1"/>
    <col min="24" max="25" width="10.42578125" customWidth="1"/>
    <col min="26" max="27" width="11.140625" customWidth="1"/>
    <col min="28" max="28" width="9.85546875" customWidth="1"/>
    <col min="29" max="29" width="10.7109375" customWidth="1"/>
    <col min="30" max="30" width="9" customWidth="1"/>
    <col min="32" max="32" width="10" bestFit="1" customWidth="1"/>
    <col min="33" max="33" width="9.140625" bestFit="1" customWidth="1"/>
  </cols>
  <sheetData>
    <row r="1" spans="1:32" ht="33" customHeight="1">
      <c r="A1" s="227"/>
      <c r="B1" s="227" t="s">
        <v>292</v>
      </c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313"/>
      <c r="P1" s="313"/>
      <c r="Q1" s="314"/>
      <c r="R1" s="313"/>
      <c r="S1" s="313"/>
      <c r="T1" s="313"/>
      <c r="U1" s="313"/>
      <c r="V1" s="313"/>
      <c r="W1" s="313"/>
      <c r="X1" s="313"/>
      <c r="Y1" s="313"/>
      <c r="Z1" s="313"/>
      <c r="AA1" s="313"/>
      <c r="AB1" s="313"/>
      <c r="AC1" s="313"/>
      <c r="AD1" s="228"/>
      <c r="AE1" s="315"/>
      <c r="AF1" s="315"/>
    </row>
    <row r="2" spans="1:32" ht="15.75" customHeight="1" thickBot="1">
      <c r="A2" s="228"/>
      <c r="B2" s="231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314"/>
      <c r="Q2" s="313"/>
      <c r="R2" s="313"/>
      <c r="S2" s="314"/>
      <c r="T2" s="313"/>
      <c r="U2" s="313"/>
      <c r="V2" s="313"/>
      <c r="W2" s="228"/>
      <c r="X2" s="228"/>
      <c r="Y2" s="228"/>
      <c r="Z2" s="228"/>
      <c r="AA2" s="228"/>
      <c r="AB2" s="228"/>
      <c r="AC2" s="228"/>
      <c r="AD2" s="228"/>
      <c r="AE2" s="228"/>
      <c r="AF2" s="228"/>
    </row>
    <row r="3" spans="1:32" s="227" customFormat="1" ht="21.75" thickBot="1">
      <c r="B3" s="541" t="str">
        <f>'[15]Models A B C'!B4:M4</f>
        <v>MASTER DATA LOOKUP TABLE</v>
      </c>
      <c r="C3" s="542"/>
      <c r="D3" s="542"/>
      <c r="E3" s="542"/>
      <c r="F3" s="542"/>
      <c r="G3" s="542"/>
      <c r="H3" s="543"/>
      <c r="I3" s="228"/>
      <c r="J3" s="531" t="s">
        <v>293</v>
      </c>
      <c r="K3" s="532"/>
      <c r="L3" s="532"/>
      <c r="M3" s="533"/>
      <c r="P3" s="316"/>
      <c r="Q3" s="316"/>
      <c r="R3" s="316"/>
      <c r="S3" s="317"/>
      <c r="T3" s="318"/>
      <c r="U3" s="313"/>
      <c r="V3" s="313"/>
      <c r="W3" s="313"/>
    </row>
    <row r="4" spans="1:32" ht="20.100000000000001" customHeight="1" thickBot="1">
      <c r="A4" s="228"/>
      <c r="B4" s="544" t="s">
        <v>225</v>
      </c>
      <c r="C4" s="535"/>
      <c r="D4" s="545" t="s">
        <v>228</v>
      </c>
      <c r="E4" s="546"/>
      <c r="F4" s="546"/>
      <c r="G4" s="546"/>
      <c r="H4" s="547"/>
      <c r="I4" s="228"/>
      <c r="J4" s="319" t="s">
        <v>294</v>
      </c>
      <c r="K4" s="320">
        <v>3</v>
      </c>
      <c r="L4" s="290"/>
      <c r="M4" s="321"/>
      <c r="N4" s="228"/>
      <c r="O4" s="227"/>
      <c r="P4" s="227"/>
      <c r="Q4" s="322"/>
      <c r="R4" s="323"/>
      <c r="S4" s="324"/>
      <c r="T4" s="325"/>
      <c r="U4" s="325"/>
      <c r="V4" s="313"/>
      <c r="W4" s="313"/>
      <c r="X4" s="228"/>
      <c r="Y4" s="228"/>
      <c r="Z4" s="228"/>
      <c r="AA4" s="228"/>
      <c r="AB4" s="228"/>
      <c r="AC4" s="228"/>
      <c r="AD4" s="228"/>
      <c r="AE4" s="228"/>
      <c r="AF4" s="228"/>
    </row>
    <row r="5" spans="1:32" ht="20.100000000000001" customHeight="1" thickBot="1">
      <c r="A5" s="228"/>
      <c r="B5" s="326"/>
      <c r="C5" s="238" t="s">
        <v>236</v>
      </c>
      <c r="D5" s="548"/>
      <c r="E5" s="549"/>
      <c r="F5" s="549"/>
      <c r="G5" s="327"/>
      <c r="H5" s="328"/>
      <c r="I5" s="77"/>
      <c r="J5" s="329" t="s">
        <v>295</v>
      </c>
      <c r="K5" s="330">
        <v>5</v>
      </c>
      <c r="L5" s="331"/>
      <c r="M5" s="332"/>
      <c r="N5" s="228"/>
      <c r="O5" s="227"/>
      <c r="P5" s="227"/>
      <c r="Q5" s="322"/>
      <c r="R5" s="323"/>
      <c r="S5" s="324"/>
      <c r="T5" s="325"/>
      <c r="U5" s="325"/>
      <c r="V5" s="313"/>
      <c r="W5" s="313"/>
      <c r="X5" s="228"/>
      <c r="Y5" s="228"/>
      <c r="Z5" s="228"/>
      <c r="AA5" s="228"/>
      <c r="AB5" s="228"/>
      <c r="AC5" s="228"/>
      <c r="AD5" s="228"/>
      <c r="AE5" s="228"/>
      <c r="AF5" s="228"/>
    </row>
    <row r="6" spans="1:32" s="227" customFormat="1" ht="20.100000000000001" customHeight="1" thickBot="1">
      <c r="B6" s="121" t="s">
        <v>242</v>
      </c>
      <c r="C6" s="207">
        <v>0.05</v>
      </c>
      <c r="D6" s="333" t="s">
        <v>243</v>
      </c>
      <c r="E6" s="334"/>
      <c r="F6" s="334"/>
      <c r="G6" s="334"/>
      <c r="H6" s="335"/>
      <c r="I6" s="77"/>
      <c r="J6" s="329" t="s">
        <v>234</v>
      </c>
      <c r="K6" s="330">
        <v>4</v>
      </c>
      <c r="L6" s="336" t="s">
        <v>296</v>
      </c>
      <c r="M6" s="337">
        <f>K6*365</f>
        <v>1460</v>
      </c>
      <c r="Q6" s="322"/>
      <c r="R6" s="323"/>
      <c r="S6" s="324"/>
      <c r="W6" s="313"/>
    </row>
    <row r="7" spans="1:32" ht="20.100000000000001" customHeight="1">
      <c r="A7" s="228"/>
      <c r="B7" s="121" t="s">
        <v>245</v>
      </c>
      <c r="C7" s="244">
        <f>C26</f>
        <v>1</v>
      </c>
      <c r="D7" s="333" t="s">
        <v>243</v>
      </c>
      <c r="E7" s="117"/>
      <c r="F7" s="117"/>
      <c r="G7" s="117"/>
      <c r="H7" s="338"/>
      <c r="I7" s="77"/>
      <c r="J7" s="240" t="s">
        <v>122</v>
      </c>
      <c r="K7" s="339"/>
      <c r="L7" s="339" t="s">
        <v>240</v>
      </c>
      <c r="M7" s="242" t="s">
        <v>241</v>
      </c>
      <c r="N7" s="228"/>
      <c r="O7" s="228"/>
      <c r="P7" s="228"/>
      <c r="Q7" s="340"/>
      <c r="R7" s="341"/>
      <c r="S7" s="342"/>
      <c r="T7" s="313"/>
      <c r="U7" s="313"/>
      <c r="V7" s="313"/>
      <c r="W7" s="313"/>
      <c r="X7" s="228"/>
      <c r="Y7" s="228"/>
      <c r="Z7" s="228"/>
      <c r="AA7" s="228"/>
      <c r="AB7" s="228"/>
      <c r="AC7" s="228"/>
      <c r="AD7" s="228"/>
      <c r="AE7" s="228"/>
      <c r="AF7" s="228"/>
    </row>
    <row r="8" spans="1:32" ht="20.100000000000001" customHeight="1">
      <c r="A8" s="228"/>
      <c r="B8" s="343" t="s">
        <v>260</v>
      </c>
      <c r="C8" s="244">
        <f>C27</f>
        <v>2</v>
      </c>
      <c r="D8" s="333" t="s">
        <v>243</v>
      </c>
      <c r="E8" s="117"/>
      <c r="F8" s="117"/>
      <c r="G8" s="117"/>
      <c r="H8" s="338"/>
      <c r="I8" s="77"/>
      <c r="J8" s="255" t="s">
        <v>244</v>
      </c>
      <c r="K8" s="344"/>
      <c r="L8" s="345"/>
      <c r="M8" s="346">
        <f>'[15]Peer Model Budget'!M8+'[15]Peer Model Budget'!M9</f>
        <v>76623.456000000006</v>
      </c>
      <c r="N8" s="228"/>
      <c r="O8" s="228"/>
      <c r="P8" s="228"/>
      <c r="Q8" s="340"/>
      <c r="R8" s="341"/>
      <c r="S8" s="342"/>
      <c r="T8" s="313"/>
      <c r="U8" s="313"/>
      <c r="V8" s="313"/>
      <c r="W8" s="313"/>
      <c r="X8" s="228"/>
      <c r="Y8" s="228"/>
      <c r="Z8" s="228"/>
      <c r="AA8" s="228"/>
      <c r="AB8" s="228"/>
      <c r="AC8" s="228"/>
      <c r="AD8" s="228"/>
      <c r="AE8" s="228"/>
      <c r="AF8" s="228"/>
    </row>
    <row r="9" spans="1:32" ht="20.100000000000001" customHeight="1" thickBot="1">
      <c r="A9" s="228"/>
      <c r="B9" s="343" t="s">
        <v>255</v>
      </c>
      <c r="C9" s="244">
        <v>4</v>
      </c>
      <c r="D9" s="347" t="s">
        <v>243</v>
      </c>
      <c r="E9" s="117"/>
      <c r="F9" s="117"/>
      <c r="G9" s="117"/>
      <c r="H9" s="338"/>
      <c r="I9" s="77"/>
      <c r="J9" s="348" t="s">
        <v>248</v>
      </c>
      <c r="K9" s="349"/>
      <c r="L9" s="350"/>
      <c r="M9" s="351">
        <f>'[15]Peer Model Budget'!M10+'[15]Peer Model Budget'!M11+'[15]Peer Model Budget'!M12+'[15]Peer Model Budget'!M13</f>
        <v>271939.44960000005</v>
      </c>
      <c r="N9" s="228"/>
      <c r="O9" s="228"/>
      <c r="P9" s="228"/>
      <c r="Q9" s="340"/>
      <c r="R9" s="341"/>
      <c r="S9" s="342"/>
      <c r="T9" s="313"/>
      <c r="U9" s="313"/>
      <c r="V9" s="313"/>
      <c r="W9" s="313"/>
      <c r="X9" s="228"/>
      <c r="Y9" s="228"/>
      <c r="Z9" s="228"/>
      <c r="AA9" s="228"/>
      <c r="AB9" s="228"/>
      <c r="AC9" s="228"/>
      <c r="AD9" s="228"/>
      <c r="AE9" s="228"/>
      <c r="AF9" s="228"/>
    </row>
    <row r="10" spans="1:32" ht="20.100000000000001" customHeight="1" thickBot="1">
      <c r="A10" s="228"/>
      <c r="B10" s="343" t="s">
        <v>257</v>
      </c>
      <c r="C10" s="244">
        <f>C9*'M2021 BLS SALARY CHART (53_PCT)'!D56</f>
        <v>0.63076923076923075</v>
      </c>
      <c r="D10" s="538" t="s">
        <v>243</v>
      </c>
      <c r="E10" s="539"/>
      <c r="F10" s="539"/>
      <c r="G10" s="539"/>
      <c r="H10" s="540"/>
      <c r="I10" s="77"/>
      <c r="J10" s="352" t="s">
        <v>250</v>
      </c>
      <c r="K10" s="353"/>
      <c r="L10" s="354">
        <v>7.9307692307692301</v>
      </c>
      <c r="M10" s="355">
        <f>SUM(M8:M9)</f>
        <v>348562.90560000006</v>
      </c>
      <c r="N10" s="228"/>
      <c r="O10" s="228"/>
      <c r="P10" s="228"/>
      <c r="Q10" s="340"/>
      <c r="R10" s="341"/>
      <c r="S10" s="342"/>
      <c r="T10" s="313"/>
      <c r="U10" s="313"/>
      <c r="V10" s="313"/>
      <c r="W10" s="313"/>
      <c r="X10" s="228"/>
      <c r="Y10" s="228"/>
      <c r="Z10" s="228"/>
      <c r="AA10" s="228"/>
      <c r="AB10" s="228"/>
      <c r="AC10" s="228"/>
      <c r="AD10" s="228"/>
      <c r="AE10" s="228"/>
      <c r="AF10" s="228"/>
    </row>
    <row r="11" spans="1:32" ht="20.100000000000001" customHeight="1">
      <c r="A11" s="228"/>
      <c r="B11" s="343" t="s">
        <v>262</v>
      </c>
      <c r="C11" s="244">
        <v>0.25</v>
      </c>
      <c r="D11" s="356" t="s">
        <v>243</v>
      </c>
      <c r="E11" s="357"/>
      <c r="F11" s="357"/>
      <c r="G11" s="357"/>
      <c r="H11" s="338"/>
      <c r="I11" s="77"/>
      <c r="J11" s="255" t="s">
        <v>252</v>
      </c>
      <c r="K11" s="344"/>
      <c r="L11" s="256">
        <f>C13</f>
        <v>0.25390000000000001</v>
      </c>
      <c r="M11" s="346">
        <f>M10*L11</f>
        <v>88500.121731840016</v>
      </c>
      <c r="N11" s="228"/>
      <c r="O11" s="228"/>
      <c r="P11" s="228"/>
      <c r="Q11" s="340"/>
      <c r="R11" s="341"/>
      <c r="S11" s="342"/>
      <c r="T11" s="313"/>
      <c r="U11" s="313"/>
      <c r="V11" s="313"/>
      <c r="W11" s="313"/>
      <c r="X11" s="228"/>
      <c r="Y11" s="228"/>
      <c r="Z11" s="228"/>
      <c r="AA11" s="228"/>
      <c r="AB11" s="228"/>
      <c r="AC11" s="228"/>
      <c r="AD11" s="228"/>
      <c r="AE11" s="228"/>
      <c r="AF11" s="228"/>
    </row>
    <row r="12" spans="1:32" ht="20.100000000000001" customHeight="1">
      <c r="A12" s="228"/>
      <c r="B12" s="550" t="s">
        <v>266</v>
      </c>
      <c r="C12" s="551"/>
      <c r="D12" s="552"/>
      <c r="E12" s="553"/>
      <c r="F12" s="553"/>
      <c r="G12" s="358"/>
      <c r="H12" s="359"/>
      <c r="I12" s="77"/>
      <c r="J12" s="255" t="s">
        <v>297</v>
      </c>
      <c r="K12" s="344"/>
      <c r="L12" s="256">
        <f>C17</f>
        <v>2.7811565914169036E-2</v>
      </c>
      <c r="M12" s="346">
        <f>SUM(M10:M11)*L12</f>
        <v>12155.407193285733</v>
      </c>
      <c r="N12" s="228"/>
      <c r="O12" s="228"/>
      <c r="P12" s="228"/>
      <c r="Q12" s="340"/>
      <c r="R12" s="341"/>
      <c r="S12" s="342"/>
      <c r="T12" s="313"/>
      <c r="U12" s="313"/>
      <c r="V12" s="313"/>
      <c r="W12" s="313"/>
      <c r="X12" s="228"/>
      <c r="Y12" s="228"/>
      <c r="Z12" s="228"/>
      <c r="AA12" s="228"/>
      <c r="AB12" s="228"/>
      <c r="AC12" s="228"/>
      <c r="AD12" s="228"/>
      <c r="AE12" s="228"/>
      <c r="AF12" s="228"/>
    </row>
    <row r="13" spans="1:32" ht="20.100000000000001" customHeight="1">
      <c r="A13" s="228"/>
      <c r="B13" s="360" t="s">
        <v>268</v>
      </c>
      <c r="C13" s="361">
        <f>'[15]Models A B C Budget'!D33</f>
        <v>0.25390000000000001</v>
      </c>
      <c r="D13" s="362" t="s">
        <v>287</v>
      </c>
      <c r="E13" s="363"/>
      <c r="F13" s="363"/>
      <c r="G13" s="363"/>
      <c r="H13" s="364"/>
      <c r="I13" s="77"/>
      <c r="J13" s="258" t="s">
        <v>256</v>
      </c>
      <c r="K13" s="259"/>
      <c r="L13" s="260"/>
      <c r="M13" s="261">
        <f>SUM(M10:M12)</f>
        <v>449218.43452512578</v>
      </c>
      <c r="N13" s="228"/>
      <c r="O13" s="228"/>
      <c r="P13" s="228"/>
      <c r="Q13" s="340"/>
      <c r="R13" s="341"/>
      <c r="S13" s="342"/>
      <c r="T13" s="313"/>
      <c r="U13" s="313"/>
      <c r="V13" s="313"/>
      <c r="W13" s="313"/>
      <c r="X13" s="228"/>
      <c r="Y13" s="228"/>
      <c r="Z13" s="228"/>
      <c r="AA13" s="228"/>
      <c r="AB13" s="228"/>
      <c r="AC13" s="228"/>
      <c r="AD13" s="228"/>
      <c r="AE13" s="228"/>
      <c r="AF13" s="228"/>
    </row>
    <row r="14" spans="1:32" ht="20.100000000000001" customHeight="1">
      <c r="A14" s="228"/>
      <c r="B14" s="365" t="str">
        <f>'[15]Models A B C Budget'!B34</f>
        <v>Occupancy (per FTE)</v>
      </c>
      <c r="C14" s="366">
        <v>8237.24</v>
      </c>
      <c r="D14" s="367" t="str">
        <f>'[15]Models A B C Budget'!G34</f>
        <v>FY21 UFR Data wtg avg</v>
      </c>
      <c r="E14" s="368"/>
      <c r="F14" s="368"/>
      <c r="G14" s="368"/>
      <c r="H14" s="369"/>
      <c r="I14" s="77"/>
      <c r="J14" s="255" t="str">
        <f>B14</f>
        <v>Occupancy (per FTE)</v>
      </c>
      <c r="K14" s="370"/>
      <c r="L14" s="344">
        <f>C14</f>
        <v>8237.24</v>
      </c>
      <c r="M14" s="248">
        <f>(L10-C10)*L14</f>
        <v>60131.851999999992</v>
      </c>
      <c r="N14" s="371"/>
      <c r="O14" s="228"/>
      <c r="P14" s="228"/>
      <c r="Q14" s="340"/>
      <c r="R14" s="341"/>
      <c r="S14" s="342"/>
      <c r="T14" s="313"/>
      <c r="U14" s="313"/>
      <c r="V14" s="313"/>
      <c r="W14" s="313"/>
      <c r="X14" s="228"/>
      <c r="Y14" s="228"/>
      <c r="Z14" s="228"/>
      <c r="AA14" s="228"/>
      <c r="AB14" s="228"/>
      <c r="AC14" s="228"/>
      <c r="AD14" s="228"/>
      <c r="AE14" s="228"/>
      <c r="AF14" s="228"/>
    </row>
    <row r="15" spans="1:32" ht="54" customHeight="1">
      <c r="A15" s="228"/>
      <c r="B15" s="365" t="str">
        <f>'[15]Models A B C Budget'!B35</f>
        <v>All Other expenses (per FTE)</v>
      </c>
      <c r="C15" s="366">
        <v>3822.39</v>
      </c>
      <c r="D15" s="554" t="str">
        <f>'[15]Models A B C Budget'!G35</f>
        <v>FY21 UFR Data wtg avg (includes training, meals, travel/transportation, Client Personal and Incendential allowances &amp; Supplies and Materials</v>
      </c>
      <c r="E15" s="555"/>
      <c r="F15" s="555"/>
      <c r="G15" s="555"/>
      <c r="H15" s="556"/>
      <c r="I15" s="77"/>
      <c r="J15" s="255" t="str">
        <f>B15</f>
        <v>All Other expenses (per FTE)</v>
      </c>
      <c r="K15" s="370"/>
      <c r="L15" s="344">
        <f>C15</f>
        <v>3822.39</v>
      </c>
      <c r="M15" s="248">
        <f>L10*L15</f>
        <v>30314.492999999995</v>
      </c>
      <c r="N15" s="228"/>
      <c r="O15" s="228"/>
      <c r="P15" s="314"/>
      <c r="Q15" s="313"/>
      <c r="R15" s="341"/>
      <c r="S15" s="314"/>
      <c r="T15" s="313"/>
      <c r="U15" s="313"/>
      <c r="V15" s="313"/>
      <c r="W15" s="313"/>
      <c r="X15" s="228"/>
      <c r="Y15" s="228"/>
      <c r="Z15" s="228"/>
      <c r="AA15" s="228"/>
      <c r="AB15" s="228"/>
      <c r="AC15" s="228"/>
      <c r="AD15" s="228"/>
      <c r="AE15" s="228"/>
      <c r="AF15" s="228"/>
    </row>
    <row r="16" spans="1:32" ht="30.75" customHeight="1" thickBot="1">
      <c r="A16" s="228"/>
      <c r="B16" s="372" t="s">
        <v>202</v>
      </c>
      <c r="C16" s="373">
        <f>'[15]M2021 BLS  SALARY CHART'!D41</f>
        <v>0.12</v>
      </c>
      <c r="D16" s="356" t="s">
        <v>275</v>
      </c>
      <c r="E16" s="357"/>
      <c r="F16" s="357"/>
      <c r="G16" s="357"/>
      <c r="H16" s="374"/>
      <c r="I16" s="77"/>
      <c r="J16" s="258" t="s">
        <v>261</v>
      </c>
      <c r="K16" s="375"/>
      <c r="L16" s="271"/>
      <c r="M16" s="272">
        <f>SUM(M13:M15)</f>
        <v>539664.77952512575</v>
      </c>
      <c r="N16" s="228"/>
      <c r="O16" s="228"/>
      <c r="P16" s="314"/>
      <c r="Q16" s="313"/>
      <c r="R16" s="313"/>
      <c r="S16" s="314"/>
      <c r="T16" s="313"/>
      <c r="U16" s="313"/>
      <c r="V16" s="313"/>
      <c r="W16" s="313"/>
      <c r="X16" s="228"/>
      <c r="Y16" s="228"/>
      <c r="Z16" s="228"/>
      <c r="AA16" s="228"/>
      <c r="AB16" s="228"/>
      <c r="AC16" s="228"/>
      <c r="AD16" s="228"/>
      <c r="AE16" s="228"/>
      <c r="AF16" s="228"/>
    </row>
    <row r="17" spans="2:30" ht="20.100000000000001" customHeight="1" thickBot="1">
      <c r="B17" s="376" t="s">
        <v>276</v>
      </c>
      <c r="C17" s="377">
        <f>'[15]Models A B C Budget'!D37</f>
        <v>2.7811565914169036E-2</v>
      </c>
      <c r="D17" s="378" t="s">
        <v>277</v>
      </c>
      <c r="E17" s="174"/>
      <c r="F17" s="174"/>
      <c r="G17" s="379"/>
      <c r="H17" s="380"/>
      <c r="I17" s="77"/>
      <c r="J17" s="255" t="s">
        <v>298</v>
      </c>
      <c r="K17" s="381"/>
      <c r="L17" s="382">
        <f>C17</f>
        <v>2.7811565914169036E-2</v>
      </c>
      <c r="M17" s="383">
        <f>(M14+M15)*L17</f>
        <v>2515.4544856631728</v>
      </c>
      <c r="N17" s="228"/>
      <c r="O17" s="228"/>
      <c r="P17" s="314"/>
      <c r="Q17" s="313"/>
      <c r="R17" s="313"/>
      <c r="S17" s="314"/>
      <c r="T17" s="313"/>
      <c r="U17" s="313"/>
      <c r="V17" s="313"/>
      <c r="W17" s="313"/>
      <c r="X17" s="228"/>
      <c r="Y17" s="228"/>
      <c r="Z17" s="228"/>
      <c r="AA17" s="228"/>
      <c r="AB17" s="228"/>
      <c r="AC17" s="228"/>
      <c r="AD17" s="228"/>
    </row>
    <row r="18" spans="2:30" ht="20.100000000000001" customHeight="1" thickBot="1">
      <c r="B18" s="77"/>
      <c r="C18" s="77"/>
      <c r="D18" s="77"/>
      <c r="E18" s="77"/>
      <c r="F18" s="77"/>
      <c r="G18" s="77"/>
      <c r="H18" s="77"/>
      <c r="I18" s="77"/>
      <c r="J18" s="255" t="s">
        <v>265</v>
      </c>
      <c r="K18" s="281"/>
      <c r="L18" s="384">
        <f>C16</f>
        <v>0.12</v>
      </c>
      <c r="M18" s="282">
        <f>(M16-M12)*L18</f>
        <v>63301.124679820794</v>
      </c>
      <c r="N18" s="228"/>
      <c r="O18" s="228"/>
      <c r="P18" s="314"/>
      <c r="Q18" s="313"/>
      <c r="R18" s="313"/>
      <c r="S18" s="314"/>
      <c r="T18" s="313"/>
      <c r="U18" s="313"/>
      <c r="V18" s="313"/>
      <c r="W18" s="313"/>
      <c r="X18" s="385"/>
      <c r="Y18" s="385"/>
      <c r="Z18" s="227"/>
      <c r="AA18" s="227"/>
      <c r="AB18" s="386"/>
      <c r="AC18" s="228"/>
      <c r="AD18" s="228"/>
    </row>
    <row r="19" spans="2:30" ht="20.100000000000001" customHeight="1" thickTop="1" thickBot="1">
      <c r="B19" s="228"/>
      <c r="C19" s="228"/>
      <c r="D19" s="228"/>
      <c r="E19" s="228"/>
      <c r="F19" s="228"/>
      <c r="G19" s="228"/>
      <c r="H19" s="228"/>
      <c r="I19" s="77"/>
      <c r="J19" s="348" t="s">
        <v>267</v>
      </c>
      <c r="K19" s="387"/>
      <c r="L19" s="387"/>
      <c r="M19" s="388">
        <f>M18+M17+M16</f>
        <v>605481.35869060969</v>
      </c>
      <c r="N19" s="228"/>
      <c r="O19" s="228"/>
      <c r="P19" s="314"/>
      <c r="Q19" s="313"/>
      <c r="R19" s="313"/>
      <c r="S19" s="314"/>
      <c r="T19" s="313"/>
      <c r="U19" s="313"/>
      <c r="V19" s="313"/>
      <c r="W19" s="313"/>
      <c r="X19" s="385"/>
      <c r="Y19" s="385"/>
      <c r="Z19" s="227"/>
      <c r="AA19" s="228"/>
      <c r="AB19" s="386"/>
      <c r="AC19" s="228"/>
      <c r="AD19" s="228"/>
    </row>
    <row r="20" spans="2:30" ht="20.100000000000001" customHeight="1" thickBot="1">
      <c r="B20" s="228"/>
      <c r="C20" s="228"/>
      <c r="D20" s="228"/>
      <c r="E20" s="228"/>
      <c r="F20" s="228"/>
      <c r="G20" s="228"/>
      <c r="H20" s="228"/>
      <c r="I20" s="389"/>
      <c r="J20" s="352" t="s">
        <v>270</v>
      </c>
      <c r="K20" s="331"/>
      <c r="L20" s="331"/>
      <c r="M20" s="390">
        <f>M19/12</f>
        <v>50456.779890884143</v>
      </c>
      <c r="N20" s="228"/>
      <c r="O20" s="228"/>
      <c r="P20" s="314"/>
      <c r="Q20" s="313"/>
      <c r="R20" s="313"/>
      <c r="S20" s="314"/>
      <c r="T20" s="313"/>
      <c r="U20" s="313"/>
      <c r="V20" s="313"/>
      <c r="W20" s="313"/>
      <c r="X20" s="385"/>
      <c r="Y20" s="385"/>
      <c r="Z20" s="227"/>
      <c r="AA20" s="228"/>
      <c r="AB20" s="386"/>
      <c r="AC20" s="315"/>
      <c r="AD20" s="228"/>
    </row>
    <row r="21" spans="2:30" ht="51.75" customHeight="1">
      <c r="B21" s="228"/>
      <c r="C21" s="228"/>
      <c r="D21" s="228"/>
      <c r="E21" s="228"/>
      <c r="F21" s="228"/>
      <c r="G21" s="228"/>
      <c r="H21" s="228"/>
      <c r="I21" s="77"/>
      <c r="J21" s="391"/>
      <c r="K21" s="391"/>
      <c r="L21" s="229"/>
      <c r="M21" s="392"/>
      <c r="N21" s="228"/>
      <c r="O21" s="228"/>
      <c r="P21" s="314"/>
      <c r="Q21" s="313"/>
      <c r="R21" s="313"/>
      <c r="S21" s="314"/>
      <c r="T21" s="313"/>
      <c r="U21" s="313"/>
      <c r="V21" s="313"/>
      <c r="W21" s="313"/>
      <c r="X21" s="227"/>
      <c r="Y21" s="228"/>
      <c r="Z21" s="315"/>
      <c r="AA21" s="315"/>
      <c r="AB21" s="228"/>
      <c r="AC21" s="228"/>
      <c r="AD21" s="228"/>
    </row>
    <row r="22" spans="2:30" ht="20.100000000000001" customHeight="1">
      <c r="B22" s="393"/>
      <c r="C22" s="394"/>
      <c r="D22" s="394"/>
      <c r="E22" s="394"/>
      <c r="F22" s="394"/>
      <c r="G22" s="394"/>
      <c r="H22" s="228"/>
      <c r="I22" s="77"/>
      <c r="J22" s="391"/>
      <c r="K22" s="391"/>
      <c r="L22" s="229"/>
      <c r="M22" s="293"/>
      <c r="N22" s="228"/>
      <c r="O22" s="228"/>
      <c r="P22" s="314"/>
      <c r="Q22" s="313"/>
      <c r="R22" s="313"/>
      <c r="S22" s="314"/>
      <c r="T22" s="313"/>
      <c r="U22" s="313"/>
      <c r="V22" s="313"/>
      <c r="W22" s="228"/>
      <c r="X22" s="395"/>
      <c r="Y22" s="315"/>
      <c r="Z22" s="315"/>
      <c r="AA22" s="227"/>
      <c r="AB22" s="227"/>
      <c r="AC22" s="228"/>
      <c r="AD22" s="228"/>
    </row>
    <row r="23" spans="2:30" ht="20.100000000000001" customHeight="1">
      <c r="B23" s="393" t="s">
        <v>299</v>
      </c>
      <c r="C23" s="396" t="s">
        <v>300</v>
      </c>
      <c r="D23" s="397">
        <v>3</v>
      </c>
      <c r="E23" s="397">
        <f>D23*365</f>
        <v>1095</v>
      </c>
      <c r="F23" s="397" t="s">
        <v>301</v>
      </c>
      <c r="G23" s="397"/>
      <c r="H23" s="318"/>
      <c r="I23" s="77"/>
      <c r="J23" s="229"/>
      <c r="K23" s="229"/>
      <c r="L23" s="398"/>
      <c r="M23" s="391"/>
      <c r="N23" s="228"/>
      <c r="O23" s="371"/>
      <c r="P23" s="314"/>
      <c r="Q23" s="313"/>
      <c r="R23" s="313"/>
      <c r="S23" s="314"/>
      <c r="T23" s="313"/>
      <c r="U23" s="313"/>
      <c r="V23" s="313"/>
      <c r="W23" s="228"/>
      <c r="X23" s="395"/>
      <c r="Y23" s="315"/>
      <c r="Z23" s="315"/>
      <c r="AA23" s="228"/>
      <c r="AB23" s="228"/>
      <c r="AC23" s="228"/>
      <c r="AD23" s="228"/>
    </row>
    <row r="24" spans="2:30" ht="20.100000000000001" customHeight="1">
      <c r="B24" s="399" t="s">
        <v>302</v>
      </c>
      <c r="C24" s="557" t="s">
        <v>303</v>
      </c>
      <c r="D24" s="557"/>
      <c r="E24" s="557"/>
      <c r="F24" s="400" t="s">
        <v>304</v>
      </c>
      <c r="G24" s="401"/>
      <c r="H24" s="402"/>
      <c r="I24" s="77"/>
      <c r="J24" s="229"/>
      <c r="K24" s="229"/>
      <c r="L24" s="398"/>
      <c r="M24" s="391"/>
      <c r="N24" s="228"/>
      <c r="O24" s="228"/>
      <c r="P24" s="314"/>
      <c r="Q24" s="313"/>
      <c r="R24" s="313"/>
      <c r="S24" s="314"/>
      <c r="T24" s="313"/>
      <c r="U24" s="313"/>
      <c r="V24" s="313"/>
      <c r="W24" s="228"/>
      <c r="X24" s="228"/>
      <c r="Y24" s="315"/>
      <c r="Z24" s="315"/>
      <c r="AA24" s="228"/>
      <c r="AB24" s="228"/>
      <c r="AC24" s="228"/>
      <c r="AD24" s="228"/>
    </row>
    <row r="25" spans="2:30" ht="20.100000000000001" customHeight="1">
      <c r="B25" s="394"/>
      <c r="C25" s="396" t="s">
        <v>236</v>
      </c>
      <c r="D25" s="403" t="s">
        <v>250</v>
      </c>
      <c r="E25" s="403" t="s">
        <v>305</v>
      </c>
      <c r="F25" s="404" t="e">
        <f>C30/L13</f>
        <v>#DIV/0!</v>
      </c>
      <c r="G25" s="397"/>
      <c r="H25" s="318"/>
      <c r="I25" s="77"/>
      <c r="J25" s="229"/>
      <c r="K25" s="229"/>
      <c r="L25" s="391"/>
      <c r="M25" s="391"/>
      <c r="N25" s="228"/>
      <c r="O25" s="228"/>
      <c r="P25" s="314"/>
      <c r="Q25" s="313"/>
      <c r="R25" s="313"/>
      <c r="S25" s="314"/>
      <c r="T25" s="313"/>
      <c r="U25" s="313"/>
      <c r="V25" s="313"/>
      <c r="W25" s="227"/>
      <c r="X25" s="228"/>
      <c r="Y25" s="315"/>
      <c r="Z25" s="315"/>
      <c r="AA25" s="228"/>
      <c r="AB25" s="228"/>
      <c r="AC25" s="228"/>
      <c r="AD25" s="228"/>
    </row>
    <row r="26" spans="2:30" ht="20.100000000000001" customHeight="1">
      <c r="B26" s="405" t="s">
        <v>245</v>
      </c>
      <c r="C26" s="396">
        <v>1</v>
      </c>
      <c r="D26" s="406">
        <v>40000</v>
      </c>
      <c r="E26" s="406">
        <f>D26/C26</f>
        <v>40000</v>
      </c>
      <c r="F26" s="397"/>
      <c r="G26" s="397"/>
      <c r="H26" s="318"/>
      <c r="I26" s="77"/>
      <c r="J26" s="228"/>
      <c r="K26" s="228"/>
      <c r="L26" s="313"/>
      <c r="M26" s="313"/>
      <c r="N26" s="228"/>
      <c r="O26" s="228"/>
      <c r="P26" s="314"/>
      <c r="Q26" s="313"/>
      <c r="R26" s="313"/>
      <c r="S26" s="314"/>
      <c r="T26" s="313"/>
      <c r="U26" s="313"/>
      <c r="V26" s="313"/>
      <c r="W26" s="228"/>
      <c r="X26" s="228"/>
      <c r="Y26" s="315"/>
      <c r="Z26" s="315"/>
      <c r="AA26" s="228"/>
      <c r="AB26" s="228"/>
      <c r="AC26" s="228"/>
      <c r="AD26" s="228"/>
    </row>
    <row r="27" spans="2:30" ht="20.100000000000001" customHeight="1">
      <c r="B27" s="405" t="s">
        <v>306</v>
      </c>
      <c r="C27" s="396">
        <v>2</v>
      </c>
      <c r="D27" s="406">
        <v>62400</v>
      </c>
      <c r="E27" s="406">
        <f>D27/C27</f>
        <v>31200</v>
      </c>
      <c r="F27" s="407"/>
      <c r="G27" s="407"/>
      <c r="H27" s="314"/>
      <c r="I27" s="77"/>
      <c r="J27" s="228"/>
      <c r="K27" s="314"/>
      <c r="L27" s="313"/>
      <c r="M27" s="313"/>
      <c r="N27" s="228"/>
      <c r="O27" s="228"/>
      <c r="P27" s="228"/>
      <c r="Q27" s="228"/>
      <c r="R27" s="228"/>
      <c r="S27" s="228"/>
      <c r="T27" s="228"/>
      <c r="U27" s="228"/>
      <c r="V27" s="228"/>
      <c r="W27" s="228"/>
      <c r="X27" s="228"/>
      <c r="Y27" s="315"/>
      <c r="Z27" s="315"/>
      <c r="AA27" s="227"/>
      <c r="AB27" s="227"/>
      <c r="AC27" s="228"/>
      <c r="AD27" s="228"/>
    </row>
    <row r="28" spans="2:30" ht="15.75">
      <c r="B28" s="405" t="s">
        <v>307</v>
      </c>
      <c r="C28" s="396">
        <v>2.8</v>
      </c>
      <c r="D28" s="406">
        <v>78330</v>
      </c>
      <c r="E28" s="406">
        <f>D28/C28</f>
        <v>27975</v>
      </c>
      <c r="F28" s="406"/>
      <c r="G28" s="406"/>
      <c r="H28" s="313"/>
      <c r="I28" s="228"/>
      <c r="J28" s="228"/>
      <c r="K28" s="228"/>
      <c r="L28" s="228"/>
      <c r="M28" s="228"/>
      <c r="N28" s="228"/>
      <c r="O28" s="228"/>
      <c r="P28" s="228"/>
      <c r="Q28" s="228"/>
      <c r="R28" s="228"/>
      <c r="S28" s="228"/>
      <c r="T28" s="228"/>
      <c r="U28" s="228"/>
      <c r="V28" s="228"/>
      <c r="W28" s="314"/>
      <c r="X28" s="228"/>
      <c r="Y28" s="315"/>
      <c r="Z28" s="315"/>
      <c r="AA28" s="228"/>
      <c r="AB28" s="228"/>
      <c r="AC28" s="228"/>
      <c r="AD28" s="228"/>
    </row>
    <row r="29" spans="2:30" ht="15.75">
      <c r="B29" s="405" t="s">
        <v>262</v>
      </c>
      <c r="C29" s="396">
        <v>0.3</v>
      </c>
      <c r="D29" s="406">
        <v>10353</v>
      </c>
      <c r="E29" s="406">
        <f>D29/C29</f>
        <v>34510</v>
      </c>
      <c r="F29" s="408"/>
      <c r="G29" s="408"/>
      <c r="H29" s="317"/>
      <c r="I29" s="228"/>
      <c r="J29" s="228"/>
      <c r="K29" s="228"/>
      <c r="L29" s="228"/>
      <c r="M29" s="228"/>
      <c r="N29" s="228"/>
      <c r="O29" s="228"/>
      <c r="P29" s="228"/>
      <c r="Q29" s="228"/>
      <c r="R29" s="228"/>
      <c r="S29" s="228"/>
      <c r="T29" s="228"/>
      <c r="U29" s="228"/>
      <c r="V29" s="228"/>
      <c r="W29" s="409"/>
      <c r="X29" s="228"/>
      <c r="Y29" s="315"/>
      <c r="Z29" s="315"/>
      <c r="AA29" s="228"/>
      <c r="AB29" s="228"/>
      <c r="AC29" s="227"/>
      <c r="AD29" s="228"/>
    </row>
    <row r="30" spans="2:30" ht="15.75">
      <c r="B30" s="393"/>
      <c r="C30" s="396">
        <f>SUM(C26:C29)</f>
        <v>6.1</v>
      </c>
      <c r="D30" s="408">
        <f>SUM(D26:D29)</f>
        <v>191083</v>
      </c>
      <c r="E30" s="408"/>
      <c r="F30" s="410"/>
      <c r="G30" s="410"/>
      <c r="H30" s="411"/>
      <c r="I30" s="228"/>
      <c r="J30" s="228"/>
      <c r="K30" s="228"/>
      <c r="L30" s="228"/>
      <c r="M30" s="228"/>
      <c r="N30" s="228"/>
      <c r="O30" s="313"/>
      <c r="P30" s="313"/>
      <c r="Q30" s="314"/>
      <c r="R30" s="313"/>
      <c r="S30" s="313"/>
      <c r="T30" s="313"/>
      <c r="U30" s="313"/>
      <c r="V30" s="313"/>
      <c r="W30" s="227"/>
      <c r="X30" s="315"/>
      <c r="Y30" s="315"/>
      <c r="Z30" s="228"/>
      <c r="AA30" s="228"/>
      <c r="AB30" s="228"/>
      <c r="AC30" s="228"/>
      <c r="AD30" s="228"/>
    </row>
    <row r="31" spans="2:30" ht="15.75" hidden="1">
      <c r="B31" s="405" t="s">
        <v>308</v>
      </c>
      <c r="C31" s="412"/>
      <c r="D31" s="406">
        <v>19108.3</v>
      </c>
      <c r="E31" s="406"/>
      <c r="F31" s="408"/>
      <c r="G31" s="408"/>
      <c r="H31" s="317"/>
      <c r="I31" s="228"/>
      <c r="J31" s="228"/>
      <c r="K31" s="228"/>
      <c r="L31" s="228"/>
      <c r="M31" s="228"/>
      <c r="N31" s="228"/>
      <c r="O31" s="313"/>
      <c r="P31" s="313"/>
      <c r="Q31" s="314"/>
      <c r="R31" s="313"/>
      <c r="S31" s="313"/>
      <c r="T31" s="313"/>
      <c r="U31" s="313"/>
      <c r="V31" s="313"/>
      <c r="W31" s="228"/>
      <c r="X31" s="315"/>
      <c r="Y31" s="315"/>
      <c r="Z31" s="228"/>
      <c r="AA31" s="228"/>
      <c r="AB31" s="228"/>
      <c r="AC31" s="228"/>
      <c r="AD31" s="228"/>
    </row>
    <row r="32" spans="2:30" ht="15.75" hidden="1">
      <c r="B32" s="405" t="s">
        <v>309</v>
      </c>
      <c r="C32" s="412"/>
      <c r="D32" s="406">
        <v>22929.96</v>
      </c>
      <c r="E32" s="406"/>
      <c r="F32" s="406"/>
      <c r="G32" s="406"/>
      <c r="H32" s="313"/>
      <c r="I32" s="228"/>
      <c r="J32" s="228"/>
      <c r="K32" s="228"/>
      <c r="L32" s="228"/>
      <c r="M32" s="228"/>
      <c r="N32" s="314"/>
      <c r="O32" s="313"/>
      <c r="P32" s="313"/>
      <c r="Q32" s="314"/>
      <c r="R32" s="313"/>
      <c r="S32" s="313"/>
      <c r="T32" s="313"/>
      <c r="U32" s="313"/>
      <c r="V32" s="313"/>
      <c r="W32" s="228"/>
      <c r="X32" s="315"/>
      <c r="Y32" s="315"/>
      <c r="Z32" s="228"/>
      <c r="AA32" s="228"/>
      <c r="AB32" s="228"/>
      <c r="AC32" s="228"/>
      <c r="AD32" s="228"/>
    </row>
    <row r="33" spans="1:30" s="227" customFormat="1" ht="15.75" hidden="1">
      <c r="A33" s="228"/>
      <c r="B33" s="401" t="s">
        <v>310</v>
      </c>
      <c r="C33" s="413"/>
      <c r="D33" s="408">
        <f>D31+D32</f>
        <v>42038.259999999995</v>
      </c>
      <c r="E33" s="408"/>
      <c r="F33" s="406"/>
      <c r="G33" s="406"/>
      <c r="H33" s="313"/>
      <c r="I33" s="228"/>
      <c r="J33" s="228"/>
      <c r="K33" s="228"/>
      <c r="L33" s="228"/>
      <c r="M33" s="228"/>
      <c r="N33" s="314"/>
      <c r="U33" s="313"/>
      <c r="V33" s="313"/>
      <c r="W33" s="228"/>
      <c r="X33" s="315"/>
      <c r="Y33" s="315"/>
      <c r="Z33" s="228"/>
      <c r="AA33" s="228"/>
      <c r="AB33" s="228"/>
    </row>
    <row r="34" spans="1:30" ht="15.75" hidden="1">
      <c r="A34" s="228"/>
      <c r="B34" s="405" t="s">
        <v>311</v>
      </c>
      <c r="C34" s="407"/>
      <c r="D34" s="414">
        <f>D33/D30</f>
        <v>0.21999999999999997</v>
      </c>
      <c r="E34" s="406"/>
      <c r="F34" s="408"/>
      <c r="G34" s="408"/>
      <c r="H34" s="317"/>
      <c r="I34" s="228"/>
      <c r="J34" s="228"/>
      <c r="K34" s="228"/>
      <c r="L34" s="228"/>
      <c r="M34" s="228"/>
      <c r="N34" s="314"/>
      <c r="O34" s="314"/>
      <c r="P34" s="313"/>
      <c r="Q34" s="313"/>
      <c r="R34" s="314"/>
      <c r="S34" s="313"/>
      <c r="T34" s="313"/>
      <c r="U34" s="313"/>
      <c r="V34" s="313"/>
      <c r="W34" s="313"/>
      <c r="X34" s="228"/>
      <c r="Y34" s="315"/>
      <c r="Z34" s="315"/>
      <c r="AA34" s="228"/>
      <c r="AB34" s="228"/>
      <c r="AC34" s="228"/>
      <c r="AD34" s="228"/>
    </row>
    <row r="35" spans="1:30" ht="15" hidden="1" customHeight="1">
      <c r="A35" s="228"/>
      <c r="B35" s="394"/>
      <c r="C35" s="407"/>
      <c r="D35" s="406"/>
      <c r="E35" s="406"/>
      <c r="F35" s="406"/>
      <c r="G35" s="406"/>
      <c r="H35" s="313"/>
      <c r="I35" s="227"/>
      <c r="J35" s="228"/>
      <c r="K35" s="228"/>
      <c r="L35" s="228"/>
      <c r="M35" s="228"/>
      <c r="N35" s="415"/>
      <c r="O35" s="415"/>
      <c r="P35" s="313"/>
      <c r="Q35" s="313"/>
      <c r="R35" s="314"/>
      <c r="S35" s="313"/>
      <c r="T35" s="313"/>
      <c r="U35" s="313"/>
      <c r="V35" s="313"/>
      <c r="W35" s="313"/>
      <c r="X35" s="228"/>
      <c r="Y35" s="315"/>
      <c r="Z35" s="315"/>
      <c r="AA35" s="228"/>
      <c r="AB35" s="228"/>
      <c r="AC35" s="228"/>
      <c r="AD35" s="228"/>
    </row>
    <row r="36" spans="1:30" ht="15.75" hidden="1">
      <c r="A36" s="228"/>
      <c r="B36" s="399" t="s">
        <v>312</v>
      </c>
      <c r="C36" s="413"/>
      <c r="D36" s="408">
        <f>D30+D33</f>
        <v>233121.26</v>
      </c>
      <c r="E36" s="408"/>
      <c r="F36" s="406"/>
      <c r="G36" s="406"/>
      <c r="H36" s="313"/>
      <c r="I36" s="313"/>
      <c r="J36" s="228"/>
      <c r="K36" s="228"/>
      <c r="L36" s="228"/>
      <c r="M36" s="228"/>
      <c r="N36" s="228"/>
      <c r="O36" s="314"/>
      <c r="P36" s="313"/>
      <c r="Q36" s="313"/>
      <c r="R36" s="313"/>
      <c r="S36" s="325"/>
      <c r="T36" s="313"/>
      <c r="U36" s="313"/>
      <c r="V36" s="313"/>
      <c r="W36" s="313"/>
      <c r="X36" s="228"/>
      <c r="Y36" s="315"/>
      <c r="Z36" s="315"/>
      <c r="AA36" s="228"/>
      <c r="AB36" s="228"/>
      <c r="AC36" s="228"/>
      <c r="AD36" s="228"/>
    </row>
    <row r="37" spans="1:30" ht="15.75" hidden="1">
      <c r="A37" s="228"/>
      <c r="B37" s="394"/>
      <c r="C37" s="407"/>
      <c r="D37" s="406"/>
      <c r="E37" s="406"/>
      <c r="F37" s="406"/>
      <c r="G37" s="406"/>
      <c r="H37" s="313"/>
      <c r="I37" s="313"/>
      <c r="J37" s="228"/>
      <c r="K37" s="228"/>
      <c r="L37" s="228"/>
      <c r="M37" s="228"/>
      <c r="N37" s="227"/>
      <c r="O37" s="314"/>
      <c r="P37" s="313"/>
      <c r="Q37" s="313"/>
      <c r="R37" s="313"/>
      <c r="S37" s="325"/>
      <c r="T37" s="313"/>
      <c r="U37" s="313"/>
      <c r="V37" s="313"/>
      <c r="W37" s="313"/>
      <c r="X37" s="313"/>
      <c r="Y37" s="313"/>
      <c r="Z37" s="228"/>
      <c r="AA37" s="315"/>
      <c r="AB37" s="315"/>
      <c r="AC37" s="228"/>
      <c r="AD37" s="228"/>
    </row>
    <row r="38" spans="1:30" ht="15.75" hidden="1">
      <c r="A38" s="228"/>
      <c r="B38" s="394"/>
      <c r="C38" s="407"/>
      <c r="D38" s="406"/>
      <c r="E38" s="406"/>
      <c r="F38" s="406"/>
      <c r="G38" s="406"/>
      <c r="H38" s="406"/>
      <c r="I38" s="313"/>
      <c r="J38" s="228"/>
      <c r="K38" s="228"/>
      <c r="L38" s="228"/>
      <c r="M38" s="228"/>
      <c r="N38" s="416"/>
      <c r="O38" s="314"/>
      <c r="P38" s="313"/>
      <c r="Q38" s="313"/>
      <c r="R38" s="313"/>
      <c r="S38" s="313"/>
      <c r="T38" s="313"/>
      <c r="U38" s="313"/>
      <c r="V38" s="228"/>
      <c r="W38" s="315"/>
      <c r="X38" s="315"/>
      <c r="Y38" s="228"/>
      <c r="Z38" s="228"/>
      <c r="AA38" s="228"/>
      <c r="AB38" s="228"/>
      <c r="AC38" s="228"/>
      <c r="AD38" s="228"/>
    </row>
    <row r="39" spans="1:30" ht="15.75" hidden="1">
      <c r="A39" s="228"/>
      <c r="B39" s="401" t="s">
        <v>313</v>
      </c>
      <c r="C39" s="557" t="str">
        <f>C24</f>
        <v>WESTERN MA -1203</v>
      </c>
      <c r="D39" s="557"/>
      <c r="E39" s="557"/>
      <c r="F39" s="403" t="s">
        <v>314</v>
      </c>
      <c r="G39" s="403" t="s">
        <v>315</v>
      </c>
      <c r="H39" s="403" t="s">
        <v>316</v>
      </c>
      <c r="I39" s="314"/>
      <c r="J39" s="228"/>
      <c r="K39" s="228"/>
      <c r="L39" s="228"/>
      <c r="M39" s="228"/>
      <c r="N39" s="313"/>
      <c r="O39" s="313"/>
      <c r="P39" s="313"/>
      <c r="Q39" s="313"/>
      <c r="R39" s="313"/>
      <c r="S39" s="313"/>
      <c r="T39" s="313"/>
      <c r="U39" s="313"/>
      <c r="V39" s="228"/>
      <c r="W39" s="315"/>
      <c r="X39" s="228"/>
      <c r="Y39" s="228"/>
      <c r="Z39" s="228"/>
      <c r="AA39" s="228"/>
      <c r="AB39" s="228"/>
      <c r="AC39" s="228"/>
      <c r="AD39" s="228"/>
    </row>
    <row r="40" spans="1:30" ht="15.75" hidden="1">
      <c r="A40" s="228"/>
      <c r="B40" s="399" t="s">
        <v>317</v>
      </c>
      <c r="C40" s="407"/>
      <c r="D40" s="406">
        <v>60704</v>
      </c>
      <c r="E40" s="406"/>
      <c r="F40" s="408">
        <f t="shared" ref="F40:F46" si="0">SUM(C40:E40)</f>
        <v>60704</v>
      </c>
      <c r="G40" s="408"/>
      <c r="H40" s="408"/>
      <c r="I40" s="313"/>
      <c r="J40" s="228"/>
      <c r="K40" s="228"/>
      <c r="L40" s="228"/>
      <c r="M40" s="228"/>
      <c r="N40" s="313"/>
      <c r="O40" s="313"/>
      <c r="P40" s="313"/>
      <c r="Q40" s="313"/>
      <c r="R40" s="313"/>
      <c r="S40" s="317"/>
      <c r="T40" s="317"/>
      <c r="U40" s="313"/>
      <c r="V40" s="228"/>
      <c r="W40" s="315"/>
      <c r="X40" s="228"/>
      <c r="Y40" s="228"/>
      <c r="Z40" s="228"/>
      <c r="AA40" s="228"/>
      <c r="AB40" s="228"/>
      <c r="AC40" s="228"/>
      <c r="AD40" s="228"/>
    </row>
    <row r="41" spans="1:30" ht="15.75" hidden="1">
      <c r="A41" s="228"/>
      <c r="B41" s="399" t="s">
        <v>318</v>
      </c>
      <c r="C41" s="407"/>
      <c r="D41" s="406">
        <v>1400</v>
      </c>
      <c r="E41" s="406"/>
      <c r="F41" s="408">
        <f>SUM(C41:E41)</f>
        <v>1400</v>
      </c>
      <c r="G41" s="403">
        <f>F41/(C8+C9)</f>
        <v>233.33333333333334</v>
      </c>
      <c r="H41" s="403" t="e">
        <f>F41/L13</f>
        <v>#DIV/0!</v>
      </c>
      <c r="I41" s="317"/>
      <c r="J41" s="228"/>
      <c r="K41" s="228"/>
      <c r="L41" s="228"/>
      <c r="M41" s="228"/>
      <c r="N41" s="313"/>
      <c r="O41" s="313"/>
      <c r="P41" s="313"/>
      <c r="Q41" s="317"/>
      <c r="R41" s="313"/>
      <c r="S41" s="313"/>
      <c r="T41" s="313"/>
      <c r="U41" s="228"/>
      <c r="V41" s="315"/>
      <c r="W41" s="228"/>
      <c r="X41" s="228"/>
      <c r="Y41" s="228"/>
      <c r="Z41" s="228"/>
      <c r="AA41" s="228"/>
      <c r="AB41" s="228"/>
      <c r="AC41" s="228"/>
      <c r="AD41" s="228"/>
    </row>
    <row r="42" spans="1:30" ht="13.5" hidden="1" customHeight="1">
      <c r="A42" s="228"/>
      <c r="B42" s="399" t="s">
        <v>319</v>
      </c>
      <c r="C42" s="407"/>
      <c r="D42" s="406">
        <v>2800</v>
      </c>
      <c r="E42" s="406"/>
      <c r="F42" s="406">
        <f t="shared" si="0"/>
        <v>2800</v>
      </c>
      <c r="G42" s="417" t="s">
        <v>250</v>
      </c>
      <c r="H42" s="417"/>
      <c r="I42" s="411"/>
      <c r="J42" s="228"/>
      <c r="K42" s="228"/>
      <c r="L42" s="228"/>
      <c r="M42" s="228"/>
      <c r="N42" s="313"/>
      <c r="O42" s="313"/>
      <c r="P42" s="313"/>
      <c r="Q42" s="313"/>
      <c r="R42" s="313"/>
      <c r="S42" s="313"/>
      <c r="T42" s="313"/>
      <c r="U42" s="228"/>
      <c r="V42" s="315"/>
      <c r="W42" s="228"/>
      <c r="X42" s="228"/>
      <c r="Y42" s="228"/>
      <c r="Z42" s="228"/>
      <c r="AA42" s="228"/>
      <c r="AB42" s="228"/>
      <c r="AC42" s="228"/>
      <c r="AD42" s="228"/>
    </row>
    <row r="43" spans="1:30" ht="15.75" hidden="1">
      <c r="A43" s="228"/>
      <c r="B43" s="399" t="s">
        <v>320</v>
      </c>
      <c r="C43" s="407"/>
      <c r="D43" s="406">
        <v>5200</v>
      </c>
      <c r="E43" s="406"/>
      <c r="F43" s="406">
        <f t="shared" si="0"/>
        <v>5200</v>
      </c>
      <c r="G43" s="401" t="s">
        <v>321</v>
      </c>
      <c r="H43" s="401"/>
      <c r="I43" s="317"/>
      <c r="J43" s="228"/>
      <c r="K43" s="228"/>
      <c r="L43" s="228"/>
      <c r="M43" s="228"/>
      <c r="N43" s="317"/>
      <c r="O43" s="317"/>
      <c r="P43" s="313"/>
      <c r="Q43" s="313"/>
      <c r="R43" s="313"/>
      <c r="S43" s="313"/>
      <c r="T43" s="317"/>
      <c r="U43" s="313"/>
      <c r="V43" s="313"/>
      <c r="W43" s="313"/>
      <c r="X43" s="313"/>
      <c r="Y43" s="228"/>
      <c r="Z43" s="315"/>
      <c r="AA43" s="228"/>
      <c r="AB43" s="228"/>
      <c r="AC43" s="228"/>
      <c r="AD43" s="228"/>
    </row>
    <row r="44" spans="1:30" ht="15.75" hidden="1">
      <c r="A44" s="228"/>
      <c r="B44" s="399" t="s">
        <v>322</v>
      </c>
      <c r="C44" s="407"/>
      <c r="D44" s="406">
        <v>500</v>
      </c>
      <c r="E44" s="406"/>
      <c r="F44" s="406">
        <f t="shared" si="0"/>
        <v>500</v>
      </c>
      <c r="G44" s="405"/>
      <c r="H44" s="405"/>
      <c r="I44" s="313"/>
      <c r="J44" s="228"/>
      <c r="K44" s="228"/>
      <c r="L44" s="228"/>
      <c r="M44" s="228"/>
      <c r="N44" s="313"/>
      <c r="O44" s="313"/>
      <c r="P44" s="317"/>
      <c r="Q44" s="313"/>
      <c r="R44" s="313"/>
      <c r="S44" s="313"/>
      <c r="T44" s="313"/>
      <c r="U44" s="313"/>
      <c r="V44" s="313"/>
      <c r="W44" s="313"/>
      <c r="X44" s="313"/>
      <c r="Y44" s="228"/>
      <c r="Z44" s="315"/>
      <c r="AA44" s="228"/>
      <c r="AB44" s="228"/>
      <c r="AC44" s="228"/>
      <c r="AD44" s="228"/>
    </row>
    <row r="45" spans="1:30" ht="15.75" hidden="1">
      <c r="A45" s="228"/>
      <c r="B45" s="399" t="s">
        <v>323</v>
      </c>
      <c r="C45" s="407"/>
      <c r="D45" s="406">
        <v>2933.14</v>
      </c>
      <c r="E45" s="406"/>
      <c r="F45" s="406">
        <f t="shared" si="0"/>
        <v>2933.14</v>
      </c>
      <c r="G45" s="394"/>
      <c r="H45" s="394"/>
      <c r="I45" s="313"/>
      <c r="J45" s="228"/>
      <c r="K45" s="228"/>
      <c r="L45" s="228"/>
      <c r="M45" s="228"/>
      <c r="N45" s="313"/>
      <c r="O45" s="313"/>
      <c r="P45" s="313"/>
      <c r="Q45" s="313"/>
      <c r="R45" s="313"/>
      <c r="S45" s="313"/>
      <c r="T45" s="313"/>
      <c r="U45" s="313"/>
      <c r="V45" s="313"/>
      <c r="W45" s="313"/>
      <c r="X45" s="313"/>
      <c r="Y45" s="228"/>
      <c r="Z45" s="315"/>
      <c r="AA45" s="228"/>
      <c r="AB45" s="228"/>
      <c r="AC45" s="228"/>
      <c r="AD45" s="228"/>
    </row>
    <row r="46" spans="1:30" ht="15.75" hidden="1">
      <c r="A46" s="228"/>
      <c r="B46" s="399" t="s">
        <v>324</v>
      </c>
      <c r="C46" s="407"/>
      <c r="D46" s="406">
        <v>1025</v>
      </c>
      <c r="E46" s="406"/>
      <c r="F46" s="406">
        <f t="shared" si="0"/>
        <v>1025</v>
      </c>
      <c r="G46" s="418">
        <f>SUM(F42:F46)</f>
        <v>12458.14</v>
      </c>
      <c r="H46" s="418" t="e">
        <f>G46/L13</f>
        <v>#DIV/0!</v>
      </c>
      <c r="I46" s="228"/>
      <c r="J46" s="228"/>
      <c r="K46" s="228"/>
      <c r="L46" s="228"/>
      <c r="M46" s="228"/>
      <c r="N46" s="314"/>
      <c r="O46" s="313"/>
      <c r="P46" s="313"/>
      <c r="Q46" s="314"/>
      <c r="R46" s="313"/>
      <c r="S46" s="313"/>
      <c r="T46" s="313"/>
      <c r="U46" s="313"/>
      <c r="V46" s="313"/>
      <c r="W46" s="313"/>
      <c r="X46" s="313"/>
      <c r="Y46" s="313"/>
      <c r="Z46" s="313"/>
      <c r="AA46" s="313"/>
      <c r="AB46" s="228"/>
      <c r="AC46" s="315"/>
      <c r="AD46" s="228"/>
    </row>
    <row r="47" spans="1:30" ht="15.75" hidden="1">
      <c r="A47" s="228"/>
      <c r="B47" s="399" t="s">
        <v>325</v>
      </c>
      <c r="C47" s="407"/>
      <c r="D47" s="406">
        <v>8100</v>
      </c>
      <c r="E47" s="406"/>
      <c r="F47" s="408">
        <f>SUM(C47:E47)</f>
        <v>8100</v>
      </c>
      <c r="G47" s="408"/>
      <c r="H47" s="403" t="e">
        <f>F47/L13</f>
        <v>#DIV/0!</v>
      </c>
      <c r="I47" s="228"/>
      <c r="J47" s="228"/>
      <c r="K47" s="228"/>
      <c r="L47" s="228"/>
      <c r="M47" s="228"/>
      <c r="N47" s="314"/>
      <c r="O47" s="313"/>
      <c r="P47" s="313"/>
      <c r="Q47" s="314"/>
      <c r="R47" s="313"/>
      <c r="S47" s="313"/>
      <c r="T47" s="313"/>
      <c r="U47" s="313"/>
      <c r="V47" s="313"/>
      <c r="W47" s="313"/>
      <c r="X47" s="313"/>
      <c r="Y47" s="313"/>
      <c r="Z47" s="313"/>
      <c r="AA47" s="313"/>
      <c r="AB47" s="228"/>
      <c r="AC47" s="315"/>
      <c r="AD47" s="228"/>
    </row>
    <row r="48" spans="1:30" ht="15.75" hidden="1">
      <c r="A48" s="228"/>
      <c r="B48" s="399" t="s">
        <v>326</v>
      </c>
      <c r="C48" s="413"/>
      <c r="D48" s="408">
        <f>SUM(D40:D47)</f>
        <v>82662.14</v>
      </c>
      <c r="E48" s="408"/>
      <c r="F48" s="408">
        <f>SUM(F40:F47)</f>
        <v>82662.14</v>
      </c>
      <c r="G48" s="408"/>
      <c r="H48" s="408"/>
      <c r="I48" s="228"/>
      <c r="J48" s="228"/>
      <c r="K48" s="228"/>
      <c r="L48" s="228"/>
      <c r="M48" s="228"/>
      <c r="N48" s="314"/>
      <c r="O48" s="313"/>
      <c r="P48" s="313"/>
      <c r="Q48" s="314"/>
      <c r="R48" s="313"/>
      <c r="S48" s="313"/>
      <c r="T48" s="313"/>
      <c r="U48" s="313"/>
      <c r="V48" s="313"/>
      <c r="W48" s="313"/>
      <c r="X48" s="313"/>
      <c r="Y48" s="313"/>
      <c r="Z48" s="313"/>
      <c r="AA48" s="313"/>
      <c r="AB48" s="228"/>
      <c r="AC48" s="315"/>
      <c r="AD48" s="228"/>
    </row>
    <row r="49" spans="2:30" ht="15.75" hidden="1">
      <c r="B49" s="393"/>
      <c r="C49" s="407"/>
      <c r="D49" s="406"/>
      <c r="E49" s="406"/>
      <c r="F49" s="406"/>
      <c r="G49" s="406"/>
      <c r="H49" s="406"/>
      <c r="I49" s="228"/>
      <c r="J49" s="228"/>
      <c r="K49" s="228"/>
      <c r="L49" s="228"/>
      <c r="M49" s="228"/>
      <c r="N49" s="314"/>
      <c r="O49" s="313"/>
      <c r="P49" s="313"/>
      <c r="Q49" s="314"/>
      <c r="R49" s="313"/>
      <c r="S49" s="313"/>
      <c r="T49" s="313"/>
      <c r="U49" s="313"/>
      <c r="V49" s="313"/>
      <c r="W49" s="313"/>
      <c r="X49" s="313"/>
      <c r="Y49" s="313"/>
      <c r="Z49" s="313"/>
      <c r="AA49" s="313"/>
      <c r="AB49" s="228"/>
      <c r="AC49" s="315"/>
      <c r="AD49" s="228"/>
    </row>
    <row r="50" spans="2:30" ht="15.75" hidden="1">
      <c r="B50" s="393" t="s">
        <v>327</v>
      </c>
      <c r="C50" s="413"/>
      <c r="D50" s="408">
        <f>D48+D36</f>
        <v>315783.40000000002</v>
      </c>
      <c r="E50" s="408"/>
      <c r="F50" s="406"/>
      <c r="G50" s="406"/>
      <c r="H50" s="406"/>
      <c r="I50" s="402"/>
      <c r="J50" s="228"/>
      <c r="K50" s="228"/>
      <c r="L50" s="228"/>
      <c r="M50" s="228"/>
      <c r="N50" s="314"/>
      <c r="O50" s="313"/>
      <c r="P50" s="313"/>
      <c r="Q50" s="314"/>
      <c r="R50" s="313"/>
      <c r="S50" s="313"/>
      <c r="T50" s="313"/>
      <c r="U50" s="313"/>
      <c r="V50" s="313"/>
      <c r="W50" s="313"/>
      <c r="X50" s="317"/>
      <c r="Y50" s="313"/>
      <c r="Z50" s="313"/>
      <c r="AA50" s="313"/>
      <c r="AB50" s="228"/>
      <c r="AC50" s="315"/>
      <c r="AD50" s="228"/>
    </row>
    <row r="51" spans="2:30" ht="15.75" hidden="1">
      <c r="B51" s="393" t="s">
        <v>202</v>
      </c>
      <c r="C51" s="407"/>
      <c r="D51" s="406">
        <v>37894</v>
      </c>
      <c r="E51" s="406"/>
      <c r="F51" s="406"/>
      <c r="G51" s="406"/>
      <c r="H51" s="406"/>
      <c r="I51" s="402"/>
      <c r="J51" s="228"/>
      <c r="K51" s="228"/>
      <c r="L51" s="228"/>
      <c r="M51" s="228"/>
      <c r="N51" s="314"/>
      <c r="O51" s="313"/>
      <c r="P51" s="313"/>
      <c r="Q51" s="314"/>
      <c r="R51" s="313"/>
      <c r="S51" s="313"/>
      <c r="T51" s="313"/>
      <c r="U51" s="313"/>
      <c r="V51" s="313"/>
      <c r="W51" s="313"/>
      <c r="X51" s="317"/>
      <c r="Y51" s="313"/>
      <c r="Z51" s="313"/>
      <c r="AA51" s="313"/>
      <c r="AB51" s="228"/>
      <c r="AC51" s="315"/>
      <c r="AD51" s="228"/>
    </row>
    <row r="52" spans="2:30" ht="15.75" hidden="1">
      <c r="B52" s="405" t="s">
        <v>328</v>
      </c>
      <c r="C52" s="407"/>
      <c r="D52" s="414">
        <f>D51/D50</f>
        <v>0.1199999746661794</v>
      </c>
      <c r="E52" s="406"/>
      <c r="F52" s="406"/>
      <c r="G52" s="406"/>
      <c r="H52" s="406"/>
      <c r="I52" s="228"/>
      <c r="J52" s="228"/>
      <c r="K52" s="228"/>
      <c r="L52" s="228"/>
      <c r="M52" s="228"/>
      <c r="N52" s="314"/>
      <c r="O52" s="313"/>
      <c r="P52" s="313"/>
      <c r="Q52" s="314"/>
      <c r="R52" s="313"/>
      <c r="S52" s="313"/>
      <c r="T52" s="313"/>
      <c r="U52" s="313"/>
      <c r="V52" s="313"/>
      <c r="W52" s="313"/>
      <c r="X52" s="313"/>
      <c r="Y52" s="313"/>
      <c r="Z52" s="313"/>
      <c r="AA52" s="313"/>
      <c r="AB52" s="228"/>
      <c r="AC52" s="315"/>
      <c r="AD52" s="315"/>
    </row>
    <row r="53" spans="2:30" ht="15.75" hidden="1">
      <c r="B53" s="399" t="s">
        <v>329</v>
      </c>
      <c r="C53" s="413"/>
      <c r="D53" s="408">
        <f>D50+D51</f>
        <v>353677.4</v>
      </c>
      <c r="E53" s="408"/>
      <c r="F53" s="406"/>
      <c r="G53" s="406"/>
      <c r="H53" s="406"/>
      <c r="I53" s="228"/>
      <c r="J53" s="228"/>
      <c r="K53" s="228"/>
      <c r="L53" s="228"/>
      <c r="M53" s="228"/>
      <c r="N53" s="314"/>
      <c r="O53" s="313"/>
      <c r="P53" s="313"/>
      <c r="Q53" s="314"/>
      <c r="R53" s="313"/>
      <c r="S53" s="313"/>
      <c r="T53" s="313"/>
      <c r="U53" s="313"/>
      <c r="V53" s="313"/>
      <c r="W53" s="313"/>
      <c r="X53" s="317"/>
      <c r="Y53" s="313"/>
      <c r="Z53" s="313"/>
      <c r="AA53" s="313"/>
      <c r="AB53" s="228"/>
      <c r="AC53" s="315"/>
      <c r="AD53" s="315"/>
    </row>
    <row r="54" spans="2:30" ht="15.75" hidden="1">
      <c r="B54" s="394"/>
      <c r="C54" s="394"/>
      <c r="D54" s="394"/>
      <c r="E54" s="394"/>
      <c r="F54" s="394"/>
      <c r="G54" s="394"/>
      <c r="H54" s="394"/>
      <c r="I54" s="228"/>
      <c r="J54" s="228"/>
      <c r="K54" s="228"/>
      <c r="L54" s="228"/>
      <c r="M54" s="228"/>
      <c r="N54" s="314"/>
      <c r="O54" s="313"/>
      <c r="P54" s="313"/>
      <c r="Q54" s="314"/>
      <c r="R54" s="313"/>
      <c r="S54" s="313"/>
      <c r="T54" s="313"/>
      <c r="U54" s="313"/>
      <c r="V54" s="313"/>
      <c r="W54" s="313"/>
      <c r="X54" s="313"/>
      <c r="Y54" s="313"/>
      <c r="Z54" s="313"/>
      <c r="AA54" s="313"/>
      <c r="AB54" s="228"/>
      <c r="AC54" s="315"/>
      <c r="AD54" s="315"/>
    </row>
    <row r="55" spans="2:30" ht="15.75" hidden="1">
      <c r="B55" s="394"/>
      <c r="C55" s="394"/>
      <c r="D55" s="394"/>
      <c r="E55" s="394"/>
      <c r="F55" s="394"/>
      <c r="G55" s="394"/>
      <c r="H55" s="394"/>
      <c r="I55" s="228"/>
      <c r="J55" s="228"/>
      <c r="K55" s="228"/>
      <c r="L55" s="228"/>
      <c r="M55" s="228"/>
      <c r="N55" s="314"/>
      <c r="O55" s="313"/>
      <c r="P55" s="313"/>
      <c r="Q55" s="314"/>
      <c r="R55" s="313"/>
      <c r="S55" s="313"/>
      <c r="T55" s="313"/>
      <c r="U55" s="313"/>
      <c r="V55" s="313"/>
      <c r="W55" s="313"/>
      <c r="X55" s="313"/>
      <c r="Y55" s="313"/>
      <c r="Z55" s="313"/>
      <c r="AA55" s="313"/>
      <c r="AB55" s="228"/>
      <c r="AC55" s="315"/>
      <c r="AD55" s="315"/>
    </row>
    <row r="56" spans="2:30" ht="15.75" hidden="1">
      <c r="B56" s="394"/>
      <c r="C56" s="394"/>
      <c r="D56" s="394"/>
      <c r="E56" s="394"/>
      <c r="F56" s="394"/>
      <c r="G56" s="394"/>
      <c r="H56" s="394"/>
      <c r="I56" s="228"/>
      <c r="J56" s="228"/>
      <c r="K56" s="228"/>
      <c r="L56" s="228"/>
      <c r="M56" s="228"/>
      <c r="N56" s="314"/>
      <c r="O56" s="313"/>
      <c r="P56" s="313"/>
      <c r="Q56" s="314"/>
      <c r="R56" s="313"/>
      <c r="S56" s="313"/>
      <c r="T56" s="313"/>
      <c r="U56" s="313"/>
      <c r="V56" s="313"/>
      <c r="W56" s="313"/>
      <c r="X56" s="313"/>
      <c r="Y56" s="313"/>
      <c r="Z56" s="313"/>
      <c r="AA56" s="313"/>
      <c r="AB56" s="228"/>
      <c r="AC56" s="315"/>
      <c r="AD56" s="315"/>
    </row>
    <row r="57" spans="2:30" ht="15.75" hidden="1">
      <c r="B57" s="394"/>
      <c r="C57" s="394"/>
      <c r="D57" s="394"/>
      <c r="E57" s="394"/>
      <c r="F57" s="394"/>
      <c r="G57" s="394"/>
      <c r="H57" s="394"/>
      <c r="I57" s="228"/>
      <c r="J57" s="228"/>
      <c r="K57" s="228"/>
      <c r="L57" s="228"/>
      <c r="M57" s="228"/>
      <c r="N57" s="314"/>
      <c r="O57" s="313"/>
      <c r="P57" s="313"/>
      <c r="Q57" s="314"/>
      <c r="R57" s="313"/>
      <c r="S57" s="313"/>
      <c r="T57" s="313"/>
      <c r="U57" s="313"/>
      <c r="V57" s="313"/>
      <c r="W57" s="313"/>
      <c r="X57" s="313"/>
      <c r="Y57" s="313"/>
      <c r="Z57" s="313"/>
      <c r="AA57" s="313"/>
      <c r="AB57" s="228"/>
      <c r="AC57" s="315"/>
      <c r="AD57" s="315"/>
    </row>
    <row r="58" spans="2:30" ht="15.75" hidden="1" customHeight="1" thickTop="1">
      <c r="B58" s="394"/>
      <c r="C58" s="394"/>
      <c r="D58" s="394"/>
      <c r="E58" s="394"/>
      <c r="F58" s="394"/>
      <c r="G58" s="394"/>
      <c r="H58" s="394"/>
      <c r="I58" s="313"/>
      <c r="J58" s="228"/>
      <c r="K58" s="228"/>
      <c r="L58" s="228"/>
      <c r="M58" s="228"/>
      <c r="N58" s="314"/>
      <c r="O58" s="313"/>
      <c r="P58" s="313"/>
      <c r="Q58" s="314"/>
      <c r="R58" s="313"/>
      <c r="S58" s="313"/>
      <c r="T58" s="313"/>
      <c r="U58" s="313"/>
      <c r="V58" s="313"/>
      <c r="W58" s="313"/>
      <c r="X58" s="313"/>
      <c r="Y58" s="313"/>
      <c r="Z58" s="313"/>
      <c r="AA58" s="313"/>
      <c r="AB58" s="228"/>
      <c r="AC58" s="315"/>
      <c r="AD58" s="315"/>
    </row>
    <row r="59" spans="2:30" ht="15.75" hidden="1">
      <c r="B59" s="394"/>
      <c r="C59" s="394"/>
      <c r="D59" s="394"/>
      <c r="E59" s="394"/>
      <c r="F59" s="394"/>
      <c r="G59" s="394"/>
      <c r="H59" s="394"/>
      <c r="I59" s="419"/>
      <c r="J59" s="228"/>
      <c r="K59" s="228"/>
      <c r="L59" s="228"/>
      <c r="M59" s="228"/>
      <c r="N59" s="314"/>
      <c r="O59" s="313"/>
      <c r="P59" s="313"/>
      <c r="Q59" s="314"/>
      <c r="R59" s="313"/>
      <c r="S59" s="313"/>
      <c r="T59" s="313"/>
      <c r="U59" s="313"/>
      <c r="V59" s="313"/>
      <c r="W59" s="313"/>
      <c r="X59" s="313"/>
      <c r="Y59" s="313"/>
      <c r="Z59" s="313"/>
      <c r="AA59" s="313"/>
      <c r="AB59" s="228"/>
      <c r="AC59" s="315"/>
      <c r="AD59" s="315"/>
    </row>
    <row r="60" spans="2:30" ht="15.75" hidden="1">
      <c r="B60" s="394"/>
      <c r="C60" s="394"/>
      <c r="D60" s="394"/>
      <c r="E60" s="394"/>
      <c r="F60" s="394"/>
      <c r="G60" s="394"/>
      <c r="H60" s="394"/>
      <c r="I60" s="325"/>
      <c r="J60" s="228"/>
      <c r="K60" s="228"/>
      <c r="L60" s="228"/>
      <c r="M60" s="228"/>
      <c r="N60" s="314"/>
      <c r="O60" s="313"/>
      <c r="P60" s="313"/>
      <c r="Q60" s="314"/>
      <c r="R60" s="313"/>
      <c r="S60" s="313"/>
      <c r="T60" s="313"/>
      <c r="U60" s="313"/>
      <c r="V60" s="313"/>
      <c r="W60" s="313"/>
      <c r="X60" s="313"/>
      <c r="Y60" s="313"/>
      <c r="Z60" s="313"/>
      <c r="AA60" s="313"/>
      <c r="AB60" s="228"/>
      <c r="AC60" s="315"/>
      <c r="AD60" s="315"/>
    </row>
    <row r="61" spans="2:30" ht="15.75" hidden="1">
      <c r="B61" s="394"/>
      <c r="C61" s="394"/>
      <c r="D61" s="394"/>
      <c r="E61" s="394"/>
      <c r="F61" s="394"/>
      <c r="G61" s="394"/>
      <c r="H61" s="394"/>
      <c r="I61" s="325"/>
      <c r="J61" s="228"/>
      <c r="K61" s="228"/>
      <c r="L61" s="228"/>
      <c r="M61" s="228"/>
      <c r="N61" s="314"/>
      <c r="O61" s="313"/>
      <c r="P61" s="313"/>
      <c r="Q61" s="314"/>
      <c r="R61" s="313"/>
      <c r="S61" s="313"/>
      <c r="T61" s="313"/>
      <c r="U61" s="313"/>
      <c r="V61" s="313"/>
      <c r="W61" s="313"/>
      <c r="X61" s="313"/>
      <c r="Y61" s="313"/>
      <c r="Z61" s="313"/>
      <c r="AA61" s="313"/>
      <c r="AB61" s="228"/>
      <c r="AC61" s="315"/>
      <c r="AD61" s="315"/>
    </row>
    <row r="62" spans="2:30" ht="15.75" hidden="1">
      <c r="B62" s="394"/>
      <c r="C62" s="394"/>
      <c r="D62" s="394"/>
      <c r="E62" s="394"/>
      <c r="F62" s="394"/>
      <c r="G62" s="394"/>
      <c r="H62" s="394"/>
      <c r="I62" s="325"/>
      <c r="J62" s="228"/>
      <c r="K62" s="228"/>
      <c r="L62" s="228"/>
      <c r="M62" s="228"/>
      <c r="N62" s="314"/>
      <c r="O62" s="313"/>
      <c r="P62" s="313"/>
      <c r="Q62" s="314"/>
      <c r="R62" s="313"/>
      <c r="S62" s="313"/>
      <c r="T62" s="313"/>
      <c r="U62" s="313"/>
      <c r="V62" s="313"/>
      <c r="W62" s="313"/>
      <c r="X62" s="313"/>
      <c r="Y62" s="313"/>
      <c r="Z62" s="313"/>
      <c r="AA62" s="313"/>
      <c r="AB62" s="228"/>
      <c r="AC62" s="315"/>
      <c r="AD62" s="315"/>
    </row>
    <row r="63" spans="2:30" ht="15.75" hidden="1">
      <c r="B63" s="394"/>
      <c r="C63" s="394"/>
      <c r="D63" s="394"/>
      <c r="E63" s="394"/>
      <c r="F63" s="394"/>
      <c r="G63" s="394"/>
      <c r="H63" s="394"/>
      <c r="I63" s="325"/>
      <c r="J63" s="228"/>
      <c r="K63" s="228"/>
      <c r="L63" s="228"/>
      <c r="M63" s="228"/>
      <c r="N63" s="314"/>
      <c r="O63" s="313"/>
      <c r="P63" s="313"/>
      <c r="Q63" s="314"/>
      <c r="R63" s="313"/>
      <c r="S63" s="313"/>
      <c r="T63" s="313"/>
      <c r="U63" s="313"/>
      <c r="V63" s="313"/>
      <c r="W63" s="313"/>
      <c r="X63" s="313"/>
      <c r="Y63" s="313"/>
      <c r="Z63" s="313"/>
      <c r="AA63" s="313"/>
      <c r="AB63" s="228"/>
      <c r="AC63" s="315"/>
      <c r="AD63" s="315"/>
    </row>
    <row r="64" spans="2:30" ht="15.75" hidden="1">
      <c r="B64" s="394"/>
      <c r="C64" s="394"/>
      <c r="D64" s="394"/>
      <c r="E64" s="394"/>
      <c r="F64" s="394"/>
      <c r="G64" s="394"/>
      <c r="H64" s="394"/>
      <c r="I64" s="325"/>
      <c r="J64" s="228"/>
      <c r="K64" s="228"/>
      <c r="L64" s="228"/>
      <c r="M64" s="228"/>
      <c r="N64" s="314"/>
      <c r="O64" s="313"/>
      <c r="P64" s="313"/>
      <c r="Q64" s="314"/>
      <c r="R64" s="313"/>
      <c r="S64" s="313"/>
      <c r="T64" s="313"/>
      <c r="U64" s="313"/>
      <c r="V64" s="313"/>
      <c r="W64" s="313"/>
      <c r="X64" s="313"/>
      <c r="Y64" s="313"/>
      <c r="Z64" s="313"/>
      <c r="AA64" s="313"/>
      <c r="AB64" s="228"/>
      <c r="AC64" s="315"/>
      <c r="AD64" s="315"/>
    </row>
    <row r="65" spans="2:8" ht="15.75" hidden="1">
      <c r="B65" s="394"/>
      <c r="C65" s="394"/>
      <c r="D65" s="394"/>
      <c r="E65" s="394"/>
      <c r="F65" s="394"/>
      <c r="G65" s="394"/>
      <c r="H65" s="394"/>
    </row>
    <row r="66" spans="2:8" ht="15.75" hidden="1">
      <c r="B66" s="394"/>
      <c r="C66" s="394"/>
      <c r="D66" s="394"/>
      <c r="E66" s="394"/>
      <c r="F66" s="394"/>
      <c r="G66" s="394"/>
      <c r="H66" s="394"/>
    </row>
    <row r="67" spans="2:8" ht="15.75" hidden="1">
      <c r="B67" s="228"/>
      <c r="C67" s="228"/>
      <c r="D67" s="228"/>
      <c r="E67" s="228"/>
      <c r="F67" s="228"/>
      <c r="G67" s="228"/>
      <c r="H67" s="228"/>
    </row>
    <row r="68" spans="2:8" ht="15.75" hidden="1">
      <c r="B68" s="228"/>
      <c r="C68" s="228"/>
      <c r="D68" s="228"/>
      <c r="E68" s="228"/>
      <c r="F68" s="228"/>
      <c r="G68" s="228"/>
      <c r="H68" s="228"/>
    </row>
    <row r="69" spans="2:8" ht="15.75" hidden="1">
      <c r="B69" s="228"/>
      <c r="C69" s="228"/>
      <c r="D69" s="228"/>
      <c r="E69" s="228"/>
      <c r="F69" s="228"/>
      <c r="G69" s="228"/>
      <c r="H69" s="228"/>
    </row>
    <row r="70" spans="2:8" ht="15.75" hidden="1">
      <c r="B70" s="228"/>
      <c r="C70" s="228"/>
      <c r="D70" s="228"/>
      <c r="E70" s="228"/>
      <c r="F70" s="228"/>
      <c r="G70" s="228"/>
      <c r="H70" s="228"/>
    </row>
    <row r="71" spans="2:8" ht="15.75" hidden="1">
      <c r="B71" s="228"/>
      <c r="C71" s="228"/>
      <c r="D71" s="228"/>
      <c r="E71" s="228"/>
      <c r="F71" s="228"/>
      <c r="G71" s="228"/>
      <c r="H71" s="228"/>
    </row>
    <row r="72" spans="2:8" ht="15.75" hidden="1">
      <c r="B72" s="228"/>
      <c r="C72" s="228"/>
      <c r="D72" s="228"/>
      <c r="E72" s="228"/>
      <c r="F72" s="228"/>
      <c r="G72" s="228"/>
      <c r="H72" s="228"/>
    </row>
    <row r="73" spans="2:8" ht="15.75" hidden="1">
      <c r="B73" s="228"/>
      <c r="C73" s="228"/>
      <c r="D73" s="228"/>
      <c r="E73" s="228"/>
      <c r="F73" s="228"/>
      <c r="G73" s="228"/>
      <c r="H73" s="228"/>
    </row>
    <row r="74" spans="2:8" ht="15.75" hidden="1">
      <c r="B74" s="228"/>
      <c r="C74" s="228"/>
      <c r="D74" s="228"/>
      <c r="E74" s="228"/>
      <c r="F74" s="228"/>
      <c r="G74" s="228"/>
      <c r="H74" s="228"/>
    </row>
    <row r="75" spans="2:8" ht="15.75">
      <c r="B75" s="228"/>
      <c r="C75" s="228"/>
      <c r="D75" s="228"/>
      <c r="E75" s="228"/>
      <c r="F75" s="228"/>
      <c r="G75" s="228"/>
      <c r="H75" s="228"/>
    </row>
  </sheetData>
  <mergeCells count="11">
    <mergeCell ref="B12:C12"/>
    <mergeCell ref="D12:F12"/>
    <mergeCell ref="D15:H15"/>
    <mergeCell ref="C24:E24"/>
    <mergeCell ref="C39:E39"/>
    <mergeCell ref="D10:H10"/>
    <mergeCell ref="B3:H3"/>
    <mergeCell ref="J3:M3"/>
    <mergeCell ref="B4:C4"/>
    <mergeCell ref="D4:H4"/>
    <mergeCell ref="D5:F5"/>
  </mergeCells>
  <pageMargins left="0.2" right="0.2" top="0.25" bottom="0.25" header="0.3" footer="0.3"/>
  <pageSetup scale="72" orientation="landscape" r:id="rId1"/>
  <ignoredErrors>
    <ignoredError sqref="F25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13A6E-5B31-4FD8-B989-E630C1FF7FCF}">
  <sheetPr>
    <pageSetUpPr fitToPage="1"/>
  </sheetPr>
  <dimension ref="A1:K62"/>
  <sheetViews>
    <sheetView tabSelected="1" zoomScale="75" zoomScaleNormal="75" workbookViewId="0">
      <selection activeCell="O15" sqref="O15"/>
    </sheetView>
  </sheetViews>
  <sheetFormatPr defaultColWidth="9.140625" defaultRowHeight="15"/>
  <cols>
    <col min="1" max="1" width="3.7109375" customWidth="1"/>
    <col min="2" max="2" width="42.7109375" customWidth="1"/>
    <col min="3" max="3" width="12.42578125" customWidth="1"/>
    <col min="4" max="4" width="52.28515625" customWidth="1"/>
    <col min="5" max="5" width="5.85546875" customWidth="1"/>
    <col min="6" max="6" width="52.7109375" customWidth="1"/>
    <col min="7" max="7" width="20.85546875" customWidth="1"/>
    <col min="8" max="8" width="18.42578125" customWidth="1"/>
    <col min="9" max="9" width="14.28515625" customWidth="1"/>
    <col min="10" max="10" width="13.5703125" bestFit="1" customWidth="1"/>
  </cols>
  <sheetData>
    <row r="1" spans="1:10" ht="39.75" customHeight="1">
      <c r="A1" s="420" t="s">
        <v>330</v>
      </c>
      <c r="B1" s="421"/>
      <c r="C1" s="422"/>
      <c r="D1" s="422"/>
      <c r="E1" s="422"/>
      <c r="F1" s="229"/>
      <c r="G1" s="229"/>
      <c r="H1" s="229"/>
      <c r="I1" s="229"/>
      <c r="J1" s="422"/>
    </row>
    <row r="2" spans="1:10" ht="21.95" customHeight="1" thickBot="1">
      <c r="A2" s="422"/>
      <c r="B2" s="423">
        <v>42739</v>
      </c>
      <c r="C2" s="424"/>
      <c r="D2" s="425"/>
      <c r="E2" s="422"/>
      <c r="F2" s="229"/>
      <c r="G2" s="229"/>
      <c r="H2" s="229"/>
      <c r="I2" s="229"/>
      <c r="J2" s="422"/>
    </row>
    <row r="3" spans="1:10" ht="21.95" customHeight="1" thickBot="1">
      <c r="A3" s="422"/>
      <c r="B3" s="558" t="str">
        <f>'[15]Models A B C'!B4:M4</f>
        <v>MASTER DATA LOOKUP TABLE</v>
      </c>
      <c r="C3" s="559"/>
      <c r="D3" s="560"/>
      <c r="E3" s="389"/>
      <c r="F3" s="531" t="s">
        <v>331</v>
      </c>
      <c r="G3" s="532"/>
      <c r="H3" s="532"/>
      <c r="I3" s="533"/>
      <c r="J3" s="422"/>
    </row>
    <row r="4" spans="1:10" ht="21.95" customHeight="1">
      <c r="A4" s="422"/>
      <c r="B4" s="561" t="s">
        <v>225</v>
      </c>
      <c r="C4" s="562"/>
      <c r="D4" s="426" t="s">
        <v>228</v>
      </c>
      <c r="E4" s="422"/>
      <c r="F4" s="233" t="s">
        <v>332</v>
      </c>
      <c r="G4" s="234">
        <f>[16]BlendedModels!S7</f>
        <v>10</v>
      </c>
      <c r="H4" s="427" t="s">
        <v>333</v>
      </c>
      <c r="I4" s="236">
        <f>G4*365/2</f>
        <v>1825</v>
      </c>
      <c r="J4" s="422"/>
    </row>
    <row r="5" spans="1:10" ht="21.95" customHeight="1">
      <c r="A5" s="422"/>
      <c r="B5" s="428"/>
      <c r="C5" s="429" t="s">
        <v>236</v>
      </c>
      <c r="D5" s="430"/>
      <c r="E5" s="389"/>
      <c r="F5" s="240" t="s">
        <v>122</v>
      </c>
      <c r="G5" s="241"/>
      <c r="H5" s="241" t="s">
        <v>240</v>
      </c>
      <c r="I5" s="242" t="s">
        <v>241</v>
      </c>
      <c r="J5" s="422"/>
    </row>
    <row r="6" spans="1:10" ht="21.95" customHeight="1">
      <c r="A6" s="422"/>
      <c r="B6" s="431" t="s">
        <v>245</v>
      </c>
      <c r="C6" s="432">
        <v>0.25</v>
      </c>
      <c r="D6" s="433" t="s">
        <v>243</v>
      </c>
      <c r="E6" s="389"/>
      <c r="F6" s="255" t="s">
        <v>244</v>
      </c>
      <c r="G6" s="246"/>
      <c r="H6" s="247"/>
      <c r="I6" s="248">
        <f>'[15]Mobile Only Model Budget'!I6</f>
        <v>18243.68</v>
      </c>
      <c r="J6" s="422"/>
    </row>
    <row r="7" spans="1:10" ht="21.95" customHeight="1">
      <c r="A7" s="422"/>
      <c r="B7" s="434" t="s">
        <v>283</v>
      </c>
      <c r="C7" s="432">
        <f>[16]BlendedModels!D24</f>
        <v>0.5</v>
      </c>
      <c r="D7" s="433" t="s">
        <v>243</v>
      </c>
      <c r="E7" s="389"/>
      <c r="F7" s="255" t="s">
        <v>246</v>
      </c>
      <c r="G7" s="246"/>
      <c r="H7" s="247"/>
      <c r="I7" s="248">
        <f>'[15]Mobile Only Model Budget'!I7+'[15]Mobile Only Model Budget'!I8</f>
        <v>68377.608000000007</v>
      </c>
      <c r="J7" s="422"/>
    </row>
    <row r="8" spans="1:10" ht="21.95" customHeight="1" thickBot="1">
      <c r="A8" s="422"/>
      <c r="B8" s="435" t="s">
        <v>284</v>
      </c>
      <c r="C8" s="432">
        <f>C7</f>
        <v>0.5</v>
      </c>
      <c r="D8" s="433" t="s">
        <v>243</v>
      </c>
      <c r="E8" s="389"/>
      <c r="F8" s="255" t="s">
        <v>248</v>
      </c>
      <c r="G8" s="302"/>
      <c r="H8" s="247"/>
      <c r="I8" s="248">
        <f>'[15]Mobile Only Model Budget'!I9+'[15]Mobile Only Model Budget'!I10</f>
        <v>65210.745600000009</v>
      </c>
      <c r="J8" s="422"/>
    </row>
    <row r="9" spans="1:10" ht="21.95" customHeight="1" thickBot="1">
      <c r="A9" s="422"/>
      <c r="B9" s="435" t="s">
        <v>285</v>
      </c>
      <c r="C9" s="432">
        <f>[16]BlendedModels!D28</f>
        <v>1.4</v>
      </c>
      <c r="D9" s="433" t="s">
        <v>243</v>
      </c>
      <c r="E9" s="389"/>
      <c r="F9" s="352" t="s">
        <v>250</v>
      </c>
      <c r="G9" s="436"/>
      <c r="H9" s="252">
        <v>2.9</v>
      </c>
      <c r="I9" s="253">
        <f>SUM(I6:I8)</f>
        <v>151832.03360000002</v>
      </c>
      <c r="J9" s="422"/>
    </row>
    <row r="10" spans="1:10" ht="21.95" customHeight="1">
      <c r="A10" s="422"/>
      <c r="B10" s="428" t="s">
        <v>262</v>
      </c>
      <c r="C10" s="432">
        <f>[16]BlendedModels!D30</f>
        <v>0.25</v>
      </c>
      <c r="D10" s="433" t="s">
        <v>243</v>
      </c>
      <c r="E10" s="389"/>
      <c r="F10" s="255" t="s">
        <v>252</v>
      </c>
      <c r="G10" s="246"/>
      <c r="H10" s="256">
        <f>C12</f>
        <v>0.25390000000000001</v>
      </c>
      <c r="I10" s="248">
        <f>I9*H10</f>
        <v>38550.153331040012</v>
      </c>
      <c r="J10" s="422"/>
    </row>
    <row r="11" spans="1:10" ht="21.95" customHeight="1">
      <c r="A11" s="422"/>
      <c r="B11" s="563" t="s">
        <v>266</v>
      </c>
      <c r="C11" s="564"/>
      <c r="D11" s="437"/>
      <c r="E11" s="389"/>
      <c r="F11" s="255" t="s">
        <v>297</v>
      </c>
      <c r="G11" s="246"/>
      <c r="H11" s="256">
        <f>C17</f>
        <v>2.7811565914169036E-2</v>
      </c>
      <c r="I11" s="248">
        <f>(I9+I10)*H11</f>
        <v>5294.8267407162703</v>
      </c>
      <c r="J11" s="422"/>
    </row>
    <row r="12" spans="1:10" ht="21.95" customHeight="1">
      <c r="A12" s="422"/>
      <c r="B12" s="438" t="s">
        <v>268</v>
      </c>
      <c r="C12" s="439">
        <f>'[15]Models A B C Budget'!D33</f>
        <v>0.25390000000000001</v>
      </c>
      <c r="D12" s="440" t="s">
        <v>287</v>
      </c>
      <c r="E12" s="389"/>
      <c r="F12" s="258" t="s">
        <v>256</v>
      </c>
      <c r="G12" s="259"/>
      <c r="H12" s="260"/>
      <c r="I12" s="261">
        <f>SUM(I9:I11)</f>
        <v>195677.01367175629</v>
      </c>
      <c r="J12" s="422"/>
    </row>
    <row r="13" spans="1:10" ht="21.95" customHeight="1">
      <c r="A13" s="422"/>
      <c r="B13" s="441" t="str">
        <f>'[15]Peer Model Budget'!B20</f>
        <v>Occupancy (per FTE)</v>
      </c>
      <c r="C13" s="442">
        <v>8237.24</v>
      </c>
      <c r="D13" s="443" t="str">
        <f>'[15]Models A B C Budget'!G34</f>
        <v>FY21 UFR Data wtg avg</v>
      </c>
      <c r="E13" s="389"/>
      <c r="F13" s="444" t="str">
        <f>B14</f>
        <v>Additional Travel/Vehicle Exp (Per FTE)</v>
      </c>
      <c r="G13" s="305"/>
      <c r="H13" s="445">
        <f>C14</f>
        <v>5100</v>
      </c>
      <c r="I13" s="248">
        <f>H9*H13</f>
        <v>14790</v>
      </c>
      <c r="J13" s="422"/>
    </row>
    <row r="14" spans="1:10" ht="21.95" customHeight="1">
      <c r="A14" s="422"/>
      <c r="B14" s="441" t="s">
        <v>334</v>
      </c>
      <c r="C14" s="442">
        <f>5000*(1+2%)</f>
        <v>5100</v>
      </c>
      <c r="D14" s="369" t="s">
        <v>243</v>
      </c>
      <c r="E14" s="389"/>
      <c r="F14" s="444" t="str">
        <f>B13</f>
        <v>Occupancy (per FTE)</v>
      </c>
      <c r="G14" s="265"/>
      <c r="H14" s="246">
        <f>C13</f>
        <v>8237.24</v>
      </c>
      <c r="I14" s="248">
        <f>H14*H9</f>
        <v>23887.995999999999</v>
      </c>
      <c r="J14" s="446"/>
    </row>
    <row r="15" spans="1:10" ht="51.6" customHeight="1">
      <c r="A15" s="422"/>
      <c r="B15" s="447" t="str">
        <f>'[15]Peer Model Budget'!B21</f>
        <v>All Other expenses (per FTE)</v>
      </c>
      <c r="C15" s="448">
        <v>3822.39</v>
      </c>
      <c r="D15" s="449" t="s">
        <v>274</v>
      </c>
      <c r="E15" s="389"/>
      <c r="F15" s="255" t="str">
        <f>B15</f>
        <v>All Other expenses (per FTE)</v>
      </c>
      <c r="G15" s="265"/>
      <c r="H15" s="246">
        <f>C15</f>
        <v>3822.39</v>
      </c>
      <c r="I15" s="248">
        <f>H15*H9</f>
        <v>11084.930999999999</v>
      </c>
      <c r="J15" s="422"/>
    </row>
    <row r="16" spans="1:10" ht="21.95" customHeight="1" thickBot="1">
      <c r="A16" s="422"/>
      <c r="B16" s="447" t="s">
        <v>202</v>
      </c>
      <c r="C16" s="450">
        <f>'[15]M2021 BLS  SALARY CHART'!D41</f>
        <v>0.12</v>
      </c>
      <c r="D16" s="451" t="s">
        <v>275</v>
      </c>
      <c r="E16" s="389"/>
      <c r="F16" s="258" t="s">
        <v>261</v>
      </c>
      <c r="G16" s="270"/>
      <c r="H16" s="271"/>
      <c r="I16" s="272">
        <f>SUM(I12:I15)</f>
        <v>245439.94067175631</v>
      </c>
      <c r="J16" s="422"/>
    </row>
    <row r="17" spans="2:11" ht="21.95" customHeight="1" thickBot="1">
      <c r="B17" s="452" t="s">
        <v>276</v>
      </c>
      <c r="C17" s="453">
        <f>'[15]Models A B C Budget'!D37</f>
        <v>2.7811565914169036E-2</v>
      </c>
      <c r="D17" s="454" t="s">
        <v>335</v>
      </c>
      <c r="E17" s="389"/>
      <c r="F17" s="255" t="s">
        <v>298</v>
      </c>
      <c r="G17" s="455"/>
      <c r="H17" s="384">
        <f>C17</f>
        <v>2.7811565914169036E-2</v>
      </c>
      <c r="I17" s="456">
        <f>(I13+I14+I15)*H17</f>
        <v>1383.9849243424819</v>
      </c>
      <c r="J17" s="422"/>
      <c r="K17" s="422"/>
    </row>
    <row r="18" spans="2:11" ht="21.95" customHeight="1" thickTop="1" thickBot="1">
      <c r="B18" s="452"/>
      <c r="C18" s="453"/>
      <c r="D18" s="454"/>
      <c r="E18" s="389"/>
      <c r="F18" s="255" t="s">
        <v>265</v>
      </c>
      <c r="G18" s="457"/>
      <c r="H18" s="458">
        <f>C16</f>
        <v>0.12</v>
      </c>
      <c r="I18" s="459">
        <f>(I16-I11)*H18</f>
        <v>28817.413671724804</v>
      </c>
      <c r="J18" s="422"/>
      <c r="K18" s="422"/>
    </row>
    <row r="19" spans="2:11" ht="21.95" customHeight="1" thickBot="1">
      <c r="B19" s="389"/>
      <c r="C19" s="389"/>
      <c r="D19" s="389"/>
      <c r="E19" s="389"/>
      <c r="F19" s="250" t="s">
        <v>336</v>
      </c>
      <c r="G19" s="331"/>
      <c r="H19" s="331"/>
      <c r="I19" s="460">
        <f>I16+I17+I18</f>
        <v>275641.33926782361</v>
      </c>
      <c r="J19" s="422"/>
      <c r="K19" s="422"/>
    </row>
    <row r="20" spans="2:11" ht="47.1" customHeight="1" thickBot="1">
      <c r="B20" s="422"/>
      <c r="C20" s="422"/>
      <c r="D20" s="422"/>
      <c r="E20" s="389"/>
      <c r="F20" s="352" t="s">
        <v>291</v>
      </c>
      <c r="G20" s="331"/>
      <c r="H20" s="331"/>
      <c r="I20" s="461">
        <f>I19/I4</f>
        <v>151.03635028373895</v>
      </c>
      <c r="J20" s="422"/>
      <c r="K20" s="422"/>
    </row>
    <row r="21" spans="2:11" ht="21.95" customHeight="1">
      <c r="B21" s="422"/>
      <c r="C21" s="422"/>
      <c r="D21" s="422"/>
      <c r="E21" s="389"/>
      <c r="F21" s="265"/>
      <c r="G21" s="265"/>
      <c r="H21" s="265"/>
      <c r="I21" s="462"/>
      <c r="J21" s="422"/>
      <c r="K21" s="422"/>
    </row>
    <row r="22" spans="2:11" ht="21.95" customHeight="1">
      <c r="B22" s="422"/>
      <c r="C22" s="422"/>
      <c r="D22" s="422"/>
      <c r="E22" s="389"/>
      <c r="F22" s="265"/>
      <c r="G22" s="265"/>
      <c r="H22" s="265"/>
      <c r="I22" s="463"/>
      <c r="J22" s="422"/>
      <c r="K22" s="422"/>
    </row>
    <row r="23" spans="2:11" ht="21.95" customHeight="1">
      <c r="B23" s="422"/>
      <c r="C23" s="422"/>
      <c r="D23" s="422"/>
      <c r="E23" s="389"/>
      <c r="F23" s="229"/>
      <c r="G23" s="229"/>
      <c r="H23" s="229"/>
      <c r="I23" s="229"/>
      <c r="J23" s="422"/>
      <c r="K23" s="422"/>
    </row>
    <row r="24" spans="2:11" ht="21.95" customHeight="1">
      <c r="B24" s="422"/>
      <c r="C24" s="422"/>
      <c r="D24" s="422"/>
      <c r="E24" s="389"/>
      <c r="F24" s="229"/>
      <c r="G24" s="229"/>
      <c r="H24" s="229"/>
      <c r="I24" s="229"/>
      <c r="J24" s="422"/>
      <c r="K24" s="422"/>
    </row>
    <row r="25" spans="2:11" ht="21.95" customHeight="1">
      <c r="B25" s="422"/>
      <c r="C25" s="422"/>
      <c r="D25" s="422"/>
      <c r="E25" s="389"/>
      <c r="F25" s="464"/>
      <c r="G25" s="464"/>
      <c r="H25" s="464"/>
      <c r="I25" s="464"/>
      <c r="J25" s="422"/>
      <c r="K25" s="422"/>
    </row>
    <row r="26" spans="2:11" ht="21.95" customHeight="1">
      <c r="B26" s="422"/>
      <c r="C26" s="422"/>
      <c r="D26" s="422"/>
      <c r="E26" s="389"/>
      <c r="F26" s="422"/>
      <c r="G26" s="422"/>
      <c r="H26" s="422"/>
      <c r="I26" s="422"/>
      <c r="J26" s="422"/>
      <c r="K26" s="422"/>
    </row>
    <row r="27" spans="2:11" ht="21.95" customHeight="1">
      <c r="B27" s="422"/>
      <c r="C27" s="422"/>
      <c r="D27" s="422"/>
      <c r="E27" s="422"/>
      <c r="F27" s="565"/>
      <c r="G27" s="565"/>
      <c r="H27" s="565"/>
      <c r="I27" s="565"/>
      <c r="J27" s="422"/>
      <c r="K27" s="422"/>
    </row>
    <row r="28" spans="2:11" ht="21.95" customHeight="1">
      <c r="B28" s="422"/>
      <c r="C28" s="422"/>
      <c r="D28" s="422"/>
      <c r="E28" s="465"/>
      <c r="F28" s="466"/>
      <c r="G28" s="467"/>
      <c r="H28" s="466"/>
      <c r="I28" s="468"/>
      <c r="J28" s="422"/>
      <c r="K28" s="422"/>
    </row>
    <row r="29" spans="2:11" ht="21.95" hidden="1" customHeight="1">
      <c r="B29" s="422"/>
      <c r="C29" s="422"/>
      <c r="D29" s="422"/>
      <c r="E29" s="415" t="s">
        <v>337</v>
      </c>
      <c r="F29" s="469"/>
      <c r="G29" s="470"/>
      <c r="H29" s="470"/>
      <c r="I29" s="470"/>
      <c r="J29" s="415"/>
      <c r="K29" s="415"/>
    </row>
    <row r="30" spans="2:11" ht="21.95" hidden="1" customHeight="1" thickBot="1">
      <c r="B30" s="422"/>
      <c r="C30" s="422"/>
      <c r="D30" s="422"/>
      <c r="E30" s="465"/>
      <c r="F30" s="389"/>
      <c r="G30" s="368"/>
      <c r="H30" s="471"/>
      <c r="I30" s="368"/>
      <c r="J30" s="422"/>
      <c r="K30" s="422"/>
    </row>
    <row r="31" spans="2:11" ht="21.95" hidden="1" customHeight="1" thickBot="1">
      <c r="B31" s="422"/>
      <c r="C31" s="422"/>
      <c r="D31" s="422"/>
      <c r="E31" s="465"/>
      <c r="F31" s="389"/>
      <c r="G31" s="368"/>
      <c r="H31" s="471"/>
      <c r="I31" s="368"/>
      <c r="J31" s="422"/>
      <c r="K31" s="422"/>
    </row>
    <row r="32" spans="2:11" ht="20.100000000000001" hidden="1" customHeight="1">
      <c r="B32" s="422"/>
      <c r="C32" s="422"/>
      <c r="D32" s="422"/>
      <c r="E32" s="465"/>
      <c r="F32" s="389"/>
      <c r="G32" s="472"/>
      <c r="H32" s="471"/>
      <c r="I32" s="368"/>
      <c r="J32" s="422"/>
      <c r="K32" s="422"/>
    </row>
    <row r="33" spans="5:9" ht="20.100000000000001" hidden="1" customHeight="1">
      <c r="E33" s="465"/>
      <c r="F33" s="389"/>
      <c r="G33" s="368"/>
      <c r="H33" s="471"/>
      <c r="I33" s="368"/>
    </row>
    <row r="34" spans="5:9" ht="20.100000000000001" hidden="1" customHeight="1">
      <c r="E34" s="465"/>
      <c r="F34" s="389"/>
      <c r="G34" s="368"/>
      <c r="H34" s="471"/>
      <c r="I34" s="368"/>
    </row>
    <row r="35" spans="5:9" ht="20.100000000000001" hidden="1" customHeight="1">
      <c r="E35" s="465"/>
      <c r="F35" s="389"/>
      <c r="G35" s="368"/>
      <c r="H35" s="471"/>
      <c r="I35" s="368"/>
    </row>
    <row r="36" spans="5:9" ht="20.100000000000001" hidden="1" customHeight="1">
      <c r="E36" s="422"/>
      <c r="F36" s="469"/>
      <c r="G36" s="469"/>
      <c r="H36" s="471"/>
      <c r="I36" s="473"/>
    </row>
    <row r="37" spans="5:9" ht="20.100000000000001" hidden="1" customHeight="1">
      <c r="E37" s="422"/>
      <c r="F37" s="389"/>
      <c r="G37" s="389"/>
      <c r="H37" s="474"/>
      <c r="I37" s="368"/>
    </row>
    <row r="38" spans="5:9" ht="20.100000000000001" hidden="1" customHeight="1">
      <c r="E38" s="422"/>
      <c r="F38" s="389"/>
      <c r="G38" s="389"/>
      <c r="H38" s="474"/>
      <c r="I38" s="368"/>
    </row>
    <row r="39" spans="5:9" ht="20.100000000000001" hidden="1" customHeight="1">
      <c r="E39" s="422"/>
      <c r="F39" s="475"/>
      <c r="G39" s="476"/>
      <c r="H39" s="477"/>
      <c r="I39" s="473"/>
    </row>
    <row r="40" spans="5:9" ht="20.100000000000001" hidden="1" customHeight="1">
      <c r="E40" s="422"/>
      <c r="F40" s="425"/>
      <c r="G40" s="476"/>
      <c r="H40" s="478"/>
      <c r="I40" s="368"/>
    </row>
    <row r="41" spans="5:9" ht="20.100000000000001" hidden="1" customHeight="1">
      <c r="E41" s="422"/>
      <c r="F41" s="425"/>
      <c r="G41" s="389"/>
      <c r="H41" s="368"/>
      <c r="I41" s="368"/>
    </row>
    <row r="42" spans="5:9" ht="20.100000000000001" hidden="1" customHeight="1">
      <c r="E42" s="422"/>
      <c r="F42" s="389"/>
      <c r="G42" s="389"/>
      <c r="H42" s="368"/>
      <c r="I42" s="368"/>
    </row>
    <row r="43" spans="5:9" ht="20.100000000000001" hidden="1" customHeight="1">
      <c r="E43" s="422"/>
      <c r="F43" s="469"/>
      <c r="G43" s="389"/>
      <c r="H43" s="479"/>
      <c r="I43" s="480"/>
    </row>
    <row r="44" spans="5:9" ht="20.100000000000001" hidden="1" customHeight="1">
      <c r="E44" s="422"/>
      <c r="F44" s="389"/>
      <c r="G44" s="389"/>
      <c r="H44" s="481"/>
      <c r="I44" s="480"/>
    </row>
    <row r="45" spans="5:9" ht="20.100000000000001" hidden="1" customHeight="1">
      <c r="E45" s="422"/>
      <c r="F45" s="389"/>
      <c r="G45" s="469"/>
      <c r="H45" s="469"/>
      <c r="I45" s="482"/>
    </row>
    <row r="46" spans="5:9" ht="20.100000000000001" hidden="1" customHeight="1">
      <c r="E46" s="422"/>
      <c r="F46" s="389"/>
      <c r="G46" s="469"/>
      <c r="H46" s="483"/>
      <c r="I46" s="482"/>
    </row>
    <row r="47" spans="5:9" ht="20.100000000000001" hidden="1" customHeight="1">
      <c r="E47" s="422"/>
      <c r="F47" s="389"/>
      <c r="G47" s="389"/>
      <c r="H47" s="389"/>
      <c r="I47" s="472"/>
    </row>
    <row r="48" spans="5:9" ht="20.100000000000001" hidden="1" customHeight="1" thickBot="1">
      <c r="E48" s="422"/>
      <c r="F48" s="469"/>
      <c r="G48" s="389"/>
      <c r="H48" s="389"/>
      <c r="I48" s="479"/>
    </row>
    <row r="49" spans="6:9" ht="20.100000000000001" hidden="1" customHeight="1" thickTop="1">
      <c r="F49" s="389"/>
      <c r="G49" s="389"/>
      <c r="H49" s="389"/>
      <c r="I49" s="389"/>
    </row>
    <row r="50" spans="6:9" ht="20.100000000000001" hidden="1" customHeight="1" thickBot="1">
      <c r="F50" s="389"/>
      <c r="G50" s="389"/>
      <c r="H50" s="389"/>
      <c r="I50" s="483"/>
    </row>
    <row r="51" spans="6:9" ht="20.100000000000001" hidden="1" customHeight="1" thickBot="1">
      <c r="F51" s="422"/>
      <c r="G51" s="422"/>
      <c r="H51" s="422"/>
      <c r="I51" s="422"/>
    </row>
    <row r="52" spans="6:9" ht="20.100000000000001" hidden="1" customHeight="1" thickBot="1">
      <c r="F52" s="422"/>
      <c r="G52" s="422"/>
      <c r="H52" s="422"/>
      <c r="I52" s="422"/>
    </row>
    <row r="53" spans="6:9" ht="20.100000000000001" hidden="1" customHeight="1">
      <c r="F53" s="422"/>
      <c r="G53" s="422"/>
      <c r="H53" s="422"/>
      <c r="I53" s="422"/>
    </row>
    <row r="54" spans="6:9" ht="20.100000000000001" hidden="1" customHeight="1">
      <c r="F54" s="422"/>
      <c r="G54" s="422"/>
      <c r="H54" s="422"/>
      <c r="I54" s="422"/>
    </row>
    <row r="55" spans="6:9" ht="20.100000000000001" hidden="1" customHeight="1">
      <c r="F55" s="422"/>
      <c r="G55" s="422"/>
      <c r="H55" s="422"/>
      <c r="I55" s="422"/>
    </row>
    <row r="56" spans="6:9" ht="15.75" hidden="1">
      <c r="F56" s="422"/>
      <c r="G56" s="422"/>
      <c r="H56" s="422"/>
      <c r="I56" s="422"/>
    </row>
    <row r="57" spans="6:9" ht="15.75" hidden="1">
      <c r="F57" s="422"/>
      <c r="G57" s="422"/>
      <c r="H57" s="422"/>
      <c r="I57" s="422"/>
    </row>
    <row r="58" spans="6:9" ht="15.75" hidden="1">
      <c r="F58" s="422"/>
      <c r="G58" s="422"/>
      <c r="H58" s="422"/>
      <c r="I58" s="422"/>
    </row>
    <row r="59" spans="6:9" ht="15.75" hidden="1">
      <c r="F59" s="422"/>
      <c r="G59" s="422"/>
      <c r="H59" s="422"/>
      <c r="I59" s="422"/>
    </row>
    <row r="60" spans="6:9" ht="15.75" hidden="1">
      <c r="F60" s="422"/>
      <c r="G60" s="422"/>
      <c r="H60" s="422"/>
      <c r="I60" s="422"/>
    </row>
    <row r="61" spans="6:9" ht="15.75" hidden="1">
      <c r="F61" s="422"/>
      <c r="G61" s="422"/>
      <c r="H61" s="422"/>
      <c r="I61" s="422"/>
    </row>
    <row r="62" spans="6:9" ht="15.75">
      <c r="F62" s="422"/>
      <c r="G62" s="422"/>
      <c r="H62" s="422"/>
      <c r="I62" s="422"/>
    </row>
  </sheetData>
  <mergeCells count="5">
    <mergeCell ref="B3:D3"/>
    <mergeCell ref="F3:I3"/>
    <mergeCell ref="B4:C4"/>
    <mergeCell ref="B11:C11"/>
    <mergeCell ref="F27:I27"/>
  </mergeCells>
  <pageMargins left="0.2" right="0.2" top="0.25" bottom="0.25" header="0.3" footer="0.3"/>
  <pageSetup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CAF FALL 2022</vt:lpstr>
      <vt:lpstr>M2021 BLS SALARY CHART (53_PCT)</vt:lpstr>
      <vt:lpstr>Models A B C Budget</vt:lpstr>
      <vt:lpstr>Site Only Model Budget </vt:lpstr>
      <vt:lpstr>Peer Model Budget</vt:lpstr>
      <vt:lpstr>Mobile Only Model Budget </vt:lpstr>
      <vt:lpstr>'M2021 BLS SALARY CHART (53_PCT)'!Print_Area</vt:lpstr>
      <vt:lpstr>'Mobile Only Model Budget '!Print_Area</vt:lpstr>
      <vt:lpstr>'Models A B C Budget'!Print_Area</vt:lpstr>
      <vt:lpstr>'Peer Model Budget'!Print_Area</vt:lpstr>
      <vt:lpstr>'Site Only Model Budget '!Print_Area</vt:lpstr>
      <vt:lpstr>'CAF FALL 2022'!Print_Titles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Solimini, Kara (EHS)</dc:creator>
  <cp:lastModifiedBy>Harrison, Deborah (EHS)</cp:lastModifiedBy>
  <dcterms:created xsi:type="dcterms:W3CDTF">2023-03-23T16:08:46Z</dcterms:created>
  <dcterms:modified xsi:type="dcterms:W3CDTF">2023-04-27T18:51:32Z</dcterms:modified>
</cp:coreProperties>
</file>