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deborah_harrison_mass_gov/Documents/Documents/Agencies/EHS/Kara/"/>
    </mc:Choice>
  </mc:AlternateContent>
  <xr:revisionPtr revIDLastSave="0" documentId="8_{E9CBCE94-2321-496A-8868-06D4784344CD}" xr6:coauthVersionLast="47" xr6:coauthVersionMax="47" xr10:uidLastSave="{00000000-0000-0000-0000-000000000000}"/>
  <bookViews>
    <workbookView xWindow="3435" yWindow="3990" windowWidth="17340" windowHeight="10995" xr2:uid="{00000000-000D-0000-FFFF-FFFF00000000}"/>
  </bookViews>
  <sheets>
    <sheet name="FY24 Models FNLA" sheetId="1" r:id="rId1"/>
    <sheet name="Staff add-on" sheetId="2" r:id="rId2"/>
    <sheet name="CAF Fall 2020" sheetId="3" state="hidden" r:id="rId3"/>
    <sheet name="M2021 53rd BLS  SALARY CHART" sheetId="6" r:id="rId4"/>
    <sheet name="CAF Fall 2022" sheetId="9" r:id="rId5"/>
    <sheet name="FY21 UFR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Key1" localSheetId="0" hidden="1">#REF!</definedName>
    <definedName name="_Key1" hidden="1">#REF!</definedName>
    <definedName name="_Sort" localSheetId="0" hidden="1">#REF!</definedName>
    <definedName name="_Sort" hidden="1">#REF!</definedName>
    <definedName name="alldata" localSheetId="4">#REF!</definedName>
    <definedName name="alldata">#REF!</definedName>
    <definedName name="alled" localSheetId="4">#REF!</definedName>
    <definedName name="alled">#REF!</definedName>
    <definedName name="allstem" localSheetId="4">#REF!</definedName>
    <definedName name="allstem">#REF!</definedName>
    <definedName name="Area">[1]Sheet2!$A$2:$A$28</definedName>
    <definedName name="ARENEW">[2]amendA!$B$1:$U$51</definedName>
    <definedName name="asdfasd" localSheetId="4">'[3]Complete UFR List'!#REF!</definedName>
    <definedName name="asdfasd" localSheetId="0">'[3]Complete UFR List'!#REF!</definedName>
    <definedName name="asdfasd">'[3]Complete UFR List'!#REF!</definedName>
    <definedName name="asdfasdf" localSheetId="4">'[3]Complete UFR List'!#REF!</definedName>
    <definedName name="asdfasdf" localSheetId="0">#REF!</definedName>
    <definedName name="asdfasdf">#REF!</definedName>
    <definedName name="ATTABOY">[2]amendA!$B$2:$S$2</definedName>
    <definedName name="AutoInsurance">[4]Universal!$C$19</definedName>
    <definedName name="Average" localSheetId="4">#REF!</definedName>
    <definedName name="Average" localSheetId="0">#REF!</definedName>
    <definedName name="Average">#REF!</definedName>
    <definedName name="BB6_4" localSheetId="0">#REF!</definedName>
    <definedName name="BB6_4">#REF!</definedName>
    <definedName name="CAF" localSheetId="0">#REF!</definedName>
    <definedName name="CAF">#REF!</definedName>
    <definedName name="CAF_NEW" localSheetId="4">[5]RawDataCalcs!$L$70:$DB$70</definedName>
    <definedName name="CAF_NEW">[6]RawDataCalcs!$L$70:$DB$70</definedName>
    <definedName name="Cap" localSheetId="2">[7]RawDataCalcs!$L$70:$DB$70</definedName>
    <definedName name="Cap" localSheetId="4">[8]RawDataCalcs!$L$13:$DB$13</definedName>
    <definedName name="Cap" localSheetId="3">[9]RawDataCalcs!$L$35:$DB$35</definedName>
    <definedName name="Cap">[10]RawDataCalcs!$L$70:$DB$70</definedName>
    <definedName name="COLA">[4]Universal!$C$12</definedName>
    <definedName name="Data" localSheetId="4">#REF!</definedName>
    <definedName name="Data" localSheetId="0">#REF!</definedName>
    <definedName name="Data">#REF!</definedName>
    <definedName name="Electricity">[4]Universal!$C$21</definedName>
    <definedName name="Fisc">'[3]Complete UFR List'!#REF!</definedName>
    <definedName name="FiveDay">[4]Universal!$C$17</definedName>
    <definedName name="Floor" localSheetId="2">[7]RawDataCalcs!$L$69:$DB$69</definedName>
    <definedName name="Floor" localSheetId="4">[8]RawDataCalcs!$L$12:$DB$12</definedName>
    <definedName name="Floor" localSheetId="3">[9]RawDataCalcs!$L$34:$DB$34</definedName>
    <definedName name="Floor">[10]RawDataCalcs!$L$69:$DB$69</definedName>
    <definedName name="Fringe">[4]Universal!$C$8</definedName>
    <definedName name="FROM">[2]amendA!$G$7</definedName>
    <definedName name="Funds" localSheetId="4">'[11]RawDataCalcs3386&amp;3401'!$L$68:$DB$68</definedName>
    <definedName name="Funds">'[12]RawDataCalcs3386&amp;3401'!$L$68:$DB$68</definedName>
    <definedName name="GA">[4]Universal!$C$13</definedName>
    <definedName name="Gas">[4]Universal!$C$22</definedName>
    <definedName name="gk" localSheetId="2">#REF!</definedName>
    <definedName name="gk" localSheetId="4">#REF!</definedName>
    <definedName name="gk" localSheetId="0">#REF!</definedName>
    <definedName name="gk">#REF!</definedName>
    <definedName name="hhh" localSheetId="4">#REF!</definedName>
    <definedName name="hhh" localSheetId="0">#REF!</definedName>
    <definedName name="hhh">#REF!</definedName>
    <definedName name="Holidays">[4]Universal!$C$49:$C$59</definedName>
    <definedName name="JailDAverage" localSheetId="4">#REF!</definedName>
    <definedName name="JailDAverage" localSheetId="0">#REF!</definedName>
    <definedName name="JailDAverage">#REF!</definedName>
    <definedName name="JailDCap" localSheetId="4">[13]ALLRawDataCalcs!$L$80:$DB$80</definedName>
    <definedName name="JailDCap">[14]ALLRawDataCalcs!$L$80:$DB$80</definedName>
    <definedName name="JailDFloor" localSheetId="4">[13]ALLRawDataCalcs!$L$79:$DB$79</definedName>
    <definedName name="JailDFloor">[14]ALLRawDataCalcs!$L$79:$DB$79</definedName>
    <definedName name="JailDgk" localSheetId="4">#REF!</definedName>
    <definedName name="JailDgk" localSheetId="0">#REF!</definedName>
    <definedName name="JailDgk">#REF!</definedName>
    <definedName name="JailDMax" localSheetId="4">#REF!</definedName>
    <definedName name="JailDMax" localSheetId="0">#REF!</definedName>
    <definedName name="JailDMax">#REF!</definedName>
    <definedName name="JailDMedian" localSheetId="4">#REF!</definedName>
    <definedName name="JailDMedian" localSheetId="0">#REF!</definedName>
    <definedName name="JailDMedian">#REF!</definedName>
    <definedName name="jm" localSheetId="0">'[3]Complete UFR List'!#REF!</definedName>
    <definedName name="jm">'[3]Complete UFR List'!#REF!</definedName>
    <definedName name="kls" localSheetId="4">#REF!</definedName>
    <definedName name="kls" localSheetId="0">#REF!</definedName>
    <definedName name="kls">#REF!</definedName>
    <definedName name="ListProviders">'[15]List of Programs'!$A$24:$A$29</definedName>
    <definedName name="Max" localSheetId="4">#REF!</definedName>
    <definedName name="Max" localSheetId="0">#REF!</definedName>
    <definedName name="Max">#REF!</definedName>
    <definedName name="Median" localSheetId="4">#REF!</definedName>
    <definedName name="Median" localSheetId="0">#REF!</definedName>
    <definedName name="Median">#REF!</definedName>
    <definedName name="Min" localSheetId="4">#REF!</definedName>
    <definedName name="Min" localSheetId="0">#REF!</definedName>
    <definedName name="Min">#REF!</definedName>
    <definedName name="MT" localSheetId="2">#REF!</definedName>
    <definedName name="MT" localSheetId="4">#REF!</definedName>
    <definedName name="MT" localSheetId="0">#REF!</definedName>
    <definedName name="MT">#REF!</definedName>
    <definedName name="new" localSheetId="4">#REF!</definedName>
    <definedName name="new" localSheetId="0">#REF!</definedName>
    <definedName name="new">#REF!</definedName>
    <definedName name="Oil">[4]Universal!$C$23</definedName>
    <definedName name="ok" localSheetId="4">#REF!</definedName>
    <definedName name="ok" localSheetId="0">#REF!</definedName>
    <definedName name="ok">#REF!</definedName>
    <definedName name="Paydays">[4]Universal!$C$33:$N$33</definedName>
    <definedName name="Phone">[4]Universal!$C$25</definedName>
    <definedName name="_xlnm.Print_Area" localSheetId="0">'FY24 Models FNLA'!$B$1:$J$77</definedName>
    <definedName name="_xlnm.Print_Area" localSheetId="3">'M2021 53rd BLS  SALARY CHART'!$B$1:$H$41</definedName>
    <definedName name="_xlnm.Print_Titles" localSheetId="2">'CAF Fall 2020'!$A:$A</definedName>
    <definedName name="_xlnm.Print_Titles" localSheetId="4">'CAF Fall 2022'!$A:$A</definedName>
    <definedName name="Program_File" localSheetId="4">#REF!</definedName>
    <definedName name="Program_File" localSheetId="0">#REF!</definedName>
    <definedName name="Program_File">#REF!</definedName>
    <definedName name="Programs">'[15]List of Programs'!$B$3:$B$19</definedName>
    <definedName name="PropInsurance">[4]Universal!$C$20</definedName>
    <definedName name="ProvFTE">'[16]FTE Data'!$A$3:$AW$56</definedName>
    <definedName name="PTO_Hours">[4]Universal!$F$72:$F$78</definedName>
    <definedName name="PTO_Years">[4]Universal!$B$72:$B$78</definedName>
    <definedName name="PurchasedBy">'[16]FTE Data'!$C$263:$AZ$657</definedName>
    <definedName name="REGION">[1]Sheet2!$B$1:$B$5</definedName>
    <definedName name="Relief">[4]Universal!$C$14</definedName>
    <definedName name="resmay2007" localSheetId="4">#REF!</definedName>
    <definedName name="resmay2007" localSheetId="0">#REF!</definedName>
    <definedName name="resmay2007">#REF!</definedName>
    <definedName name="SevenDay">[4]Universal!$C$18</definedName>
    <definedName name="sheet1" localSheetId="4">#REF!</definedName>
    <definedName name="sheet1">#REF!</definedName>
    <definedName name="Site_list">[16]Lists!$A$2:$A$53</definedName>
    <definedName name="Source" localSheetId="4">#REF!</definedName>
    <definedName name="Source" localSheetId="0">#REF!</definedName>
    <definedName name="Source">#REF!</definedName>
    <definedName name="Source_2" localSheetId="2">#REF!</definedName>
    <definedName name="Source_2" localSheetId="4">#REF!</definedName>
    <definedName name="Source_2" localSheetId="0">#REF!</definedName>
    <definedName name="Source_2">#REF!</definedName>
    <definedName name="SourcePathAndFileName" localSheetId="4">#REF!</definedName>
    <definedName name="SourcePathAndFileName" localSheetId="0">#REF!</definedName>
    <definedName name="SourcePathAndFileName">#REF!</definedName>
    <definedName name="StaffApp">[4]Universal!$C$11</definedName>
    <definedName name="Tax">[4]Universal!$C$7</definedName>
    <definedName name="TO">[2]amendA!$K$7:$O$7</definedName>
    <definedName name="Total_UFR" localSheetId="2">#REF!</definedName>
    <definedName name="Total_UFR" localSheetId="4">#REF!</definedName>
    <definedName name="Total_UFR" localSheetId="0">#REF!</definedName>
    <definedName name="Total_UFR">#REF!</definedName>
    <definedName name="Total_UFRs" localSheetId="2">#REF!</definedName>
    <definedName name="Total_UFRs" localSheetId="4">#REF!</definedName>
    <definedName name="Total_UFRs" localSheetId="0">#REF!</definedName>
    <definedName name="Total_UFRs">#REF!</definedName>
    <definedName name="Total_UFRs_" localSheetId="2">#REF!</definedName>
    <definedName name="Total_UFRs_" localSheetId="4">#REF!</definedName>
    <definedName name="Total_UFRs_" localSheetId="0">#REF!</definedName>
    <definedName name="Total_UFRs_">#REF!</definedName>
    <definedName name="TotalDays">[4]Universal!$C$30:$N$30</definedName>
    <definedName name="UEFFR" localSheetId="0">'[3]Complete UFR List'!#REF!</definedName>
    <definedName name="UEFFR">'[3]Complete UFR List'!#REF!</definedName>
    <definedName name="UFR" localSheetId="2">'[3]Complete UFR List'!#REF!</definedName>
    <definedName name="UFR" localSheetId="0">'[3]Complete UFR List'!#REF!</definedName>
    <definedName name="UFR">'[3]Complete UFR List'!#REF!</definedName>
    <definedName name="UFRS" localSheetId="2">'[3]Complete UFR List'!#REF!</definedName>
    <definedName name="UFRS" localSheetId="0">'[3]Complete UFR List'!#REF!</definedName>
    <definedName name="UFRS">'[3]Complete UFR List'!#REF!</definedName>
    <definedName name="UPDATE" localSheetId="0">'[3]Complete UFR List'!#REF!</definedName>
    <definedName name="UPDATE">'[3]Complete UFR List'!#REF!</definedName>
    <definedName name="VacAccr">[4]Universal!$C$9</definedName>
    <definedName name="VBB">[4]Universal!$C$10</definedName>
    <definedName name="VBBDist">[4]Universal!$B$35:$N$35</definedName>
    <definedName name="VBBLines">[4]Universal!$B$85:$B$97</definedName>
    <definedName name="Wages5">[4]Universal!$C$37:$N$37</definedName>
    <definedName name="Wages7">[4]Universal!$C$38:$N$38</definedName>
    <definedName name="Water">[4]Universal!$C$24</definedName>
    <definedName name="Weekdays">[4]Universal!$C$31:$N$31</definedName>
    <definedName name="wefqwerqwe">'[3]Complete UFR List'!#REF!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I41" i="1"/>
  <c r="D41" i="1"/>
  <c r="I25" i="1"/>
  <c r="D25" i="1"/>
  <c r="G27" i="1"/>
  <c r="B27" i="1"/>
  <c r="I8" i="1"/>
  <c r="D8" i="1"/>
  <c r="E8" i="1"/>
  <c r="CF21" i="9" l="1"/>
  <c r="CE21" i="9"/>
  <c r="CD21" i="9"/>
  <c r="CC21" i="9"/>
  <c r="CB21" i="9"/>
  <c r="CA21" i="9"/>
  <c r="BZ21" i="9"/>
  <c r="BY21" i="9"/>
  <c r="CH21" i="9" s="1"/>
  <c r="CH23" i="9" s="1"/>
  <c r="R16" i="1" s="1"/>
  <c r="CF20" i="9"/>
  <c r="CE20" i="9"/>
  <c r="CD20" i="9"/>
  <c r="CC20" i="9"/>
  <c r="CB20" i="9"/>
  <c r="CA20" i="9"/>
  <c r="BZ20" i="9"/>
  <c r="BY20" i="9"/>
  <c r="CH17" i="9"/>
  <c r="BY17" i="9"/>
  <c r="BY16" i="9"/>
  <c r="D38" i="6"/>
  <c r="D4" i="2" s="1"/>
  <c r="R11" i="1" l="1"/>
  <c r="I27" i="1"/>
  <c r="I43" i="1" s="1"/>
  <c r="D27" i="1"/>
  <c r="D43" i="1" s="1"/>
  <c r="I9" i="1"/>
  <c r="D9" i="1"/>
  <c r="E9" i="1" s="1"/>
  <c r="D10" i="1"/>
  <c r="I10" i="1"/>
  <c r="Q300" i="8"/>
  <c r="O300" i="8"/>
  <c r="M300" i="8"/>
  <c r="K300" i="8"/>
  <c r="I300" i="8"/>
  <c r="G300" i="8"/>
  <c r="E300" i="8"/>
  <c r="Q299" i="8"/>
  <c r="O299" i="8"/>
  <c r="M299" i="8"/>
  <c r="K299" i="8"/>
  <c r="I299" i="8"/>
  <c r="G299" i="8"/>
  <c r="E299" i="8"/>
  <c r="Q298" i="8"/>
  <c r="O298" i="8"/>
  <c r="M298" i="8"/>
  <c r="K298" i="8"/>
  <c r="I298" i="8"/>
  <c r="G298" i="8"/>
  <c r="E298" i="8"/>
  <c r="Q297" i="8"/>
  <c r="O297" i="8"/>
  <c r="M297" i="8"/>
  <c r="K297" i="8"/>
  <c r="I297" i="8"/>
  <c r="G297" i="8"/>
  <c r="E297" i="8"/>
  <c r="Q296" i="8"/>
  <c r="O296" i="8"/>
  <c r="M296" i="8"/>
  <c r="K296" i="8"/>
  <c r="I296" i="8"/>
  <c r="G296" i="8"/>
  <c r="E296" i="8"/>
  <c r="Q295" i="8"/>
  <c r="O295" i="8"/>
  <c r="M295" i="8"/>
  <c r="K295" i="8"/>
  <c r="I295" i="8"/>
  <c r="G295" i="8"/>
  <c r="E295" i="8"/>
  <c r="Q294" i="8"/>
  <c r="O294" i="8"/>
  <c r="M294" i="8"/>
  <c r="K294" i="8"/>
  <c r="I294" i="8"/>
  <c r="G294" i="8"/>
  <c r="E294" i="8"/>
  <c r="Q293" i="8"/>
  <c r="O293" i="8"/>
  <c r="M293" i="8"/>
  <c r="K293" i="8"/>
  <c r="I293" i="8"/>
  <c r="G293" i="8"/>
  <c r="E293" i="8"/>
  <c r="Q292" i="8"/>
  <c r="O292" i="8"/>
  <c r="M292" i="8"/>
  <c r="K292" i="8"/>
  <c r="I292" i="8"/>
  <c r="G292" i="8"/>
  <c r="E292" i="8"/>
  <c r="Q291" i="8"/>
  <c r="O291" i="8"/>
  <c r="M291" i="8"/>
  <c r="K291" i="8"/>
  <c r="I291" i="8"/>
  <c r="G291" i="8"/>
  <c r="E291" i="8"/>
  <c r="Q290" i="8"/>
  <c r="O290" i="8"/>
  <c r="M290" i="8"/>
  <c r="K290" i="8"/>
  <c r="I290" i="8"/>
  <c r="G290" i="8"/>
  <c r="E290" i="8"/>
  <c r="Q289" i="8"/>
  <c r="O289" i="8"/>
  <c r="M289" i="8"/>
  <c r="K289" i="8"/>
  <c r="I289" i="8"/>
  <c r="G289" i="8"/>
  <c r="E289" i="8"/>
  <c r="Q288" i="8"/>
  <c r="O288" i="8"/>
  <c r="M288" i="8"/>
  <c r="K288" i="8"/>
  <c r="I288" i="8"/>
  <c r="G288" i="8"/>
  <c r="E288" i="8"/>
  <c r="Q287" i="8"/>
  <c r="O287" i="8"/>
  <c r="M287" i="8"/>
  <c r="K287" i="8"/>
  <c r="I287" i="8"/>
  <c r="G287" i="8"/>
  <c r="E287" i="8"/>
  <c r="Q286" i="8"/>
  <c r="O286" i="8"/>
  <c r="M286" i="8"/>
  <c r="K286" i="8"/>
  <c r="I286" i="8"/>
  <c r="G286" i="8"/>
  <c r="E286" i="8"/>
  <c r="Q285" i="8"/>
  <c r="O285" i="8"/>
  <c r="M285" i="8"/>
  <c r="K285" i="8"/>
  <c r="I285" i="8"/>
  <c r="G285" i="8"/>
  <c r="E285" i="8"/>
  <c r="Q284" i="8"/>
  <c r="O284" i="8"/>
  <c r="M284" i="8"/>
  <c r="K284" i="8"/>
  <c r="I284" i="8"/>
  <c r="G284" i="8"/>
  <c r="E284" i="8"/>
  <c r="Q283" i="8"/>
  <c r="O283" i="8"/>
  <c r="M283" i="8"/>
  <c r="K283" i="8"/>
  <c r="I283" i="8"/>
  <c r="G283" i="8"/>
  <c r="E283" i="8"/>
  <c r="Q282" i="8"/>
  <c r="O282" i="8"/>
  <c r="M282" i="8"/>
  <c r="K282" i="8"/>
  <c r="I282" i="8"/>
  <c r="G282" i="8"/>
  <c r="E282" i="8"/>
  <c r="Q281" i="8"/>
  <c r="O281" i="8"/>
  <c r="M281" i="8"/>
  <c r="K281" i="8"/>
  <c r="I281" i="8"/>
  <c r="G281" i="8"/>
  <c r="E281" i="8"/>
  <c r="Q280" i="8"/>
  <c r="O280" i="8"/>
  <c r="M280" i="8"/>
  <c r="K280" i="8"/>
  <c r="I280" i="8"/>
  <c r="G280" i="8"/>
  <c r="E280" i="8"/>
  <c r="Q279" i="8"/>
  <c r="O279" i="8"/>
  <c r="M279" i="8"/>
  <c r="K279" i="8"/>
  <c r="I279" i="8"/>
  <c r="G279" i="8"/>
  <c r="E279" i="8"/>
  <c r="Q278" i="8"/>
  <c r="O278" i="8"/>
  <c r="M278" i="8"/>
  <c r="K278" i="8"/>
  <c r="I278" i="8"/>
  <c r="G278" i="8"/>
  <c r="E278" i="8"/>
  <c r="Q277" i="8"/>
  <c r="O277" i="8"/>
  <c r="M277" i="8"/>
  <c r="K277" i="8"/>
  <c r="I277" i="8"/>
  <c r="G277" i="8"/>
  <c r="E277" i="8"/>
  <c r="Q276" i="8"/>
  <c r="O276" i="8"/>
  <c r="M276" i="8"/>
  <c r="K276" i="8"/>
  <c r="I276" i="8"/>
  <c r="G276" i="8"/>
  <c r="E276" i="8"/>
  <c r="Q275" i="8"/>
  <c r="O275" i="8"/>
  <c r="M275" i="8"/>
  <c r="K275" i="8"/>
  <c r="I275" i="8"/>
  <c r="G275" i="8"/>
  <c r="E275" i="8"/>
  <c r="Q274" i="8"/>
  <c r="O274" i="8"/>
  <c r="M274" i="8"/>
  <c r="K274" i="8"/>
  <c r="I274" i="8"/>
  <c r="G274" i="8"/>
  <c r="E274" i="8"/>
  <c r="Q273" i="8"/>
  <c r="O273" i="8"/>
  <c r="M273" i="8"/>
  <c r="K273" i="8"/>
  <c r="I273" i="8"/>
  <c r="G273" i="8"/>
  <c r="E273" i="8"/>
  <c r="Q272" i="8"/>
  <c r="O272" i="8"/>
  <c r="M272" i="8"/>
  <c r="K272" i="8"/>
  <c r="I272" i="8"/>
  <c r="G272" i="8"/>
  <c r="E272" i="8"/>
  <c r="Q271" i="8"/>
  <c r="O271" i="8"/>
  <c r="M271" i="8"/>
  <c r="K271" i="8"/>
  <c r="I271" i="8"/>
  <c r="G271" i="8"/>
  <c r="E271" i="8"/>
  <c r="Q270" i="8"/>
  <c r="O270" i="8"/>
  <c r="M270" i="8"/>
  <c r="K270" i="8"/>
  <c r="I270" i="8"/>
  <c r="G270" i="8"/>
  <c r="E270" i="8"/>
  <c r="Q269" i="8"/>
  <c r="O269" i="8"/>
  <c r="M269" i="8"/>
  <c r="K269" i="8"/>
  <c r="I269" i="8"/>
  <c r="G269" i="8"/>
  <c r="E269" i="8"/>
  <c r="Q268" i="8"/>
  <c r="O268" i="8"/>
  <c r="M268" i="8"/>
  <c r="K268" i="8"/>
  <c r="I268" i="8"/>
  <c r="G268" i="8"/>
  <c r="E268" i="8"/>
  <c r="Q267" i="8"/>
  <c r="O267" i="8"/>
  <c r="M267" i="8"/>
  <c r="K267" i="8"/>
  <c r="I267" i="8"/>
  <c r="G267" i="8"/>
  <c r="E267" i="8"/>
  <c r="Q266" i="8"/>
  <c r="O266" i="8"/>
  <c r="M266" i="8"/>
  <c r="K266" i="8"/>
  <c r="I266" i="8"/>
  <c r="G266" i="8"/>
  <c r="E266" i="8"/>
  <c r="Q265" i="8"/>
  <c r="O265" i="8"/>
  <c r="M265" i="8"/>
  <c r="K265" i="8"/>
  <c r="I265" i="8"/>
  <c r="G265" i="8"/>
  <c r="E265" i="8"/>
  <c r="Q264" i="8"/>
  <c r="O264" i="8"/>
  <c r="M264" i="8"/>
  <c r="K264" i="8"/>
  <c r="I264" i="8"/>
  <c r="G264" i="8"/>
  <c r="E264" i="8"/>
  <c r="Q263" i="8"/>
  <c r="O263" i="8"/>
  <c r="M263" i="8"/>
  <c r="K263" i="8"/>
  <c r="I263" i="8"/>
  <c r="G263" i="8"/>
  <c r="E263" i="8"/>
  <c r="Q262" i="8"/>
  <c r="O262" i="8"/>
  <c r="M262" i="8"/>
  <c r="K262" i="8"/>
  <c r="I262" i="8"/>
  <c r="G262" i="8"/>
  <c r="E262" i="8"/>
  <c r="Q261" i="8"/>
  <c r="O261" i="8"/>
  <c r="M261" i="8"/>
  <c r="K261" i="8"/>
  <c r="I261" i="8"/>
  <c r="G261" i="8"/>
  <c r="E261" i="8"/>
  <c r="Q260" i="8"/>
  <c r="O260" i="8"/>
  <c r="M260" i="8"/>
  <c r="K260" i="8"/>
  <c r="I260" i="8"/>
  <c r="G260" i="8"/>
  <c r="E260" i="8"/>
  <c r="Q259" i="8"/>
  <c r="O259" i="8"/>
  <c r="M259" i="8"/>
  <c r="K259" i="8"/>
  <c r="I259" i="8"/>
  <c r="G259" i="8"/>
  <c r="E259" i="8"/>
  <c r="Q258" i="8"/>
  <c r="O258" i="8"/>
  <c r="M258" i="8"/>
  <c r="K258" i="8"/>
  <c r="I258" i="8"/>
  <c r="G258" i="8"/>
  <c r="E258" i="8"/>
  <c r="Q257" i="8"/>
  <c r="O257" i="8"/>
  <c r="M257" i="8"/>
  <c r="K257" i="8"/>
  <c r="I257" i="8"/>
  <c r="G257" i="8"/>
  <c r="E257" i="8"/>
  <c r="Q256" i="8"/>
  <c r="O256" i="8"/>
  <c r="M256" i="8"/>
  <c r="K256" i="8"/>
  <c r="I256" i="8"/>
  <c r="G256" i="8"/>
  <c r="E256" i="8"/>
  <c r="Q255" i="8"/>
  <c r="O255" i="8"/>
  <c r="M255" i="8"/>
  <c r="K255" i="8"/>
  <c r="I255" i="8"/>
  <c r="G255" i="8"/>
  <c r="E255" i="8"/>
  <c r="Q254" i="8"/>
  <c r="O254" i="8"/>
  <c r="M254" i="8"/>
  <c r="K254" i="8"/>
  <c r="I254" i="8"/>
  <c r="G254" i="8"/>
  <c r="E254" i="8"/>
  <c r="Q253" i="8"/>
  <c r="O253" i="8"/>
  <c r="M253" i="8"/>
  <c r="K253" i="8"/>
  <c r="I253" i="8"/>
  <c r="G253" i="8"/>
  <c r="E253" i="8"/>
  <c r="Q252" i="8"/>
  <c r="O252" i="8"/>
  <c r="M252" i="8"/>
  <c r="K252" i="8"/>
  <c r="I252" i="8"/>
  <c r="G252" i="8"/>
  <c r="E252" i="8"/>
  <c r="Q251" i="8"/>
  <c r="O251" i="8"/>
  <c r="M251" i="8"/>
  <c r="K251" i="8"/>
  <c r="I251" i="8"/>
  <c r="G251" i="8"/>
  <c r="E251" i="8"/>
  <c r="Q250" i="8"/>
  <c r="O250" i="8"/>
  <c r="M250" i="8"/>
  <c r="K250" i="8"/>
  <c r="I250" i="8"/>
  <c r="G250" i="8"/>
  <c r="E250" i="8"/>
  <c r="Q249" i="8"/>
  <c r="O249" i="8"/>
  <c r="M249" i="8"/>
  <c r="K249" i="8"/>
  <c r="I249" i="8"/>
  <c r="G249" i="8"/>
  <c r="E249" i="8"/>
  <c r="Q248" i="8"/>
  <c r="O248" i="8"/>
  <c r="M248" i="8"/>
  <c r="K248" i="8"/>
  <c r="I248" i="8"/>
  <c r="G248" i="8"/>
  <c r="E248" i="8"/>
  <c r="Q247" i="8"/>
  <c r="O247" i="8"/>
  <c r="M247" i="8"/>
  <c r="K247" i="8"/>
  <c r="I247" i="8"/>
  <c r="G247" i="8"/>
  <c r="E247" i="8"/>
  <c r="Q246" i="8"/>
  <c r="O246" i="8"/>
  <c r="M246" i="8"/>
  <c r="K246" i="8"/>
  <c r="I246" i="8"/>
  <c r="G246" i="8"/>
  <c r="E246" i="8"/>
  <c r="Q245" i="8"/>
  <c r="O245" i="8"/>
  <c r="M245" i="8"/>
  <c r="K245" i="8"/>
  <c r="I245" i="8"/>
  <c r="G245" i="8"/>
  <c r="E245" i="8"/>
  <c r="Q244" i="8"/>
  <c r="O244" i="8"/>
  <c r="M244" i="8"/>
  <c r="K244" i="8"/>
  <c r="I244" i="8"/>
  <c r="G244" i="8"/>
  <c r="E244" i="8"/>
  <c r="Q243" i="8"/>
  <c r="O243" i="8"/>
  <c r="M243" i="8"/>
  <c r="K243" i="8"/>
  <c r="I243" i="8"/>
  <c r="G243" i="8"/>
  <c r="E243" i="8"/>
  <c r="Q242" i="8"/>
  <c r="O242" i="8"/>
  <c r="M242" i="8"/>
  <c r="K242" i="8"/>
  <c r="I242" i="8"/>
  <c r="G242" i="8"/>
  <c r="E242" i="8"/>
  <c r="Q241" i="8"/>
  <c r="O241" i="8"/>
  <c r="M241" i="8"/>
  <c r="K241" i="8"/>
  <c r="I241" i="8"/>
  <c r="G241" i="8"/>
  <c r="E241" i="8"/>
  <c r="Q240" i="8"/>
  <c r="O240" i="8"/>
  <c r="M240" i="8"/>
  <c r="K240" i="8"/>
  <c r="I240" i="8"/>
  <c r="G240" i="8"/>
  <c r="E240" i="8"/>
  <c r="Q239" i="8"/>
  <c r="O239" i="8"/>
  <c r="M239" i="8"/>
  <c r="K239" i="8"/>
  <c r="I239" i="8"/>
  <c r="G239" i="8"/>
  <c r="E239" i="8"/>
  <c r="Q238" i="8"/>
  <c r="O238" i="8"/>
  <c r="M238" i="8"/>
  <c r="K238" i="8"/>
  <c r="I238" i="8"/>
  <c r="G238" i="8"/>
  <c r="E238" i="8"/>
  <c r="Q237" i="8"/>
  <c r="O237" i="8"/>
  <c r="M237" i="8"/>
  <c r="K237" i="8"/>
  <c r="I237" i="8"/>
  <c r="G237" i="8"/>
  <c r="E237" i="8"/>
  <c r="Q236" i="8"/>
  <c r="O236" i="8"/>
  <c r="M236" i="8"/>
  <c r="K236" i="8"/>
  <c r="I236" i="8"/>
  <c r="G236" i="8"/>
  <c r="E236" i="8"/>
  <c r="Q235" i="8"/>
  <c r="O235" i="8"/>
  <c r="M235" i="8"/>
  <c r="K235" i="8"/>
  <c r="I235" i="8"/>
  <c r="G235" i="8"/>
  <c r="E235" i="8"/>
  <c r="Q234" i="8"/>
  <c r="O234" i="8"/>
  <c r="M234" i="8"/>
  <c r="K234" i="8"/>
  <c r="I234" i="8"/>
  <c r="G234" i="8"/>
  <c r="E234" i="8"/>
  <c r="Q233" i="8"/>
  <c r="O233" i="8"/>
  <c r="M233" i="8"/>
  <c r="K233" i="8"/>
  <c r="I233" i="8"/>
  <c r="G233" i="8"/>
  <c r="E233" i="8"/>
  <c r="Q232" i="8"/>
  <c r="O232" i="8"/>
  <c r="M232" i="8"/>
  <c r="K232" i="8"/>
  <c r="I232" i="8"/>
  <c r="G232" i="8"/>
  <c r="E232" i="8"/>
  <c r="Q231" i="8"/>
  <c r="O231" i="8"/>
  <c r="M231" i="8"/>
  <c r="K231" i="8"/>
  <c r="I231" i="8"/>
  <c r="G231" i="8"/>
  <c r="E231" i="8"/>
  <c r="Q230" i="8"/>
  <c r="O230" i="8"/>
  <c r="M230" i="8"/>
  <c r="K230" i="8"/>
  <c r="I230" i="8"/>
  <c r="G230" i="8"/>
  <c r="E230" i="8"/>
  <c r="Q229" i="8"/>
  <c r="O229" i="8"/>
  <c r="M229" i="8"/>
  <c r="K229" i="8"/>
  <c r="I229" i="8"/>
  <c r="G229" i="8"/>
  <c r="E229" i="8"/>
  <c r="Q228" i="8"/>
  <c r="O228" i="8"/>
  <c r="M228" i="8"/>
  <c r="K228" i="8"/>
  <c r="I228" i="8"/>
  <c r="G228" i="8"/>
  <c r="E228" i="8"/>
  <c r="Q227" i="8"/>
  <c r="O227" i="8"/>
  <c r="M227" i="8"/>
  <c r="K227" i="8"/>
  <c r="I227" i="8"/>
  <c r="G227" i="8"/>
  <c r="E227" i="8"/>
  <c r="Q226" i="8"/>
  <c r="O226" i="8"/>
  <c r="M226" i="8"/>
  <c r="K226" i="8"/>
  <c r="I226" i="8"/>
  <c r="G226" i="8"/>
  <c r="E226" i="8"/>
  <c r="Q225" i="8"/>
  <c r="O225" i="8"/>
  <c r="M225" i="8"/>
  <c r="K225" i="8"/>
  <c r="I225" i="8"/>
  <c r="G225" i="8"/>
  <c r="E225" i="8"/>
  <c r="Q224" i="8"/>
  <c r="O224" i="8"/>
  <c r="M224" i="8"/>
  <c r="K224" i="8"/>
  <c r="I224" i="8"/>
  <c r="G224" i="8"/>
  <c r="E224" i="8"/>
  <c r="Q223" i="8"/>
  <c r="O223" i="8"/>
  <c r="M223" i="8"/>
  <c r="K223" i="8"/>
  <c r="I223" i="8"/>
  <c r="G223" i="8"/>
  <c r="E223" i="8"/>
  <c r="Q222" i="8"/>
  <c r="O222" i="8"/>
  <c r="M222" i="8"/>
  <c r="K222" i="8"/>
  <c r="I222" i="8"/>
  <c r="G222" i="8"/>
  <c r="E222" i="8"/>
  <c r="Q221" i="8"/>
  <c r="O221" i="8"/>
  <c r="M221" i="8"/>
  <c r="K221" i="8"/>
  <c r="I221" i="8"/>
  <c r="G221" i="8"/>
  <c r="E221" i="8"/>
  <c r="Q220" i="8"/>
  <c r="O220" i="8"/>
  <c r="M220" i="8"/>
  <c r="K220" i="8"/>
  <c r="I220" i="8"/>
  <c r="G220" i="8"/>
  <c r="E220" i="8"/>
  <c r="Q219" i="8"/>
  <c r="O219" i="8"/>
  <c r="M219" i="8"/>
  <c r="K219" i="8"/>
  <c r="I219" i="8"/>
  <c r="G219" i="8"/>
  <c r="E219" i="8"/>
  <c r="Q218" i="8"/>
  <c r="O218" i="8"/>
  <c r="M218" i="8"/>
  <c r="K218" i="8"/>
  <c r="I218" i="8"/>
  <c r="G218" i="8"/>
  <c r="E218" i="8"/>
  <c r="Q217" i="8"/>
  <c r="O217" i="8"/>
  <c r="M217" i="8"/>
  <c r="K217" i="8"/>
  <c r="I217" i="8"/>
  <c r="G217" i="8"/>
  <c r="E217" i="8"/>
  <c r="Q216" i="8"/>
  <c r="O216" i="8"/>
  <c r="M216" i="8"/>
  <c r="K216" i="8"/>
  <c r="I216" i="8"/>
  <c r="G216" i="8"/>
  <c r="E216" i="8"/>
  <c r="Q215" i="8"/>
  <c r="O215" i="8"/>
  <c r="M215" i="8"/>
  <c r="K215" i="8"/>
  <c r="I215" i="8"/>
  <c r="G215" i="8"/>
  <c r="E215" i="8"/>
  <c r="Q214" i="8"/>
  <c r="O214" i="8"/>
  <c r="M214" i="8"/>
  <c r="K214" i="8"/>
  <c r="I214" i="8"/>
  <c r="G214" i="8"/>
  <c r="E214" i="8"/>
  <c r="Q213" i="8"/>
  <c r="O213" i="8"/>
  <c r="M213" i="8"/>
  <c r="K213" i="8"/>
  <c r="I213" i="8"/>
  <c r="G213" i="8"/>
  <c r="E213" i="8"/>
  <c r="Q212" i="8"/>
  <c r="O212" i="8"/>
  <c r="M212" i="8"/>
  <c r="K212" i="8"/>
  <c r="I212" i="8"/>
  <c r="G212" i="8"/>
  <c r="E212" i="8"/>
  <c r="Q211" i="8"/>
  <c r="O211" i="8"/>
  <c r="M211" i="8"/>
  <c r="K211" i="8"/>
  <c r="I211" i="8"/>
  <c r="G211" i="8"/>
  <c r="E211" i="8"/>
  <c r="Q210" i="8"/>
  <c r="O210" i="8"/>
  <c r="M210" i="8"/>
  <c r="K210" i="8"/>
  <c r="I210" i="8"/>
  <c r="G210" i="8"/>
  <c r="E210" i="8"/>
  <c r="Q209" i="8"/>
  <c r="O209" i="8"/>
  <c r="M209" i="8"/>
  <c r="K209" i="8"/>
  <c r="I209" i="8"/>
  <c r="G209" i="8"/>
  <c r="E209" i="8"/>
  <c r="Q208" i="8"/>
  <c r="O208" i="8"/>
  <c r="M208" i="8"/>
  <c r="K208" i="8"/>
  <c r="I208" i="8"/>
  <c r="G208" i="8"/>
  <c r="E208" i="8"/>
  <c r="Q207" i="8"/>
  <c r="O207" i="8"/>
  <c r="M207" i="8"/>
  <c r="K207" i="8"/>
  <c r="I207" i="8"/>
  <c r="G207" i="8"/>
  <c r="E207" i="8"/>
  <c r="Q206" i="8"/>
  <c r="O206" i="8"/>
  <c r="M206" i="8"/>
  <c r="K206" i="8"/>
  <c r="I206" i="8"/>
  <c r="G206" i="8"/>
  <c r="E206" i="8"/>
  <c r="Q205" i="8"/>
  <c r="O205" i="8"/>
  <c r="M205" i="8"/>
  <c r="K205" i="8"/>
  <c r="I205" i="8"/>
  <c r="G205" i="8"/>
  <c r="E205" i="8"/>
  <c r="Q204" i="8"/>
  <c r="O204" i="8"/>
  <c r="M204" i="8"/>
  <c r="K204" i="8"/>
  <c r="I204" i="8"/>
  <c r="G204" i="8"/>
  <c r="E204" i="8"/>
  <c r="Q203" i="8"/>
  <c r="O203" i="8"/>
  <c r="M203" i="8"/>
  <c r="K203" i="8"/>
  <c r="I203" i="8"/>
  <c r="G203" i="8"/>
  <c r="E203" i="8"/>
  <c r="Q202" i="8"/>
  <c r="O202" i="8"/>
  <c r="M202" i="8"/>
  <c r="K202" i="8"/>
  <c r="I202" i="8"/>
  <c r="G202" i="8"/>
  <c r="E202" i="8"/>
  <c r="Q201" i="8"/>
  <c r="O201" i="8"/>
  <c r="M201" i="8"/>
  <c r="K201" i="8"/>
  <c r="I201" i="8"/>
  <c r="G201" i="8"/>
  <c r="E201" i="8"/>
  <c r="Q200" i="8"/>
  <c r="O200" i="8"/>
  <c r="M200" i="8"/>
  <c r="K200" i="8"/>
  <c r="I200" i="8"/>
  <c r="G200" i="8"/>
  <c r="E200" i="8"/>
  <c r="Q199" i="8"/>
  <c r="O199" i="8"/>
  <c r="M199" i="8"/>
  <c r="K199" i="8"/>
  <c r="I199" i="8"/>
  <c r="G199" i="8"/>
  <c r="E199" i="8"/>
  <c r="Q198" i="8"/>
  <c r="O198" i="8"/>
  <c r="M198" i="8"/>
  <c r="K198" i="8"/>
  <c r="I198" i="8"/>
  <c r="G198" i="8"/>
  <c r="E198" i="8"/>
  <c r="Q197" i="8"/>
  <c r="O197" i="8"/>
  <c r="M197" i="8"/>
  <c r="K197" i="8"/>
  <c r="I197" i="8"/>
  <c r="G197" i="8"/>
  <c r="E197" i="8"/>
  <c r="Q196" i="8"/>
  <c r="O196" i="8"/>
  <c r="M196" i="8"/>
  <c r="K196" i="8"/>
  <c r="I196" i="8"/>
  <c r="G196" i="8"/>
  <c r="E196" i="8"/>
  <c r="Q195" i="8"/>
  <c r="O195" i="8"/>
  <c r="M195" i="8"/>
  <c r="K195" i="8"/>
  <c r="I195" i="8"/>
  <c r="G195" i="8"/>
  <c r="E195" i="8"/>
  <c r="Q194" i="8"/>
  <c r="O194" i="8"/>
  <c r="M194" i="8"/>
  <c r="K194" i="8"/>
  <c r="I194" i="8"/>
  <c r="G194" i="8"/>
  <c r="E194" i="8"/>
  <c r="Q193" i="8"/>
  <c r="O193" i="8"/>
  <c r="M193" i="8"/>
  <c r="K193" i="8"/>
  <c r="I193" i="8"/>
  <c r="G193" i="8"/>
  <c r="E193" i="8"/>
  <c r="Q192" i="8"/>
  <c r="O192" i="8"/>
  <c r="M192" i="8"/>
  <c r="K192" i="8"/>
  <c r="I192" i="8"/>
  <c r="G192" i="8"/>
  <c r="E192" i="8"/>
  <c r="Q191" i="8"/>
  <c r="O191" i="8"/>
  <c r="M191" i="8"/>
  <c r="K191" i="8"/>
  <c r="I191" i="8"/>
  <c r="G191" i="8"/>
  <c r="E191" i="8"/>
  <c r="Q190" i="8"/>
  <c r="O190" i="8"/>
  <c r="M190" i="8"/>
  <c r="K190" i="8"/>
  <c r="I190" i="8"/>
  <c r="G190" i="8"/>
  <c r="E190" i="8"/>
  <c r="Q189" i="8"/>
  <c r="O189" i="8"/>
  <c r="M189" i="8"/>
  <c r="K189" i="8"/>
  <c r="I189" i="8"/>
  <c r="G189" i="8"/>
  <c r="E189" i="8"/>
  <c r="Q188" i="8"/>
  <c r="O188" i="8"/>
  <c r="M188" i="8"/>
  <c r="K188" i="8"/>
  <c r="I188" i="8"/>
  <c r="G188" i="8"/>
  <c r="E188" i="8"/>
  <c r="Q187" i="8"/>
  <c r="O187" i="8"/>
  <c r="M187" i="8"/>
  <c r="K187" i="8"/>
  <c r="I187" i="8"/>
  <c r="G187" i="8"/>
  <c r="E187" i="8"/>
  <c r="Q186" i="8"/>
  <c r="O186" i="8"/>
  <c r="M186" i="8"/>
  <c r="K186" i="8"/>
  <c r="I186" i="8"/>
  <c r="G186" i="8"/>
  <c r="E186" i="8"/>
  <c r="Q185" i="8"/>
  <c r="O185" i="8"/>
  <c r="M185" i="8"/>
  <c r="K185" i="8"/>
  <c r="I185" i="8"/>
  <c r="G185" i="8"/>
  <c r="E185" i="8"/>
  <c r="Q184" i="8"/>
  <c r="O184" i="8"/>
  <c r="M184" i="8"/>
  <c r="K184" i="8"/>
  <c r="I184" i="8"/>
  <c r="G184" i="8"/>
  <c r="E184" i="8"/>
  <c r="Q183" i="8"/>
  <c r="O183" i="8"/>
  <c r="M183" i="8"/>
  <c r="K183" i="8"/>
  <c r="I183" i="8"/>
  <c r="G183" i="8"/>
  <c r="E183" i="8"/>
  <c r="Q182" i="8"/>
  <c r="O182" i="8"/>
  <c r="M182" i="8"/>
  <c r="K182" i="8"/>
  <c r="I182" i="8"/>
  <c r="G182" i="8"/>
  <c r="E182" i="8"/>
  <c r="Q181" i="8"/>
  <c r="O181" i="8"/>
  <c r="M181" i="8"/>
  <c r="K181" i="8"/>
  <c r="I181" i="8"/>
  <c r="G181" i="8"/>
  <c r="E181" i="8"/>
  <c r="Q180" i="8"/>
  <c r="O180" i="8"/>
  <c r="M180" i="8"/>
  <c r="K180" i="8"/>
  <c r="I180" i="8"/>
  <c r="G180" i="8"/>
  <c r="E180" i="8"/>
  <c r="Q179" i="8"/>
  <c r="O179" i="8"/>
  <c r="M179" i="8"/>
  <c r="K179" i="8"/>
  <c r="I179" i="8"/>
  <c r="G179" i="8"/>
  <c r="E179" i="8"/>
  <c r="Q178" i="8"/>
  <c r="O178" i="8"/>
  <c r="M178" i="8"/>
  <c r="K178" i="8"/>
  <c r="I178" i="8"/>
  <c r="G178" i="8"/>
  <c r="E178" i="8"/>
  <c r="Q177" i="8"/>
  <c r="O177" i="8"/>
  <c r="M177" i="8"/>
  <c r="K177" i="8"/>
  <c r="I177" i="8"/>
  <c r="G177" i="8"/>
  <c r="E177" i="8"/>
  <c r="Q176" i="8"/>
  <c r="O176" i="8"/>
  <c r="M176" i="8"/>
  <c r="K176" i="8"/>
  <c r="I176" i="8"/>
  <c r="G176" i="8"/>
  <c r="E176" i="8"/>
  <c r="Q175" i="8"/>
  <c r="O175" i="8"/>
  <c r="M175" i="8"/>
  <c r="K175" i="8"/>
  <c r="I175" i="8"/>
  <c r="G175" i="8"/>
  <c r="E175" i="8"/>
  <c r="Q174" i="8"/>
  <c r="O174" i="8"/>
  <c r="M174" i="8"/>
  <c r="K174" i="8"/>
  <c r="I174" i="8"/>
  <c r="G174" i="8"/>
  <c r="E174" i="8"/>
  <c r="Q173" i="8"/>
  <c r="O173" i="8"/>
  <c r="M173" i="8"/>
  <c r="K173" i="8"/>
  <c r="I173" i="8"/>
  <c r="G173" i="8"/>
  <c r="E173" i="8"/>
  <c r="Q172" i="8"/>
  <c r="O172" i="8"/>
  <c r="M172" i="8"/>
  <c r="K172" i="8"/>
  <c r="I172" i="8"/>
  <c r="G172" i="8"/>
  <c r="E172" i="8"/>
  <c r="Q171" i="8"/>
  <c r="O171" i="8"/>
  <c r="M171" i="8"/>
  <c r="K171" i="8"/>
  <c r="I171" i="8"/>
  <c r="G171" i="8"/>
  <c r="E171" i="8"/>
  <c r="Q170" i="8"/>
  <c r="O170" i="8"/>
  <c r="M170" i="8"/>
  <c r="K170" i="8"/>
  <c r="I170" i="8"/>
  <c r="G170" i="8"/>
  <c r="E170" i="8"/>
  <c r="Q169" i="8"/>
  <c r="O169" i="8"/>
  <c r="M169" i="8"/>
  <c r="K169" i="8"/>
  <c r="I169" i="8"/>
  <c r="G169" i="8"/>
  <c r="E169" i="8"/>
  <c r="Q168" i="8"/>
  <c r="O168" i="8"/>
  <c r="M168" i="8"/>
  <c r="K168" i="8"/>
  <c r="I168" i="8"/>
  <c r="G168" i="8"/>
  <c r="E168" i="8"/>
  <c r="Q167" i="8"/>
  <c r="O167" i="8"/>
  <c r="M167" i="8"/>
  <c r="K167" i="8"/>
  <c r="I167" i="8"/>
  <c r="G167" i="8"/>
  <c r="E167" i="8"/>
  <c r="Q166" i="8"/>
  <c r="O166" i="8"/>
  <c r="M166" i="8"/>
  <c r="K166" i="8"/>
  <c r="I166" i="8"/>
  <c r="G166" i="8"/>
  <c r="E166" i="8"/>
  <c r="Q165" i="8"/>
  <c r="O165" i="8"/>
  <c r="M165" i="8"/>
  <c r="K165" i="8"/>
  <c r="I165" i="8"/>
  <c r="G165" i="8"/>
  <c r="E165" i="8"/>
  <c r="Q164" i="8"/>
  <c r="O164" i="8"/>
  <c r="M164" i="8"/>
  <c r="K164" i="8"/>
  <c r="I164" i="8"/>
  <c r="G164" i="8"/>
  <c r="E164" i="8"/>
  <c r="Q163" i="8"/>
  <c r="O163" i="8"/>
  <c r="M163" i="8"/>
  <c r="K163" i="8"/>
  <c r="I163" i="8"/>
  <c r="G163" i="8"/>
  <c r="E163" i="8"/>
  <c r="Q162" i="8"/>
  <c r="O162" i="8"/>
  <c r="M162" i="8"/>
  <c r="K162" i="8"/>
  <c r="I162" i="8"/>
  <c r="G162" i="8"/>
  <c r="E162" i="8"/>
  <c r="Q161" i="8"/>
  <c r="O161" i="8"/>
  <c r="M161" i="8"/>
  <c r="K161" i="8"/>
  <c r="I161" i="8"/>
  <c r="G161" i="8"/>
  <c r="E161" i="8"/>
  <c r="Q160" i="8"/>
  <c r="O160" i="8"/>
  <c r="M160" i="8"/>
  <c r="K160" i="8"/>
  <c r="I160" i="8"/>
  <c r="G160" i="8"/>
  <c r="E160" i="8"/>
  <c r="Q159" i="8"/>
  <c r="O159" i="8"/>
  <c r="M159" i="8"/>
  <c r="K159" i="8"/>
  <c r="I159" i="8"/>
  <c r="G159" i="8"/>
  <c r="E159" i="8"/>
  <c r="Q158" i="8"/>
  <c r="O158" i="8"/>
  <c r="M158" i="8"/>
  <c r="K158" i="8"/>
  <c r="I158" i="8"/>
  <c r="G158" i="8"/>
  <c r="E158" i="8"/>
  <c r="Q157" i="8"/>
  <c r="O157" i="8"/>
  <c r="M157" i="8"/>
  <c r="K157" i="8"/>
  <c r="I157" i="8"/>
  <c r="G157" i="8"/>
  <c r="E157" i="8"/>
  <c r="Q156" i="8"/>
  <c r="O156" i="8"/>
  <c r="M156" i="8"/>
  <c r="K156" i="8"/>
  <c r="I156" i="8"/>
  <c r="G156" i="8"/>
  <c r="E156" i="8"/>
  <c r="Q155" i="8"/>
  <c r="O155" i="8"/>
  <c r="M155" i="8"/>
  <c r="K155" i="8"/>
  <c r="I155" i="8"/>
  <c r="G155" i="8"/>
  <c r="E155" i="8"/>
  <c r="Q154" i="8"/>
  <c r="O154" i="8"/>
  <c r="M154" i="8"/>
  <c r="K154" i="8"/>
  <c r="I154" i="8"/>
  <c r="G154" i="8"/>
  <c r="E154" i="8"/>
  <c r="Q153" i="8"/>
  <c r="O153" i="8"/>
  <c r="M153" i="8"/>
  <c r="K153" i="8"/>
  <c r="I153" i="8"/>
  <c r="G153" i="8"/>
  <c r="E153" i="8"/>
  <c r="Q152" i="8"/>
  <c r="O152" i="8"/>
  <c r="M152" i="8"/>
  <c r="K152" i="8"/>
  <c r="I152" i="8"/>
  <c r="G152" i="8"/>
  <c r="E152" i="8"/>
  <c r="Q151" i="8"/>
  <c r="O151" i="8"/>
  <c r="M151" i="8"/>
  <c r="K151" i="8"/>
  <c r="I151" i="8"/>
  <c r="G151" i="8"/>
  <c r="E151" i="8"/>
  <c r="Q150" i="8"/>
  <c r="O150" i="8"/>
  <c r="M150" i="8"/>
  <c r="K150" i="8"/>
  <c r="I150" i="8"/>
  <c r="G150" i="8"/>
  <c r="E150" i="8"/>
  <c r="Q149" i="8"/>
  <c r="O149" i="8"/>
  <c r="M149" i="8"/>
  <c r="K149" i="8"/>
  <c r="I149" i="8"/>
  <c r="G149" i="8"/>
  <c r="E149" i="8"/>
  <c r="Q148" i="8"/>
  <c r="O148" i="8"/>
  <c r="M148" i="8"/>
  <c r="K148" i="8"/>
  <c r="I148" i="8"/>
  <c r="G148" i="8"/>
  <c r="E148" i="8"/>
  <c r="Q147" i="8"/>
  <c r="O147" i="8"/>
  <c r="M147" i="8"/>
  <c r="K147" i="8"/>
  <c r="I147" i="8"/>
  <c r="G147" i="8"/>
  <c r="E147" i="8"/>
  <c r="Q146" i="8"/>
  <c r="O146" i="8"/>
  <c r="M146" i="8"/>
  <c r="K146" i="8"/>
  <c r="I146" i="8"/>
  <c r="G146" i="8"/>
  <c r="E146" i="8"/>
  <c r="Q145" i="8"/>
  <c r="O145" i="8"/>
  <c r="M145" i="8"/>
  <c r="K145" i="8"/>
  <c r="I145" i="8"/>
  <c r="G145" i="8"/>
  <c r="E145" i="8"/>
  <c r="Q144" i="8"/>
  <c r="O144" i="8"/>
  <c r="M144" i="8"/>
  <c r="K144" i="8"/>
  <c r="I144" i="8"/>
  <c r="G144" i="8"/>
  <c r="E144" i="8"/>
  <c r="Q143" i="8"/>
  <c r="O143" i="8"/>
  <c r="M143" i="8"/>
  <c r="K143" i="8"/>
  <c r="I143" i="8"/>
  <c r="G143" i="8"/>
  <c r="E143" i="8"/>
  <c r="Q142" i="8"/>
  <c r="O142" i="8"/>
  <c r="M142" i="8"/>
  <c r="K142" i="8"/>
  <c r="I142" i="8"/>
  <c r="G142" i="8"/>
  <c r="E142" i="8"/>
  <c r="Q141" i="8"/>
  <c r="O141" i="8"/>
  <c r="M141" i="8"/>
  <c r="K141" i="8"/>
  <c r="I141" i="8"/>
  <c r="G141" i="8"/>
  <c r="E141" i="8"/>
  <c r="Q140" i="8"/>
  <c r="O140" i="8"/>
  <c r="M140" i="8"/>
  <c r="K140" i="8"/>
  <c r="I140" i="8"/>
  <c r="G140" i="8"/>
  <c r="E140" i="8"/>
  <c r="Q139" i="8"/>
  <c r="O139" i="8"/>
  <c r="M139" i="8"/>
  <c r="K139" i="8"/>
  <c r="I139" i="8"/>
  <c r="G139" i="8"/>
  <c r="E139" i="8"/>
  <c r="Q138" i="8"/>
  <c r="O138" i="8"/>
  <c r="M138" i="8"/>
  <c r="K138" i="8"/>
  <c r="I138" i="8"/>
  <c r="G138" i="8"/>
  <c r="E138" i="8"/>
  <c r="Q137" i="8"/>
  <c r="O137" i="8"/>
  <c r="M137" i="8"/>
  <c r="K137" i="8"/>
  <c r="I137" i="8"/>
  <c r="G137" i="8"/>
  <c r="E137" i="8"/>
  <c r="Q136" i="8"/>
  <c r="O136" i="8"/>
  <c r="M136" i="8"/>
  <c r="K136" i="8"/>
  <c r="I136" i="8"/>
  <c r="G136" i="8"/>
  <c r="E136" i="8"/>
  <c r="Q135" i="8"/>
  <c r="O135" i="8"/>
  <c r="M135" i="8"/>
  <c r="K135" i="8"/>
  <c r="I135" i="8"/>
  <c r="G135" i="8"/>
  <c r="E135" i="8"/>
  <c r="Q134" i="8"/>
  <c r="O134" i="8"/>
  <c r="M134" i="8"/>
  <c r="K134" i="8"/>
  <c r="I134" i="8"/>
  <c r="G134" i="8"/>
  <c r="E134" i="8"/>
  <c r="Q133" i="8"/>
  <c r="O133" i="8"/>
  <c r="M133" i="8"/>
  <c r="K133" i="8"/>
  <c r="I133" i="8"/>
  <c r="G133" i="8"/>
  <c r="E133" i="8"/>
  <c r="Q132" i="8"/>
  <c r="O132" i="8"/>
  <c r="M132" i="8"/>
  <c r="K132" i="8"/>
  <c r="I132" i="8"/>
  <c r="G132" i="8"/>
  <c r="E132" i="8"/>
  <c r="Q131" i="8"/>
  <c r="O131" i="8"/>
  <c r="M131" i="8"/>
  <c r="K131" i="8"/>
  <c r="I131" i="8"/>
  <c r="G131" i="8"/>
  <c r="E131" i="8"/>
  <c r="Q130" i="8"/>
  <c r="O130" i="8"/>
  <c r="M130" i="8"/>
  <c r="K130" i="8"/>
  <c r="I130" i="8"/>
  <c r="G130" i="8"/>
  <c r="E130" i="8"/>
  <c r="Q129" i="8"/>
  <c r="O129" i="8"/>
  <c r="M129" i="8"/>
  <c r="K129" i="8"/>
  <c r="I129" i="8"/>
  <c r="G129" i="8"/>
  <c r="E129" i="8"/>
  <c r="Q128" i="8"/>
  <c r="O128" i="8"/>
  <c r="M128" i="8"/>
  <c r="K128" i="8"/>
  <c r="I128" i="8"/>
  <c r="G128" i="8"/>
  <c r="E128" i="8"/>
  <c r="Q127" i="8"/>
  <c r="O127" i="8"/>
  <c r="M127" i="8"/>
  <c r="K127" i="8"/>
  <c r="I127" i="8"/>
  <c r="G127" i="8"/>
  <c r="E127" i="8"/>
  <c r="Q126" i="8"/>
  <c r="O126" i="8"/>
  <c r="M126" i="8"/>
  <c r="K126" i="8"/>
  <c r="I126" i="8"/>
  <c r="G126" i="8"/>
  <c r="E126" i="8"/>
  <c r="Q125" i="8"/>
  <c r="O125" i="8"/>
  <c r="M125" i="8"/>
  <c r="K125" i="8"/>
  <c r="I125" i="8"/>
  <c r="G125" i="8"/>
  <c r="E125" i="8"/>
  <c r="Q124" i="8"/>
  <c r="O124" i="8"/>
  <c r="M124" i="8"/>
  <c r="K124" i="8"/>
  <c r="I124" i="8"/>
  <c r="G124" i="8"/>
  <c r="E124" i="8"/>
  <c r="Q123" i="8"/>
  <c r="O123" i="8"/>
  <c r="M123" i="8"/>
  <c r="K123" i="8"/>
  <c r="I123" i="8"/>
  <c r="G123" i="8"/>
  <c r="E123" i="8"/>
  <c r="Q122" i="8"/>
  <c r="O122" i="8"/>
  <c r="M122" i="8"/>
  <c r="K122" i="8"/>
  <c r="I122" i="8"/>
  <c r="G122" i="8"/>
  <c r="E122" i="8"/>
  <c r="Q121" i="8"/>
  <c r="O121" i="8"/>
  <c r="M121" i="8"/>
  <c r="K121" i="8"/>
  <c r="I121" i="8"/>
  <c r="G121" i="8"/>
  <c r="E121" i="8"/>
  <c r="Q120" i="8"/>
  <c r="O120" i="8"/>
  <c r="M120" i="8"/>
  <c r="K120" i="8"/>
  <c r="I120" i="8"/>
  <c r="G120" i="8"/>
  <c r="E120" i="8"/>
  <c r="Q119" i="8"/>
  <c r="O119" i="8"/>
  <c r="M119" i="8"/>
  <c r="K119" i="8"/>
  <c r="I119" i="8"/>
  <c r="G119" i="8"/>
  <c r="E119" i="8"/>
  <c r="Q118" i="8"/>
  <c r="O118" i="8"/>
  <c r="M118" i="8"/>
  <c r="K118" i="8"/>
  <c r="I118" i="8"/>
  <c r="G118" i="8"/>
  <c r="E118" i="8"/>
  <c r="Q117" i="8"/>
  <c r="O117" i="8"/>
  <c r="M117" i="8"/>
  <c r="K117" i="8"/>
  <c r="I117" i="8"/>
  <c r="G117" i="8"/>
  <c r="E117" i="8"/>
  <c r="Q116" i="8"/>
  <c r="O116" i="8"/>
  <c r="M116" i="8"/>
  <c r="K116" i="8"/>
  <c r="I116" i="8"/>
  <c r="G116" i="8"/>
  <c r="E116" i="8"/>
  <c r="Q115" i="8"/>
  <c r="O115" i="8"/>
  <c r="M115" i="8"/>
  <c r="K115" i="8"/>
  <c r="I115" i="8"/>
  <c r="G115" i="8"/>
  <c r="E115" i="8"/>
  <c r="Q114" i="8"/>
  <c r="O114" i="8"/>
  <c r="M114" i="8"/>
  <c r="K114" i="8"/>
  <c r="I114" i="8"/>
  <c r="G114" i="8"/>
  <c r="E114" i="8"/>
  <c r="Q113" i="8"/>
  <c r="O113" i="8"/>
  <c r="M113" i="8"/>
  <c r="K113" i="8"/>
  <c r="I113" i="8"/>
  <c r="G113" i="8"/>
  <c r="E113" i="8"/>
  <c r="Q112" i="8"/>
  <c r="O112" i="8"/>
  <c r="M112" i="8"/>
  <c r="K112" i="8"/>
  <c r="I112" i="8"/>
  <c r="G112" i="8"/>
  <c r="E112" i="8"/>
  <c r="Q111" i="8"/>
  <c r="O111" i="8"/>
  <c r="M111" i="8"/>
  <c r="K111" i="8"/>
  <c r="I111" i="8"/>
  <c r="G111" i="8"/>
  <c r="E111" i="8"/>
  <c r="Q110" i="8"/>
  <c r="O110" i="8"/>
  <c r="M110" i="8"/>
  <c r="K110" i="8"/>
  <c r="I110" i="8"/>
  <c r="G110" i="8"/>
  <c r="E110" i="8"/>
  <c r="Q109" i="8"/>
  <c r="O109" i="8"/>
  <c r="M109" i="8"/>
  <c r="K109" i="8"/>
  <c r="I109" i="8"/>
  <c r="G109" i="8"/>
  <c r="E109" i="8"/>
  <c r="Q108" i="8"/>
  <c r="O108" i="8"/>
  <c r="M108" i="8"/>
  <c r="K108" i="8"/>
  <c r="I108" i="8"/>
  <c r="G108" i="8"/>
  <c r="E108" i="8"/>
  <c r="Q107" i="8"/>
  <c r="O107" i="8"/>
  <c r="M107" i="8"/>
  <c r="K107" i="8"/>
  <c r="I107" i="8"/>
  <c r="G107" i="8"/>
  <c r="E107" i="8"/>
  <c r="Q106" i="8"/>
  <c r="O106" i="8"/>
  <c r="M106" i="8"/>
  <c r="K106" i="8"/>
  <c r="I106" i="8"/>
  <c r="G106" i="8"/>
  <c r="E106" i="8"/>
  <c r="Q105" i="8"/>
  <c r="O105" i="8"/>
  <c r="M105" i="8"/>
  <c r="K105" i="8"/>
  <c r="I105" i="8"/>
  <c r="G105" i="8"/>
  <c r="E105" i="8"/>
  <c r="Q104" i="8"/>
  <c r="O104" i="8"/>
  <c r="M104" i="8"/>
  <c r="K104" i="8"/>
  <c r="I104" i="8"/>
  <c r="G104" i="8"/>
  <c r="E104" i="8"/>
  <c r="Q103" i="8"/>
  <c r="O103" i="8"/>
  <c r="M103" i="8"/>
  <c r="K103" i="8"/>
  <c r="I103" i="8"/>
  <c r="G103" i="8"/>
  <c r="E103" i="8"/>
  <c r="Q102" i="8"/>
  <c r="O102" i="8"/>
  <c r="M102" i="8"/>
  <c r="K102" i="8"/>
  <c r="I102" i="8"/>
  <c r="G102" i="8"/>
  <c r="E102" i="8"/>
  <c r="Q101" i="8"/>
  <c r="O101" i="8"/>
  <c r="M101" i="8"/>
  <c r="K101" i="8"/>
  <c r="I101" i="8"/>
  <c r="G101" i="8"/>
  <c r="E101" i="8"/>
  <c r="Q100" i="8"/>
  <c r="O100" i="8"/>
  <c r="M100" i="8"/>
  <c r="K100" i="8"/>
  <c r="I100" i="8"/>
  <c r="G100" i="8"/>
  <c r="E100" i="8"/>
  <c r="Q99" i="8"/>
  <c r="O99" i="8"/>
  <c r="M99" i="8"/>
  <c r="K99" i="8"/>
  <c r="I99" i="8"/>
  <c r="G99" i="8"/>
  <c r="E99" i="8"/>
  <c r="Q98" i="8"/>
  <c r="O98" i="8"/>
  <c r="M98" i="8"/>
  <c r="K98" i="8"/>
  <c r="I98" i="8"/>
  <c r="G98" i="8"/>
  <c r="E98" i="8"/>
  <c r="Q97" i="8"/>
  <c r="O97" i="8"/>
  <c r="M97" i="8"/>
  <c r="K97" i="8"/>
  <c r="I97" i="8"/>
  <c r="G97" i="8"/>
  <c r="E97" i="8"/>
  <c r="Q96" i="8"/>
  <c r="O96" i="8"/>
  <c r="M96" i="8"/>
  <c r="K96" i="8"/>
  <c r="I96" i="8"/>
  <c r="G96" i="8"/>
  <c r="E96" i="8"/>
  <c r="Q95" i="8"/>
  <c r="O95" i="8"/>
  <c r="M95" i="8"/>
  <c r="K95" i="8"/>
  <c r="I95" i="8"/>
  <c r="G95" i="8"/>
  <c r="E95" i="8"/>
  <c r="Q94" i="8"/>
  <c r="O94" i="8"/>
  <c r="M94" i="8"/>
  <c r="K94" i="8"/>
  <c r="I94" i="8"/>
  <c r="G94" i="8"/>
  <c r="E94" i="8"/>
  <c r="Q93" i="8"/>
  <c r="O93" i="8"/>
  <c r="M93" i="8"/>
  <c r="K93" i="8"/>
  <c r="I93" i="8"/>
  <c r="G93" i="8"/>
  <c r="E93" i="8"/>
  <c r="Q92" i="8"/>
  <c r="O92" i="8"/>
  <c r="M92" i="8"/>
  <c r="K92" i="8"/>
  <c r="I92" i="8"/>
  <c r="G92" i="8"/>
  <c r="E92" i="8"/>
  <c r="Q91" i="8"/>
  <c r="O91" i="8"/>
  <c r="M91" i="8"/>
  <c r="K91" i="8"/>
  <c r="I91" i="8"/>
  <c r="G91" i="8"/>
  <c r="E91" i="8"/>
  <c r="Q90" i="8"/>
  <c r="O90" i="8"/>
  <c r="M90" i="8"/>
  <c r="K90" i="8"/>
  <c r="I90" i="8"/>
  <c r="G90" i="8"/>
  <c r="E90" i="8"/>
  <c r="Q89" i="8"/>
  <c r="O89" i="8"/>
  <c r="M89" i="8"/>
  <c r="K89" i="8"/>
  <c r="I89" i="8"/>
  <c r="G89" i="8"/>
  <c r="E89" i="8"/>
  <c r="Q88" i="8"/>
  <c r="O88" i="8"/>
  <c r="M88" i="8"/>
  <c r="K88" i="8"/>
  <c r="I88" i="8"/>
  <c r="G88" i="8"/>
  <c r="E88" i="8"/>
  <c r="Q87" i="8"/>
  <c r="O87" i="8"/>
  <c r="M87" i="8"/>
  <c r="K87" i="8"/>
  <c r="I87" i="8"/>
  <c r="G87" i="8"/>
  <c r="E87" i="8"/>
  <c r="Q86" i="8"/>
  <c r="O86" i="8"/>
  <c r="M86" i="8"/>
  <c r="K86" i="8"/>
  <c r="I86" i="8"/>
  <c r="G86" i="8"/>
  <c r="E86" i="8"/>
  <c r="Q85" i="8"/>
  <c r="O85" i="8"/>
  <c r="M85" i="8"/>
  <c r="K85" i="8"/>
  <c r="I85" i="8"/>
  <c r="G85" i="8"/>
  <c r="E85" i="8"/>
  <c r="Q84" i="8"/>
  <c r="O84" i="8"/>
  <c r="M84" i="8"/>
  <c r="K84" i="8"/>
  <c r="I84" i="8"/>
  <c r="G84" i="8"/>
  <c r="E84" i="8"/>
  <c r="Q83" i="8"/>
  <c r="O83" i="8"/>
  <c r="M83" i="8"/>
  <c r="K83" i="8"/>
  <c r="I83" i="8"/>
  <c r="G83" i="8"/>
  <c r="E83" i="8"/>
  <c r="Q82" i="8"/>
  <c r="O82" i="8"/>
  <c r="M82" i="8"/>
  <c r="K82" i="8"/>
  <c r="I82" i="8"/>
  <c r="G82" i="8"/>
  <c r="E82" i="8"/>
  <c r="Q81" i="8"/>
  <c r="O81" i="8"/>
  <c r="M81" i="8"/>
  <c r="K81" i="8"/>
  <c r="I81" i="8"/>
  <c r="G81" i="8"/>
  <c r="E81" i="8"/>
  <c r="Q80" i="8"/>
  <c r="O80" i="8"/>
  <c r="M80" i="8"/>
  <c r="K80" i="8"/>
  <c r="I80" i="8"/>
  <c r="G80" i="8"/>
  <c r="E80" i="8"/>
  <c r="Q79" i="8"/>
  <c r="O79" i="8"/>
  <c r="M79" i="8"/>
  <c r="K79" i="8"/>
  <c r="I79" i="8"/>
  <c r="G79" i="8"/>
  <c r="E79" i="8"/>
  <c r="Q78" i="8"/>
  <c r="O78" i="8"/>
  <c r="M78" i="8"/>
  <c r="K78" i="8"/>
  <c r="I78" i="8"/>
  <c r="G78" i="8"/>
  <c r="E78" i="8"/>
  <c r="Q77" i="8"/>
  <c r="O77" i="8"/>
  <c r="M77" i="8"/>
  <c r="K77" i="8"/>
  <c r="I77" i="8"/>
  <c r="G77" i="8"/>
  <c r="E77" i="8"/>
  <c r="Q76" i="8"/>
  <c r="O76" i="8"/>
  <c r="M76" i="8"/>
  <c r="K76" i="8"/>
  <c r="I76" i="8"/>
  <c r="G76" i="8"/>
  <c r="E76" i="8"/>
  <c r="Q75" i="8"/>
  <c r="O75" i="8"/>
  <c r="M75" i="8"/>
  <c r="K75" i="8"/>
  <c r="I75" i="8"/>
  <c r="G75" i="8"/>
  <c r="E75" i="8"/>
  <c r="Q74" i="8"/>
  <c r="O74" i="8"/>
  <c r="M74" i="8"/>
  <c r="K74" i="8"/>
  <c r="I74" i="8"/>
  <c r="G74" i="8"/>
  <c r="E74" i="8"/>
  <c r="Q73" i="8"/>
  <c r="O73" i="8"/>
  <c r="M73" i="8"/>
  <c r="K73" i="8"/>
  <c r="I73" i="8"/>
  <c r="G73" i="8"/>
  <c r="E73" i="8"/>
  <c r="Q72" i="8"/>
  <c r="O72" i="8"/>
  <c r="M72" i="8"/>
  <c r="K72" i="8"/>
  <c r="I72" i="8"/>
  <c r="G72" i="8"/>
  <c r="E72" i="8"/>
  <c r="Q71" i="8"/>
  <c r="O71" i="8"/>
  <c r="M71" i="8"/>
  <c r="K71" i="8"/>
  <c r="I71" i="8"/>
  <c r="G71" i="8"/>
  <c r="E71" i="8"/>
  <c r="Q70" i="8"/>
  <c r="O70" i="8"/>
  <c r="M70" i="8"/>
  <c r="K70" i="8"/>
  <c r="I70" i="8"/>
  <c r="G70" i="8"/>
  <c r="E70" i="8"/>
  <c r="Q69" i="8"/>
  <c r="O69" i="8"/>
  <c r="M69" i="8"/>
  <c r="K69" i="8"/>
  <c r="I69" i="8"/>
  <c r="G69" i="8"/>
  <c r="E69" i="8"/>
  <c r="Q68" i="8"/>
  <c r="O68" i="8"/>
  <c r="M68" i="8"/>
  <c r="K68" i="8"/>
  <c r="I68" i="8"/>
  <c r="G68" i="8"/>
  <c r="E68" i="8"/>
  <c r="Q67" i="8"/>
  <c r="O67" i="8"/>
  <c r="M67" i="8"/>
  <c r="K67" i="8"/>
  <c r="I67" i="8"/>
  <c r="G67" i="8"/>
  <c r="E67" i="8"/>
  <c r="Q66" i="8"/>
  <c r="O66" i="8"/>
  <c r="M66" i="8"/>
  <c r="K66" i="8"/>
  <c r="I66" i="8"/>
  <c r="G66" i="8"/>
  <c r="E66" i="8"/>
  <c r="Q65" i="8"/>
  <c r="O65" i="8"/>
  <c r="M65" i="8"/>
  <c r="K65" i="8"/>
  <c r="I65" i="8"/>
  <c r="G65" i="8"/>
  <c r="E65" i="8"/>
  <c r="Q64" i="8"/>
  <c r="O64" i="8"/>
  <c r="M64" i="8"/>
  <c r="K64" i="8"/>
  <c r="I64" i="8"/>
  <c r="G64" i="8"/>
  <c r="E64" i="8"/>
  <c r="Q63" i="8"/>
  <c r="O63" i="8"/>
  <c r="M63" i="8"/>
  <c r="K63" i="8"/>
  <c r="I63" i="8"/>
  <c r="G63" i="8"/>
  <c r="E63" i="8"/>
  <c r="Q62" i="8"/>
  <c r="O62" i="8"/>
  <c r="M62" i="8"/>
  <c r="K62" i="8"/>
  <c r="I62" i="8"/>
  <c r="G62" i="8"/>
  <c r="E62" i="8"/>
  <c r="Q61" i="8"/>
  <c r="O61" i="8"/>
  <c r="M61" i="8"/>
  <c r="K61" i="8"/>
  <c r="I61" i="8"/>
  <c r="G61" i="8"/>
  <c r="E61" i="8"/>
  <c r="Q60" i="8"/>
  <c r="O60" i="8"/>
  <c r="M60" i="8"/>
  <c r="K60" i="8"/>
  <c r="I60" i="8"/>
  <c r="G60" i="8"/>
  <c r="E60" i="8"/>
  <c r="Q59" i="8"/>
  <c r="O59" i="8"/>
  <c r="M59" i="8"/>
  <c r="K59" i="8"/>
  <c r="I59" i="8"/>
  <c r="G59" i="8"/>
  <c r="E59" i="8"/>
  <c r="Q58" i="8"/>
  <c r="O58" i="8"/>
  <c r="M58" i="8"/>
  <c r="K58" i="8"/>
  <c r="I58" i="8"/>
  <c r="G58" i="8"/>
  <c r="E58" i="8"/>
  <c r="Q57" i="8"/>
  <c r="O57" i="8"/>
  <c r="M57" i="8"/>
  <c r="K57" i="8"/>
  <c r="I57" i="8"/>
  <c r="G57" i="8"/>
  <c r="E57" i="8"/>
  <c r="Q56" i="8"/>
  <c r="O56" i="8"/>
  <c r="M56" i="8"/>
  <c r="K56" i="8"/>
  <c r="I56" i="8"/>
  <c r="G56" i="8"/>
  <c r="E56" i="8"/>
  <c r="Q55" i="8"/>
  <c r="O55" i="8"/>
  <c r="M55" i="8"/>
  <c r="K55" i="8"/>
  <c r="I55" i="8"/>
  <c r="G55" i="8"/>
  <c r="E55" i="8"/>
  <c r="Q54" i="8"/>
  <c r="O54" i="8"/>
  <c r="M54" i="8"/>
  <c r="K54" i="8"/>
  <c r="I54" i="8"/>
  <c r="G54" i="8"/>
  <c r="E54" i="8"/>
  <c r="Q53" i="8"/>
  <c r="O53" i="8"/>
  <c r="M53" i="8"/>
  <c r="K53" i="8"/>
  <c r="I53" i="8"/>
  <c r="G53" i="8"/>
  <c r="E53" i="8"/>
  <c r="Q52" i="8"/>
  <c r="O52" i="8"/>
  <c r="M52" i="8"/>
  <c r="K52" i="8"/>
  <c r="I52" i="8"/>
  <c r="G52" i="8"/>
  <c r="E52" i="8"/>
  <c r="Q51" i="8"/>
  <c r="O51" i="8"/>
  <c r="M51" i="8"/>
  <c r="K51" i="8"/>
  <c r="I51" i="8"/>
  <c r="G51" i="8"/>
  <c r="E51" i="8"/>
  <c r="Q50" i="8"/>
  <c r="O50" i="8"/>
  <c r="M50" i="8"/>
  <c r="K50" i="8"/>
  <c r="I50" i="8"/>
  <c r="G50" i="8"/>
  <c r="E50" i="8"/>
  <c r="Q49" i="8"/>
  <c r="O49" i="8"/>
  <c r="M49" i="8"/>
  <c r="K49" i="8"/>
  <c r="I49" i="8"/>
  <c r="G49" i="8"/>
  <c r="E49" i="8"/>
  <c r="Q48" i="8"/>
  <c r="O48" i="8"/>
  <c r="M48" i="8"/>
  <c r="K48" i="8"/>
  <c r="I48" i="8"/>
  <c r="G48" i="8"/>
  <c r="E48" i="8"/>
  <c r="Q47" i="8"/>
  <c r="O47" i="8"/>
  <c r="M47" i="8"/>
  <c r="K47" i="8"/>
  <c r="I47" i="8"/>
  <c r="G47" i="8"/>
  <c r="E47" i="8"/>
  <c r="Q46" i="8"/>
  <c r="O46" i="8"/>
  <c r="M46" i="8"/>
  <c r="K46" i="8"/>
  <c r="I46" i="8"/>
  <c r="G46" i="8"/>
  <c r="E46" i="8"/>
  <c r="Q45" i="8"/>
  <c r="O45" i="8"/>
  <c r="M45" i="8"/>
  <c r="K45" i="8"/>
  <c r="I45" i="8"/>
  <c r="G45" i="8"/>
  <c r="E45" i="8"/>
  <c r="Q44" i="8"/>
  <c r="O44" i="8"/>
  <c r="M44" i="8"/>
  <c r="K44" i="8"/>
  <c r="I44" i="8"/>
  <c r="G44" i="8"/>
  <c r="E44" i="8"/>
  <c r="Q43" i="8"/>
  <c r="O43" i="8"/>
  <c r="M43" i="8"/>
  <c r="K43" i="8"/>
  <c r="I43" i="8"/>
  <c r="G43" i="8"/>
  <c r="E43" i="8"/>
  <c r="Q42" i="8"/>
  <c r="O42" i="8"/>
  <c r="M42" i="8"/>
  <c r="K42" i="8"/>
  <c r="I42" i="8"/>
  <c r="G42" i="8"/>
  <c r="E42" i="8"/>
  <c r="Q41" i="8"/>
  <c r="O41" i="8"/>
  <c r="M41" i="8"/>
  <c r="K41" i="8"/>
  <c r="I41" i="8"/>
  <c r="G41" i="8"/>
  <c r="E41" i="8"/>
  <c r="Q40" i="8"/>
  <c r="O40" i="8"/>
  <c r="M40" i="8"/>
  <c r="K40" i="8"/>
  <c r="I40" i="8"/>
  <c r="G40" i="8"/>
  <c r="E40" i="8"/>
  <c r="Q39" i="8"/>
  <c r="O39" i="8"/>
  <c r="M39" i="8"/>
  <c r="K39" i="8"/>
  <c r="I39" i="8"/>
  <c r="G39" i="8"/>
  <c r="E39" i="8"/>
  <c r="Q38" i="8"/>
  <c r="O38" i="8"/>
  <c r="M38" i="8"/>
  <c r="K38" i="8"/>
  <c r="I38" i="8"/>
  <c r="G38" i="8"/>
  <c r="E38" i="8"/>
  <c r="Q37" i="8"/>
  <c r="O37" i="8"/>
  <c r="M37" i="8"/>
  <c r="K37" i="8"/>
  <c r="I37" i="8"/>
  <c r="G37" i="8"/>
  <c r="E37" i="8"/>
  <c r="Q36" i="8"/>
  <c r="O36" i="8"/>
  <c r="M36" i="8"/>
  <c r="K36" i="8"/>
  <c r="I36" i="8"/>
  <c r="G36" i="8"/>
  <c r="E36" i="8"/>
  <c r="Q35" i="8"/>
  <c r="O35" i="8"/>
  <c r="M35" i="8"/>
  <c r="K35" i="8"/>
  <c r="I35" i="8"/>
  <c r="G35" i="8"/>
  <c r="E35" i="8"/>
  <c r="Q34" i="8"/>
  <c r="O34" i="8"/>
  <c r="M34" i="8"/>
  <c r="K34" i="8"/>
  <c r="I34" i="8"/>
  <c r="G34" i="8"/>
  <c r="E34" i="8"/>
  <c r="Q33" i="8"/>
  <c r="O33" i="8"/>
  <c r="M33" i="8"/>
  <c r="K33" i="8"/>
  <c r="I33" i="8"/>
  <c r="G33" i="8"/>
  <c r="E33" i="8"/>
  <c r="Q32" i="8"/>
  <c r="O32" i="8"/>
  <c r="M32" i="8"/>
  <c r="K32" i="8"/>
  <c r="I32" i="8"/>
  <c r="G32" i="8"/>
  <c r="E32" i="8"/>
  <c r="Q31" i="8"/>
  <c r="O31" i="8"/>
  <c r="M31" i="8"/>
  <c r="K31" i="8"/>
  <c r="I31" i="8"/>
  <c r="G31" i="8"/>
  <c r="E31" i="8"/>
  <c r="Q30" i="8"/>
  <c r="O30" i="8"/>
  <c r="M30" i="8"/>
  <c r="K30" i="8"/>
  <c r="I30" i="8"/>
  <c r="G30" i="8"/>
  <c r="E30" i="8"/>
  <c r="Q29" i="8"/>
  <c r="O29" i="8"/>
  <c r="M29" i="8"/>
  <c r="K29" i="8"/>
  <c r="I29" i="8"/>
  <c r="G29" i="8"/>
  <c r="E29" i="8"/>
  <c r="Q28" i="8"/>
  <c r="O28" i="8"/>
  <c r="M28" i="8"/>
  <c r="K28" i="8"/>
  <c r="I28" i="8"/>
  <c r="G28" i="8"/>
  <c r="E28" i="8"/>
  <c r="Q27" i="8"/>
  <c r="O27" i="8"/>
  <c r="M27" i="8"/>
  <c r="K27" i="8"/>
  <c r="I27" i="8"/>
  <c r="G27" i="8"/>
  <c r="E27" i="8"/>
  <c r="Q26" i="8"/>
  <c r="O26" i="8"/>
  <c r="M26" i="8"/>
  <c r="K26" i="8"/>
  <c r="I26" i="8"/>
  <c r="G26" i="8"/>
  <c r="E26" i="8"/>
  <c r="Q25" i="8"/>
  <c r="O25" i="8"/>
  <c r="M25" i="8"/>
  <c r="K25" i="8"/>
  <c r="I25" i="8"/>
  <c r="G25" i="8"/>
  <c r="E25" i="8"/>
  <c r="Q24" i="8"/>
  <c r="O24" i="8"/>
  <c r="M24" i="8"/>
  <c r="K24" i="8"/>
  <c r="I24" i="8"/>
  <c r="G24" i="8"/>
  <c r="E24" i="8"/>
  <c r="Q23" i="8"/>
  <c r="O23" i="8"/>
  <c r="M23" i="8"/>
  <c r="K23" i="8"/>
  <c r="I23" i="8"/>
  <c r="G23" i="8"/>
  <c r="E23" i="8"/>
  <c r="Q22" i="8"/>
  <c r="O22" i="8"/>
  <c r="M22" i="8"/>
  <c r="K22" i="8"/>
  <c r="I22" i="8"/>
  <c r="G22" i="8"/>
  <c r="E22" i="8"/>
  <c r="Q21" i="8"/>
  <c r="O21" i="8"/>
  <c r="M21" i="8"/>
  <c r="K21" i="8"/>
  <c r="I21" i="8"/>
  <c r="G21" i="8"/>
  <c r="E21" i="8"/>
  <c r="Q20" i="8"/>
  <c r="O20" i="8"/>
  <c r="M20" i="8"/>
  <c r="K20" i="8"/>
  <c r="I20" i="8"/>
  <c r="G20" i="8"/>
  <c r="E20" i="8"/>
  <c r="Q19" i="8"/>
  <c r="O19" i="8"/>
  <c r="M19" i="8"/>
  <c r="K19" i="8"/>
  <c r="I19" i="8"/>
  <c r="G19" i="8"/>
  <c r="E19" i="8"/>
  <c r="Q18" i="8"/>
  <c r="O18" i="8"/>
  <c r="M18" i="8"/>
  <c r="K18" i="8"/>
  <c r="I18" i="8"/>
  <c r="G18" i="8"/>
  <c r="E18" i="8"/>
  <c r="Q17" i="8"/>
  <c r="O17" i="8"/>
  <c r="M17" i="8"/>
  <c r="K17" i="8"/>
  <c r="I17" i="8"/>
  <c r="G17" i="8"/>
  <c r="E17" i="8"/>
  <c r="Q16" i="8"/>
  <c r="O16" i="8"/>
  <c r="M16" i="8"/>
  <c r="K16" i="8"/>
  <c r="I16" i="8"/>
  <c r="G16" i="8"/>
  <c r="E16" i="8"/>
  <c r="Q15" i="8"/>
  <c r="O15" i="8"/>
  <c r="M15" i="8"/>
  <c r="K15" i="8"/>
  <c r="I15" i="8"/>
  <c r="G15" i="8"/>
  <c r="E15" i="8"/>
  <c r="Q14" i="8"/>
  <c r="O14" i="8"/>
  <c r="M14" i="8"/>
  <c r="K14" i="8"/>
  <c r="I14" i="8"/>
  <c r="G14" i="8"/>
  <c r="E14" i="8"/>
  <c r="Q13" i="8"/>
  <c r="O13" i="8"/>
  <c r="M13" i="8"/>
  <c r="K13" i="8"/>
  <c r="I13" i="8"/>
  <c r="G13" i="8"/>
  <c r="E13" i="8"/>
  <c r="Q12" i="8"/>
  <c r="O12" i="8"/>
  <c r="M12" i="8"/>
  <c r="K12" i="8"/>
  <c r="I12" i="8"/>
  <c r="G12" i="8"/>
  <c r="E12" i="8"/>
  <c r="Q10" i="8"/>
  <c r="O10" i="8"/>
  <c r="M10" i="8"/>
  <c r="K10" i="8"/>
  <c r="I10" i="8"/>
  <c r="G10" i="8"/>
  <c r="E10" i="8"/>
  <c r="O1" i="8" l="1"/>
  <c r="O3" i="8" s="1"/>
  <c r="M1" i="8"/>
  <c r="M3" i="8" s="1"/>
  <c r="K1" i="8"/>
  <c r="K2" i="8" s="1"/>
  <c r="G1" i="8"/>
  <c r="G3" i="8" s="1"/>
  <c r="E1" i="8"/>
  <c r="E3" i="8" s="1"/>
  <c r="E10" i="1"/>
  <c r="E11" i="1" s="1"/>
  <c r="I1" i="8"/>
  <c r="I2" i="8" s="1"/>
  <c r="Q1" i="8"/>
  <c r="Q2" i="8" s="1"/>
  <c r="O2" i="8" l="1"/>
  <c r="O6" i="8" s="1"/>
  <c r="G2" i="8"/>
  <c r="K3" i="8"/>
  <c r="K6" i="8" s="1"/>
  <c r="E2" i="8"/>
  <c r="E6" i="8" s="1"/>
  <c r="M2" i="8"/>
  <c r="M5" i="8" s="1"/>
  <c r="O4" i="8"/>
  <c r="Q3" i="8"/>
  <c r="Q6" i="8" s="1"/>
  <c r="I3" i="8"/>
  <c r="I5" i="8" s="1"/>
  <c r="O5" i="8"/>
  <c r="G5" i="8"/>
  <c r="G6" i="8"/>
  <c r="G4" i="8"/>
  <c r="M6" i="8"/>
  <c r="K5" i="8"/>
  <c r="K4" i="8"/>
  <c r="E5" i="8" l="1"/>
  <c r="M4" i="8"/>
  <c r="E4" i="8"/>
  <c r="I6" i="8"/>
  <c r="Q4" i="8"/>
  <c r="Q5" i="8"/>
  <c r="I4" i="8"/>
  <c r="R14" i="1" l="1"/>
  <c r="D14" i="1" s="1"/>
  <c r="D47" i="6"/>
  <c r="D46" i="6" l="1"/>
  <c r="E34" i="6"/>
  <c r="O34" i="6"/>
  <c r="I33" i="6"/>
  <c r="K33" i="6" s="1"/>
  <c r="E32" i="6"/>
  <c r="I31" i="6"/>
  <c r="K31" i="6"/>
  <c r="I29" i="6"/>
  <c r="O30" i="6"/>
  <c r="E28" i="6"/>
  <c r="I27" i="6"/>
  <c r="O26" i="6"/>
  <c r="O24" i="6"/>
  <c r="O22" i="6"/>
  <c r="O20" i="6"/>
  <c r="E18" i="6"/>
  <c r="I17" i="6"/>
  <c r="E16" i="6"/>
  <c r="E14" i="6"/>
  <c r="F14" i="6"/>
  <c r="I13" i="6"/>
  <c r="K13" i="6"/>
  <c r="E12" i="6"/>
  <c r="E10" i="6"/>
  <c r="I9" i="6"/>
  <c r="E8" i="6"/>
  <c r="I7" i="6"/>
  <c r="E6" i="6"/>
  <c r="I5" i="6"/>
  <c r="O18" i="6" l="1"/>
  <c r="F18" i="6"/>
  <c r="O28" i="6"/>
  <c r="F28" i="6"/>
  <c r="O12" i="6"/>
  <c r="F12" i="6"/>
  <c r="F8" i="6"/>
  <c r="O8" i="6"/>
  <c r="F16" i="6"/>
  <c r="O16" i="6"/>
  <c r="O10" i="6"/>
  <c r="F10" i="6"/>
  <c r="F6" i="6"/>
  <c r="D36" i="6"/>
  <c r="O6" i="6"/>
  <c r="K9" i="6"/>
  <c r="O14" i="6"/>
  <c r="K17" i="6"/>
  <c r="K7" i="6"/>
  <c r="F34" i="6"/>
  <c r="K5" i="6"/>
  <c r="K29" i="6"/>
  <c r="K27" i="6"/>
  <c r="O32" i="6" l="1"/>
  <c r="F32" i="6"/>
  <c r="CA23" i="3" l="1"/>
  <c r="BR22" i="3"/>
  <c r="BR19" i="3"/>
  <c r="CA19" i="3" s="1"/>
  <c r="BR18" i="3"/>
  <c r="G49" i="1"/>
  <c r="I47" i="1"/>
  <c r="G45" i="1"/>
  <c r="B49" i="1"/>
  <c r="D47" i="1"/>
  <c r="B45" i="1"/>
  <c r="G33" i="1"/>
  <c r="I31" i="1"/>
  <c r="G29" i="1"/>
  <c r="I26" i="1"/>
  <c r="I42" i="1" s="1"/>
  <c r="B33" i="1"/>
  <c r="D31" i="1"/>
  <c r="B29" i="1"/>
  <c r="D26" i="1"/>
  <c r="D42" i="1" s="1"/>
  <c r="I14" i="1"/>
  <c r="G12" i="1"/>
  <c r="B12" i="1"/>
  <c r="D7" i="2" l="1"/>
  <c r="CA25" i="3"/>
  <c r="D16" i="1" s="1"/>
  <c r="D33" i="1" s="1"/>
  <c r="D49" i="1" l="1"/>
  <c r="I49" i="1"/>
  <c r="I33" i="1"/>
  <c r="I16" i="1"/>
  <c r="I29" i="1"/>
  <c r="J29" i="1" s="1"/>
  <c r="D45" i="1"/>
  <c r="E45" i="1" s="1"/>
  <c r="I45" i="1"/>
  <c r="J45" i="1" s="1"/>
  <c r="D29" i="1"/>
  <c r="E29" i="1" s="1"/>
  <c r="I12" i="1"/>
  <c r="J12" i="1" s="1"/>
  <c r="D12" i="1"/>
  <c r="E12" i="1" s="1"/>
  <c r="E13" i="1" s="1"/>
  <c r="E14" i="1" s="1"/>
  <c r="D5" i="2"/>
  <c r="D6" i="2" s="1"/>
  <c r="D8" i="2" s="1"/>
  <c r="D9" i="2" s="1"/>
  <c r="E25" i="1"/>
  <c r="E26" i="1" l="1"/>
  <c r="E27" i="1" s="1"/>
  <c r="J8" i="1"/>
  <c r="J25" i="1"/>
  <c r="D10" i="2"/>
  <c r="J41" i="1"/>
  <c r="E41" i="1"/>
  <c r="E42" i="1" l="1"/>
  <c r="E43" i="1" s="1"/>
  <c r="E44" i="1" s="1"/>
  <c r="E46" i="1" s="1"/>
  <c r="E47" i="1" s="1"/>
  <c r="J42" i="1"/>
  <c r="J43" i="1" s="1"/>
  <c r="J44" i="1" s="1"/>
  <c r="J46" i="1" s="1"/>
  <c r="J47" i="1" s="1"/>
  <c r="J26" i="1"/>
  <c r="E28" i="1"/>
  <c r="J9" i="1"/>
  <c r="J10" i="1" s="1"/>
  <c r="J11" i="1" s="1"/>
  <c r="J13" i="1" s="1"/>
  <c r="E15" i="1"/>
  <c r="E16" i="1" s="1"/>
  <c r="E17" i="1" s="1"/>
  <c r="D11" i="2"/>
  <c r="E30" i="1" l="1"/>
  <c r="J27" i="1"/>
  <c r="J28" i="1" s="1"/>
  <c r="J14" i="1"/>
  <c r="J15" i="1" s="1"/>
  <c r="E48" i="1"/>
  <c r="E49" i="1" s="1"/>
  <c r="J48" i="1"/>
  <c r="J49" i="1" s="1"/>
  <c r="E18" i="1"/>
  <c r="E31" i="1" l="1"/>
  <c r="E32" i="1" s="1"/>
  <c r="J30" i="1"/>
  <c r="J16" i="1"/>
  <c r="J17" i="1" s="1"/>
  <c r="J18" i="1" s="1"/>
  <c r="J50" i="1"/>
  <c r="J51" i="1" s="1"/>
  <c r="E50" i="1"/>
  <c r="E51" i="1" s="1"/>
  <c r="E33" i="1" l="1"/>
  <c r="E34" i="1" s="1"/>
  <c r="E35" i="1" s="1"/>
  <c r="J31" i="1"/>
  <c r="J32" i="1" s="1"/>
  <c r="J33" i="1" l="1"/>
  <c r="J34" i="1" s="1"/>
  <c r="J35" i="1" s="1"/>
</calcChain>
</file>

<file path=xl/sharedStrings.xml><?xml version="1.0" encoding="utf-8"?>
<sst xmlns="http://schemas.openxmlformats.org/spreadsheetml/2006/main" count="524" uniqueCount="304">
  <si>
    <t>MASTER SOURCE TABLE</t>
  </si>
  <si>
    <t>Source</t>
  </si>
  <si>
    <t>Tier 1</t>
  </si>
  <si>
    <t>Management</t>
  </si>
  <si>
    <t>Salary</t>
  </si>
  <si>
    <t>FTE</t>
  </si>
  <si>
    <t>Expense</t>
  </si>
  <si>
    <t>Direct Care Specialist</t>
  </si>
  <si>
    <t>Data Coordinator (BA Lvl)</t>
  </si>
  <si>
    <t>Benchmark Expenses</t>
  </si>
  <si>
    <t>Sub-Total Staff</t>
  </si>
  <si>
    <t>Taxes and Fringe</t>
  </si>
  <si>
    <t>FY21 Benchmark</t>
  </si>
  <si>
    <t xml:space="preserve">Total Staffing Costs </t>
  </si>
  <si>
    <t>Admin Allocation</t>
  </si>
  <si>
    <t>Chp 257 Benchmark</t>
  </si>
  <si>
    <t>Total Reimbursable Exp. Excl. Admin.</t>
  </si>
  <si>
    <t>Admin. Alloc. (M&amp;G)</t>
  </si>
  <si>
    <t>Base: FY21; Prospective 7/1/21-6/30/22</t>
  </si>
  <si>
    <t xml:space="preserve">Total  </t>
  </si>
  <si>
    <t>Monthly Amount</t>
  </si>
  <si>
    <t>Tier 2</t>
  </si>
  <si>
    <t>Tier 3</t>
  </si>
  <si>
    <t>Tier  4</t>
  </si>
  <si>
    <t>Tier  5</t>
  </si>
  <si>
    <t xml:space="preserve"> </t>
  </si>
  <si>
    <t>Tier 6</t>
  </si>
  <si>
    <t>Case Mgr / ED Coordinator</t>
  </si>
  <si>
    <t>Tax &amp; Fringe</t>
  </si>
  <si>
    <t>Total Tax &amp; Fringe</t>
  </si>
  <si>
    <t>Subtotal Compensation</t>
  </si>
  <si>
    <t>Program expenses</t>
  </si>
  <si>
    <t>TOTAL COMPENSATION</t>
  </si>
  <si>
    <t>CAF</t>
  </si>
  <si>
    <t>Proposed FY22 Monthly Rates (1.0 FTE)</t>
  </si>
  <si>
    <t>Proposed FY22 Monthly Rates (0.50FTE)</t>
  </si>
  <si>
    <t>Massachusetts Economic Indicators</t>
  </si>
  <si>
    <t>IHS Markit, Fall 2020 Forecast</t>
  </si>
  <si>
    <t>Prepared by Michael Lynch, 781-301-9129</t>
  </si>
  <si>
    <t>FY16</t>
  </si>
  <si>
    <t>FY17</t>
  </si>
  <si>
    <t>FY18</t>
  </si>
  <si>
    <t>FY19</t>
  </si>
  <si>
    <t>FY20</t>
  </si>
  <si>
    <t>FY21</t>
  </si>
  <si>
    <t>FY22</t>
  </si>
  <si>
    <t>FY23</t>
  </si>
  <si>
    <t>FY13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</si>
  <si>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</si>
  <si>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</si>
  <si>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</si>
  <si>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</si>
  <si>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</si>
  <si>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</si>
  <si>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</si>
  <si>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</si>
  <si>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</si>
  <si>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</si>
  <si>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</si>
  <si>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</si>
  <si>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</si>
  <si>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</si>
  <si>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</si>
  <si>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</si>
  <si>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</si>
  <si>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</si>
  <si>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</si>
  <si>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</si>
  <si>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</si>
  <si>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</si>
  <si>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</si>
  <si>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</si>
  <si>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</si>
  <si>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</si>
  <si>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</si>
  <si>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</si>
  <si>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</si>
  <si>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</si>
  <si>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</si>
  <si>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</si>
  <si>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</si>
  <si>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</si>
  <si>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</si>
  <si>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</si>
  <si>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</si>
  <si>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</si>
  <si>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</si>
  <si>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</si>
  <si>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</si>
  <si>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</si>
  <si>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</si>
  <si>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</si>
  <si>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</si>
  <si>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</si>
  <si>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</si>
  <si>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</si>
  <si>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</si>
  <si>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</si>
  <si>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</si>
  <si>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</si>
  <si>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</si>
  <si>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</si>
  <si>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</si>
  <si>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</si>
  <si>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</si>
  <si>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</si>
  <si>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</si>
  <si>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</si>
  <si>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</si>
  <si>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</si>
  <si>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</si>
  <si>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</si>
  <si>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</si>
  <si>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</si>
  <si>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</si>
  <si>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</si>
  <si>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</si>
  <si>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</si>
  <si>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</si>
  <si>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</si>
  <si>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</si>
  <si>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</si>
  <si>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</si>
  <si>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</si>
  <si>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</si>
  <si>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</si>
  <si>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</si>
  <si>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</si>
  <si>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</si>
  <si>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</si>
  <si>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</si>
  <si>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</si>
  <si>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</si>
  <si>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</si>
  <si>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</si>
  <si>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</si>
  <si>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</si>
  <si>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</si>
  <si>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</si>
  <si>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</si>
  <si>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</si>
  <si>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2021</t>
  </si>
  <si>
    <t xml:space="preserve">Base period: </t>
  </si>
  <si>
    <t>FY21Q4</t>
  </si>
  <si>
    <t>Average</t>
  </si>
  <si>
    <t xml:space="preserve">Prospective rate period: </t>
  </si>
  <si>
    <t>7/1/21 - 6/30/22</t>
  </si>
  <si>
    <t>CAF:</t>
  </si>
  <si>
    <t>Source:</t>
  </si>
  <si>
    <t>BLS / OES</t>
  </si>
  <si>
    <t>Position</t>
  </si>
  <si>
    <t>Median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</si>
  <si>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</si>
  <si>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</si>
  <si>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</si>
  <si>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</si>
  <si>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Direct Care (hourly)</t>
  </si>
  <si>
    <t>Direct Care, Direct Care Blend, Non Specialized DC, Peer mentor, Family Specialist/ Partner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</si>
  <si>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</si>
  <si>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</si>
  <si>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</si>
  <si>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</si>
  <si>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</si>
  <si>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</si>
  <si>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</si>
  <si>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</si>
  <si>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</si>
  <si>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</si>
  <si>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</si>
  <si>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</si>
  <si>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</si>
  <si>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</si>
  <si>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</si>
  <si>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</si>
  <si>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</si>
  <si>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</si>
  <si>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</si>
  <si>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</si>
  <si>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</si>
  <si>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</si>
  <si>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</si>
  <si>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</si>
  <si>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Clinical Manager, Clinical Director</t>
  </si>
  <si>
    <t>Masters with Licensure in Related Discipline and supervising/managerial related experience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</si>
  <si>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</si>
  <si>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</si>
  <si>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</si>
  <si>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</si>
  <si>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</si>
  <si>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</si>
  <si>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</si>
  <si>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</si>
  <si>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</si>
  <si>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floor</t>
  </si>
  <si>
    <t>ceiling</t>
  </si>
  <si>
    <t>average</t>
  </si>
  <si>
    <t>weighted average</t>
  </si>
  <si>
    <t>22E</t>
  </si>
  <si>
    <t>23E</t>
  </si>
  <si>
    <t>25E</t>
  </si>
  <si>
    <t>26E</t>
  </si>
  <si>
    <t>29E</t>
  </si>
  <si>
    <t>30E</t>
  </si>
  <si>
    <t>33E</t>
  </si>
  <si>
    <t>Staff Training 204</t>
  </si>
  <si>
    <t>Staff Mileage / Travel 205</t>
  </si>
  <si>
    <t>Client Transportation 208</t>
  </si>
  <si>
    <t>Vehicle Expenses 208</t>
  </si>
  <si>
    <t>Client Personal Allowances 211</t>
  </si>
  <si>
    <t>Provision Material Goods/Svs./Benefits 212</t>
  </si>
  <si>
    <t>Program Supplies &amp; Materials 215</t>
  </si>
  <si>
    <t>Sum of Actual</t>
  </si>
  <si>
    <t>Sum of FTE</t>
  </si>
  <si>
    <t>2017/2018</t>
  </si>
  <si>
    <t>Change over M2020</t>
  </si>
  <si>
    <r>
      <t>Median</t>
    </r>
    <r>
      <rPr>
        <b/>
        <sz val="20"/>
        <color indexed="10"/>
        <rFont val="Calibri"/>
        <family val="2"/>
      </rPr>
      <t xml:space="preserve"> </t>
    </r>
  </si>
  <si>
    <t>Change</t>
  </si>
  <si>
    <t>BLS Occupational Code(s)</t>
  </si>
  <si>
    <t>21-1093, 31-1120, 31-2022, 31-9099</t>
  </si>
  <si>
    <t>21-1094, 21-1015, 21-1018, 21-1023, 39-1022</t>
  </si>
  <si>
    <t xml:space="preserve">Developmental Specialist, </t>
  </si>
  <si>
    <t>31-1131</t>
  </si>
  <si>
    <t>21-1021, 21-1099</t>
  </si>
  <si>
    <t>21-1021, 21-1019, 21-1022, 21-1029</t>
  </si>
  <si>
    <t>29-2061</t>
  </si>
  <si>
    <t>19-3033, 21-1021, 21-1022, 19-3034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</si>
  <si>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</si>
  <si>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</si>
  <si>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</si>
  <si>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</si>
  <si>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</si>
  <si>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</si>
  <si>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</si>
  <si>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</si>
  <si>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</si>
  <si>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</si>
  <si>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</si>
  <si>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</si>
  <si>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</si>
  <si>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</si>
  <si>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</si>
  <si>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</si>
  <si>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</si>
  <si>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</si>
  <si>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</si>
  <si>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19-3033, 19-3034</t>
  </si>
  <si>
    <t>Clinical Manager /  Psychologists  (annual)</t>
  </si>
  <si>
    <t>Speech Language Pathologists (hourly)</t>
  </si>
  <si>
    <t>29-1129, 29-1127</t>
  </si>
  <si>
    <t>Speech Language Pathologists (annual)</t>
  </si>
  <si>
    <t>29-1141</t>
  </si>
  <si>
    <t>29-1171</t>
  </si>
  <si>
    <t>Clerical, Support &amp; Direct Care Relief Staff are benched to Direct Care</t>
  </si>
  <si>
    <t xml:space="preserve">Tax and Fringe =  </t>
  </si>
  <si>
    <t xml:space="preserve">Terminal leave, and  retirement.  Does include Paid Family Medical Leave tax.
Includes and additional 2% to be used at providers descretion for retirement and/or other benefits
</t>
  </si>
  <si>
    <t>C.257 Benchmark</t>
  </si>
  <si>
    <t>Misc. BLS benchmarks</t>
  </si>
  <si>
    <t>Psychiatrist</t>
  </si>
  <si>
    <t>M2020 BLS Occ Code 29-1223 NAICS 622200 (Nat'l)</t>
  </si>
  <si>
    <t>Medical Director</t>
  </si>
  <si>
    <t>M2020 BLS Occ Code 29-1229 NAICS 622200 (Nat'l)</t>
  </si>
  <si>
    <t>Physician Assistants</t>
  </si>
  <si>
    <t>M2020 BLS  Occ Code 29-1071</t>
  </si>
  <si>
    <t>ED Coord./ Casr Mgr Blend</t>
  </si>
  <si>
    <t xml:space="preserve">BLS 2021 Case Worker/ Manager 55/45 Blend </t>
  </si>
  <si>
    <t>Benchmarked to BLS Salary (DC III)</t>
  </si>
  <si>
    <t>Benchmarked to BLS Salary (45% MA Lvl /55% BA Lvl)</t>
  </si>
  <si>
    <t>Benchmarked to BLS Salary (Management)</t>
  </si>
  <si>
    <t>Family Lead Agency</t>
  </si>
  <si>
    <t>ED. Coor. / Case Mgr</t>
  </si>
  <si>
    <t>Program Expenses (per FTE)</t>
  </si>
  <si>
    <t>CAF (FY24-FY25)</t>
  </si>
  <si>
    <t>average pre-exclusions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</si>
  <si>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</si>
  <si>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average incl. zeroes</t>
  </si>
  <si>
    <t>OrganizationName</t>
  </si>
  <si>
    <t>FY21 UFR Data Wtg Avg (Line items 18E - 35E)</t>
  </si>
  <si>
    <t>53 rd %ile</t>
  </si>
  <si>
    <t xml:space="preserve">Benchmarked to FY23 (approved) Commonwealth (office of the Comptroller) T&amp;F rate, less </t>
  </si>
  <si>
    <r>
      <t xml:space="preserve">IHS Markit, </t>
    </r>
    <r>
      <rPr>
        <b/>
        <sz val="12"/>
        <color rgb="FFFF0000"/>
        <rFont val="Arial"/>
        <family val="2"/>
      </rPr>
      <t>Fall 2022 Forecast</t>
    </r>
  </si>
  <si>
    <t>FY24</t>
  </si>
  <si>
    <t>FY25</t>
  </si>
  <si>
    <t>2025Q1</t>
  </si>
  <si>
    <t>2025Q2</t>
  </si>
  <si>
    <t>2025Q3</t>
  </si>
  <si>
    <t>2025Q4</t>
  </si>
  <si>
    <t>2026Q1</t>
  </si>
  <si>
    <t>2026Q2</t>
  </si>
  <si>
    <t>2026Q3</t>
  </si>
  <si>
    <t>2026Q4</t>
  </si>
  <si>
    <t>2027Q1</t>
  </si>
  <si>
    <t>2027Q2</t>
  </si>
  <si>
    <t>2027Q3</t>
  </si>
  <si>
    <t>2027Q4</t>
  </si>
  <si>
    <t>Assumption for Rate Reviews that are to be promulgated July 2023</t>
  </si>
  <si>
    <t>FY23Q4</t>
  </si>
  <si>
    <t>FY24 and FY25</t>
  </si>
  <si>
    <t>Direct Service Staff &amp; Data Coordinator</t>
  </si>
  <si>
    <t>CAF on Compensation</t>
  </si>
  <si>
    <t>CAF on Prgm Expenses</t>
  </si>
  <si>
    <t>Position for Model</t>
  </si>
  <si>
    <t>Tier 4</t>
  </si>
  <si>
    <t>Tier 5</t>
  </si>
  <si>
    <t>Tax and Fringe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</si>
</sst>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"/>
    <numFmt numFmtId="166" formatCode="0.0%"/>
    <numFmt numFmtId="167" formatCode="0.000"/>
    <numFmt numFmtId="168" formatCode="0.0"/>
    <numFmt numFmtId="169" formatCode="[$-409]mmmm\ d\,\ yyyy;@"/>
    <numFmt numFmtId="170" formatCode="&quot;$&quot;#,##0.00"/>
    <numFmt numFmtId="171" formatCode="_(* #,##0.00_);_(* \(#,##0.00\);_(* \-??_);_(@_)"/>
    <numFmt numFmtId="172" formatCode="_(\$* #,##0.00_);_(\$* \(#,##0.00\);_(\$* \-??_);_(@_)"/>
    <numFmt numFmtId="173" formatCode="#,###,##0.00;\(#,###,##0.00\)"/>
    <numFmt numFmtId="174" formatCode="&quot;$&quot;#,###,##0.00;\(&quot;$&quot;#,###,##0.00\)"/>
    <numFmt numFmtId="175" formatCode="#,##0.00%;\(#,##0.00%\)"/>
  </numFmts>
  <fonts count="8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Calibri"/>
      <family val="2"/>
      <scheme val="minor"/>
    </font>
    <font>
      <sz val="8"/>
      <color theme="1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color theme="1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</font>
    <font>
      <sz val="9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10"/>
      <color theme="1"/>
      <name val="Tahoma"/>
      <family val="2"/>
    </font>
    <font>
      <i/>
      <sz val="11"/>
      <color indexed="23"/>
      <name val="Calibri"/>
      <family val="2"/>
    </font>
    <font>
      <sz val="10"/>
      <color indexed="0"/>
      <name val="Arial"/>
      <family val="2"/>
    </font>
    <font>
      <sz val="11"/>
      <color indexed="17"/>
      <name val="Calibri"/>
      <family val="2"/>
    </font>
    <font>
      <b/>
      <sz val="9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indexed="12"/>
      <name val="Calibri"/>
      <family val="2"/>
      <charset val="1"/>
    </font>
    <font>
      <u/>
      <sz val="11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0"/>
      <name val="MS Sans Serif"/>
      <family val="2"/>
    </font>
    <font>
      <sz val="8.85"/>
      <color rgb="FF00000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63"/>
      <name val="Calibri"/>
      <family val="2"/>
    </font>
    <font>
      <b/>
      <sz val="12"/>
      <color indexed="0"/>
      <name val="Times New Roman"/>
      <family val="1"/>
    </font>
    <font>
      <b/>
      <sz val="10"/>
      <color indexed="0"/>
      <name val="Times New Roman"/>
      <family val="1"/>
    </font>
    <font>
      <b/>
      <sz val="10"/>
      <color indexed="0"/>
      <name val="Arial"/>
      <family val="2"/>
    </font>
    <font>
      <b/>
      <sz val="12"/>
      <color indexed="3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indexed="10"/>
      <name val="Calibri"/>
      <family val="2"/>
    </font>
    <font>
      <sz val="2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EEE8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ashed">
        <color rgb="FFBFBFB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rgb="FF0096D7"/>
      </top>
      <bottom/>
      <diagonal/>
    </border>
    <border>
      <left/>
      <right/>
      <top/>
      <bottom style="thick">
        <color rgb="FF0096D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rgb="FFBFBFB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4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7" fillId="30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7" fillId="3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7" fillId="32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7" fillId="33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7" fillId="34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7" fillId="3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7" fillId="36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7" fillId="3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7" fillId="3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7" fillId="33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7" fillId="36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7" fillId="39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8" fillId="40" borderId="0" applyNumberFormat="0" applyBorder="0" applyAlignment="0" applyProtection="0"/>
    <xf numFmtId="0" fontId="38" fillId="37" borderId="0" applyNumberFormat="0" applyBorder="0" applyAlignment="0" applyProtection="0"/>
    <xf numFmtId="0" fontId="38" fillId="38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38" fillId="46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38" fillId="47" borderId="0" applyNumberFormat="0" applyBorder="0" applyAlignment="0" applyProtection="0"/>
    <xf numFmtId="0" fontId="39" fillId="31" borderId="0" applyNumberFormat="0" applyBorder="0" applyAlignment="0" applyProtection="0"/>
    <xf numFmtId="0" fontId="40" fillId="2" borderId="0" applyNumberFormat="0" applyBorder="0" applyAlignment="0" applyProtection="0"/>
    <xf numFmtId="0" fontId="41" fillId="0" borderId="32" applyNumberFormat="0" applyFont="0" applyProtection="0">
      <alignment wrapText="1"/>
    </xf>
    <xf numFmtId="0" fontId="42" fillId="48" borderId="33" applyNumberFormat="0" applyAlignment="0" applyProtection="0"/>
    <xf numFmtId="0" fontId="42" fillId="48" borderId="33" applyNumberFormat="0" applyAlignment="0" applyProtection="0"/>
    <xf numFmtId="0" fontId="42" fillId="48" borderId="33" applyNumberFormat="0" applyAlignment="0" applyProtection="0"/>
    <xf numFmtId="0" fontId="43" fillId="49" borderId="34" applyNumberFormat="0" applyAlignment="0" applyProtection="0"/>
    <xf numFmtId="41" fontId="27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27" fillId="0" borderId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6" fillId="0" borderId="0" applyFont="0" applyFill="0" applyBorder="0" applyAlignment="0" applyProtection="0">
      <alignment vertical="top"/>
    </xf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2" fontId="2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7" fillId="0" borderId="0" applyFont="0" applyFill="0" applyBorder="0" applyAlignment="0" applyProtection="0"/>
    <xf numFmtId="172" fontId="27" fillId="0" borderId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8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35" applyNumberFormat="0" applyProtection="0">
      <alignment wrapText="1"/>
    </xf>
    <xf numFmtId="173" fontId="50" fillId="0" borderId="0"/>
    <xf numFmtId="173" fontId="50" fillId="0" borderId="0"/>
    <xf numFmtId="174" fontId="50" fillId="0" borderId="0"/>
    <xf numFmtId="174" fontId="50" fillId="0" borderId="0"/>
    <xf numFmtId="175" fontId="50" fillId="0" borderId="0"/>
    <xf numFmtId="175" fontId="50" fillId="0" borderId="0"/>
    <xf numFmtId="0" fontId="51" fillId="32" borderId="0" applyNumberFormat="0" applyBorder="0" applyAlignment="0" applyProtection="0"/>
    <xf numFmtId="0" fontId="52" fillId="0" borderId="36" applyNumberFormat="0" applyProtection="0">
      <alignment wrapText="1"/>
    </xf>
    <xf numFmtId="0" fontId="53" fillId="0" borderId="37" applyNumberFormat="0" applyFill="0" applyAlignment="0" applyProtection="0"/>
    <xf numFmtId="0" fontId="5" fillId="0" borderId="1" applyNumberFormat="0" applyFill="0" applyAlignment="0" applyProtection="0"/>
    <xf numFmtId="0" fontId="53" fillId="0" borderId="37" applyNumberFormat="0" applyFill="0" applyAlignment="0" applyProtection="0"/>
    <xf numFmtId="0" fontId="54" fillId="0" borderId="38" applyNumberFormat="0" applyFill="0" applyAlignment="0" applyProtection="0"/>
    <xf numFmtId="0" fontId="6" fillId="0" borderId="2" applyNumberFormat="0" applyFill="0" applyAlignment="0" applyProtection="0"/>
    <xf numFmtId="0" fontId="54" fillId="0" borderId="38" applyNumberFormat="0" applyFill="0" applyAlignment="0" applyProtection="0"/>
    <xf numFmtId="0" fontId="55" fillId="0" borderId="39" applyNumberFormat="0" applyFill="0" applyAlignment="0" applyProtection="0"/>
    <xf numFmtId="0" fontId="7" fillId="0" borderId="3" applyNumberFormat="0" applyFill="0" applyAlignment="0" applyProtection="0"/>
    <xf numFmtId="0" fontId="55" fillId="0" borderId="39" applyNumberFormat="0" applyFill="0" applyAlignment="0" applyProtection="0"/>
    <xf numFmtId="0" fontId="5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35" borderId="33" applyNumberFormat="0" applyAlignment="0" applyProtection="0"/>
    <xf numFmtId="0" fontId="58" fillId="35" borderId="33" applyNumberFormat="0" applyAlignment="0" applyProtection="0"/>
    <xf numFmtId="0" fontId="58" fillId="35" borderId="33" applyNumberFormat="0" applyAlignment="0" applyProtection="0"/>
    <xf numFmtId="0" fontId="59" fillId="0" borderId="40" applyNumberFormat="0" applyFill="0" applyAlignment="0" applyProtection="0"/>
    <xf numFmtId="0" fontId="8" fillId="0" borderId="4" applyNumberFormat="0" applyFill="0" applyAlignment="0" applyProtection="0"/>
    <xf numFmtId="0" fontId="59" fillId="0" borderId="40" applyNumberFormat="0" applyFill="0" applyAlignment="0" applyProtection="0"/>
    <xf numFmtId="0" fontId="60" fillId="50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4" fillId="0" borderId="0"/>
    <xf numFmtId="0" fontId="44" fillId="0" borderId="0"/>
    <xf numFmtId="0" fontId="44" fillId="0" borderId="0"/>
    <xf numFmtId="0" fontId="61" fillId="0" borderId="0"/>
    <xf numFmtId="0" fontId="61" fillId="0" borderId="0"/>
    <xf numFmtId="0" fontId="44" fillId="0" borderId="0"/>
    <xf numFmtId="0" fontId="27" fillId="0" borderId="0"/>
    <xf numFmtId="0" fontId="44" fillId="0" borderId="0"/>
    <xf numFmtId="0" fontId="27" fillId="0" borderId="0"/>
    <xf numFmtId="0" fontId="62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45" fillId="0" borderId="0"/>
    <xf numFmtId="0" fontId="62" fillId="0" borderId="0"/>
    <xf numFmtId="0" fontId="37" fillId="0" borderId="0"/>
    <xf numFmtId="0" fontId="27" fillId="0" borderId="0" applyAlignment="0"/>
    <xf numFmtId="0" fontId="27" fillId="0" borderId="0"/>
    <xf numFmtId="0" fontId="63" fillId="0" borderId="0" applyAlignment="0"/>
    <xf numFmtId="0" fontId="64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12" fillId="0" borderId="0"/>
    <xf numFmtId="0" fontId="46" fillId="0" borderId="0">
      <alignment vertical="top"/>
    </xf>
    <xf numFmtId="0" fontId="48" fillId="0" borderId="0"/>
    <xf numFmtId="0" fontId="3" fillId="0" borderId="0"/>
    <xf numFmtId="0" fontId="27" fillId="0" borderId="0"/>
    <xf numFmtId="0" fontId="27" fillId="0" borderId="0"/>
    <xf numFmtId="0" fontId="45" fillId="0" borderId="0"/>
    <xf numFmtId="0" fontId="27" fillId="0" borderId="0"/>
    <xf numFmtId="0" fontId="45" fillId="0" borderId="0"/>
    <xf numFmtId="0" fontId="3" fillId="0" borderId="0"/>
    <xf numFmtId="0" fontId="27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45" fillId="0" borderId="0"/>
    <xf numFmtId="0" fontId="44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41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5" fillId="0" borderId="0"/>
    <xf numFmtId="0" fontId="3" fillId="0" borderId="0"/>
    <xf numFmtId="0" fontId="3" fillId="0" borderId="0"/>
    <xf numFmtId="0" fontId="3" fillId="0" borderId="0"/>
    <xf numFmtId="0" fontId="27" fillId="0" borderId="0"/>
    <xf numFmtId="0" fontId="3" fillId="3" borderId="5" applyNumberFormat="0" applyFont="0" applyAlignment="0" applyProtection="0"/>
    <xf numFmtId="0" fontId="27" fillId="51" borderId="41" applyNumberFormat="0" applyFont="0" applyAlignment="0" applyProtection="0"/>
    <xf numFmtId="0" fontId="27" fillId="51" borderId="41" applyNumberFormat="0" applyFont="0" applyAlignment="0" applyProtection="0"/>
    <xf numFmtId="0" fontId="37" fillId="3" borderId="5" applyNumberFormat="0" applyFont="0" applyAlignment="0" applyProtection="0"/>
    <xf numFmtId="0" fontId="65" fillId="48" borderId="42" applyNumberFormat="0" applyAlignment="0" applyProtection="0"/>
    <xf numFmtId="0" fontId="65" fillId="48" borderId="42" applyNumberFormat="0" applyAlignment="0" applyProtection="0"/>
    <xf numFmtId="0" fontId="65" fillId="48" borderId="42" applyNumberFormat="0" applyAlignment="0" applyProtection="0"/>
    <xf numFmtId="0" fontId="52" fillId="0" borderId="43" applyNumberFormat="0" applyProtection="0">
      <alignment wrapText="1"/>
    </xf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50" fillId="0" borderId="0"/>
    <xf numFmtId="0" fontId="50" fillId="0" borderId="0"/>
    <xf numFmtId="0" fontId="61" fillId="0" borderId="0" applyNumberFormat="0" applyBorder="0" applyAlignment="0"/>
    <xf numFmtId="0" fontId="50" fillId="0" borderId="0"/>
    <xf numFmtId="0" fontId="46" fillId="0" borderId="0" applyNumberFormat="0" applyBorder="0" applyAlignment="0"/>
    <xf numFmtId="0" fontId="66" fillId="0" borderId="0"/>
    <xf numFmtId="0" fontId="66" fillId="0" borderId="0"/>
    <xf numFmtId="0" fontId="67" fillId="0" borderId="0"/>
    <xf numFmtId="0" fontId="67" fillId="0" borderId="0"/>
    <xf numFmtId="0" fontId="68" fillId="0" borderId="0"/>
    <xf numFmtId="0" fontId="67" fillId="0" borderId="0"/>
    <xf numFmtId="0" fontId="68" fillId="0" borderId="0"/>
    <xf numFmtId="0" fontId="69" fillId="0" borderId="0" applyNumberFormat="0" applyProtection="0">
      <alignment horizontal="left"/>
    </xf>
    <xf numFmtId="0" fontId="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71" fillId="0" borderId="44" applyNumberFormat="0" applyFill="0" applyAlignment="0" applyProtection="0"/>
    <xf numFmtId="0" fontId="11" fillId="0" borderId="6" applyNumberFormat="0" applyFill="0" applyAlignment="0" applyProtection="0"/>
    <xf numFmtId="0" fontId="71" fillId="0" borderId="44" applyNumberFormat="0" applyFill="0" applyAlignment="0" applyProtection="0"/>
    <xf numFmtId="0" fontId="7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45" fillId="0" borderId="0"/>
    <xf numFmtId="0" fontId="27" fillId="0" borderId="0"/>
    <xf numFmtId="0" fontId="27" fillId="0" borderId="0"/>
    <xf numFmtId="0" fontId="81" fillId="0" borderId="0">
      <alignment horizontal="left" vertical="center" wrapText="1"/>
    </xf>
    <xf numFmtId="43" fontId="14" fillId="0" borderId="0" applyFont="0" applyFill="0" applyBorder="0" applyAlignment="0" applyProtection="0"/>
  </cellStyleXfs>
  <cellXfs count="295">
    <xf numFmtId="0" fontId="0" fillId="0" borderId="0" xfId="0"/>
    <xf numFmtId="0" fontId="13" fillId="18" borderId="13" xfId="3" applyFont="1" applyFill="1" applyBorder="1"/>
    <xf numFmtId="164" fontId="20" fillId="0" borderId="0" xfId="4" applyNumberFormat="1" applyFont="1" applyFill="1" applyBorder="1"/>
    <xf numFmtId="164" fontId="19" fillId="18" borderId="0" xfId="3" applyNumberFormat="1" applyFont="1" applyFill="1"/>
    <xf numFmtId="0" fontId="13" fillId="18" borderId="0" xfId="3" applyFont="1" applyFill="1"/>
    <xf numFmtId="0" fontId="13" fillId="0" borderId="0" xfId="3" applyFont="1"/>
    <xf numFmtId="0" fontId="21" fillId="18" borderId="0" xfId="3" applyFont="1" applyFill="1"/>
    <xf numFmtId="10" fontId="21" fillId="0" borderId="0" xfId="3" applyNumberFormat="1" applyFont="1" applyAlignment="1">
      <alignment horizontal="center"/>
    </xf>
    <xf numFmtId="164" fontId="18" fillId="0" borderId="0" xfId="3" applyNumberFormat="1" applyFont="1"/>
    <xf numFmtId="164" fontId="13" fillId="0" borderId="0" xfId="3" applyNumberFormat="1" applyFont="1"/>
    <xf numFmtId="164" fontId="21" fillId="0" borderId="0" xfId="3" applyNumberFormat="1" applyFont="1" applyAlignment="1">
      <alignment horizontal="center"/>
    </xf>
    <xf numFmtId="164" fontId="21" fillId="0" borderId="0" xfId="4" applyNumberFormat="1" applyFont="1" applyFill="1" applyBorder="1"/>
    <xf numFmtId="0" fontId="18" fillId="18" borderId="19" xfId="3" applyFont="1" applyFill="1" applyBorder="1"/>
    <xf numFmtId="0" fontId="18" fillId="18" borderId="0" xfId="3" applyFont="1" applyFill="1"/>
    <xf numFmtId="10" fontId="21" fillId="18" borderId="0" xfId="3" applyNumberFormat="1" applyFont="1" applyFill="1" applyAlignment="1">
      <alignment horizontal="center"/>
    </xf>
    <xf numFmtId="0" fontId="15" fillId="16" borderId="0" xfId="0" applyFont="1" applyFill="1"/>
    <xf numFmtId="0" fontId="15" fillId="18" borderId="21" xfId="0" applyFont="1" applyFill="1" applyBorder="1"/>
    <xf numFmtId="0" fontId="15" fillId="18" borderId="0" xfId="0" applyFont="1" applyFill="1"/>
    <xf numFmtId="0" fontId="15" fillId="0" borderId="0" xfId="0" applyFont="1"/>
    <xf numFmtId="0" fontId="21" fillId="0" borderId="0" xfId="3" applyFont="1"/>
    <xf numFmtId="164" fontId="21" fillId="0" borderId="0" xfId="3" applyNumberFormat="1" applyFont="1"/>
    <xf numFmtId="164" fontId="15" fillId="0" borderId="0" xfId="4" applyNumberFormat="1" applyFont="1" applyFill="1" applyBorder="1"/>
    <xf numFmtId="0" fontId="23" fillId="0" borderId="0" xfId="0" applyFont="1"/>
    <xf numFmtId="0" fontId="24" fillId="0" borderId="8" xfId="0" applyFont="1" applyBorder="1" applyAlignment="1">
      <alignment horizontal="right"/>
    </xf>
    <xf numFmtId="165" fontId="24" fillId="0" borderId="10" xfId="0" applyNumberFormat="1" applyFont="1" applyBorder="1" applyAlignment="1">
      <alignment horizontal="center"/>
    </xf>
    <xf numFmtId="0" fontId="24" fillId="0" borderId="13" xfId="0" applyFont="1" applyBorder="1" applyAlignment="1">
      <alignment horizontal="right"/>
    </xf>
    <xf numFmtId="10" fontId="25" fillId="0" borderId="12" xfId="0" applyNumberFormat="1" applyFont="1" applyBorder="1" applyAlignment="1">
      <alignment horizontal="center"/>
    </xf>
    <xf numFmtId="165" fontId="25" fillId="0" borderId="12" xfId="0" applyNumberFormat="1" applyFont="1" applyBorder="1" applyAlignment="1">
      <alignment horizontal="center"/>
    </xf>
    <xf numFmtId="5" fontId="25" fillId="0" borderId="12" xfId="5" applyNumberFormat="1" applyFont="1" applyFill="1" applyBorder="1" applyAlignment="1">
      <alignment horizontal="center"/>
    </xf>
    <xf numFmtId="165" fontId="25" fillId="0" borderId="22" xfId="0" applyNumberFormat="1" applyFont="1" applyBorder="1" applyAlignment="1">
      <alignment horizontal="center"/>
    </xf>
    <xf numFmtId="0" fontId="26" fillId="0" borderId="19" xfId="0" applyFont="1" applyBorder="1" applyAlignment="1">
      <alignment horizontal="right"/>
    </xf>
    <xf numFmtId="165" fontId="26" fillId="20" borderId="20" xfId="0" applyNumberFormat="1" applyFont="1" applyFill="1" applyBorder="1" applyAlignment="1">
      <alignment horizontal="center"/>
    </xf>
    <xf numFmtId="0" fontId="28" fillId="21" borderId="9" xfId="6" applyFont="1" applyFill="1" applyBorder="1"/>
    <xf numFmtId="0" fontId="29" fillId="21" borderId="10" xfId="6" applyFont="1" applyFill="1" applyBorder="1"/>
    <xf numFmtId="0" fontId="27" fillId="0" borderId="0" xfId="6"/>
    <xf numFmtId="0" fontId="29" fillId="21" borderId="0" xfId="6" applyFont="1" applyFill="1"/>
    <xf numFmtId="0" fontId="30" fillId="21" borderId="12" xfId="6" applyFont="1" applyFill="1" applyBorder="1"/>
    <xf numFmtId="0" fontId="31" fillId="21" borderId="21" xfId="6" applyFont="1" applyFill="1" applyBorder="1"/>
    <xf numFmtId="0" fontId="30" fillId="21" borderId="20" xfId="6" applyFont="1" applyFill="1" applyBorder="1"/>
    <xf numFmtId="0" fontId="30" fillId="0" borderId="0" xfId="6" applyFont="1"/>
    <xf numFmtId="0" fontId="27" fillId="22" borderId="0" xfId="7" applyFill="1"/>
    <xf numFmtId="0" fontId="32" fillId="22" borderId="0" xfId="7" applyFont="1" applyFill="1"/>
    <xf numFmtId="0" fontId="32" fillId="23" borderId="0" xfId="7" applyFont="1" applyFill="1"/>
    <xf numFmtId="0" fontId="32" fillId="24" borderId="0" xfId="7" applyFont="1" applyFill="1"/>
    <xf numFmtId="0" fontId="32" fillId="25" borderId="0" xfId="7" applyFont="1" applyFill="1"/>
    <xf numFmtId="0" fontId="32" fillId="26" borderId="0" xfId="7" applyFont="1" applyFill="1"/>
    <xf numFmtId="0" fontId="32" fillId="27" borderId="0" xfId="7" applyFont="1" applyFill="1"/>
    <xf numFmtId="0" fontId="32" fillId="28" borderId="0" xfId="7" applyFont="1" applyFill="1"/>
    <xf numFmtId="0" fontId="27" fillId="29" borderId="0" xfId="6" applyFill="1"/>
    <xf numFmtId="14" fontId="30" fillId="0" borderId="0" xfId="6" applyNumberFormat="1" applyFont="1"/>
    <xf numFmtId="167" fontId="27" fillId="0" borderId="0" xfId="6" applyNumberFormat="1"/>
    <xf numFmtId="0" fontId="30" fillId="0" borderId="0" xfId="8" applyFont="1"/>
    <xf numFmtId="0" fontId="27" fillId="0" borderId="0" xfId="8"/>
    <xf numFmtId="0" fontId="33" fillId="0" borderId="0" xfId="8" applyFont="1"/>
    <xf numFmtId="0" fontId="34" fillId="0" borderId="0" xfId="8" applyFont="1"/>
    <xf numFmtId="0" fontId="27" fillId="0" borderId="23" xfId="8" applyBorder="1"/>
    <xf numFmtId="0" fontId="27" fillId="0" borderId="16" xfId="8" applyBorder="1"/>
    <xf numFmtId="0" fontId="27" fillId="0" borderId="24" xfId="8" applyBorder="1"/>
    <xf numFmtId="168" fontId="27" fillId="0" borderId="0" xfId="6" applyNumberFormat="1"/>
    <xf numFmtId="0" fontId="27" fillId="0" borderId="18" xfId="8" applyBorder="1"/>
    <xf numFmtId="0" fontId="27" fillId="0" borderId="0" xfId="8" applyAlignment="1">
      <alignment horizontal="right"/>
    </xf>
    <xf numFmtId="0" fontId="27" fillId="0" borderId="25" xfId="8" applyBorder="1"/>
    <xf numFmtId="0" fontId="30" fillId="0" borderId="0" xfId="9" applyFont="1"/>
    <xf numFmtId="0" fontId="35" fillId="0" borderId="25" xfId="8" applyFont="1" applyBorder="1" applyAlignment="1">
      <alignment horizontal="center"/>
    </xf>
    <xf numFmtId="167" fontId="27" fillId="0" borderId="0" xfId="9" applyNumberFormat="1"/>
    <xf numFmtId="167" fontId="27" fillId="0" borderId="25" xfId="8" applyNumberFormat="1" applyBorder="1" applyAlignment="1">
      <alignment horizontal="center"/>
    </xf>
    <xf numFmtId="0" fontId="27" fillId="0" borderId="25" xfId="8" applyBorder="1" applyAlignment="1">
      <alignment horizontal="center"/>
    </xf>
    <xf numFmtId="0" fontId="30" fillId="20" borderId="0" xfId="8" applyFont="1" applyFill="1" applyAlignment="1">
      <alignment horizontal="right"/>
    </xf>
    <xf numFmtId="10" fontId="30" fillId="20" borderId="25" xfId="10" applyNumberFormat="1" applyFont="1" applyFill="1" applyBorder="1" applyAlignment="1">
      <alignment horizontal="center"/>
    </xf>
    <xf numFmtId="0" fontId="27" fillId="0" borderId="26" xfId="8" applyBorder="1"/>
    <xf numFmtId="0" fontId="27" fillId="0" borderId="27" xfId="8" applyBorder="1"/>
    <xf numFmtId="0" fontId="27" fillId="0" borderId="28" xfId="8" applyBorder="1"/>
    <xf numFmtId="0" fontId="73" fillId="0" borderId="0" xfId="506" applyFont="1"/>
    <xf numFmtId="0" fontId="74" fillId="0" borderId="0" xfId="506" applyFont="1" applyAlignment="1">
      <alignment horizontal="center"/>
    </xf>
    <xf numFmtId="0" fontId="73" fillId="0" borderId="0" xfId="506" applyFont="1" applyAlignment="1">
      <alignment wrapText="1"/>
    </xf>
    <xf numFmtId="9" fontId="73" fillId="0" borderId="0" xfId="507" applyFont="1"/>
    <xf numFmtId="17" fontId="74" fillId="0" borderId="0" xfId="506" applyNumberFormat="1" applyFont="1" applyAlignment="1">
      <alignment horizontal="center"/>
    </xf>
    <xf numFmtId="0" fontId="76" fillId="0" borderId="0" xfId="506" applyFont="1" applyAlignment="1">
      <alignment horizontal="center"/>
    </xf>
    <xf numFmtId="169" fontId="76" fillId="0" borderId="0" xfId="506" applyNumberFormat="1" applyFont="1" applyAlignment="1">
      <alignment horizontal="left" vertical="top"/>
    </xf>
    <xf numFmtId="9" fontId="76" fillId="0" borderId="0" xfId="507" applyFont="1"/>
    <xf numFmtId="0" fontId="76" fillId="0" borderId="0" xfId="506" applyFont="1"/>
    <xf numFmtId="9" fontId="76" fillId="0" borderId="0" xfId="506" applyNumberFormat="1" applyFont="1" applyAlignment="1">
      <alignment horizontal="center" wrapText="1"/>
    </xf>
    <xf numFmtId="9" fontId="76" fillId="0" borderId="0" xfId="506" applyNumberFormat="1" applyFont="1" applyAlignment="1">
      <alignment horizontal="center"/>
    </xf>
    <xf numFmtId="0" fontId="76" fillId="0" borderId="0" xfId="506" applyFont="1" applyAlignment="1">
      <alignment horizontal="left" wrapText="1"/>
    </xf>
    <xf numFmtId="0" fontId="73" fillId="0" borderId="8" xfId="506" applyFont="1" applyBorder="1"/>
    <xf numFmtId="170" fontId="73" fillId="0" borderId="9" xfId="506" applyNumberFormat="1" applyFont="1" applyBorder="1" applyAlignment="1">
      <alignment horizontal="center"/>
    </xf>
    <xf numFmtId="170" fontId="73" fillId="0" borderId="15" xfId="506" applyNumberFormat="1" applyFont="1" applyBorder="1" applyAlignment="1">
      <alignment horizontal="center"/>
    </xf>
    <xf numFmtId="9" fontId="73" fillId="0" borderId="15" xfId="432" applyFont="1" applyBorder="1" applyAlignment="1">
      <alignment horizontal="center"/>
    </xf>
    <xf numFmtId="170" fontId="73" fillId="0" borderId="29" xfId="506" applyNumberFormat="1" applyFont="1" applyBorder="1"/>
    <xf numFmtId="170" fontId="73" fillId="0" borderId="0" xfId="506" applyNumberFormat="1" applyFont="1"/>
    <xf numFmtId="0" fontId="73" fillId="0" borderId="19" xfId="506" applyFont="1" applyBorder="1"/>
    <xf numFmtId="165" fontId="73" fillId="0" borderId="21" xfId="506" applyNumberFormat="1" applyFont="1" applyBorder="1" applyAlignment="1">
      <alignment horizontal="center"/>
    </xf>
    <xf numFmtId="9" fontId="73" fillId="0" borderId="45" xfId="432" applyFont="1" applyBorder="1" applyAlignment="1">
      <alignment horizontal="center"/>
    </xf>
    <xf numFmtId="165" fontId="73" fillId="0" borderId="30" xfId="506" applyNumberFormat="1" applyFont="1" applyBorder="1"/>
    <xf numFmtId="9" fontId="73" fillId="0" borderId="46" xfId="507" applyFont="1" applyBorder="1"/>
    <xf numFmtId="0" fontId="73" fillId="0" borderId="9" xfId="506" applyFont="1" applyBorder="1"/>
    <xf numFmtId="0" fontId="73" fillId="0" borderId="13" xfId="506" applyFont="1" applyBorder="1"/>
    <xf numFmtId="165" fontId="73" fillId="0" borderId="0" xfId="506" applyNumberFormat="1" applyFont="1" applyAlignment="1">
      <alignment horizontal="center"/>
    </xf>
    <xf numFmtId="9" fontId="73" fillId="0" borderId="16" xfId="432" applyFont="1" applyBorder="1" applyAlignment="1">
      <alignment horizontal="center"/>
    </xf>
    <xf numFmtId="0" fontId="73" fillId="0" borderId="21" xfId="506" applyFont="1" applyBorder="1"/>
    <xf numFmtId="170" fontId="78" fillId="0" borderId="0" xfId="506" applyNumberFormat="1" applyFont="1"/>
    <xf numFmtId="9" fontId="73" fillId="0" borderId="0" xfId="507" applyFont="1" applyBorder="1"/>
    <xf numFmtId="9" fontId="73" fillId="0" borderId="21" xfId="507" applyFont="1" applyBorder="1"/>
    <xf numFmtId="0" fontId="73" fillId="0" borderId="8" xfId="506" applyFont="1" applyBorder="1" applyAlignment="1">
      <alignment wrapText="1"/>
    </xf>
    <xf numFmtId="170" fontId="73" fillId="0" borderId="9" xfId="506" applyNumberFormat="1" applyFont="1" applyBorder="1" applyAlignment="1">
      <alignment horizontal="center" wrapText="1"/>
    </xf>
    <xf numFmtId="0" fontId="73" fillId="0" borderId="19" xfId="506" applyFont="1" applyBorder="1" applyAlignment="1">
      <alignment wrapText="1"/>
    </xf>
    <xf numFmtId="165" fontId="73" fillId="0" borderId="21" xfId="506" applyNumberFormat="1" applyFont="1" applyBorder="1" applyAlignment="1">
      <alignment horizontal="center" wrapText="1"/>
    </xf>
    <xf numFmtId="165" fontId="73" fillId="0" borderId="31" xfId="506" applyNumberFormat="1" applyFont="1" applyBorder="1"/>
    <xf numFmtId="166" fontId="73" fillId="0" borderId="0" xfId="507" applyNumberFormat="1" applyFont="1"/>
    <xf numFmtId="165" fontId="73" fillId="0" borderId="9" xfId="506" applyNumberFormat="1" applyFont="1" applyBorder="1" applyAlignment="1">
      <alignment horizontal="center"/>
    </xf>
    <xf numFmtId="9" fontId="73" fillId="0" borderId="9" xfId="432" applyFont="1" applyBorder="1" applyAlignment="1">
      <alignment horizontal="center"/>
    </xf>
    <xf numFmtId="9" fontId="73" fillId="0" borderId="21" xfId="432" applyFont="1" applyBorder="1" applyAlignment="1">
      <alignment horizontal="center"/>
    </xf>
    <xf numFmtId="9" fontId="75" fillId="0" borderId="21" xfId="507" applyFont="1" applyBorder="1"/>
    <xf numFmtId="170" fontId="73" fillId="0" borderId="0" xfId="506" applyNumberFormat="1" applyFont="1" applyAlignment="1">
      <alignment horizontal="center"/>
    </xf>
    <xf numFmtId="9" fontId="73" fillId="0" borderId="0" xfId="432" applyFont="1" applyFill="1" applyBorder="1" applyAlignment="1">
      <alignment horizontal="center"/>
    </xf>
    <xf numFmtId="9" fontId="73" fillId="0" borderId="0" xfId="507" applyFont="1" applyFill="1"/>
    <xf numFmtId="9" fontId="73" fillId="0" borderId="21" xfId="432" applyFont="1" applyFill="1" applyBorder="1" applyAlignment="1">
      <alignment horizontal="center"/>
    </xf>
    <xf numFmtId="9" fontId="73" fillId="0" borderId="21" xfId="507" applyFont="1" applyFill="1" applyBorder="1"/>
    <xf numFmtId="9" fontId="73" fillId="0" borderId="0" xfId="432" applyFont="1" applyBorder="1" applyAlignment="1">
      <alignment horizontal="center"/>
    </xf>
    <xf numFmtId="170" fontId="73" fillId="0" borderId="31" xfId="506" applyNumberFormat="1" applyFont="1" applyBorder="1"/>
    <xf numFmtId="0" fontId="73" fillId="0" borderId="0" xfId="506" applyFont="1" applyAlignment="1">
      <alignment horizontal="right" wrapText="1"/>
    </xf>
    <xf numFmtId="165" fontId="73" fillId="0" borderId="0" xfId="506" applyNumberFormat="1" applyFont="1" applyAlignment="1">
      <alignment horizontal="center" wrapText="1"/>
    </xf>
    <xf numFmtId="0" fontId="73" fillId="0" borderId="0" xfId="506" applyFont="1" applyAlignment="1">
      <alignment horizontal="center"/>
    </xf>
    <xf numFmtId="0" fontId="73" fillId="0" borderId="0" xfId="506" applyFont="1" applyAlignment="1">
      <alignment horizontal="right"/>
    </xf>
    <xf numFmtId="10" fontId="73" fillId="0" borderId="0" xfId="507" applyNumberFormat="1" applyFont="1" applyAlignment="1">
      <alignment horizontal="center"/>
    </xf>
    <xf numFmtId="9" fontId="73" fillId="0" borderId="0" xfId="507" applyFont="1" applyFill="1" applyAlignment="1">
      <alignment horizontal="center"/>
    </xf>
    <xf numFmtId="9" fontId="73" fillId="0" borderId="0" xfId="507" applyFont="1" applyAlignment="1">
      <alignment horizontal="center"/>
    </xf>
    <xf numFmtId="165" fontId="73" fillId="0" borderId="0" xfId="506" applyNumberFormat="1" applyFont="1"/>
    <xf numFmtId="164" fontId="15" fillId="0" borderId="0" xfId="1" applyNumberFormat="1" applyFont="1" applyFill="1" applyBorder="1"/>
    <xf numFmtId="2" fontId="20" fillId="18" borderId="0" xfId="3" applyNumberFormat="1" applyFont="1" applyFill="1" applyAlignment="1">
      <alignment horizontal="center"/>
    </xf>
    <xf numFmtId="0" fontId="18" fillId="0" borderId="0" xfId="3" applyFont="1"/>
    <xf numFmtId="2" fontId="18" fillId="0" borderId="0" xfId="3" applyNumberFormat="1" applyFont="1" applyAlignment="1">
      <alignment horizontal="center"/>
    </xf>
    <xf numFmtId="164" fontId="18" fillId="0" borderId="0" xfId="4" applyNumberFormat="1" applyFont="1" applyFill="1" applyBorder="1"/>
    <xf numFmtId="10" fontId="13" fillId="0" borderId="0" xfId="2" applyNumberFormat="1" applyFont="1" applyFill="1" applyBorder="1" applyAlignment="1">
      <alignment horizontal="center"/>
    </xf>
    <xf numFmtId="166" fontId="21" fillId="0" borderId="0" xfId="3" applyNumberFormat="1" applyFont="1" applyAlignment="1">
      <alignment horizontal="center"/>
    </xf>
    <xf numFmtId="164" fontId="20" fillId="0" borderId="0" xfId="3" applyNumberFormat="1" applyFont="1"/>
    <xf numFmtId="10" fontId="13" fillId="0" borderId="0" xfId="0" applyNumberFormat="1" applyFont="1" applyAlignment="1">
      <alignment horizontal="center"/>
    </xf>
    <xf numFmtId="0" fontId="13" fillId="0" borderId="0" xfId="0" applyFont="1"/>
    <xf numFmtId="165" fontId="15" fillId="0" borderId="0" xfId="1" applyNumberFormat="1" applyFont="1" applyFill="1" applyBorder="1"/>
    <xf numFmtId="165" fontId="22" fillId="0" borderId="0" xfId="1" applyNumberFormat="1" applyFont="1" applyFill="1" applyBorder="1"/>
    <xf numFmtId="0" fontId="22" fillId="0" borderId="0" xfId="0" applyFont="1"/>
    <xf numFmtId="0" fontId="22" fillId="0" borderId="0" xfId="0" applyFont="1" applyAlignment="1">
      <alignment horizontal="right"/>
    </xf>
    <xf numFmtId="10" fontId="22" fillId="0" borderId="0" xfId="2" applyNumberFormat="1" applyFont="1" applyFill="1" applyBorder="1"/>
    <xf numFmtId="164" fontId="19" fillId="0" borderId="0" xfId="3" applyNumberFormat="1" applyFont="1" applyAlignment="1">
      <alignment vertical="center"/>
    </xf>
    <xf numFmtId="166" fontId="21" fillId="18" borderId="0" xfId="3" applyNumberFormat="1" applyFont="1" applyFill="1" applyAlignment="1">
      <alignment horizontal="center"/>
    </xf>
    <xf numFmtId="0" fontId="17" fillId="17" borderId="0" xfId="3" applyFont="1" applyFill="1" applyAlignment="1">
      <alignment horizontal="center"/>
    </xf>
    <xf numFmtId="0" fontId="17" fillId="0" borderId="0" xfId="3" applyFont="1"/>
    <xf numFmtId="164" fontId="20" fillId="18" borderId="12" xfId="4" applyNumberFormat="1" applyFont="1" applyFill="1" applyBorder="1"/>
    <xf numFmtId="0" fontId="18" fillId="18" borderId="13" xfId="3" applyFont="1" applyFill="1" applyBorder="1"/>
    <xf numFmtId="164" fontId="18" fillId="0" borderId="12" xfId="4" applyNumberFormat="1" applyFont="1" applyFill="1" applyBorder="1"/>
    <xf numFmtId="0" fontId="21" fillId="18" borderId="13" xfId="3" applyFont="1" applyFill="1" applyBorder="1"/>
    <xf numFmtId="164" fontId="18" fillId="0" borderId="12" xfId="3" applyNumberFormat="1" applyFont="1" applyBorder="1"/>
    <xf numFmtId="164" fontId="13" fillId="0" borderId="12" xfId="3" applyNumberFormat="1" applyFont="1" applyBorder="1"/>
    <xf numFmtId="164" fontId="21" fillId="18" borderId="13" xfId="3" applyNumberFormat="1" applyFont="1" applyFill="1" applyBorder="1"/>
    <xf numFmtId="0" fontId="15" fillId="0" borderId="12" xfId="0" applyFont="1" applyBorder="1"/>
    <xf numFmtId="0" fontId="15" fillId="0" borderId="21" xfId="0" applyFont="1" applyBorder="1"/>
    <xf numFmtId="0" fontId="15" fillId="0" borderId="20" xfId="0" applyFont="1" applyBorder="1"/>
    <xf numFmtId="164" fontId="21" fillId="0" borderId="12" xfId="3" applyNumberFormat="1" applyFont="1" applyBorder="1"/>
    <xf numFmtId="0" fontId="18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164" fontId="13" fillId="0" borderId="0" xfId="1" applyNumberFormat="1" applyFont="1" applyFill="1" applyBorder="1" applyAlignment="1">
      <alignment horizontal="left"/>
    </xf>
    <xf numFmtId="0" fontId="15" fillId="0" borderId="13" xfId="0" applyFont="1" applyBorder="1"/>
    <xf numFmtId="164" fontId="18" fillId="18" borderId="13" xfId="3" applyNumberFormat="1" applyFont="1" applyFill="1" applyBorder="1"/>
    <xf numFmtId="164" fontId="13" fillId="0" borderId="13" xfId="1" applyNumberFormat="1" applyFont="1" applyFill="1" applyBorder="1" applyAlignment="1">
      <alignment horizontal="left"/>
    </xf>
    <xf numFmtId="0" fontId="20" fillId="18" borderId="13" xfId="3" applyFont="1" applyFill="1" applyBorder="1"/>
    <xf numFmtId="0" fontId="20" fillId="18" borderId="47" xfId="3" applyFont="1" applyFill="1" applyBorder="1"/>
    <xf numFmtId="164" fontId="20" fillId="0" borderId="27" xfId="4" applyNumberFormat="1" applyFont="1" applyFill="1" applyBorder="1"/>
    <xf numFmtId="2" fontId="20" fillId="0" borderId="27" xfId="3" applyNumberFormat="1" applyFont="1" applyBorder="1" applyAlignment="1">
      <alignment horizontal="center"/>
    </xf>
    <xf numFmtId="164" fontId="20" fillId="0" borderId="48" xfId="4" applyNumberFormat="1" applyFont="1" applyFill="1" applyBorder="1"/>
    <xf numFmtId="0" fontId="13" fillId="18" borderId="47" xfId="3" applyFont="1" applyFill="1" applyBorder="1"/>
    <xf numFmtId="0" fontId="19" fillId="18" borderId="27" xfId="3" applyFont="1" applyFill="1" applyBorder="1" applyAlignment="1">
      <alignment horizontal="center"/>
    </xf>
    <xf numFmtId="0" fontId="19" fillId="18" borderId="48" xfId="3" applyFont="1" applyFill="1" applyBorder="1" applyAlignment="1">
      <alignment horizontal="center"/>
    </xf>
    <xf numFmtId="164" fontId="21" fillId="0" borderId="22" xfId="4" applyNumberFormat="1" applyFont="1" applyFill="1" applyBorder="1"/>
    <xf numFmtId="0" fontId="21" fillId="0" borderId="13" xfId="3" applyFont="1" applyBorder="1"/>
    <xf numFmtId="0" fontId="18" fillId="0" borderId="13" xfId="3" applyFont="1" applyBorder="1"/>
    <xf numFmtId="164" fontId="20" fillId="0" borderId="22" xfId="3" applyNumberFormat="1" applyFont="1" applyBorder="1"/>
    <xf numFmtId="164" fontId="18" fillId="18" borderId="12" xfId="3" applyNumberFormat="1" applyFont="1" applyFill="1" applyBorder="1"/>
    <xf numFmtId="164" fontId="19" fillId="20" borderId="20" xfId="3" applyNumberFormat="1" applyFont="1" applyFill="1" applyBorder="1" applyAlignment="1">
      <alignment vertical="center"/>
    </xf>
    <xf numFmtId="164" fontId="20" fillId="0" borderId="22" xfId="4" applyNumberFormat="1" applyFont="1" applyFill="1" applyBorder="1"/>
    <xf numFmtId="164" fontId="21" fillId="18" borderId="22" xfId="3" applyNumberFormat="1" applyFont="1" applyFill="1" applyBorder="1"/>
    <xf numFmtId="0" fontId="18" fillId="0" borderId="19" xfId="0" applyFont="1" applyBorder="1" applyAlignment="1">
      <alignment horizontal="left"/>
    </xf>
    <xf numFmtId="0" fontId="18" fillId="0" borderId="0" xfId="3" applyFont="1" applyAlignment="1">
      <alignment horizontal="left"/>
    </xf>
    <xf numFmtId="0" fontId="13" fillId="18" borderId="50" xfId="3" applyFont="1" applyFill="1" applyBorder="1"/>
    <xf numFmtId="0" fontId="19" fillId="18" borderId="17" xfId="3" applyFont="1" applyFill="1" applyBorder="1" applyAlignment="1">
      <alignment horizontal="center"/>
    </xf>
    <xf numFmtId="0" fontId="19" fillId="18" borderId="51" xfId="3" applyFont="1" applyFill="1" applyBorder="1" applyAlignment="1">
      <alignment horizontal="center"/>
    </xf>
    <xf numFmtId="164" fontId="21" fillId="0" borderId="22" xfId="3" applyNumberFormat="1" applyFont="1" applyBorder="1"/>
    <xf numFmtId="164" fontId="18" fillId="18" borderId="12" xfId="4" applyNumberFormat="1" applyFont="1" applyFill="1" applyBorder="1"/>
    <xf numFmtId="164" fontId="20" fillId="18" borderId="22" xfId="3" applyNumberFormat="1" applyFont="1" applyFill="1" applyBorder="1"/>
    <xf numFmtId="164" fontId="16" fillId="0" borderId="47" xfId="1" applyNumberFormat="1" applyFont="1" applyFill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5" fillId="0" borderId="27" xfId="0" applyFont="1" applyBorder="1"/>
    <xf numFmtId="0" fontId="15" fillId="0" borderId="48" xfId="0" applyFont="1" applyBorder="1"/>
    <xf numFmtId="0" fontId="15" fillId="0" borderId="18" xfId="0" applyFont="1" applyBorder="1"/>
    <xf numFmtId="0" fontId="13" fillId="0" borderId="23" xfId="0" applyFont="1" applyBorder="1"/>
    <xf numFmtId="0" fontId="13" fillId="0" borderId="18" xfId="0" applyFont="1" applyBorder="1"/>
    <xf numFmtId="0" fontId="13" fillId="0" borderId="52" xfId="0" applyFont="1" applyBorder="1"/>
    <xf numFmtId="0" fontId="36" fillId="0" borderId="0" xfId="508" applyFont="1"/>
    <xf numFmtId="0" fontId="1" fillId="0" borderId="0" xfId="508"/>
    <xf numFmtId="0" fontId="36" fillId="0" borderId="0" xfId="508" applyFont="1" applyAlignment="1">
      <alignment horizontal="right"/>
    </xf>
    <xf numFmtId="44" fontId="1" fillId="0" borderId="0" xfId="508" applyNumberFormat="1"/>
    <xf numFmtId="44" fontId="1" fillId="0" borderId="11" xfId="508" applyNumberFormat="1" applyBorder="1"/>
    <xf numFmtId="44" fontId="1" fillId="0" borderId="53" xfId="508" applyNumberFormat="1" applyBorder="1"/>
    <xf numFmtId="0" fontId="1" fillId="52" borderId="0" xfId="508" applyFill="1"/>
    <xf numFmtId="0" fontId="1" fillId="0" borderId="0" xfId="508" applyAlignment="1">
      <alignment wrapText="1"/>
    </xf>
    <xf numFmtId="0" fontId="1" fillId="52" borderId="0" xfId="508" applyFill="1" applyAlignment="1">
      <alignment wrapText="1"/>
    </xf>
    <xf numFmtId="0" fontId="1" fillId="52" borderId="14" xfId="508" applyFill="1" applyBorder="1"/>
    <xf numFmtId="0" fontId="45" fillId="0" borderId="0" xfId="509"/>
    <xf numFmtId="0" fontId="45" fillId="0" borderId="0" xfId="368"/>
    <xf numFmtId="44" fontId="1" fillId="23" borderId="14" xfId="508" applyNumberFormat="1" applyFill="1" applyBorder="1"/>
    <xf numFmtId="0" fontId="27" fillId="0" borderId="0" xfId="510"/>
    <xf numFmtId="0" fontId="29" fillId="21" borderId="0" xfId="510" applyFont="1" applyFill="1"/>
    <xf numFmtId="0" fontId="30" fillId="21" borderId="12" xfId="510" applyFont="1" applyFill="1" applyBorder="1"/>
    <xf numFmtId="0" fontId="31" fillId="21" borderId="21" xfId="510" applyFont="1" applyFill="1" applyBorder="1"/>
    <xf numFmtId="0" fontId="30" fillId="21" borderId="20" xfId="510" applyFont="1" applyFill="1" applyBorder="1"/>
    <xf numFmtId="0" fontId="30" fillId="0" borderId="0" xfId="510" applyFont="1"/>
    <xf numFmtId="0" fontId="32" fillId="27" borderId="0" xfId="511" applyFont="1" applyFill="1"/>
    <xf numFmtId="0" fontId="32" fillId="23" borderId="0" xfId="511" applyFont="1" applyFill="1"/>
    <xf numFmtId="0" fontId="32" fillId="53" borderId="0" xfId="511" applyFont="1" applyFill="1"/>
    <xf numFmtId="0" fontId="32" fillId="54" borderId="0" xfId="510" applyFont="1" applyFill="1" applyAlignment="1">
      <alignment horizontal="center"/>
    </xf>
    <xf numFmtId="0" fontId="32" fillId="55" borderId="0" xfId="510" applyFont="1" applyFill="1" applyAlignment="1">
      <alignment horizontal="center"/>
    </xf>
    <xf numFmtId="14" fontId="30" fillId="0" borderId="0" xfId="510" applyNumberFormat="1" applyFont="1"/>
    <xf numFmtId="167" fontId="27" fillId="0" borderId="0" xfId="510" applyNumberFormat="1"/>
    <xf numFmtId="2" fontId="27" fillId="0" borderId="0" xfId="510" applyNumberFormat="1"/>
    <xf numFmtId="0" fontId="30" fillId="0" borderId="0" xfId="512" applyFont="1" applyAlignment="1"/>
    <xf numFmtId="0" fontId="81" fillId="0" borderId="0" xfId="512" applyAlignment="1"/>
    <xf numFmtId="0" fontId="33" fillId="0" borderId="0" xfId="512" applyFont="1" applyAlignment="1"/>
    <xf numFmtId="0" fontId="34" fillId="0" borderId="0" xfId="512" applyFont="1" applyAlignment="1"/>
    <xf numFmtId="0" fontId="81" fillId="0" borderId="23" xfId="512" applyBorder="1" applyAlignment="1"/>
    <xf numFmtId="0" fontId="81" fillId="0" borderId="16" xfId="512" applyBorder="1" applyAlignment="1"/>
    <xf numFmtId="0" fontId="81" fillId="0" borderId="24" xfId="512" applyBorder="1" applyAlignment="1"/>
    <xf numFmtId="0" fontId="81" fillId="0" borderId="18" xfId="512" applyBorder="1" applyAlignment="1"/>
    <xf numFmtId="0" fontId="81" fillId="0" borderId="0" xfId="512" applyAlignment="1">
      <alignment horizontal="right"/>
    </xf>
    <xf numFmtId="0" fontId="30" fillId="0" borderId="0" xfId="512" applyFont="1" applyAlignment="1">
      <alignment horizontal="center"/>
    </xf>
    <xf numFmtId="0" fontId="81" fillId="0" borderId="25" xfId="512" applyBorder="1" applyAlignment="1"/>
    <xf numFmtId="14" fontId="30" fillId="0" borderId="0" xfId="510" applyNumberFormat="1" applyFont="1" applyAlignment="1">
      <alignment horizontal="center"/>
    </xf>
    <xf numFmtId="0" fontId="35" fillId="0" borderId="25" xfId="512" applyFont="1" applyBorder="1" applyAlignment="1">
      <alignment horizontal="center"/>
    </xf>
    <xf numFmtId="168" fontId="27" fillId="0" borderId="0" xfId="510" applyNumberFormat="1"/>
    <xf numFmtId="167" fontId="27" fillId="0" borderId="54" xfId="510" applyNumberFormat="1" applyBorder="1"/>
    <xf numFmtId="167" fontId="81" fillId="0" borderId="25" xfId="512" applyNumberFormat="1" applyBorder="1" applyAlignment="1">
      <alignment horizontal="center"/>
    </xf>
    <xf numFmtId="0" fontId="81" fillId="0" borderId="25" xfId="512" applyBorder="1" applyAlignment="1">
      <alignment horizontal="center"/>
    </xf>
    <xf numFmtId="0" fontId="81" fillId="0" borderId="18" xfId="512" applyBorder="1" applyAlignment="1">
      <alignment horizontal="right"/>
    </xf>
    <xf numFmtId="0" fontId="82" fillId="0" borderId="0" xfId="512" applyFont="1" applyAlignment="1">
      <alignment horizontal="right"/>
    </xf>
    <xf numFmtId="0" fontId="30" fillId="20" borderId="0" xfId="512" applyFont="1" applyFill="1" applyAlignment="1">
      <alignment horizontal="right"/>
    </xf>
    <xf numFmtId="10" fontId="30" fillId="20" borderId="25" xfId="432" applyNumberFormat="1" applyFont="1" applyFill="1" applyBorder="1" applyAlignment="1">
      <alignment horizontal="center"/>
    </xf>
    <xf numFmtId="0" fontId="81" fillId="0" borderId="26" xfId="512" applyBorder="1" applyAlignment="1"/>
    <xf numFmtId="0" fontId="81" fillId="0" borderId="27" xfId="512" applyBorder="1" applyAlignment="1"/>
    <xf numFmtId="0" fontId="81" fillId="0" borderId="28" xfId="512" applyBorder="1" applyAlignment="1"/>
    <xf numFmtId="0" fontId="83" fillId="0" borderId="0" xfId="0" applyFont="1"/>
    <xf numFmtId="44" fontId="83" fillId="0" borderId="0" xfId="1" applyFont="1"/>
    <xf numFmtId="10" fontId="83" fillId="0" borderId="0" xfId="2" applyNumberFormat="1" applyFont="1"/>
    <xf numFmtId="10" fontId="13" fillId="0" borderId="0" xfId="3" applyNumberFormat="1" applyFont="1"/>
    <xf numFmtId="164" fontId="16" fillId="0" borderId="27" xfId="1" applyNumberFormat="1" applyFont="1" applyFill="1" applyBorder="1" applyAlignment="1">
      <alignment horizontal="center"/>
    </xf>
    <xf numFmtId="0" fontId="18" fillId="0" borderId="21" xfId="0" applyFont="1" applyBorder="1" applyAlignment="1">
      <alignment horizontal="left"/>
    </xf>
    <xf numFmtId="43" fontId="13" fillId="0" borderId="11" xfId="513" applyFont="1" applyFill="1" applyBorder="1" applyAlignment="1">
      <alignment horizontal="left"/>
    </xf>
    <xf numFmtId="43" fontId="13" fillId="0" borderId="0" xfId="513" applyFont="1" applyFill="1" applyBorder="1" applyAlignment="1">
      <alignment horizontal="left"/>
    </xf>
    <xf numFmtId="43" fontId="13" fillId="0" borderId="23" xfId="513" applyFont="1" applyFill="1" applyBorder="1" applyAlignment="1">
      <alignment horizontal="center"/>
    </xf>
    <xf numFmtId="43" fontId="13" fillId="0" borderId="14" xfId="513" applyFont="1" applyFill="1" applyBorder="1" applyAlignment="1">
      <alignment horizontal="left"/>
    </xf>
    <xf numFmtId="43" fontId="13" fillId="0" borderId="18" xfId="513" applyFont="1" applyFill="1" applyBorder="1" applyAlignment="1">
      <alignment horizontal="center"/>
    </xf>
    <xf numFmtId="5" fontId="13" fillId="0" borderId="0" xfId="0" applyNumberFormat="1" applyFont="1" applyAlignment="1">
      <alignment horizontal="center"/>
    </xf>
    <xf numFmtId="10" fontId="13" fillId="0" borderId="21" xfId="0" applyNumberFormat="1" applyFont="1" applyBorder="1" applyAlignment="1">
      <alignment horizontal="center"/>
    </xf>
    <xf numFmtId="10" fontId="15" fillId="0" borderId="0" xfId="0" applyNumberFormat="1" applyFont="1"/>
    <xf numFmtId="164" fontId="15" fillId="0" borderId="12" xfId="0" applyNumberFormat="1" applyFont="1" applyBorder="1"/>
    <xf numFmtId="164" fontId="20" fillId="0" borderId="12" xfId="0" applyNumberFormat="1" applyFont="1" applyBorder="1"/>
    <xf numFmtId="9" fontId="74" fillId="0" borderId="0" xfId="369" applyNumberFormat="1" applyFont="1" applyAlignment="1">
      <alignment horizontal="center" wrapText="1"/>
    </xf>
    <xf numFmtId="164" fontId="16" fillId="0" borderId="55" xfId="1" applyNumberFormat="1" applyFont="1" applyFill="1" applyBorder="1" applyAlignment="1">
      <alignment horizontal="center"/>
    </xf>
    <xf numFmtId="164" fontId="16" fillId="0" borderId="56" xfId="1" applyNumberFormat="1" applyFont="1" applyFill="1" applyBorder="1" applyAlignment="1">
      <alignment horizontal="center"/>
    </xf>
    <xf numFmtId="164" fontId="16" fillId="0" borderId="57" xfId="1" applyNumberFormat="1" applyFont="1" applyFill="1" applyBorder="1" applyAlignment="1">
      <alignment horizontal="center"/>
    </xf>
    <xf numFmtId="0" fontId="16" fillId="17" borderId="8" xfId="0" applyFont="1" applyFill="1" applyBorder="1" applyAlignment="1">
      <alignment horizontal="center"/>
    </xf>
    <xf numFmtId="0" fontId="16" fillId="17" borderId="9" xfId="0" applyFont="1" applyFill="1" applyBorder="1" applyAlignment="1">
      <alignment horizontal="center"/>
    </xf>
    <xf numFmtId="0" fontId="16" fillId="17" borderId="10" xfId="0" applyFont="1" applyFill="1" applyBorder="1" applyAlignment="1">
      <alignment horizontal="center"/>
    </xf>
    <xf numFmtId="0" fontId="18" fillId="19" borderId="8" xfId="3" applyFont="1" applyFill="1" applyBorder="1" applyAlignment="1">
      <alignment horizontal="center"/>
    </xf>
    <xf numFmtId="0" fontId="18" fillId="19" borderId="9" xfId="3" applyFont="1" applyFill="1" applyBorder="1" applyAlignment="1">
      <alignment horizontal="center"/>
    </xf>
    <xf numFmtId="0" fontId="18" fillId="19" borderId="10" xfId="3" applyFont="1" applyFill="1" applyBorder="1" applyAlignment="1">
      <alignment horizontal="center"/>
    </xf>
    <xf numFmtId="0" fontId="17" fillId="0" borderId="0" xfId="3" applyFont="1" applyAlignment="1">
      <alignment horizontal="center"/>
    </xf>
    <xf numFmtId="0" fontId="18" fillId="19" borderId="49" xfId="3" applyFont="1" applyFill="1" applyBorder="1" applyAlignment="1">
      <alignment horizontal="center"/>
    </xf>
    <xf numFmtId="0" fontId="18" fillId="19" borderId="15" xfId="3" applyFont="1" applyFill="1" applyBorder="1" applyAlignment="1">
      <alignment horizontal="center"/>
    </xf>
    <xf numFmtId="0" fontId="18" fillId="19" borderId="7" xfId="3" applyFont="1" applyFill="1" applyBorder="1" applyAlignment="1">
      <alignment horizontal="center"/>
    </xf>
    <xf numFmtId="0" fontId="73" fillId="0" borderId="10" xfId="506" applyFont="1" applyBorder="1" applyAlignment="1">
      <alignment horizontal="left" vertical="center" wrapText="1"/>
    </xf>
    <xf numFmtId="0" fontId="73" fillId="0" borderId="20" xfId="506" applyFont="1" applyBorder="1" applyAlignment="1">
      <alignment horizontal="left" vertical="center" wrapText="1"/>
    </xf>
    <xf numFmtId="0" fontId="73" fillId="0" borderId="9" xfId="506" applyFont="1" applyBorder="1" applyAlignment="1">
      <alignment horizontal="left" vertical="top" wrapText="1"/>
    </xf>
    <xf numFmtId="0" fontId="73" fillId="0" borderId="21" xfId="506" applyFont="1" applyBorder="1" applyAlignment="1">
      <alignment horizontal="left" vertical="top" wrapText="1"/>
    </xf>
    <xf numFmtId="0" fontId="73" fillId="0" borderId="12" xfId="506" applyFont="1" applyBorder="1" applyAlignment="1">
      <alignment horizontal="left" vertical="center" wrapText="1"/>
    </xf>
    <xf numFmtId="170" fontId="73" fillId="0" borderId="29" xfId="506" applyNumberFormat="1" applyFont="1" applyBorder="1" applyAlignment="1">
      <alignment horizontal="right" vertical="center"/>
    </xf>
    <xf numFmtId="170" fontId="73" fillId="0" borderId="30" xfId="506" applyNumberFormat="1" applyFont="1" applyBorder="1" applyAlignment="1">
      <alignment horizontal="right" vertical="center"/>
    </xf>
    <xf numFmtId="49" fontId="73" fillId="0" borderId="10" xfId="506" applyNumberFormat="1" applyFont="1" applyBorder="1" applyAlignment="1">
      <alignment horizontal="left" vertical="center" wrapText="1"/>
    </xf>
    <xf numFmtId="49" fontId="73" fillId="0" borderId="20" xfId="506" applyNumberFormat="1" applyFont="1" applyBorder="1" applyAlignment="1">
      <alignment horizontal="left" vertical="center" wrapText="1"/>
    </xf>
    <xf numFmtId="0" fontId="73" fillId="0" borderId="9" xfId="506" applyFont="1" applyBorder="1" applyAlignment="1">
      <alignment vertical="top" wrapText="1"/>
    </xf>
    <xf numFmtId="0" fontId="73" fillId="0" borderId="21" xfId="506" applyFont="1" applyBorder="1" applyAlignment="1">
      <alignment vertical="top" wrapText="1"/>
    </xf>
    <xf numFmtId="0" fontId="73" fillId="0" borderId="0" xfId="506" applyFont="1" applyAlignment="1">
      <alignment horizontal="left" vertical="top" wrapText="1"/>
    </xf>
    <xf numFmtId="0" fontId="73" fillId="0" borderId="0" xfId="506" applyFont="1" applyAlignment="1">
      <alignment horizontal="center"/>
    </xf>
    <xf numFmtId="0" fontId="28" fillId="21" borderId="9" xfId="510" applyFont="1" applyFill="1" applyBorder="1" applyAlignment="1">
      <alignment horizontal="left"/>
    </xf>
    <xf numFmtId="0" fontId="28" fillId="21" borderId="10" xfId="510" applyFont="1" applyFill="1" applyBorder="1" applyAlignment="1">
      <alignment horizontal="left"/>
    </xf>
    <xf numFmtId="0" fontId="81" fillId="0" borderId="18" xfId="512" applyBorder="1" applyAlignment="1">
      <alignment horizontal="right"/>
    </xf>
    <xf numFmtId="0" fontId="81" fillId="0" borderId="0" xfId="512" applyAlignment="1">
      <alignment horizontal="right"/>
    </xf>
    <xf numFmtId="0" fontId="9" fillId="0" borderId="0" xfId="508" applyFont="1" applyAlignment="1">
      <alignment wrapText="1"/>
    </xf>
  </cellXfs>
  <cellStyles count="514">
    <cellStyle name="20% - Accent1 2" xfId="14" xr:uid="{00000000-0005-0000-0000-000000000000}"/>
    <cellStyle name="20% - Accent1 2 2" xfId="15" xr:uid="{00000000-0005-0000-0000-000001000000}"/>
    <cellStyle name="20% - Accent1 2 3" xfId="16" xr:uid="{00000000-0005-0000-0000-000002000000}"/>
    <cellStyle name="20% - Accent1 2 4" xfId="17" xr:uid="{00000000-0005-0000-0000-000003000000}"/>
    <cellStyle name="20% - Accent1 2 5" xfId="18" xr:uid="{00000000-0005-0000-0000-000004000000}"/>
    <cellStyle name="20% - Accent1 2 6" xfId="19" xr:uid="{00000000-0005-0000-0000-000005000000}"/>
    <cellStyle name="20% - Accent1 3" xfId="20" xr:uid="{00000000-0005-0000-0000-000006000000}"/>
    <cellStyle name="20% - Accent1 4" xfId="21" xr:uid="{00000000-0005-0000-0000-000007000000}"/>
    <cellStyle name="20% - Accent1 5" xfId="22" xr:uid="{00000000-0005-0000-0000-000008000000}"/>
    <cellStyle name="20% - Accent1 6" xfId="23" xr:uid="{00000000-0005-0000-0000-000009000000}"/>
    <cellStyle name="20% - Accent2 2" xfId="24" xr:uid="{00000000-0005-0000-0000-00000A000000}"/>
    <cellStyle name="20% - Accent2 2 2" xfId="25" xr:uid="{00000000-0005-0000-0000-00000B000000}"/>
    <cellStyle name="20% - Accent2 2 3" xfId="26" xr:uid="{00000000-0005-0000-0000-00000C000000}"/>
    <cellStyle name="20% - Accent2 2 4" xfId="27" xr:uid="{00000000-0005-0000-0000-00000D000000}"/>
    <cellStyle name="20% - Accent2 2 5" xfId="28" xr:uid="{00000000-0005-0000-0000-00000E000000}"/>
    <cellStyle name="20% - Accent2 2 6" xfId="29" xr:uid="{00000000-0005-0000-0000-00000F000000}"/>
    <cellStyle name="20% - Accent2 3" xfId="30" xr:uid="{00000000-0005-0000-0000-000010000000}"/>
    <cellStyle name="20% - Accent2 4" xfId="31" xr:uid="{00000000-0005-0000-0000-000011000000}"/>
    <cellStyle name="20% - Accent2 5" xfId="32" xr:uid="{00000000-0005-0000-0000-000012000000}"/>
    <cellStyle name="20% - Accent2 6" xfId="33" xr:uid="{00000000-0005-0000-0000-000013000000}"/>
    <cellStyle name="20% - Accent3 2" xfId="34" xr:uid="{00000000-0005-0000-0000-000014000000}"/>
    <cellStyle name="20% - Accent3 2 2" xfId="35" xr:uid="{00000000-0005-0000-0000-000015000000}"/>
    <cellStyle name="20% - Accent3 2 3" xfId="36" xr:uid="{00000000-0005-0000-0000-000016000000}"/>
    <cellStyle name="20% - Accent3 2 4" xfId="37" xr:uid="{00000000-0005-0000-0000-000017000000}"/>
    <cellStyle name="20% - Accent3 2 5" xfId="38" xr:uid="{00000000-0005-0000-0000-000018000000}"/>
    <cellStyle name="20% - Accent3 2 6" xfId="39" xr:uid="{00000000-0005-0000-0000-000019000000}"/>
    <cellStyle name="20% - Accent3 3" xfId="40" xr:uid="{00000000-0005-0000-0000-00001A000000}"/>
    <cellStyle name="20% - Accent3 4" xfId="41" xr:uid="{00000000-0005-0000-0000-00001B000000}"/>
    <cellStyle name="20% - Accent3 5" xfId="42" xr:uid="{00000000-0005-0000-0000-00001C000000}"/>
    <cellStyle name="20% - Accent3 6" xfId="43" xr:uid="{00000000-0005-0000-0000-00001D000000}"/>
    <cellStyle name="20% - Accent4 2" xfId="44" xr:uid="{00000000-0005-0000-0000-00001E000000}"/>
    <cellStyle name="20% - Accent4 2 2" xfId="45" xr:uid="{00000000-0005-0000-0000-00001F000000}"/>
    <cellStyle name="20% - Accent4 2 3" xfId="46" xr:uid="{00000000-0005-0000-0000-000020000000}"/>
    <cellStyle name="20% - Accent4 2 4" xfId="47" xr:uid="{00000000-0005-0000-0000-000021000000}"/>
    <cellStyle name="20% - Accent4 2 5" xfId="48" xr:uid="{00000000-0005-0000-0000-000022000000}"/>
    <cellStyle name="20% - Accent4 2 6" xfId="49" xr:uid="{00000000-0005-0000-0000-000023000000}"/>
    <cellStyle name="20% - Accent4 3" xfId="50" xr:uid="{00000000-0005-0000-0000-000024000000}"/>
    <cellStyle name="20% - Accent4 4" xfId="51" xr:uid="{00000000-0005-0000-0000-000025000000}"/>
    <cellStyle name="20% - Accent4 5" xfId="52" xr:uid="{00000000-0005-0000-0000-000026000000}"/>
    <cellStyle name="20% - Accent4 6" xfId="53" xr:uid="{00000000-0005-0000-0000-000027000000}"/>
    <cellStyle name="20% - Accent5 2" xfId="54" xr:uid="{00000000-0005-0000-0000-000028000000}"/>
    <cellStyle name="20% - Accent5 2 2" xfId="55" xr:uid="{00000000-0005-0000-0000-000029000000}"/>
    <cellStyle name="20% - Accent5 2 3" xfId="56" xr:uid="{00000000-0005-0000-0000-00002A000000}"/>
    <cellStyle name="20% - Accent5 2 4" xfId="57" xr:uid="{00000000-0005-0000-0000-00002B000000}"/>
    <cellStyle name="20% - Accent5 2 5" xfId="58" xr:uid="{00000000-0005-0000-0000-00002C000000}"/>
    <cellStyle name="20% - Accent5 2 6" xfId="59" xr:uid="{00000000-0005-0000-0000-00002D000000}"/>
    <cellStyle name="20% - Accent5 3" xfId="60" xr:uid="{00000000-0005-0000-0000-00002E000000}"/>
    <cellStyle name="20% - Accent5 4" xfId="61" xr:uid="{00000000-0005-0000-0000-00002F000000}"/>
    <cellStyle name="20% - Accent5 5" xfId="62" xr:uid="{00000000-0005-0000-0000-000030000000}"/>
    <cellStyle name="20% - Accent5 6" xfId="63" xr:uid="{00000000-0005-0000-0000-000031000000}"/>
    <cellStyle name="20% - Accent6 2" xfId="64" xr:uid="{00000000-0005-0000-0000-000032000000}"/>
    <cellStyle name="20% - Accent6 2 2" xfId="65" xr:uid="{00000000-0005-0000-0000-000033000000}"/>
    <cellStyle name="20% - Accent6 2 3" xfId="66" xr:uid="{00000000-0005-0000-0000-000034000000}"/>
    <cellStyle name="20% - Accent6 2 4" xfId="67" xr:uid="{00000000-0005-0000-0000-000035000000}"/>
    <cellStyle name="20% - Accent6 2 5" xfId="68" xr:uid="{00000000-0005-0000-0000-000036000000}"/>
    <cellStyle name="20% - Accent6 2 6" xfId="69" xr:uid="{00000000-0005-0000-0000-000037000000}"/>
    <cellStyle name="20% - Accent6 3" xfId="70" xr:uid="{00000000-0005-0000-0000-000038000000}"/>
    <cellStyle name="20% - Accent6 4" xfId="71" xr:uid="{00000000-0005-0000-0000-000039000000}"/>
    <cellStyle name="20% - Accent6 5" xfId="72" xr:uid="{00000000-0005-0000-0000-00003A000000}"/>
    <cellStyle name="20% - Accent6 6" xfId="73" xr:uid="{00000000-0005-0000-0000-00003B000000}"/>
    <cellStyle name="40% - Accent1 2" xfId="74" xr:uid="{00000000-0005-0000-0000-00003C000000}"/>
    <cellStyle name="40% - Accent1 2 2" xfId="75" xr:uid="{00000000-0005-0000-0000-00003D000000}"/>
    <cellStyle name="40% - Accent1 2 3" xfId="76" xr:uid="{00000000-0005-0000-0000-00003E000000}"/>
    <cellStyle name="40% - Accent1 2 4" xfId="77" xr:uid="{00000000-0005-0000-0000-00003F000000}"/>
    <cellStyle name="40% - Accent1 2 5" xfId="78" xr:uid="{00000000-0005-0000-0000-000040000000}"/>
    <cellStyle name="40% - Accent1 2 6" xfId="79" xr:uid="{00000000-0005-0000-0000-000041000000}"/>
    <cellStyle name="40% - Accent1 3" xfId="80" xr:uid="{00000000-0005-0000-0000-000042000000}"/>
    <cellStyle name="40% - Accent1 4" xfId="81" xr:uid="{00000000-0005-0000-0000-000043000000}"/>
    <cellStyle name="40% - Accent1 5" xfId="82" xr:uid="{00000000-0005-0000-0000-000044000000}"/>
    <cellStyle name="40% - Accent1 6" xfId="83" xr:uid="{00000000-0005-0000-0000-000045000000}"/>
    <cellStyle name="40% - Accent2 2" xfId="84" xr:uid="{00000000-0005-0000-0000-000046000000}"/>
    <cellStyle name="40% - Accent2 2 2" xfId="85" xr:uid="{00000000-0005-0000-0000-000047000000}"/>
    <cellStyle name="40% - Accent2 2 3" xfId="86" xr:uid="{00000000-0005-0000-0000-000048000000}"/>
    <cellStyle name="40% - Accent2 2 4" xfId="87" xr:uid="{00000000-0005-0000-0000-000049000000}"/>
    <cellStyle name="40% - Accent2 2 5" xfId="88" xr:uid="{00000000-0005-0000-0000-00004A000000}"/>
    <cellStyle name="40% - Accent2 2 6" xfId="89" xr:uid="{00000000-0005-0000-0000-00004B000000}"/>
    <cellStyle name="40% - Accent2 3" xfId="90" xr:uid="{00000000-0005-0000-0000-00004C000000}"/>
    <cellStyle name="40% - Accent2 4" xfId="91" xr:uid="{00000000-0005-0000-0000-00004D000000}"/>
    <cellStyle name="40% - Accent2 5" xfId="92" xr:uid="{00000000-0005-0000-0000-00004E000000}"/>
    <cellStyle name="40% - Accent2 6" xfId="93" xr:uid="{00000000-0005-0000-0000-00004F000000}"/>
    <cellStyle name="40% - Accent3 2" xfId="94" xr:uid="{00000000-0005-0000-0000-000050000000}"/>
    <cellStyle name="40% - Accent3 2 2" xfId="95" xr:uid="{00000000-0005-0000-0000-000051000000}"/>
    <cellStyle name="40% - Accent3 2 3" xfId="96" xr:uid="{00000000-0005-0000-0000-000052000000}"/>
    <cellStyle name="40% - Accent3 2 4" xfId="97" xr:uid="{00000000-0005-0000-0000-000053000000}"/>
    <cellStyle name="40% - Accent3 2 5" xfId="98" xr:uid="{00000000-0005-0000-0000-000054000000}"/>
    <cellStyle name="40% - Accent3 2 6" xfId="99" xr:uid="{00000000-0005-0000-0000-000055000000}"/>
    <cellStyle name="40% - Accent3 3" xfId="100" xr:uid="{00000000-0005-0000-0000-000056000000}"/>
    <cellStyle name="40% - Accent3 4" xfId="101" xr:uid="{00000000-0005-0000-0000-000057000000}"/>
    <cellStyle name="40% - Accent3 5" xfId="102" xr:uid="{00000000-0005-0000-0000-000058000000}"/>
    <cellStyle name="40% - Accent3 6" xfId="103" xr:uid="{00000000-0005-0000-0000-000059000000}"/>
    <cellStyle name="40% - Accent4 2" xfId="104" xr:uid="{00000000-0005-0000-0000-00005A000000}"/>
    <cellStyle name="40% - Accent4 2 2" xfId="105" xr:uid="{00000000-0005-0000-0000-00005B000000}"/>
    <cellStyle name="40% - Accent4 2 3" xfId="106" xr:uid="{00000000-0005-0000-0000-00005C000000}"/>
    <cellStyle name="40% - Accent4 2 4" xfId="107" xr:uid="{00000000-0005-0000-0000-00005D000000}"/>
    <cellStyle name="40% - Accent4 2 5" xfId="108" xr:uid="{00000000-0005-0000-0000-00005E000000}"/>
    <cellStyle name="40% - Accent4 2 6" xfId="109" xr:uid="{00000000-0005-0000-0000-00005F000000}"/>
    <cellStyle name="40% - Accent4 3" xfId="110" xr:uid="{00000000-0005-0000-0000-000060000000}"/>
    <cellStyle name="40% - Accent4 4" xfId="111" xr:uid="{00000000-0005-0000-0000-000061000000}"/>
    <cellStyle name="40% - Accent4 5" xfId="112" xr:uid="{00000000-0005-0000-0000-000062000000}"/>
    <cellStyle name="40% - Accent4 6" xfId="113" xr:uid="{00000000-0005-0000-0000-000063000000}"/>
    <cellStyle name="40% - Accent5 2" xfId="114" xr:uid="{00000000-0005-0000-0000-000064000000}"/>
    <cellStyle name="40% - Accent5 2 2" xfId="115" xr:uid="{00000000-0005-0000-0000-000065000000}"/>
    <cellStyle name="40% - Accent5 2 3" xfId="116" xr:uid="{00000000-0005-0000-0000-000066000000}"/>
    <cellStyle name="40% - Accent5 2 4" xfId="117" xr:uid="{00000000-0005-0000-0000-000067000000}"/>
    <cellStyle name="40% - Accent5 2 5" xfId="118" xr:uid="{00000000-0005-0000-0000-000068000000}"/>
    <cellStyle name="40% - Accent5 2 6" xfId="119" xr:uid="{00000000-0005-0000-0000-000069000000}"/>
    <cellStyle name="40% - Accent5 3" xfId="120" xr:uid="{00000000-0005-0000-0000-00006A000000}"/>
    <cellStyle name="40% - Accent5 4" xfId="121" xr:uid="{00000000-0005-0000-0000-00006B000000}"/>
    <cellStyle name="40% - Accent5 5" xfId="122" xr:uid="{00000000-0005-0000-0000-00006C000000}"/>
    <cellStyle name="40% - Accent5 6" xfId="123" xr:uid="{00000000-0005-0000-0000-00006D000000}"/>
    <cellStyle name="40% - Accent6 2" xfId="124" xr:uid="{00000000-0005-0000-0000-00006E000000}"/>
    <cellStyle name="40% - Accent6 2 2" xfId="125" xr:uid="{00000000-0005-0000-0000-00006F000000}"/>
    <cellStyle name="40% - Accent6 2 3" xfId="126" xr:uid="{00000000-0005-0000-0000-000070000000}"/>
    <cellStyle name="40% - Accent6 2 4" xfId="127" xr:uid="{00000000-0005-0000-0000-000071000000}"/>
    <cellStyle name="40% - Accent6 2 5" xfId="128" xr:uid="{00000000-0005-0000-0000-000072000000}"/>
    <cellStyle name="40% - Accent6 2 6" xfId="129" xr:uid="{00000000-0005-0000-0000-000073000000}"/>
    <cellStyle name="40% - Accent6 3" xfId="130" xr:uid="{00000000-0005-0000-0000-000074000000}"/>
    <cellStyle name="40% - Accent6 4" xfId="131" xr:uid="{00000000-0005-0000-0000-000075000000}"/>
    <cellStyle name="40% - Accent6 5" xfId="132" xr:uid="{00000000-0005-0000-0000-000076000000}"/>
    <cellStyle name="40% - Accent6 6" xfId="133" xr:uid="{00000000-0005-0000-0000-000077000000}"/>
    <cellStyle name="60% - Accent1 2" xfId="134" xr:uid="{00000000-0005-0000-0000-000078000000}"/>
    <cellStyle name="60% - Accent2 2" xfId="135" xr:uid="{00000000-0005-0000-0000-000079000000}"/>
    <cellStyle name="60% - Accent3 2" xfId="136" xr:uid="{00000000-0005-0000-0000-00007A000000}"/>
    <cellStyle name="60% - Accent4 2" xfId="137" xr:uid="{00000000-0005-0000-0000-00007B000000}"/>
    <cellStyle name="60% - Accent5 2" xfId="138" xr:uid="{00000000-0005-0000-0000-00007C000000}"/>
    <cellStyle name="60% - Accent6 2" xfId="139" xr:uid="{00000000-0005-0000-0000-00007D000000}"/>
    <cellStyle name="Accent1 2" xfId="140" xr:uid="{00000000-0005-0000-0000-00007E000000}"/>
    <cellStyle name="Accent2 2" xfId="141" xr:uid="{00000000-0005-0000-0000-00007F000000}"/>
    <cellStyle name="Accent3 2" xfId="142" xr:uid="{00000000-0005-0000-0000-000080000000}"/>
    <cellStyle name="Accent4 2" xfId="143" xr:uid="{00000000-0005-0000-0000-000081000000}"/>
    <cellStyle name="Accent5 2" xfId="144" xr:uid="{00000000-0005-0000-0000-000082000000}"/>
    <cellStyle name="Accent6 2" xfId="145" xr:uid="{00000000-0005-0000-0000-000083000000}"/>
    <cellStyle name="Bad 2" xfId="146" xr:uid="{00000000-0005-0000-0000-000084000000}"/>
    <cellStyle name="Bad 3" xfId="147" xr:uid="{00000000-0005-0000-0000-000085000000}"/>
    <cellStyle name="Body: normal cell" xfId="148" xr:uid="{00000000-0005-0000-0000-000086000000}"/>
    <cellStyle name="Calculation 2" xfId="149" xr:uid="{00000000-0005-0000-0000-000087000000}"/>
    <cellStyle name="Calculation 2 2" xfId="150" xr:uid="{00000000-0005-0000-0000-000088000000}"/>
    <cellStyle name="Calculation 2 3" xfId="151" xr:uid="{00000000-0005-0000-0000-000089000000}"/>
    <cellStyle name="Check Cell 2" xfId="152" xr:uid="{00000000-0005-0000-0000-00008A000000}"/>
    <cellStyle name="Comma" xfId="513" builtinId="3"/>
    <cellStyle name="Comma [0] 2" xfId="153" xr:uid="{00000000-0005-0000-0000-00008B000000}"/>
    <cellStyle name="Comma 10" xfId="154" xr:uid="{00000000-0005-0000-0000-00008C000000}"/>
    <cellStyle name="Comma 11" xfId="155" xr:uid="{00000000-0005-0000-0000-00008D000000}"/>
    <cellStyle name="Comma 2" xfId="156" xr:uid="{00000000-0005-0000-0000-00008E000000}"/>
    <cellStyle name="Comma 2 2" xfId="157" xr:uid="{00000000-0005-0000-0000-00008F000000}"/>
    <cellStyle name="Comma 2 2 2" xfId="158" xr:uid="{00000000-0005-0000-0000-000090000000}"/>
    <cellStyle name="Comma 2 3" xfId="159" xr:uid="{00000000-0005-0000-0000-000091000000}"/>
    <cellStyle name="Comma 3" xfId="160" xr:uid="{00000000-0005-0000-0000-000092000000}"/>
    <cellStyle name="Comma 3 2" xfId="161" xr:uid="{00000000-0005-0000-0000-000093000000}"/>
    <cellStyle name="Comma 3 3" xfId="162" xr:uid="{00000000-0005-0000-0000-000094000000}"/>
    <cellStyle name="Comma 3 4" xfId="163" xr:uid="{00000000-0005-0000-0000-000095000000}"/>
    <cellStyle name="Comma 3 5" xfId="164" xr:uid="{00000000-0005-0000-0000-000096000000}"/>
    <cellStyle name="Comma 3 6" xfId="165" xr:uid="{00000000-0005-0000-0000-000097000000}"/>
    <cellStyle name="Comma 4" xfId="166" xr:uid="{00000000-0005-0000-0000-000098000000}"/>
    <cellStyle name="Comma 4 2" xfId="167" xr:uid="{00000000-0005-0000-0000-000099000000}"/>
    <cellStyle name="Comma 5" xfId="168" xr:uid="{00000000-0005-0000-0000-00009A000000}"/>
    <cellStyle name="Comma 5 2" xfId="169" xr:uid="{00000000-0005-0000-0000-00009B000000}"/>
    <cellStyle name="Comma 5 3" xfId="170" xr:uid="{00000000-0005-0000-0000-00009C000000}"/>
    <cellStyle name="Comma 5 4" xfId="171" xr:uid="{00000000-0005-0000-0000-00009D000000}"/>
    <cellStyle name="Comma 5 5" xfId="172" xr:uid="{00000000-0005-0000-0000-00009E000000}"/>
    <cellStyle name="Comma 5 6" xfId="173" xr:uid="{00000000-0005-0000-0000-00009F000000}"/>
    <cellStyle name="Comma 6" xfId="174" xr:uid="{00000000-0005-0000-0000-0000A0000000}"/>
    <cellStyle name="Comma 6 2" xfId="175" xr:uid="{00000000-0005-0000-0000-0000A1000000}"/>
    <cellStyle name="Comma 7" xfId="176" xr:uid="{00000000-0005-0000-0000-0000A2000000}"/>
    <cellStyle name="Comma 7 2" xfId="177" xr:uid="{00000000-0005-0000-0000-0000A3000000}"/>
    <cellStyle name="Comma 8" xfId="178" xr:uid="{00000000-0005-0000-0000-0000A4000000}"/>
    <cellStyle name="Comma 9" xfId="179" xr:uid="{00000000-0005-0000-0000-0000A5000000}"/>
    <cellStyle name="Currency" xfId="1" builtinId="4"/>
    <cellStyle name="Currency [0] 2" xfId="180" xr:uid="{00000000-0005-0000-0000-0000A7000000}"/>
    <cellStyle name="Currency 10" xfId="181" xr:uid="{00000000-0005-0000-0000-0000A8000000}"/>
    <cellStyle name="Currency 11" xfId="182" xr:uid="{00000000-0005-0000-0000-0000A9000000}"/>
    <cellStyle name="Currency 12" xfId="183" xr:uid="{00000000-0005-0000-0000-0000AA000000}"/>
    <cellStyle name="Currency 13" xfId="184" xr:uid="{00000000-0005-0000-0000-0000AB000000}"/>
    <cellStyle name="Currency 14" xfId="185" xr:uid="{00000000-0005-0000-0000-0000AC000000}"/>
    <cellStyle name="Currency 15" xfId="186" xr:uid="{00000000-0005-0000-0000-0000AD000000}"/>
    <cellStyle name="Currency 16" xfId="187" xr:uid="{00000000-0005-0000-0000-0000AE000000}"/>
    <cellStyle name="Currency 17" xfId="188" xr:uid="{00000000-0005-0000-0000-0000AF000000}"/>
    <cellStyle name="Currency 18" xfId="189" xr:uid="{00000000-0005-0000-0000-0000B0000000}"/>
    <cellStyle name="Currency 19" xfId="190" xr:uid="{00000000-0005-0000-0000-0000B1000000}"/>
    <cellStyle name="Currency 2" xfId="191" xr:uid="{00000000-0005-0000-0000-0000B2000000}"/>
    <cellStyle name="Currency 2 2" xfId="192" xr:uid="{00000000-0005-0000-0000-0000B3000000}"/>
    <cellStyle name="Currency 2 2 2" xfId="5" xr:uid="{00000000-0005-0000-0000-0000B4000000}"/>
    <cellStyle name="Currency 2 2 2 2" xfId="193" xr:uid="{00000000-0005-0000-0000-0000B5000000}"/>
    <cellStyle name="Currency 2 2 2 3" xfId="194" xr:uid="{00000000-0005-0000-0000-0000B6000000}"/>
    <cellStyle name="Currency 2 3" xfId="195" xr:uid="{00000000-0005-0000-0000-0000B7000000}"/>
    <cellStyle name="Currency 2 4" xfId="196" xr:uid="{00000000-0005-0000-0000-0000B8000000}"/>
    <cellStyle name="Currency 2 4 2" xfId="197" xr:uid="{00000000-0005-0000-0000-0000B9000000}"/>
    <cellStyle name="Currency 2 5" xfId="198" xr:uid="{00000000-0005-0000-0000-0000BA000000}"/>
    <cellStyle name="Currency 20" xfId="199" xr:uid="{00000000-0005-0000-0000-0000BB000000}"/>
    <cellStyle name="Currency 21" xfId="200" xr:uid="{00000000-0005-0000-0000-0000BC000000}"/>
    <cellStyle name="Currency 22" xfId="201" xr:uid="{00000000-0005-0000-0000-0000BD000000}"/>
    <cellStyle name="Currency 23" xfId="202" xr:uid="{00000000-0005-0000-0000-0000BE000000}"/>
    <cellStyle name="Currency 24" xfId="203" xr:uid="{00000000-0005-0000-0000-0000BF000000}"/>
    <cellStyle name="Currency 25" xfId="204" xr:uid="{00000000-0005-0000-0000-0000C0000000}"/>
    <cellStyle name="Currency 26" xfId="205" xr:uid="{00000000-0005-0000-0000-0000C1000000}"/>
    <cellStyle name="Currency 27" xfId="206" xr:uid="{00000000-0005-0000-0000-0000C2000000}"/>
    <cellStyle name="Currency 28" xfId="207" xr:uid="{00000000-0005-0000-0000-0000C3000000}"/>
    <cellStyle name="Currency 29" xfId="208" xr:uid="{00000000-0005-0000-0000-0000C4000000}"/>
    <cellStyle name="Currency 3" xfId="4" xr:uid="{00000000-0005-0000-0000-0000C5000000}"/>
    <cellStyle name="Currency 3 2" xfId="209" xr:uid="{00000000-0005-0000-0000-0000C6000000}"/>
    <cellStyle name="Currency 3 2 2" xfId="210" xr:uid="{00000000-0005-0000-0000-0000C7000000}"/>
    <cellStyle name="Currency 3 3" xfId="211" xr:uid="{00000000-0005-0000-0000-0000C8000000}"/>
    <cellStyle name="Currency 3 4" xfId="212" xr:uid="{00000000-0005-0000-0000-0000C9000000}"/>
    <cellStyle name="Currency 3 5" xfId="213" xr:uid="{00000000-0005-0000-0000-0000CA000000}"/>
    <cellStyle name="Currency 30" xfId="214" xr:uid="{00000000-0005-0000-0000-0000CB000000}"/>
    <cellStyle name="Currency 31" xfId="215" xr:uid="{00000000-0005-0000-0000-0000CC000000}"/>
    <cellStyle name="Currency 32" xfId="216" xr:uid="{00000000-0005-0000-0000-0000CD000000}"/>
    <cellStyle name="Currency 33" xfId="217" xr:uid="{00000000-0005-0000-0000-0000CE000000}"/>
    <cellStyle name="Currency 34" xfId="218" xr:uid="{00000000-0005-0000-0000-0000CF000000}"/>
    <cellStyle name="Currency 35" xfId="219" xr:uid="{00000000-0005-0000-0000-0000D0000000}"/>
    <cellStyle name="Currency 36" xfId="220" xr:uid="{00000000-0005-0000-0000-0000D1000000}"/>
    <cellStyle name="Currency 37" xfId="221" xr:uid="{00000000-0005-0000-0000-0000D2000000}"/>
    <cellStyle name="Currency 38" xfId="222" xr:uid="{00000000-0005-0000-0000-0000D3000000}"/>
    <cellStyle name="Currency 39" xfId="223" xr:uid="{00000000-0005-0000-0000-0000D4000000}"/>
    <cellStyle name="Currency 4" xfId="224" xr:uid="{00000000-0005-0000-0000-0000D5000000}"/>
    <cellStyle name="Currency 4 2" xfId="225" xr:uid="{00000000-0005-0000-0000-0000D6000000}"/>
    <cellStyle name="Currency 4 2 2" xfId="226" xr:uid="{00000000-0005-0000-0000-0000D7000000}"/>
    <cellStyle name="Currency 4 2 2 2" xfId="227" xr:uid="{00000000-0005-0000-0000-0000D8000000}"/>
    <cellStyle name="Currency 4 2 2 3" xfId="228" xr:uid="{00000000-0005-0000-0000-0000D9000000}"/>
    <cellStyle name="Currency 4 2 3" xfId="229" xr:uid="{00000000-0005-0000-0000-0000DA000000}"/>
    <cellStyle name="Currency 4 3" xfId="230" xr:uid="{00000000-0005-0000-0000-0000DB000000}"/>
    <cellStyle name="Currency 4 3 2" xfId="231" xr:uid="{00000000-0005-0000-0000-0000DC000000}"/>
    <cellStyle name="Currency 4 3 3" xfId="232" xr:uid="{00000000-0005-0000-0000-0000DD000000}"/>
    <cellStyle name="Currency 4 4" xfId="233" xr:uid="{00000000-0005-0000-0000-0000DE000000}"/>
    <cellStyle name="Currency 4 5" xfId="234" xr:uid="{00000000-0005-0000-0000-0000DF000000}"/>
    <cellStyle name="Currency 40" xfId="235" xr:uid="{00000000-0005-0000-0000-0000E0000000}"/>
    <cellStyle name="Currency 41" xfId="236" xr:uid="{00000000-0005-0000-0000-0000E1000000}"/>
    <cellStyle name="Currency 42" xfId="237" xr:uid="{00000000-0005-0000-0000-0000E2000000}"/>
    <cellStyle name="Currency 43" xfId="238" xr:uid="{00000000-0005-0000-0000-0000E3000000}"/>
    <cellStyle name="Currency 44" xfId="239" xr:uid="{00000000-0005-0000-0000-0000E4000000}"/>
    <cellStyle name="Currency 45" xfId="240" xr:uid="{00000000-0005-0000-0000-0000E5000000}"/>
    <cellStyle name="Currency 46" xfId="241" xr:uid="{00000000-0005-0000-0000-0000E6000000}"/>
    <cellStyle name="Currency 5" xfId="242" xr:uid="{00000000-0005-0000-0000-0000E7000000}"/>
    <cellStyle name="Currency 5 2" xfId="243" xr:uid="{00000000-0005-0000-0000-0000E8000000}"/>
    <cellStyle name="Currency 5 2 2" xfId="244" xr:uid="{00000000-0005-0000-0000-0000E9000000}"/>
    <cellStyle name="Currency 5 3" xfId="245" xr:uid="{00000000-0005-0000-0000-0000EA000000}"/>
    <cellStyle name="Currency 5 3 2" xfId="246" xr:uid="{00000000-0005-0000-0000-0000EB000000}"/>
    <cellStyle name="Currency 5 3 3" xfId="247" xr:uid="{00000000-0005-0000-0000-0000EC000000}"/>
    <cellStyle name="Currency 5 4" xfId="248" xr:uid="{00000000-0005-0000-0000-0000ED000000}"/>
    <cellStyle name="Currency 5 5" xfId="249" xr:uid="{00000000-0005-0000-0000-0000EE000000}"/>
    <cellStyle name="Currency 5 6" xfId="250" xr:uid="{00000000-0005-0000-0000-0000EF000000}"/>
    <cellStyle name="Currency 6" xfId="251" xr:uid="{00000000-0005-0000-0000-0000F0000000}"/>
    <cellStyle name="Currency 6 2" xfId="252" xr:uid="{00000000-0005-0000-0000-0000F1000000}"/>
    <cellStyle name="Currency 6 3" xfId="253" xr:uid="{00000000-0005-0000-0000-0000F2000000}"/>
    <cellStyle name="Currency 6 4" xfId="254" xr:uid="{00000000-0005-0000-0000-0000F3000000}"/>
    <cellStyle name="Currency 6 5" xfId="255" xr:uid="{00000000-0005-0000-0000-0000F4000000}"/>
    <cellStyle name="Currency 6 6" xfId="256" xr:uid="{00000000-0005-0000-0000-0000F5000000}"/>
    <cellStyle name="Currency 7" xfId="257" xr:uid="{00000000-0005-0000-0000-0000F6000000}"/>
    <cellStyle name="Currency 7 2" xfId="258" xr:uid="{00000000-0005-0000-0000-0000F7000000}"/>
    <cellStyle name="Currency 7 3" xfId="259" xr:uid="{00000000-0005-0000-0000-0000F8000000}"/>
    <cellStyle name="Currency 7 4" xfId="260" xr:uid="{00000000-0005-0000-0000-0000F9000000}"/>
    <cellStyle name="Currency 7 5" xfId="261" xr:uid="{00000000-0005-0000-0000-0000FA000000}"/>
    <cellStyle name="Currency 7 6" xfId="262" xr:uid="{00000000-0005-0000-0000-0000FB000000}"/>
    <cellStyle name="Currency 8" xfId="263" xr:uid="{00000000-0005-0000-0000-0000FC000000}"/>
    <cellStyle name="Currency 8 2" xfId="264" xr:uid="{00000000-0005-0000-0000-0000FD000000}"/>
    <cellStyle name="Currency 9" xfId="265" xr:uid="{00000000-0005-0000-0000-0000FE000000}"/>
    <cellStyle name="Explanatory Text 2" xfId="266" xr:uid="{00000000-0005-0000-0000-0000FF000000}"/>
    <cellStyle name="Explanatory Text 2 2" xfId="267" xr:uid="{00000000-0005-0000-0000-000000010000}"/>
    <cellStyle name="Explanatory Text 2 3" xfId="268" xr:uid="{00000000-0005-0000-0000-000001010000}"/>
    <cellStyle name="Font: Calibri, 9pt regular" xfId="269" xr:uid="{00000000-0005-0000-0000-000002010000}"/>
    <cellStyle name="Footnotes: top row" xfId="270" xr:uid="{00000000-0005-0000-0000-000003010000}"/>
    <cellStyle name="FRxAmtStyle" xfId="271" xr:uid="{00000000-0005-0000-0000-000004010000}"/>
    <cellStyle name="FRxAmtStyle 2" xfId="272" xr:uid="{00000000-0005-0000-0000-000005010000}"/>
    <cellStyle name="FRxCurrStyle" xfId="273" xr:uid="{00000000-0005-0000-0000-000006010000}"/>
    <cellStyle name="FRxCurrStyle 2" xfId="274" xr:uid="{00000000-0005-0000-0000-000007010000}"/>
    <cellStyle name="FRxPcntStyle" xfId="275" xr:uid="{00000000-0005-0000-0000-000008010000}"/>
    <cellStyle name="FRxPcntStyle 2" xfId="276" xr:uid="{00000000-0005-0000-0000-000009010000}"/>
    <cellStyle name="Good 2" xfId="277" xr:uid="{00000000-0005-0000-0000-00000A010000}"/>
    <cellStyle name="Header: bottom row" xfId="278" xr:uid="{00000000-0005-0000-0000-00000B010000}"/>
    <cellStyle name="Heading 1 2" xfId="279" xr:uid="{00000000-0005-0000-0000-00000C010000}"/>
    <cellStyle name="Heading 1 2 2" xfId="280" xr:uid="{00000000-0005-0000-0000-00000D010000}"/>
    <cellStyle name="Heading 1 2 3" xfId="281" xr:uid="{00000000-0005-0000-0000-00000E010000}"/>
    <cellStyle name="Heading 2 2" xfId="282" xr:uid="{00000000-0005-0000-0000-00000F010000}"/>
    <cellStyle name="Heading 2 2 2" xfId="283" xr:uid="{00000000-0005-0000-0000-000010010000}"/>
    <cellStyle name="Heading 2 2 3" xfId="284" xr:uid="{00000000-0005-0000-0000-000011010000}"/>
    <cellStyle name="Heading 3 2" xfId="285" xr:uid="{00000000-0005-0000-0000-000012010000}"/>
    <cellStyle name="Heading 3 2 2" xfId="286" xr:uid="{00000000-0005-0000-0000-000013010000}"/>
    <cellStyle name="Heading 3 2 3" xfId="287" xr:uid="{00000000-0005-0000-0000-000014010000}"/>
    <cellStyle name="Heading 4 2" xfId="288" xr:uid="{00000000-0005-0000-0000-000015010000}"/>
    <cellStyle name="Heading 4 2 2" xfId="289" xr:uid="{00000000-0005-0000-0000-000016010000}"/>
    <cellStyle name="Heading 4 2 3" xfId="290" xr:uid="{00000000-0005-0000-0000-000017010000}"/>
    <cellStyle name="Hyperlink 2" xfId="291" xr:uid="{00000000-0005-0000-0000-000018010000}"/>
    <cellStyle name="Hyperlink 3" xfId="292" xr:uid="{00000000-0005-0000-0000-000019010000}"/>
    <cellStyle name="Input 2" xfId="293" xr:uid="{00000000-0005-0000-0000-00001A010000}"/>
    <cellStyle name="Input 2 2" xfId="294" xr:uid="{00000000-0005-0000-0000-00001B010000}"/>
    <cellStyle name="Input 2 3" xfId="295" xr:uid="{00000000-0005-0000-0000-00001C010000}"/>
    <cellStyle name="Linked Cell 2" xfId="296" xr:uid="{00000000-0005-0000-0000-00001D010000}"/>
    <cellStyle name="Linked Cell 2 2" xfId="297" xr:uid="{00000000-0005-0000-0000-00001E010000}"/>
    <cellStyle name="Linked Cell 2 3" xfId="298" xr:uid="{00000000-0005-0000-0000-00001F010000}"/>
    <cellStyle name="Neutral 2" xfId="299" xr:uid="{00000000-0005-0000-0000-000020010000}"/>
    <cellStyle name="Normal" xfId="0" builtinId="0"/>
    <cellStyle name="Normal 10" xfId="300" xr:uid="{00000000-0005-0000-0000-000022010000}"/>
    <cellStyle name="Normal 10 2" xfId="301" xr:uid="{00000000-0005-0000-0000-000023010000}"/>
    <cellStyle name="Normal 10 3" xfId="6" xr:uid="{00000000-0005-0000-0000-000024010000}"/>
    <cellStyle name="Normal 10 3 2" xfId="302" xr:uid="{00000000-0005-0000-0000-000025010000}"/>
    <cellStyle name="Normal 10 3 3" xfId="510" xr:uid="{EE230547-1A0F-4852-A0BF-5391042DCDC8}"/>
    <cellStyle name="Normal 11" xfId="303" xr:uid="{00000000-0005-0000-0000-000026010000}"/>
    <cellStyle name="Normal 11 2" xfId="304" xr:uid="{00000000-0005-0000-0000-000027010000}"/>
    <cellStyle name="Normal 11 2 2" xfId="305" xr:uid="{00000000-0005-0000-0000-000028010000}"/>
    <cellStyle name="Normal 12" xfId="306" xr:uid="{00000000-0005-0000-0000-000029010000}"/>
    <cellStyle name="Normal 12 2" xfId="307" xr:uid="{00000000-0005-0000-0000-00002A010000}"/>
    <cellStyle name="Normal 12 3" xfId="308" xr:uid="{00000000-0005-0000-0000-00002B010000}"/>
    <cellStyle name="Normal 12 4" xfId="309" xr:uid="{00000000-0005-0000-0000-00002C010000}"/>
    <cellStyle name="Normal 12 5" xfId="310" xr:uid="{00000000-0005-0000-0000-00002D010000}"/>
    <cellStyle name="Normal 12 6" xfId="311" xr:uid="{00000000-0005-0000-0000-00002E010000}"/>
    <cellStyle name="Normal 13" xfId="312" xr:uid="{00000000-0005-0000-0000-00002F010000}"/>
    <cellStyle name="Normal 13 2" xfId="313" xr:uid="{00000000-0005-0000-0000-000030010000}"/>
    <cellStyle name="Normal 14" xfId="314" xr:uid="{00000000-0005-0000-0000-000031010000}"/>
    <cellStyle name="Normal 14 2" xfId="315" xr:uid="{00000000-0005-0000-0000-000032010000}"/>
    <cellStyle name="Normal 15" xfId="316" xr:uid="{00000000-0005-0000-0000-000033010000}"/>
    <cellStyle name="Normal 15 2" xfId="317" xr:uid="{00000000-0005-0000-0000-000034010000}"/>
    <cellStyle name="Normal 16" xfId="11" xr:uid="{00000000-0005-0000-0000-000035010000}"/>
    <cellStyle name="Normal 17" xfId="318" xr:uid="{00000000-0005-0000-0000-000036010000}"/>
    <cellStyle name="Normal 17 2" xfId="319" xr:uid="{00000000-0005-0000-0000-000037010000}"/>
    <cellStyle name="Normal 18" xfId="320" xr:uid="{00000000-0005-0000-0000-000038010000}"/>
    <cellStyle name="Normal 18 2" xfId="321" xr:uid="{00000000-0005-0000-0000-000039010000}"/>
    <cellStyle name="Normal 19" xfId="322" xr:uid="{00000000-0005-0000-0000-00003A010000}"/>
    <cellStyle name="Normal 2" xfId="323" xr:uid="{00000000-0005-0000-0000-00003B010000}"/>
    <cellStyle name="Normal 2 2" xfId="324" xr:uid="{00000000-0005-0000-0000-00003C010000}"/>
    <cellStyle name="Normal 2 2 2" xfId="325" xr:uid="{00000000-0005-0000-0000-00003D010000}"/>
    <cellStyle name="Normal 2 2 3" xfId="326" xr:uid="{00000000-0005-0000-0000-00003E010000}"/>
    <cellStyle name="Normal 2 3" xfId="327" xr:uid="{00000000-0005-0000-0000-00003F010000}"/>
    <cellStyle name="Normal 2 3 2" xfId="328" xr:uid="{00000000-0005-0000-0000-000040010000}"/>
    <cellStyle name="Normal 2 3 3" xfId="329" xr:uid="{00000000-0005-0000-0000-000041010000}"/>
    <cellStyle name="Normal 2 3 3 2" xfId="9" xr:uid="{00000000-0005-0000-0000-000042010000}"/>
    <cellStyle name="Normal 2 3 4" xfId="330" xr:uid="{00000000-0005-0000-0000-000043010000}"/>
    <cellStyle name="Normal 2 3 5" xfId="331" xr:uid="{00000000-0005-0000-0000-000044010000}"/>
    <cellStyle name="Normal 2 3 6" xfId="332" xr:uid="{00000000-0005-0000-0000-000045010000}"/>
    <cellStyle name="Normal 2 4" xfId="333" xr:uid="{00000000-0005-0000-0000-000046010000}"/>
    <cellStyle name="Normal 2 4 2" xfId="334" xr:uid="{00000000-0005-0000-0000-000047010000}"/>
    <cellStyle name="Normal 2 4 3" xfId="335" xr:uid="{00000000-0005-0000-0000-000048010000}"/>
    <cellStyle name="Normal 2 5" xfId="336" xr:uid="{00000000-0005-0000-0000-000049010000}"/>
    <cellStyle name="Normal 2 5 2" xfId="337" xr:uid="{00000000-0005-0000-0000-00004A010000}"/>
    <cellStyle name="Normal 2_13-14 PKG - BC premium breakdown includes figures(1)" xfId="338" xr:uid="{00000000-0005-0000-0000-00004B010000}"/>
    <cellStyle name="Normal 20" xfId="339" xr:uid="{00000000-0005-0000-0000-00004C010000}"/>
    <cellStyle name="Normal 21" xfId="340" xr:uid="{00000000-0005-0000-0000-00004D010000}"/>
    <cellStyle name="Normal 22" xfId="341" xr:uid="{00000000-0005-0000-0000-00004E010000}"/>
    <cellStyle name="Normal 23" xfId="342" xr:uid="{00000000-0005-0000-0000-00004F010000}"/>
    <cellStyle name="Normal 23 2" xfId="343" xr:uid="{00000000-0005-0000-0000-000050010000}"/>
    <cellStyle name="Normal 24" xfId="508" xr:uid="{F74179B1-53E0-4162-82DE-52DC42D80834}"/>
    <cellStyle name="Normal 3" xfId="3" xr:uid="{00000000-0005-0000-0000-000051010000}"/>
    <cellStyle name="Normal 3 2" xfId="344" xr:uid="{00000000-0005-0000-0000-000052010000}"/>
    <cellStyle name="Normal 3 2 2" xfId="345" xr:uid="{00000000-0005-0000-0000-000053010000}"/>
    <cellStyle name="Normal 3 2 3" xfId="346" xr:uid="{00000000-0005-0000-0000-000054010000}"/>
    <cellStyle name="Normal 3 2 4" xfId="347" xr:uid="{00000000-0005-0000-0000-000055010000}"/>
    <cellStyle name="Normal 3 2 5" xfId="348" xr:uid="{00000000-0005-0000-0000-000056010000}"/>
    <cellStyle name="Normal 3 2 6" xfId="349" xr:uid="{00000000-0005-0000-0000-000057010000}"/>
    <cellStyle name="Normal 3 3" xfId="350" xr:uid="{00000000-0005-0000-0000-000058010000}"/>
    <cellStyle name="Normal 3 3 2" xfId="351" xr:uid="{00000000-0005-0000-0000-000059010000}"/>
    <cellStyle name="Normal 3 4" xfId="352" xr:uid="{00000000-0005-0000-0000-00005A010000}"/>
    <cellStyle name="Normal 3 4 2" xfId="353" xr:uid="{00000000-0005-0000-0000-00005B010000}"/>
    <cellStyle name="Normal 3 5" xfId="354" xr:uid="{00000000-0005-0000-0000-00005C010000}"/>
    <cellStyle name="Normal 3 9" xfId="355" xr:uid="{00000000-0005-0000-0000-00005D010000}"/>
    <cellStyle name="Normal 4" xfId="8" xr:uid="{00000000-0005-0000-0000-00005E010000}"/>
    <cellStyle name="Normal 4 13" xfId="512" xr:uid="{BC130ED6-1230-41F6-ABF5-E16D024BE3DB}"/>
    <cellStyle name="Normal 4 2" xfId="356" xr:uid="{00000000-0005-0000-0000-00005F010000}"/>
    <cellStyle name="Normal 4 2 2" xfId="357" xr:uid="{00000000-0005-0000-0000-000060010000}"/>
    <cellStyle name="Normal 4 2 2 2" xfId="358" xr:uid="{00000000-0005-0000-0000-000061010000}"/>
    <cellStyle name="Normal 4 2 2 3" xfId="359" xr:uid="{00000000-0005-0000-0000-000062010000}"/>
    <cellStyle name="Normal 4 2 3" xfId="360" xr:uid="{00000000-0005-0000-0000-000063010000}"/>
    <cellStyle name="Normal 4 2 3 2" xfId="361" xr:uid="{00000000-0005-0000-0000-000064010000}"/>
    <cellStyle name="Normal 4 3" xfId="362" xr:uid="{00000000-0005-0000-0000-000065010000}"/>
    <cellStyle name="Normal 4 3 2" xfId="363" xr:uid="{00000000-0005-0000-0000-000066010000}"/>
    <cellStyle name="Normal 4 3 3" xfId="364" xr:uid="{00000000-0005-0000-0000-000067010000}"/>
    <cellStyle name="Normal 4 4" xfId="365" xr:uid="{00000000-0005-0000-0000-000068010000}"/>
    <cellStyle name="Normal 5" xfId="366" xr:uid="{00000000-0005-0000-0000-000069010000}"/>
    <cellStyle name="Normal 5 2" xfId="367" xr:uid="{00000000-0005-0000-0000-00006A010000}"/>
    <cellStyle name="Normal 5 2 2" xfId="368" xr:uid="{00000000-0005-0000-0000-00006B010000}"/>
    <cellStyle name="Normal 5 3" xfId="369" xr:uid="{00000000-0005-0000-0000-00006C010000}"/>
    <cellStyle name="Normal 5 3 2" xfId="370" xr:uid="{00000000-0005-0000-0000-00006D010000}"/>
    <cellStyle name="Normal 5 4" xfId="506" xr:uid="{D36DC788-6A4E-4FF9-95CF-B73602A523BA}"/>
    <cellStyle name="Normal 6" xfId="371" xr:uid="{00000000-0005-0000-0000-00006E010000}"/>
    <cellStyle name="Normal 6 10" xfId="509" xr:uid="{5C56B393-CC04-4EED-B62E-0F674120BF3B}"/>
    <cellStyle name="Normal 6 2" xfId="7" xr:uid="{00000000-0005-0000-0000-00006F010000}"/>
    <cellStyle name="Normal 6 2 2" xfId="372" xr:uid="{00000000-0005-0000-0000-000070010000}"/>
    <cellStyle name="Normal 6 2 2 2" xfId="373" xr:uid="{00000000-0005-0000-0000-000071010000}"/>
    <cellStyle name="Normal 6 2 2 3" xfId="374" xr:uid="{00000000-0005-0000-0000-000072010000}"/>
    <cellStyle name="Normal 6 2 2 4" xfId="375" xr:uid="{00000000-0005-0000-0000-000073010000}"/>
    <cellStyle name="Normal 6 2 2 5" xfId="376" xr:uid="{00000000-0005-0000-0000-000074010000}"/>
    <cellStyle name="Normal 6 2 2 6" xfId="377" xr:uid="{00000000-0005-0000-0000-000075010000}"/>
    <cellStyle name="Normal 6 2 3" xfId="378" xr:uid="{00000000-0005-0000-0000-000076010000}"/>
    <cellStyle name="Normal 6 2 4" xfId="379" xr:uid="{00000000-0005-0000-0000-000077010000}"/>
    <cellStyle name="Normal 6 2 5" xfId="380" xr:uid="{00000000-0005-0000-0000-000078010000}"/>
    <cellStyle name="Normal 6 2 6" xfId="381" xr:uid="{00000000-0005-0000-0000-000079010000}"/>
    <cellStyle name="Normal 6 2 7" xfId="382" xr:uid="{00000000-0005-0000-0000-00007A010000}"/>
    <cellStyle name="Normal 6 2 8" xfId="383" xr:uid="{00000000-0005-0000-0000-00007B010000}"/>
    <cellStyle name="Normal 6 2 9" xfId="511" xr:uid="{A3FF69CC-1B5D-417F-A8BC-12B13ACA5D12}"/>
    <cellStyle name="Normal 6 3" xfId="384" xr:uid="{00000000-0005-0000-0000-00007C010000}"/>
    <cellStyle name="Normal 6 3 2" xfId="385" xr:uid="{00000000-0005-0000-0000-00007D010000}"/>
    <cellStyle name="Normal 6 3 3" xfId="386" xr:uid="{00000000-0005-0000-0000-00007E010000}"/>
    <cellStyle name="Normal 6 3 4" xfId="387" xr:uid="{00000000-0005-0000-0000-00007F010000}"/>
    <cellStyle name="Normal 6 3 5" xfId="388" xr:uid="{00000000-0005-0000-0000-000080010000}"/>
    <cellStyle name="Normal 6 3 6" xfId="389" xr:uid="{00000000-0005-0000-0000-000081010000}"/>
    <cellStyle name="Normal 6 4" xfId="390" xr:uid="{00000000-0005-0000-0000-000082010000}"/>
    <cellStyle name="Normal 6 4 2" xfId="391" xr:uid="{00000000-0005-0000-0000-000083010000}"/>
    <cellStyle name="Normal 6 4 3" xfId="392" xr:uid="{00000000-0005-0000-0000-000084010000}"/>
    <cellStyle name="Normal 6 4 4" xfId="393" xr:uid="{00000000-0005-0000-0000-000085010000}"/>
    <cellStyle name="Normal 6 4 5" xfId="394" xr:uid="{00000000-0005-0000-0000-000086010000}"/>
    <cellStyle name="Normal 6 4 6" xfId="395" xr:uid="{00000000-0005-0000-0000-000087010000}"/>
    <cellStyle name="Normal 6 5" xfId="396" xr:uid="{00000000-0005-0000-0000-000088010000}"/>
    <cellStyle name="Normal 6 6" xfId="397" xr:uid="{00000000-0005-0000-0000-000089010000}"/>
    <cellStyle name="Normal 6 7" xfId="398" xr:uid="{00000000-0005-0000-0000-00008A010000}"/>
    <cellStyle name="Normal 6 8" xfId="399" xr:uid="{00000000-0005-0000-0000-00008B010000}"/>
    <cellStyle name="Normal 6 9" xfId="400" xr:uid="{00000000-0005-0000-0000-00008C010000}"/>
    <cellStyle name="Normal 7" xfId="401" xr:uid="{00000000-0005-0000-0000-00008D010000}"/>
    <cellStyle name="Normal 7 2" xfId="402" xr:uid="{00000000-0005-0000-0000-00008E010000}"/>
    <cellStyle name="Normal 7 3" xfId="403" xr:uid="{00000000-0005-0000-0000-00008F010000}"/>
    <cellStyle name="Normal 8" xfId="404" xr:uid="{00000000-0005-0000-0000-000090010000}"/>
    <cellStyle name="Normal 8 2" xfId="405" xr:uid="{00000000-0005-0000-0000-000091010000}"/>
    <cellStyle name="Normal 8 2 2" xfId="406" xr:uid="{00000000-0005-0000-0000-000092010000}"/>
    <cellStyle name="Normal 8 2 3" xfId="407" xr:uid="{00000000-0005-0000-0000-000093010000}"/>
    <cellStyle name="Normal 8 2 4" xfId="408" xr:uid="{00000000-0005-0000-0000-000094010000}"/>
    <cellStyle name="Normal 8 2 5" xfId="409" xr:uid="{00000000-0005-0000-0000-000095010000}"/>
    <cellStyle name="Normal 8 2 6" xfId="410" xr:uid="{00000000-0005-0000-0000-000096010000}"/>
    <cellStyle name="Normal 8 3" xfId="411" xr:uid="{00000000-0005-0000-0000-000097010000}"/>
    <cellStyle name="Normal 8 4" xfId="412" xr:uid="{00000000-0005-0000-0000-000098010000}"/>
    <cellStyle name="Normal 8 5" xfId="413" xr:uid="{00000000-0005-0000-0000-000099010000}"/>
    <cellStyle name="Normal 8 6" xfId="414" xr:uid="{00000000-0005-0000-0000-00009A010000}"/>
    <cellStyle name="Normal 8 7" xfId="415" xr:uid="{00000000-0005-0000-0000-00009B010000}"/>
    <cellStyle name="Normal 8 8" xfId="416" xr:uid="{00000000-0005-0000-0000-00009C010000}"/>
    <cellStyle name="Normal 9" xfId="417" xr:uid="{00000000-0005-0000-0000-00009D010000}"/>
    <cellStyle name="Normal 9 2" xfId="418" xr:uid="{00000000-0005-0000-0000-00009E010000}"/>
    <cellStyle name="Normal 9 2 2" xfId="419" xr:uid="{00000000-0005-0000-0000-00009F010000}"/>
    <cellStyle name="Normal 9 2 3" xfId="420" xr:uid="{00000000-0005-0000-0000-0000A0010000}"/>
    <cellStyle name="Normal 9 3" xfId="421" xr:uid="{00000000-0005-0000-0000-0000A1010000}"/>
    <cellStyle name="Note 2" xfId="422" xr:uid="{00000000-0005-0000-0000-0000A2010000}"/>
    <cellStyle name="Note 2 2" xfId="423" xr:uid="{00000000-0005-0000-0000-0000A3010000}"/>
    <cellStyle name="Note 2 3" xfId="424" xr:uid="{00000000-0005-0000-0000-0000A4010000}"/>
    <cellStyle name="Note 3" xfId="425" xr:uid="{00000000-0005-0000-0000-0000A5010000}"/>
    <cellStyle name="Output 2" xfId="426" xr:uid="{00000000-0005-0000-0000-0000A6010000}"/>
    <cellStyle name="Output 2 2" xfId="427" xr:uid="{00000000-0005-0000-0000-0000A7010000}"/>
    <cellStyle name="Output 2 3" xfId="428" xr:uid="{00000000-0005-0000-0000-0000A8010000}"/>
    <cellStyle name="Parent row" xfId="429" xr:uid="{00000000-0005-0000-0000-0000A9010000}"/>
    <cellStyle name="Percent" xfId="2" builtinId="5"/>
    <cellStyle name="Percent 10" xfId="430" xr:uid="{00000000-0005-0000-0000-0000AB010000}"/>
    <cellStyle name="Percent 10 2" xfId="13" xr:uid="{00000000-0005-0000-0000-0000AC010000}"/>
    <cellStyle name="Percent 11" xfId="12" xr:uid="{00000000-0005-0000-0000-0000AD010000}"/>
    <cellStyle name="Percent 12" xfId="507" xr:uid="{A9242B96-01F2-416D-9989-2396A330D0A8}"/>
    <cellStyle name="Percent 2" xfId="431" xr:uid="{00000000-0005-0000-0000-0000AE010000}"/>
    <cellStyle name="Percent 2 2" xfId="432" xr:uid="{00000000-0005-0000-0000-0000AF010000}"/>
    <cellStyle name="Percent 2 2 2" xfId="433" xr:uid="{00000000-0005-0000-0000-0000B0010000}"/>
    <cellStyle name="Percent 2 2 3" xfId="10" xr:uid="{00000000-0005-0000-0000-0000B1010000}"/>
    <cellStyle name="Percent 2 3" xfId="434" xr:uid="{00000000-0005-0000-0000-0000B2010000}"/>
    <cellStyle name="Percent 2 4" xfId="435" xr:uid="{00000000-0005-0000-0000-0000B3010000}"/>
    <cellStyle name="Percent 2 5" xfId="436" xr:uid="{00000000-0005-0000-0000-0000B4010000}"/>
    <cellStyle name="Percent 3" xfId="437" xr:uid="{00000000-0005-0000-0000-0000B5010000}"/>
    <cellStyle name="Percent 3 2" xfId="438" xr:uid="{00000000-0005-0000-0000-0000B6010000}"/>
    <cellStyle name="Percent 3 2 2" xfId="439" xr:uid="{00000000-0005-0000-0000-0000B7010000}"/>
    <cellStyle name="Percent 3 2 3" xfId="440" xr:uid="{00000000-0005-0000-0000-0000B8010000}"/>
    <cellStyle name="Percent 3 3" xfId="441" xr:uid="{00000000-0005-0000-0000-0000B9010000}"/>
    <cellStyle name="Percent 3 4" xfId="442" xr:uid="{00000000-0005-0000-0000-0000BA010000}"/>
    <cellStyle name="Percent 3 5" xfId="443" xr:uid="{00000000-0005-0000-0000-0000BB010000}"/>
    <cellStyle name="Percent 4" xfId="444" xr:uid="{00000000-0005-0000-0000-0000BC010000}"/>
    <cellStyle name="Percent 4 2" xfId="445" xr:uid="{00000000-0005-0000-0000-0000BD010000}"/>
    <cellStyle name="Percent 4 2 2" xfId="446" xr:uid="{00000000-0005-0000-0000-0000BE010000}"/>
    <cellStyle name="Percent 4 2 3" xfId="447" xr:uid="{00000000-0005-0000-0000-0000BF010000}"/>
    <cellStyle name="Percent 4 3" xfId="448" xr:uid="{00000000-0005-0000-0000-0000C0010000}"/>
    <cellStyle name="Percent 4 3 2" xfId="449" xr:uid="{00000000-0005-0000-0000-0000C1010000}"/>
    <cellStyle name="Percent 5" xfId="450" xr:uid="{00000000-0005-0000-0000-0000C2010000}"/>
    <cellStyle name="Percent 5 2" xfId="451" xr:uid="{00000000-0005-0000-0000-0000C3010000}"/>
    <cellStyle name="Percent 5 2 2" xfId="452" xr:uid="{00000000-0005-0000-0000-0000C4010000}"/>
    <cellStyle name="Percent 5 3" xfId="453" xr:uid="{00000000-0005-0000-0000-0000C5010000}"/>
    <cellStyle name="Percent 5 4" xfId="454" xr:uid="{00000000-0005-0000-0000-0000C6010000}"/>
    <cellStyle name="Percent 5 5" xfId="455" xr:uid="{00000000-0005-0000-0000-0000C7010000}"/>
    <cellStyle name="Percent 6" xfId="456" xr:uid="{00000000-0005-0000-0000-0000C8010000}"/>
    <cellStyle name="Percent 6 2" xfId="457" xr:uid="{00000000-0005-0000-0000-0000C9010000}"/>
    <cellStyle name="Percent 6 2 2" xfId="458" xr:uid="{00000000-0005-0000-0000-0000CA010000}"/>
    <cellStyle name="Percent 6 2 3" xfId="459" xr:uid="{00000000-0005-0000-0000-0000CB010000}"/>
    <cellStyle name="Percent 6 2 4" xfId="460" xr:uid="{00000000-0005-0000-0000-0000CC010000}"/>
    <cellStyle name="Percent 6 2 5" xfId="461" xr:uid="{00000000-0005-0000-0000-0000CD010000}"/>
    <cellStyle name="Percent 6 2 6" xfId="462" xr:uid="{00000000-0005-0000-0000-0000CE010000}"/>
    <cellStyle name="Percent 6 3" xfId="463" xr:uid="{00000000-0005-0000-0000-0000CF010000}"/>
    <cellStyle name="Percent 6 3 2" xfId="464" xr:uid="{00000000-0005-0000-0000-0000D0010000}"/>
    <cellStyle name="Percent 6 3 3" xfId="465" xr:uid="{00000000-0005-0000-0000-0000D1010000}"/>
    <cellStyle name="Percent 6 3 4" xfId="466" xr:uid="{00000000-0005-0000-0000-0000D2010000}"/>
    <cellStyle name="Percent 6 3 5" xfId="467" xr:uid="{00000000-0005-0000-0000-0000D3010000}"/>
    <cellStyle name="Percent 6 3 6" xfId="468" xr:uid="{00000000-0005-0000-0000-0000D4010000}"/>
    <cellStyle name="Percent 6 4" xfId="469" xr:uid="{00000000-0005-0000-0000-0000D5010000}"/>
    <cellStyle name="Percent 6 5" xfId="470" xr:uid="{00000000-0005-0000-0000-0000D6010000}"/>
    <cellStyle name="Percent 6 6" xfId="471" xr:uid="{00000000-0005-0000-0000-0000D7010000}"/>
    <cellStyle name="Percent 6 7" xfId="472" xr:uid="{00000000-0005-0000-0000-0000D8010000}"/>
    <cellStyle name="Percent 6 8" xfId="473" xr:uid="{00000000-0005-0000-0000-0000D9010000}"/>
    <cellStyle name="Percent 7" xfId="474" xr:uid="{00000000-0005-0000-0000-0000DA010000}"/>
    <cellStyle name="Percent 7 2" xfId="475" xr:uid="{00000000-0005-0000-0000-0000DB010000}"/>
    <cellStyle name="Percent 7 3" xfId="476" xr:uid="{00000000-0005-0000-0000-0000DC010000}"/>
    <cellStyle name="Percent 7 4" xfId="477" xr:uid="{00000000-0005-0000-0000-0000DD010000}"/>
    <cellStyle name="Percent 8" xfId="478" xr:uid="{00000000-0005-0000-0000-0000DE010000}"/>
    <cellStyle name="Percent 8 2" xfId="479" xr:uid="{00000000-0005-0000-0000-0000DF010000}"/>
    <cellStyle name="Percent 8 3" xfId="480" xr:uid="{00000000-0005-0000-0000-0000E0010000}"/>
    <cellStyle name="Percent 9" xfId="481" xr:uid="{00000000-0005-0000-0000-0000E1010000}"/>
    <cellStyle name="Percent 9 2" xfId="482" xr:uid="{00000000-0005-0000-0000-0000E2010000}"/>
    <cellStyle name="STYLE1" xfId="483" xr:uid="{00000000-0005-0000-0000-0000E3010000}"/>
    <cellStyle name="STYLE1 2" xfId="484" xr:uid="{00000000-0005-0000-0000-0000E4010000}"/>
    <cellStyle name="STYLE1 2 2" xfId="485" xr:uid="{00000000-0005-0000-0000-0000E5010000}"/>
    <cellStyle name="STYLE1 3" xfId="486" xr:uid="{00000000-0005-0000-0000-0000E6010000}"/>
    <cellStyle name="STYLE1_YEPs" xfId="487" xr:uid="{00000000-0005-0000-0000-0000E7010000}"/>
    <cellStyle name="STYLE2" xfId="488" xr:uid="{00000000-0005-0000-0000-0000E8010000}"/>
    <cellStyle name="STYLE2 2" xfId="489" xr:uid="{00000000-0005-0000-0000-0000E9010000}"/>
    <cellStyle name="STYLE3" xfId="490" xr:uid="{00000000-0005-0000-0000-0000EA010000}"/>
    <cellStyle name="STYLE3 2" xfId="491" xr:uid="{00000000-0005-0000-0000-0000EB010000}"/>
    <cellStyle name="STYLE3 3" xfId="492" xr:uid="{00000000-0005-0000-0000-0000EC010000}"/>
    <cellStyle name="STYLE4" xfId="493" xr:uid="{00000000-0005-0000-0000-0000ED010000}"/>
    <cellStyle name="STYLE5" xfId="494" xr:uid="{00000000-0005-0000-0000-0000EE010000}"/>
    <cellStyle name="Table title" xfId="495" xr:uid="{00000000-0005-0000-0000-0000EF010000}"/>
    <cellStyle name="Title 2" xfId="496" xr:uid="{00000000-0005-0000-0000-0000F0010000}"/>
    <cellStyle name="Title 2 2" xfId="497" xr:uid="{00000000-0005-0000-0000-0000F1010000}"/>
    <cellStyle name="Title 2 3" xfId="498" xr:uid="{00000000-0005-0000-0000-0000F2010000}"/>
    <cellStyle name="Title 3" xfId="499" xr:uid="{00000000-0005-0000-0000-0000F3010000}"/>
    <cellStyle name="Total 2" xfId="500" xr:uid="{00000000-0005-0000-0000-0000F4010000}"/>
    <cellStyle name="Total 2 2" xfId="501" xr:uid="{00000000-0005-0000-0000-0000F5010000}"/>
    <cellStyle name="Total 2 3" xfId="502" xr:uid="{00000000-0005-0000-0000-0000F6010000}"/>
    <cellStyle name="Warning Text 2" xfId="503" xr:uid="{00000000-0005-0000-0000-0000F7010000}"/>
    <cellStyle name="Warning Text 2 2" xfId="504" xr:uid="{00000000-0005-0000-0000-0000F8010000}"/>
    <cellStyle name="Warning Text 2 3" xfId="505" xr:uid="{00000000-0005-0000-0000-0000F9010000}"/>
  </cellStyles>
  <dxfs count="1"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s%20and%20Settings\Lisa\My%20Documents\BayCove\BayCove2005Profile315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HNaciri\Downloads\Resi%20Rehab%203386&amp;3401%20122613%20330pm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W_Pricing\SubAbuse\2013\Resi%20Rehab\Data\Resi%20Rehab%20_All%20Codes%20Analysis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tive%20Services-POS%20Policy%20Office\Rate%20Setting\Rate%20Projects\DCF%20-%20Lead%20Agency%20(FNLA)-%20CMR%20432\FY22%20Rate%20Review\3.%20Signoff\Website\FY22%20Lead%20Agencies%20FOIA%20WIP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Farrell\AppData\Local\Microsoft\Windows\INetCache\Content.Outlook\HRDQA07H\1.%20C.257%20%20BLS%20Benchmarks%20M2021%20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@LISA\@lisa2001\Contracts2001\@LISA\@lisa99\Contracts99\FullerSEE99Am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ihbany\Desktop\FY16%20Budget%20-%20Consolidated%2006112015%20FC%20Final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HS-FP-BOS-081\Users\Villacorta\Downloads\FINAL%20ANALYSIS%20Counseling%20Rate%20Options%20071913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cf06\workgroups\W_Pricing\SubAbuse\2012\Data\Outpatient%20Counseling%20&amp;%20Other%20Related\Counseling%20Rate%20Options%20MARCH%2018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a-fs01\WORKGROUPS\W_Pricing\POS\Year%203%20Projects\Year%203%20Plan\Service%20Classes\Youth%20Intermediate%20Term%20Stabilization\3470%20DPH%20BSAS%20Youth%20Residential\YITS-DPH\YITS_DPH_Yr%203%20review_FY2010-2011_General%20Analysis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ile"/>
      <sheetName val="Crosswalks"/>
      <sheetName val="Sheet2"/>
    </sheetNames>
    <sheetDataSet>
      <sheetData sheetId="0"/>
      <sheetData sheetId="1"/>
      <sheetData sheetId="2" refreshError="1">
        <row r="1">
          <cell r="B1" t="str">
            <v>REGION</v>
          </cell>
        </row>
        <row r="2">
          <cell r="A2" t="str">
            <v>Berkshire</v>
          </cell>
          <cell r="B2" t="str">
            <v>1&amp;2</v>
          </cell>
        </row>
        <row r="3">
          <cell r="A3" t="str">
            <v>Brockton</v>
          </cell>
          <cell r="B3">
            <v>3</v>
          </cell>
        </row>
        <row r="4">
          <cell r="A4" t="str">
            <v>Cape Cod/Islands</v>
          </cell>
          <cell r="B4">
            <v>5</v>
          </cell>
        </row>
        <row r="5">
          <cell r="A5" t="str">
            <v>Central Middlesex</v>
          </cell>
          <cell r="B5">
            <v>6</v>
          </cell>
        </row>
        <row r="6">
          <cell r="A6" t="str">
            <v>Charles River West</v>
          </cell>
        </row>
        <row r="7">
          <cell r="A7" t="str">
            <v>Dorchester/Fuller</v>
          </cell>
        </row>
        <row r="8">
          <cell r="A8" t="str">
            <v>Fall River</v>
          </cell>
        </row>
        <row r="9">
          <cell r="A9" t="str">
            <v>Franklin/Hampshire</v>
          </cell>
        </row>
        <row r="10">
          <cell r="A10" t="str">
            <v>Holyoke/Chicopee</v>
          </cell>
        </row>
        <row r="11">
          <cell r="A11" t="str">
            <v>Lowell</v>
          </cell>
        </row>
        <row r="12">
          <cell r="A12" t="str">
            <v>Merrimack</v>
          </cell>
        </row>
        <row r="13">
          <cell r="A13" t="str">
            <v>Metro Boston - Harbor</v>
          </cell>
        </row>
        <row r="14">
          <cell r="A14" t="str">
            <v>Metro North</v>
          </cell>
        </row>
        <row r="15">
          <cell r="A15" t="str">
            <v>Middlesex West</v>
          </cell>
        </row>
        <row r="16">
          <cell r="A16" t="str">
            <v>New Bedford</v>
          </cell>
        </row>
        <row r="17">
          <cell r="A17" t="str">
            <v>Newton/South Norfolk</v>
          </cell>
        </row>
        <row r="18">
          <cell r="A18" t="str">
            <v>North Central</v>
          </cell>
        </row>
        <row r="19">
          <cell r="A19" t="str">
            <v>North Shore</v>
          </cell>
        </row>
        <row r="20">
          <cell r="A20" t="str">
            <v>Plymouth</v>
          </cell>
        </row>
        <row r="21">
          <cell r="A21" t="str">
            <v>South Costal</v>
          </cell>
        </row>
        <row r="22">
          <cell r="A22" t="str">
            <v>South Valley</v>
          </cell>
        </row>
        <row r="23">
          <cell r="A23" t="str">
            <v>South Valley - Milford Site</v>
          </cell>
        </row>
        <row r="24">
          <cell r="A24" t="str">
            <v>Springfield</v>
          </cell>
        </row>
        <row r="25">
          <cell r="A25" t="str">
            <v>Taunton/Attleboro</v>
          </cell>
        </row>
        <row r="26">
          <cell r="A26" t="str">
            <v>West Boston/Brookline</v>
          </cell>
        </row>
        <row r="27">
          <cell r="A27" t="str">
            <v>Westfield Area</v>
          </cell>
        </row>
        <row r="28">
          <cell r="A28" t="str">
            <v>Worcester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68">
          <cell r="L68">
            <v>72.246451723559602</v>
          </cell>
        </row>
      </sheetData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FR"/>
      <sheetName val="Referrals"/>
      <sheetName val="Sheet1"/>
      <sheetName val="Pivot Tables"/>
      <sheetName val="Expenditures"/>
      <sheetName val="CAF"/>
      <sheetName val="ALA FY16 Budgets"/>
      <sheetName val="Rate Calculation proposed"/>
      <sheetName val="FISCAL IMPACT"/>
      <sheetName val="CHART"/>
      <sheetName val="Fall 2018"/>
      <sheetName val="Model for FY20 Rate Review-old"/>
      <sheetName val="FY15 UFR Analysis"/>
      <sheetName val="Rate Calc (wip Post PH ) "/>
      <sheetName val="FY22 Models FNLA"/>
      <sheetName val="Staff add-on"/>
      <sheetName val="Direct Care Add-on"/>
      <sheetName val="CAF Fall 2020"/>
      <sheetName val="wip models fy17 ufr data"/>
      <sheetName val="BLS Salary Chart"/>
      <sheetName val="FY19 UFR Clean Data"/>
    </sheetNames>
    <sheetDataSet>
      <sheetData sheetId="0"/>
      <sheetData sheetId="1"/>
      <sheetData sheetId="2"/>
      <sheetData sheetId="3">
        <row r="42">
          <cell r="H42">
            <v>0.12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2020 BLS  SALARY CHART"/>
      <sheetName val="Sheet1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303">
          <cell r="G303">
            <v>129960</v>
          </cell>
        </row>
      </sheetData>
      <sheetData sheetId="2">
        <row r="6">
          <cell r="G6">
            <v>18.72</v>
          </cell>
        </row>
      </sheetData>
      <sheetData sheetId="3">
        <row r="4">
          <cell r="G4">
            <v>23.67</v>
          </cell>
        </row>
      </sheetData>
      <sheetData sheetId="4">
        <row r="6">
          <cell r="G6">
            <v>34.2425</v>
          </cell>
        </row>
      </sheetData>
      <sheetData sheetId="5">
        <row r="2">
          <cell r="G2">
            <v>28.94</v>
          </cell>
        </row>
      </sheetData>
      <sheetData sheetId="6">
        <row r="2">
          <cell r="G2">
            <v>34.61</v>
          </cell>
        </row>
      </sheetData>
      <sheetData sheetId="7">
        <row r="2">
          <cell r="E2">
            <v>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endA"/>
      <sheetName val="DATA  ENTRY"/>
      <sheetName val="FullerSEE"/>
      <sheetName val="SummaryNarrative"/>
    </sheetNames>
    <sheetDataSet>
      <sheetData sheetId="0" refreshError="1">
        <row r="2">
          <cell r="B2" t="str">
            <v>ATTACHMENT A: AMENDMENT FORM         1999</v>
          </cell>
        </row>
        <row r="4">
          <cell r="J4" t="str">
            <v>Service Contract:</v>
          </cell>
        </row>
        <row r="5">
          <cell r="J5" t="str">
            <v>2631 9631 317</v>
          </cell>
        </row>
        <row r="8">
          <cell r="C8" t="str">
            <v>1) Highlight any significant programmatic or fiscal changes:</v>
          </cell>
          <cell r="O8" t="str">
            <v>Amendment #</v>
          </cell>
          <cell r="S8">
            <v>1</v>
          </cell>
        </row>
        <row r="12">
          <cell r="C12" t="str">
            <v>None</v>
          </cell>
        </row>
        <row r="13">
          <cell r="C13" t="str">
            <v xml:space="preserve"> </v>
          </cell>
        </row>
        <row r="26">
          <cell r="C26" t="str">
            <v>2) Identify any modification to the outcome measures or performance based objectives:</v>
          </cell>
        </row>
        <row r="28">
          <cell r="C28" t="str">
            <v>Per agreement with the Fuller Area office of the Department of Mental Health, the Attachment 2: Performance</v>
          </cell>
        </row>
        <row r="29">
          <cell r="C29" t="str">
            <v>Measures have been amended. Please see the amended Perofrmance Measures, attached.</v>
          </cell>
        </row>
        <row r="33">
          <cell r="C33" t="str">
            <v>1) Highlight any significant programmatic or fiscal changes:</v>
          </cell>
          <cell r="O33" t="str">
            <v>Amendment #</v>
          </cell>
        </row>
        <row r="44">
          <cell r="C44" t="str">
            <v>2) Identify any modification to the outcome measures or performance based objectives:</v>
          </cell>
        </row>
        <row r="50">
          <cell r="B50" t="str">
            <v>Attach a copy of the Attachment A: Renewal Summary Form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iversal"/>
      <sheetName val="AllAgencyByDivisionFC"/>
      <sheetName val="FY16 Vs FY15 Comparison FC"/>
      <sheetName val="TreasurersReportDetail"/>
      <sheetName val="TreasurersReportSummary -dnu"/>
      <sheetName val="FY16 Vs FY15 Comparison"/>
      <sheetName val="Admin"/>
      <sheetName val="Development"/>
      <sheetName val="BCA"/>
      <sheetName val="DD"/>
      <sheetName val="EI"/>
      <sheetName val="MH"/>
      <sheetName val="AS"/>
      <sheetName val="CASPAR"/>
      <sheetName val="KC"/>
      <sheetName val="All Agency"/>
      <sheetName val="All Programs"/>
      <sheetName val="All Agency by Division"/>
      <sheetName val="All Bay Cove"/>
      <sheetName val="A150 Development"/>
      <sheetName val="All Admin"/>
      <sheetName val="A112 Central Administration"/>
      <sheetName val="A113 Advocacy"/>
      <sheetName val="A114 Accounting"/>
      <sheetName val="A115 Rep Payee"/>
      <sheetName val="A117 QI &amp; Special Projects"/>
      <sheetName val="A120 Information Services"/>
      <sheetName val="A122 Training &amp; CLC"/>
      <sheetName val="A130 Human Resources"/>
      <sheetName val="A140 Property"/>
      <sheetName val="A145 Housing"/>
      <sheetName val="O172 Canal Street"/>
      <sheetName val="B671 Bay Cove Academy"/>
      <sheetName val="All DD"/>
      <sheetName val="D802 DD Non-Res Central Costs"/>
      <sheetName val="All DD by Program"/>
      <sheetName val="All DD Housing Support"/>
      <sheetName val="All DD Residential"/>
      <sheetName val="D401 DD Residential Centralized"/>
      <sheetName val="D404 Res Social Rec"/>
      <sheetName val="D361 Bourne St"/>
      <sheetName val="D362 Center Ave"/>
      <sheetName val="D363 Plymouth St"/>
      <sheetName val="D366 Pat Ree Drive"/>
      <sheetName val="D372 Caswell 1"/>
      <sheetName val="D373 Caswell 2"/>
      <sheetName val="D374 Caswell 3"/>
      <sheetName val="D375 Caswell 4"/>
      <sheetName val="D411 Williams House"/>
      <sheetName val="D412 Juliette St"/>
      <sheetName val="D413 Marlowe House"/>
      <sheetName val="D415 Pond St"/>
      <sheetName val="D416 Quincy Adams"/>
      <sheetName val="D417 Columbia Rd"/>
      <sheetName val="D418 Willers St"/>
      <sheetName val="D420 Dorchester Ave"/>
      <sheetName val="D421 Brett House"/>
      <sheetName val="D422 Canterbury St"/>
      <sheetName val="D424 Harbor Point"/>
      <sheetName val="D431 Truman Highway"/>
      <sheetName val="D432 Utica St"/>
      <sheetName val="D433 Mill St"/>
      <sheetName val="D434 Winthrop St"/>
      <sheetName val="D435 Washington Ave"/>
      <sheetName val="D436 Carol Circle"/>
      <sheetName val="D437 Freeland St"/>
      <sheetName val="D438 Orlando Street I &amp; II"/>
      <sheetName val="D439 Cook Ave"/>
      <sheetName val="D444 Hyde Park Ave"/>
      <sheetName val="D446 Connors House"/>
      <sheetName val="D448 Columbia West"/>
      <sheetName val="D449 Kittredge Street"/>
      <sheetName val="D471 Zelma Lacey Ass Living"/>
      <sheetName val="D491 Adelaide St Residential"/>
      <sheetName val="D492 Revere House"/>
      <sheetName val="All DD SH"/>
      <sheetName val="D825 Lindsay Supported Housing"/>
      <sheetName val="D826 Adelaide St Supp Housing"/>
      <sheetName val="D831 Individual Supports"/>
      <sheetName val="D832 SEAD"/>
      <sheetName val="All Family and Parent Support"/>
      <sheetName val="D856 Parent Support"/>
      <sheetName val="All Family Support"/>
      <sheetName val="D844 Family Support Services"/>
      <sheetName val="D845 Family Sup Financial Assis"/>
      <sheetName val="All DD Day Programs"/>
      <sheetName val="O862 Bradston Street"/>
      <sheetName val="D874 Social Recreation"/>
      <sheetName val="All CBDS"/>
      <sheetName val="D863 CHES CBDS"/>
      <sheetName val="D873 City Square CBDS"/>
      <sheetName val="All Day Hab"/>
      <sheetName val="D866 Bradston Day Hab"/>
      <sheetName val="D876 Charlestown Day Hab"/>
      <sheetName val="F651 Early Intervention"/>
      <sheetName val="All Kit Clark"/>
      <sheetName val="K191 KCSS Administration"/>
      <sheetName val="All KC Occupancy"/>
      <sheetName val="O192 1500 Dorchester Ave"/>
      <sheetName val="O193 645 Washington Street"/>
      <sheetName val="K105 Kit Clark Clinic"/>
      <sheetName val="All Long Term Services"/>
      <sheetName val="All ADH"/>
      <sheetName val="K910 ADH AGO"/>
      <sheetName val="K911 Adult Day Health"/>
      <sheetName val="ADH Staffing"/>
      <sheetName val="All In Home Services"/>
      <sheetName val="K912 Foley Assisted Living"/>
      <sheetName val="K914 Homecare Program"/>
      <sheetName val="All Social and Health"/>
      <sheetName val="K921 Health Clinic"/>
      <sheetName val="K925 Senior Center"/>
      <sheetName val="K926 Fit for Life"/>
      <sheetName val="K928 SNAP"/>
      <sheetName val="All Housing and Homeless"/>
      <sheetName val="K933 MHSA YMCA"/>
      <sheetName val="K934 Congregate Housing"/>
      <sheetName val="K935 Cardinal Medeiros Center"/>
      <sheetName val="K937 Home Repair Program"/>
      <sheetName val="All Nutrition and Trans"/>
      <sheetName val="All Nutrition"/>
      <sheetName val="Meals"/>
      <sheetName val="All Public Nutrition"/>
      <sheetName val="All Private Nutrition"/>
      <sheetName val="K941 Public Nutrition"/>
      <sheetName val="K942 Private Nutrition"/>
      <sheetName val="K945 ADH Nutrition"/>
      <sheetName val="All Transportation"/>
      <sheetName val="K943 Transporation Private Food"/>
      <sheetName val="K944 Transporation Public Nutri"/>
      <sheetName val="K951 ADH Transportation"/>
      <sheetName val="K952 Private Transportation"/>
      <sheetName val="Vehicle List"/>
      <sheetName val="All MH + Clinic"/>
      <sheetName val="L206 Mental Health Clinic"/>
      <sheetName val="All MH"/>
      <sheetName val="All MH by Program"/>
      <sheetName val="M200 MH Non-CBFS Central Costs"/>
      <sheetName val="O177 Bowker Street"/>
      <sheetName val="O180 1960 Washington Street"/>
      <sheetName val="O181 3313 Washington Street"/>
      <sheetName val="M202 TPP"/>
      <sheetName val="M208 Bay View Inn"/>
      <sheetName val="M605 Home At Last"/>
      <sheetName val="M608 Health Home"/>
      <sheetName val="M609 CMMI Health Outreach"/>
      <sheetName val="M808 Boston Night Center"/>
      <sheetName val="All CCA CCS"/>
      <sheetName val="M214 CCA CCS - Brighton"/>
      <sheetName val="M215 CCA CCS - Carney"/>
      <sheetName val="All BEST"/>
      <sheetName val="All BEST CCS + Fuller"/>
      <sheetName val="M203 BEST CCS (Fuller)"/>
      <sheetName val="M204 BEST UCC"/>
      <sheetName val="M213 Longwood CCS"/>
      <sheetName val="All North Suffolk"/>
      <sheetName val="M209 Staniford House"/>
      <sheetName val="M400 Harbor House"/>
      <sheetName val="All MH Day Programs"/>
      <sheetName val="M750 PACT"/>
      <sheetName val="M821 Day Treatment"/>
      <sheetName val="M841 Employment Services"/>
      <sheetName val="All Clubs"/>
      <sheetName val="M801 Center Club"/>
      <sheetName val="M802 Transitions"/>
      <sheetName val="M803 Ruby Rogers"/>
      <sheetName val="All FBC CBFS"/>
      <sheetName val="O178 Amory Street"/>
      <sheetName val="M201 MH CBFS Centralized Costs"/>
      <sheetName val="M601 Wellness Center"/>
      <sheetName val="All Safety Net"/>
      <sheetName val="M603 Safety Net Respite"/>
      <sheetName val="M604 Safety Net Outreach"/>
      <sheetName val="All Teams"/>
      <sheetName val="M610 CBFS Teams - Occupancy"/>
      <sheetName val="M611 CBFS Team 2"/>
      <sheetName val="M612 CBFS Team 3"/>
      <sheetName val="M613 CBFS Team 4"/>
      <sheetName val="M614 CBFS Team 5"/>
      <sheetName val="All CBFS Residential"/>
      <sheetName val="M620 Hamilton"/>
      <sheetName val="M621 Gordon"/>
      <sheetName val="M622 Perrin Street"/>
      <sheetName val="M623 Walnut Residence"/>
      <sheetName val="M624 Speedwell"/>
      <sheetName val="M625 Walk Hill"/>
      <sheetName val="M626 Bowdoin"/>
      <sheetName val="M627 Bailey"/>
      <sheetName val="M628 Astoria Street"/>
      <sheetName val="M629 Dudley"/>
      <sheetName val="M630 Fessenden"/>
      <sheetName val="M631 Vincent"/>
      <sheetName val="M632 Betances"/>
      <sheetName val="M633 Stanley"/>
      <sheetName val="M634 Daly House"/>
      <sheetName val="M636 Lyon &amp; Orchardfield"/>
      <sheetName val="M637 Central Ave"/>
      <sheetName val="M638 Bartlett"/>
      <sheetName val="M639 Winston"/>
      <sheetName val="M640 Maple"/>
      <sheetName val="M641 Hollander"/>
      <sheetName val="M642 Pleasant St"/>
      <sheetName val="M643 Boylston Place"/>
      <sheetName val="M644 Charles"/>
      <sheetName val="M645 Harvard street"/>
      <sheetName val="M647 Tremont"/>
      <sheetName val="M648 Fenway"/>
      <sheetName val="M649 Fuller"/>
      <sheetName val="M650 Souris"/>
      <sheetName val="M651 Hosmer Street"/>
      <sheetName val="M653 Bay Cove Modified Apts"/>
      <sheetName val="M654 Norfolk"/>
      <sheetName val="M659 Dorchester Street "/>
      <sheetName val="M660 Aspinwall"/>
      <sheetName val="M661 Stanwood"/>
      <sheetName val="All AS"/>
      <sheetName val="S512 Andrew House ATS"/>
      <sheetName val="S531 New Hope TSS"/>
      <sheetName val="S543 Bay Cove Treatment Center"/>
      <sheetName val="S557 Charlestown Recovery House"/>
      <sheetName val="All Chelsea ASAP"/>
      <sheetName val="S571 Chelsea ASAP"/>
      <sheetName val="S572 DSS Family Services"/>
      <sheetName val="S573 Outpatient Counseling"/>
      <sheetName val="S574 Driver Alcohol Ed"/>
      <sheetName val="S575 Youth Program"/>
      <sheetName val="S578 Chelsea Batterers"/>
      <sheetName val="S581 Drug Free Communities"/>
      <sheetName val="All CASPAR"/>
      <sheetName val="S701 CASPAR Centralized Costs"/>
      <sheetName val="O702 Middlesex Ave"/>
      <sheetName val="All CASPAR Programs"/>
      <sheetName val="All Emergency Services"/>
      <sheetName val="S721 Shelter"/>
      <sheetName val="S725 First Step"/>
      <sheetName val="All Support Services"/>
      <sheetName val="S761 Phoenix Outpatient Svcs"/>
      <sheetName val="S771 Youth Services"/>
      <sheetName val="S791 Employment Services"/>
      <sheetName val="All Mens Residential"/>
      <sheetName val="S741 Highland Ave"/>
      <sheetName val="S742 Summit Ave"/>
      <sheetName val="S743 Hagan Manor"/>
      <sheetName val="All Womens Residential"/>
      <sheetName val="S751 WomanPlace"/>
      <sheetName val="S752 New Day"/>
      <sheetName val="S753 Grow-House"/>
      <sheetName val="All Intercompany"/>
      <sheetName val="X901 BayCove Group Homes I"/>
      <sheetName val="X902 BayCove Group Homes II"/>
      <sheetName val="X903 BayCove Group Homes III"/>
      <sheetName val="X904 BayCove Moseley"/>
      <sheetName val="X906 BayCove Hamilton"/>
      <sheetName val="X907 HUD 7"/>
      <sheetName val="2015 Orig Budget"/>
    </sheetNames>
    <sheetDataSet>
      <sheetData sheetId="0" refreshError="1"/>
      <sheetData sheetId="1" refreshError="1">
        <row r="7">
          <cell r="C7">
            <v>7.6499999999999999E-2</v>
          </cell>
        </row>
        <row r="8">
          <cell r="C8">
            <v>0.1285</v>
          </cell>
        </row>
        <row r="9">
          <cell r="C9">
            <v>2.3E-3</v>
          </cell>
        </row>
        <row r="10">
          <cell r="C10">
            <v>0.02</v>
          </cell>
        </row>
        <row r="11">
          <cell r="C11">
            <v>50</v>
          </cell>
        </row>
        <row r="12">
          <cell r="C12">
            <v>0.02</v>
          </cell>
        </row>
        <row r="13">
          <cell r="C13">
            <v>0.109</v>
          </cell>
        </row>
        <row r="14">
          <cell r="C14">
            <v>11.15</v>
          </cell>
        </row>
        <row r="17">
          <cell r="C17">
            <v>52.4</v>
          </cell>
        </row>
        <row r="18">
          <cell r="C18">
            <v>52.285714285714285</v>
          </cell>
        </row>
        <row r="19">
          <cell r="C19">
            <v>0.03</v>
          </cell>
        </row>
        <row r="20">
          <cell r="C20">
            <v>0.03</v>
          </cell>
        </row>
        <row r="21">
          <cell r="C21">
            <v>0.03</v>
          </cell>
        </row>
        <row r="22">
          <cell r="C22">
            <v>0.01</v>
          </cell>
        </row>
        <row r="23">
          <cell r="C23">
            <v>0.03</v>
          </cell>
        </row>
        <row r="24">
          <cell r="C24">
            <v>0.03</v>
          </cell>
        </row>
        <row r="25">
          <cell r="C25">
            <v>0.05</v>
          </cell>
        </row>
        <row r="30">
          <cell r="C30">
            <v>31</v>
          </cell>
          <cell r="D30">
            <v>31</v>
          </cell>
          <cell r="E30">
            <v>30</v>
          </cell>
          <cell r="F30">
            <v>31</v>
          </cell>
          <cell r="G30">
            <v>30</v>
          </cell>
          <cell r="H30">
            <v>31</v>
          </cell>
          <cell r="I30">
            <v>31</v>
          </cell>
          <cell r="J30">
            <v>29</v>
          </cell>
          <cell r="K30">
            <v>31</v>
          </cell>
          <cell r="L30">
            <v>30</v>
          </cell>
          <cell r="M30">
            <v>31</v>
          </cell>
          <cell r="N30">
            <v>30</v>
          </cell>
        </row>
        <row r="31">
          <cell r="C31">
            <v>23</v>
          </cell>
          <cell r="D31">
            <v>21</v>
          </cell>
          <cell r="E31">
            <v>22</v>
          </cell>
          <cell r="F31">
            <v>22</v>
          </cell>
          <cell r="G31">
            <v>21</v>
          </cell>
          <cell r="H31">
            <v>23</v>
          </cell>
          <cell r="I31">
            <v>21</v>
          </cell>
          <cell r="J31">
            <v>21</v>
          </cell>
          <cell r="K31">
            <v>23</v>
          </cell>
          <cell r="L31">
            <v>21</v>
          </cell>
          <cell r="M31">
            <v>22</v>
          </cell>
          <cell r="N31">
            <v>22</v>
          </cell>
        </row>
        <row r="33">
          <cell r="C33">
            <v>5</v>
          </cell>
          <cell r="D33">
            <v>4</v>
          </cell>
          <cell r="E33">
            <v>4</v>
          </cell>
          <cell r="F33">
            <v>5</v>
          </cell>
          <cell r="G33">
            <v>4</v>
          </cell>
          <cell r="H33">
            <v>5</v>
          </cell>
          <cell r="I33">
            <v>4</v>
          </cell>
          <cell r="J33">
            <v>4</v>
          </cell>
          <cell r="K33">
            <v>5</v>
          </cell>
          <cell r="L33">
            <v>4</v>
          </cell>
          <cell r="M33">
            <v>4</v>
          </cell>
          <cell r="N33">
            <v>5</v>
          </cell>
        </row>
        <row r="35">
          <cell r="B35" t="str">
            <v>DISTRIBUTION FOR VACATION BUYBACK</v>
          </cell>
          <cell r="C35">
            <v>0.11273627238600022</v>
          </cell>
          <cell r="D35">
            <v>8.4201725671216074E-2</v>
          </cell>
          <cell r="E35">
            <v>5.2132930663845105E-2</v>
          </cell>
          <cell r="F35">
            <v>6.2362634168389455E-2</v>
          </cell>
          <cell r="G35">
            <v>7.8957880368337438E-2</v>
          </cell>
          <cell r="H35">
            <v>0.11340406968814248</v>
          </cell>
          <cell r="I35">
            <v>8.2846422722826857E-2</v>
          </cell>
          <cell r="J35">
            <v>7.8949799086628136E-2</v>
          </cell>
          <cell r="K35">
            <v>7.8437634590311528E-2</v>
          </cell>
          <cell r="L35">
            <v>8.7033625381253546E-2</v>
          </cell>
          <cell r="M35">
            <v>7.6279140597660097E-2</v>
          </cell>
          <cell r="N35">
            <v>9.265786467538914E-2</v>
          </cell>
        </row>
        <row r="37">
          <cell r="C37">
            <v>8.7786259541984726E-2</v>
          </cell>
          <cell r="D37">
            <v>8.0152671755725186E-2</v>
          </cell>
          <cell r="E37">
            <v>8.3969465648854963E-2</v>
          </cell>
          <cell r="F37">
            <v>8.3969465648854963E-2</v>
          </cell>
          <cell r="G37">
            <v>8.0152671755725186E-2</v>
          </cell>
          <cell r="H37">
            <v>8.7786259541984726E-2</v>
          </cell>
          <cell r="I37">
            <v>8.0152671755725186E-2</v>
          </cell>
          <cell r="J37">
            <v>8.0152671755725186E-2</v>
          </cell>
          <cell r="K37">
            <v>8.7786259541984726E-2</v>
          </cell>
          <cell r="L37">
            <v>8.0152671755725186E-2</v>
          </cell>
          <cell r="M37">
            <v>8.3969465648854963E-2</v>
          </cell>
          <cell r="N37">
            <v>8.3969465648854963E-2</v>
          </cell>
        </row>
        <row r="38">
          <cell r="C38">
            <v>8.4699453551912565E-2</v>
          </cell>
          <cell r="D38">
            <v>8.4699453551912565E-2</v>
          </cell>
          <cell r="E38">
            <v>8.1967213114754092E-2</v>
          </cell>
          <cell r="F38">
            <v>8.4699453551912565E-2</v>
          </cell>
          <cell r="G38">
            <v>8.1967213114754092E-2</v>
          </cell>
          <cell r="H38">
            <v>8.4699453551912565E-2</v>
          </cell>
          <cell r="I38">
            <v>8.4699453551912565E-2</v>
          </cell>
          <cell r="J38">
            <v>7.9234972677595633E-2</v>
          </cell>
          <cell r="K38">
            <v>8.4699453551912565E-2</v>
          </cell>
          <cell r="L38">
            <v>8.1967213114754092E-2</v>
          </cell>
          <cell r="M38">
            <v>8.4699453551912565E-2</v>
          </cell>
          <cell r="N38">
            <v>8.1967213114754092E-2</v>
          </cell>
        </row>
        <row r="49">
          <cell r="C49">
            <v>42189</v>
          </cell>
        </row>
        <row r="50">
          <cell r="C50">
            <v>42254</v>
          </cell>
        </row>
        <row r="51">
          <cell r="C51">
            <v>42289</v>
          </cell>
        </row>
        <row r="52">
          <cell r="C52">
            <v>42319</v>
          </cell>
        </row>
        <row r="53">
          <cell r="C53">
            <v>42334</v>
          </cell>
        </row>
        <row r="54">
          <cell r="C54">
            <v>42363</v>
          </cell>
        </row>
        <row r="55">
          <cell r="C55">
            <v>42370</v>
          </cell>
        </row>
        <row r="56">
          <cell r="C56">
            <v>42387</v>
          </cell>
        </row>
        <row r="57">
          <cell r="C57">
            <v>42415</v>
          </cell>
        </row>
        <row r="58">
          <cell r="C58">
            <v>42478</v>
          </cell>
        </row>
        <row r="59">
          <cell r="C59">
            <v>42520</v>
          </cell>
        </row>
        <row r="72">
          <cell r="B72">
            <v>1</v>
          </cell>
          <cell r="F72">
            <v>215.35999999999999</v>
          </cell>
        </row>
        <row r="73">
          <cell r="B73">
            <v>2</v>
          </cell>
          <cell r="F73">
            <v>256.96000000000004</v>
          </cell>
        </row>
        <row r="74">
          <cell r="B74">
            <v>3</v>
          </cell>
          <cell r="F74">
            <v>272.55999999999995</v>
          </cell>
        </row>
        <row r="75">
          <cell r="B75">
            <v>4</v>
          </cell>
          <cell r="F75">
            <v>288.15999999999997</v>
          </cell>
        </row>
        <row r="76">
          <cell r="B76">
            <v>5</v>
          </cell>
          <cell r="F76">
            <v>303.76</v>
          </cell>
        </row>
        <row r="77">
          <cell r="B77">
            <v>6</v>
          </cell>
          <cell r="F77">
            <v>319.36</v>
          </cell>
        </row>
        <row r="78">
          <cell r="B78">
            <v>7</v>
          </cell>
          <cell r="F78">
            <v>334.96</v>
          </cell>
        </row>
        <row r="85">
          <cell r="B85">
            <v>5090</v>
          </cell>
        </row>
        <row r="86">
          <cell r="B86">
            <v>5110</v>
          </cell>
        </row>
        <row r="87">
          <cell r="B87">
            <v>5130</v>
          </cell>
        </row>
        <row r="88">
          <cell r="B88">
            <v>5160</v>
          </cell>
        </row>
        <row r="89">
          <cell r="B89">
            <v>5230</v>
          </cell>
        </row>
        <row r="90">
          <cell r="B90">
            <v>5250</v>
          </cell>
        </row>
        <row r="91">
          <cell r="B91">
            <v>5320</v>
          </cell>
        </row>
        <row r="92">
          <cell r="B92">
            <v>5330</v>
          </cell>
        </row>
        <row r="93">
          <cell r="B93">
            <v>5340</v>
          </cell>
        </row>
        <row r="94">
          <cell r="B94">
            <v>5350</v>
          </cell>
        </row>
        <row r="95">
          <cell r="B95">
            <v>5410</v>
          </cell>
        </row>
        <row r="96">
          <cell r="B96">
            <v>5420</v>
          </cell>
        </row>
        <row r="97">
          <cell r="B97">
            <v>5430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DataCalcs"/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new CAF"/>
      <sheetName val="for pres"/>
      <sheetName val="Source"/>
      <sheetName val="Sheet1"/>
      <sheetName val="Sheet2"/>
      <sheetName val="Sheet3"/>
    </sheetNames>
    <sheetDataSet>
      <sheetData sheetId="0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Total Expenses=YR1 rate"/>
      <sheetName val="RateOptions"/>
      <sheetName val="GeogVar"/>
      <sheetName val="CostDrivers"/>
      <sheetName val="CostSummary"/>
      <sheetName val="CleanData"/>
      <sheetName val="RawDataCalcs"/>
      <sheetName val="RawContractData"/>
      <sheetName val="Source"/>
      <sheetName val="Benchmark Statistics"/>
      <sheetName val="CleanData (2)"/>
      <sheetName val="RawDataCalcs (2)"/>
      <sheetName val="Lookups"/>
      <sheetName val="Sourc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2">
          <cell r="L12">
            <v>0</v>
          </cell>
          <cell r="M12">
            <v>0.47942206821686489</v>
          </cell>
          <cell r="N12">
            <v>0.59107516603638444</v>
          </cell>
          <cell r="O12">
            <v>0</v>
          </cell>
          <cell r="P12">
            <v>0.14716929384611976</v>
          </cell>
          <cell r="Q12">
            <v>0.77728942548679902</v>
          </cell>
          <cell r="R12">
            <v>3.9793460642052985</v>
          </cell>
          <cell r="S12">
            <v>0</v>
          </cell>
          <cell r="T12">
            <v>6.8799860627629245E-2</v>
          </cell>
          <cell r="U12">
            <v>0</v>
          </cell>
          <cell r="V12">
            <v>0</v>
          </cell>
          <cell r="W12">
            <v>5.5124194334010168E-2</v>
          </cell>
          <cell r="X12">
            <v>0.10885459283877919</v>
          </cell>
          <cell r="Y12">
            <v>2.6944466327065229E-2</v>
          </cell>
          <cell r="Z12">
            <v>37657.202763269961</v>
          </cell>
          <cell r="AA12">
            <v>41481.381742527206</v>
          </cell>
          <cell r="AB12">
            <v>0</v>
          </cell>
          <cell r="AC12">
            <v>23180.701871100842</v>
          </cell>
          <cell r="AD12">
            <v>0</v>
          </cell>
          <cell r="AE12">
            <v>0</v>
          </cell>
          <cell r="AF12">
            <v>17680</v>
          </cell>
          <cell r="AG12">
            <v>30932.575823280509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17680</v>
          </cell>
          <cell r="AO12">
            <v>34886.084346898184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29311.548012080879</v>
          </cell>
          <cell r="AX12">
            <v>24465.648402802188</v>
          </cell>
          <cell r="AY12">
            <v>0</v>
          </cell>
          <cell r="AZ12">
            <v>0</v>
          </cell>
          <cell r="BA12">
            <v>17680</v>
          </cell>
          <cell r="BB12">
            <v>0</v>
          </cell>
          <cell r="BC12">
            <v>19175.405214616003</v>
          </cell>
          <cell r="BD12">
            <v>30701.478943232476</v>
          </cell>
          <cell r="BE12">
            <v>17680</v>
          </cell>
          <cell r="BF12">
            <v>17680</v>
          </cell>
          <cell r="BG12">
            <v>20600.958294636763</v>
          </cell>
          <cell r="BH12">
            <v>17680</v>
          </cell>
          <cell r="BI12">
            <v>17680</v>
          </cell>
          <cell r="BJ12">
            <v>17680</v>
          </cell>
          <cell r="BK12">
            <v>0</v>
          </cell>
          <cell r="BL12">
            <v>26322.226006430636</v>
          </cell>
          <cell r="BM12">
            <v>17680</v>
          </cell>
          <cell r="BN12">
            <v>38685.831484193477</v>
          </cell>
          <cell r="BO12">
            <v>23961.524385988574</v>
          </cell>
          <cell r="BP12">
            <v>30587.443549548538</v>
          </cell>
          <cell r="BQ12">
            <v>30374.501516037635</v>
          </cell>
          <cell r="BR12">
            <v>24065.321450444375</v>
          </cell>
          <cell r="BS12">
            <v>17680</v>
          </cell>
          <cell r="BT12">
            <v>31503.545017618279</v>
          </cell>
          <cell r="BU12">
            <v>0.10875010040212529</v>
          </cell>
          <cell r="BV12">
            <v>-665.86045161233085</v>
          </cell>
          <cell r="BW12">
            <v>30515.853243324513</v>
          </cell>
          <cell r="BX12">
            <v>-16660.640829909837</v>
          </cell>
          <cell r="BY12">
            <v>-9135.1790957685735</v>
          </cell>
          <cell r="BZ12">
            <v>32296.395852713424</v>
          </cell>
          <cell r="CA12">
            <v>334845.21992346627</v>
          </cell>
          <cell r="CB12">
            <v>0.10234530988206607</v>
          </cell>
          <cell r="CC12">
            <v>28765.51864806415</v>
          </cell>
          <cell r="CD12">
            <v>-5284.7957360897844</v>
          </cell>
          <cell r="CE12">
            <v>-25513.097684307293</v>
          </cell>
          <cell r="CF12">
            <v>-18906.352557716724</v>
          </cell>
          <cell r="CG12">
            <v>104276.06801952093</v>
          </cell>
          <cell r="CH12">
            <v>-14888.551594883442</v>
          </cell>
          <cell r="CI12">
            <v>216681.70258684226</v>
          </cell>
          <cell r="CJ12">
            <v>30515.853243324513</v>
          </cell>
          <cell r="CK12">
            <v>37966.399759004111</v>
          </cell>
          <cell r="CL12">
            <v>-9135.1790957685735</v>
          </cell>
          <cell r="CM12">
            <v>-8350.2509393528308</v>
          </cell>
          <cell r="CN12">
            <v>32296.395852713424</v>
          </cell>
          <cell r="CO12">
            <v>349550.20301367302</v>
          </cell>
          <cell r="CP12">
            <v>0.42294613762647371</v>
          </cell>
          <cell r="CQ12">
            <v>7.35905594988258E-2</v>
          </cell>
          <cell r="CR12">
            <v>8.2962594909753024E-2</v>
          </cell>
          <cell r="CS12">
            <v>1.7892516626277867E-2</v>
          </cell>
          <cell r="CT12">
            <v>-2.4732885317140137E-3</v>
          </cell>
          <cell r="CU12">
            <v>0.10586298753888759</v>
          </cell>
          <cell r="CV12">
            <v>42.600838212563545</v>
          </cell>
          <cell r="CW12">
            <v>5.3071657252094475</v>
          </cell>
          <cell r="CX12">
            <v>9.4706980108063252</v>
          </cell>
          <cell r="CY12">
            <v>-1.1700110965968467</v>
          </cell>
          <cell r="CZ12">
            <v>0.97393317189613549</v>
          </cell>
          <cell r="DA12">
            <v>13.160797782723682</v>
          </cell>
          <cell r="DB12">
            <v>80.826561365641552</v>
          </cell>
        </row>
        <row r="13">
          <cell r="L13">
            <v>22.480065146407</v>
          </cell>
          <cell r="M13">
            <v>1.0747456362248122</v>
          </cell>
          <cell r="N13">
            <v>2.7329248339636161</v>
          </cell>
          <cell r="O13">
            <v>0.29078784028338911</v>
          </cell>
          <cell r="P13">
            <v>3.2028307061538803</v>
          </cell>
          <cell r="Q13">
            <v>1.222710574513201</v>
          </cell>
          <cell r="R13">
            <v>16.372653935794702</v>
          </cell>
          <cell r="S13">
            <v>1.8165771771769958</v>
          </cell>
          <cell r="T13">
            <v>0.2110486242208556</v>
          </cell>
          <cell r="U13">
            <v>3.4194407243989366E-2</v>
          </cell>
          <cell r="V13">
            <v>0.29486276909909559</v>
          </cell>
          <cell r="W13">
            <v>7.0209138999323156E-2</v>
          </cell>
          <cell r="X13">
            <v>1.5136605586763723</v>
          </cell>
          <cell r="Y13">
            <v>5.6085836703237808E-2</v>
          </cell>
          <cell r="Z13">
            <v>72052.353271212793</v>
          </cell>
          <cell r="AA13">
            <v>117026.19825747277</v>
          </cell>
          <cell r="AB13">
            <v>0</v>
          </cell>
          <cell r="AC13">
            <v>67914.273684454718</v>
          </cell>
          <cell r="AD13">
            <v>0</v>
          </cell>
          <cell r="AE13">
            <v>0</v>
          </cell>
          <cell r="AF13">
            <v>53455.555555555555</v>
          </cell>
          <cell r="AG13">
            <v>131907.42417671951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33021.102040816324</v>
          </cell>
          <cell r="AO13">
            <v>40539.29362929229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41423.482202344065</v>
          </cell>
          <cell r="AX13">
            <v>45416.588620337287</v>
          </cell>
          <cell r="AY13">
            <v>0</v>
          </cell>
          <cell r="AZ13">
            <v>0</v>
          </cell>
          <cell r="BA13">
            <v>46311.377761028903</v>
          </cell>
          <cell r="BB13">
            <v>0</v>
          </cell>
          <cell r="BC13">
            <v>49620.594785383997</v>
          </cell>
          <cell r="BD13">
            <v>38093.165287536744</v>
          </cell>
          <cell r="BE13">
            <v>40410.526315789473</v>
          </cell>
          <cell r="BF13">
            <v>37251.243231968059</v>
          </cell>
          <cell r="BG13">
            <v>22717.334880124985</v>
          </cell>
          <cell r="BH13">
            <v>43556.327965630728</v>
          </cell>
          <cell r="BI13">
            <v>25381.428571428572</v>
          </cell>
          <cell r="BJ13">
            <v>23444.833333333336</v>
          </cell>
          <cell r="BK13">
            <v>0</v>
          </cell>
          <cell r="BL13">
            <v>37511.068903385298</v>
          </cell>
          <cell r="BM13">
            <v>93123.892778139023</v>
          </cell>
          <cell r="BN13">
            <v>75161.12445450385</v>
          </cell>
          <cell r="BO13">
            <v>120235.51265104848</v>
          </cell>
          <cell r="BP13">
            <v>39356.546406253517</v>
          </cell>
          <cell r="BQ13">
            <v>41923.151828633563</v>
          </cell>
          <cell r="BR13">
            <v>34860.115494120335</v>
          </cell>
          <cell r="BS13">
            <v>39268.080811067135</v>
          </cell>
          <cell r="BT13">
            <v>163298.52298238172</v>
          </cell>
          <cell r="BU13">
            <v>0.30951402011544682</v>
          </cell>
          <cell r="BV13">
            <v>1049.4056009049723</v>
          </cell>
          <cell r="BW13">
            <v>163902.66960738285</v>
          </cell>
          <cell r="BX13">
            <v>33115.928829909841</v>
          </cell>
          <cell r="BY13">
            <v>128723.77509576856</v>
          </cell>
          <cell r="BZ13">
            <v>235075.35593657917</v>
          </cell>
          <cell r="CA13">
            <v>1129686.2829272412</v>
          </cell>
          <cell r="CB13">
            <v>0.26182901402968572</v>
          </cell>
          <cell r="CC13">
            <v>147377.24535193585</v>
          </cell>
          <cell r="CD13">
            <v>16435.075736089784</v>
          </cell>
          <cell r="CE13">
            <v>121361.9336843073</v>
          </cell>
          <cell r="CF13">
            <v>62410.420557716723</v>
          </cell>
          <cell r="CG13">
            <v>413661.7199804791</v>
          </cell>
          <cell r="CH13">
            <v>40855.207594883439</v>
          </cell>
          <cell r="CI13">
            <v>653868.68941315776</v>
          </cell>
          <cell r="CJ13">
            <v>163902.66960738285</v>
          </cell>
          <cell r="CK13">
            <v>142570.37624099589</v>
          </cell>
          <cell r="CL13">
            <v>128723.77509576856</v>
          </cell>
          <cell r="CM13">
            <v>42639.914939352835</v>
          </cell>
          <cell r="CN13">
            <v>235075.35593657917</v>
          </cell>
          <cell r="CO13">
            <v>1317205.4996263271</v>
          </cell>
          <cell r="CP13">
            <v>0.63910146780055677</v>
          </cell>
          <cell r="CQ13">
            <v>0.15684808047742871</v>
          </cell>
          <cell r="CR13">
            <v>0.13469498808628508</v>
          </cell>
          <cell r="CS13">
            <v>0.11500826593670618</v>
          </cell>
          <cell r="CT13">
            <v>4.1578822468167242E-2</v>
          </cell>
          <cell r="CU13">
            <v>0.2119868675623521</v>
          </cell>
          <cell r="CV13">
            <v>143.50182671064113</v>
          </cell>
          <cell r="CW13">
            <v>32.845811714322963</v>
          </cell>
          <cell r="CX13">
            <v>28.993534782884005</v>
          </cell>
          <cell r="CY13">
            <v>22.748648622541225</v>
          </cell>
          <cell r="CZ13">
            <v>4.0384890780000875</v>
          </cell>
          <cell r="DA13">
            <v>37.670291443995474</v>
          </cell>
          <cell r="DB13">
            <v>259.3154627933456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A107"/>
  <sheetViews>
    <sheetView showGridLines="0" tabSelected="1" zoomScale="110" zoomScaleNormal="110" zoomScaleSheetLayoutView="85" workbookViewId="0">
      <selection activeCell="R12" sqref="R12"/>
    </sheetView>
  </sheetViews>
  <sheetFormatPr defaultColWidth="9.33203125" defaultRowHeight="15.75" customHeight="1" x14ac:dyDescent="0.2"/>
  <cols>
    <col min="1" max="1" width="2.33203125" style="18" customWidth="1"/>
    <col min="2" max="2" width="41" style="15" customWidth="1"/>
    <col min="3" max="3" width="13.5" style="15" customWidth="1"/>
    <col min="4" max="4" width="10.1640625" style="15" bestFit="1" customWidth="1"/>
    <col min="5" max="5" width="12.6640625" style="15" bestFit="1" customWidth="1"/>
    <col min="6" max="6" width="2.6640625" style="18" customWidth="1"/>
    <col min="7" max="7" width="40.83203125" style="18" customWidth="1"/>
    <col min="8" max="8" width="14.6640625" style="128" customWidth="1"/>
    <col min="9" max="9" width="10.1640625" style="18" customWidth="1"/>
    <col min="10" max="10" width="14.5" style="18" customWidth="1"/>
    <col min="11" max="11" width="12.5" style="18" customWidth="1"/>
    <col min="12" max="12" width="28.1640625" style="18" bestFit="1" customWidth="1"/>
    <col min="13" max="13" width="9.5" style="18" bestFit="1" customWidth="1"/>
    <col min="14" max="17" width="9.33203125" style="18"/>
    <col min="18" max="18" width="11.33203125" style="18" customWidth="1"/>
    <col min="19" max="22" width="9.33203125" style="18"/>
    <col min="23" max="23" width="13.6640625" style="18" customWidth="1"/>
    <col min="24" max="48" width="9.33203125" style="18"/>
    <col min="49" max="16384" width="9.33203125" style="15"/>
  </cols>
  <sheetData>
    <row r="1" spans="1:53" s="18" customFormat="1" ht="15.75" customHeight="1" x14ac:dyDescent="0.25">
      <c r="A1" s="5"/>
      <c r="B1" s="145" t="s">
        <v>268</v>
      </c>
      <c r="C1" s="146"/>
      <c r="D1" s="146"/>
      <c r="E1" s="146"/>
      <c r="F1" s="5"/>
      <c r="H1" s="128"/>
    </row>
    <row r="2" spans="1:53" s="18" customFormat="1" ht="15.75" customHeight="1" x14ac:dyDescent="0.2">
      <c r="A2" s="5"/>
      <c r="B2" s="5"/>
      <c r="C2" s="5"/>
      <c r="D2" s="5"/>
      <c r="E2" s="5"/>
      <c r="F2" s="5"/>
      <c r="H2" s="128"/>
    </row>
    <row r="3" spans="1:53" s="18" customFormat="1" ht="15.75" customHeight="1" thickBot="1" x14ac:dyDescent="0.25">
      <c r="A3" s="5"/>
      <c r="B3" s="5"/>
      <c r="C3" s="5"/>
      <c r="D3" s="5"/>
      <c r="E3" s="5"/>
      <c r="F3" s="5"/>
      <c r="H3" s="128"/>
    </row>
    <row r="4" spans="1:53" ht="15.75" customHeight="1" x14ac:dyDescent="0.25">
      <c r="A4" s="5"/>
      <c r="B4" s="274" t="s">
        <v>2</v>
      </c>
      <c r="C4" s="275"/>
      <c r="D4" s="275"/>
      <c r="E4" s="276"/>
      <c r="F4" s="5"/>
      <c r="G4" s="274" t="s">
        <v>21</v>
      </c>
      <c r="H4" s="275"/>
      <c r="I4" s="275"/>
      <c r="J4" s="276"/>
      <c r="K4" s="158"/>
      <c r="L4" s="267" t="s">
        <v>0</v>
      </c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9"/>
    </row>
    <row r="5" spans="1:53" ht="15.75" customHeight="1" x14ac:dyDescent="0.25">
      <c r="A5" s="5"/>
      <c r="B5" s="169"/>
      <c r="C5" s="170"/>
      <c r="D5" s="170" t="s">
        <v>5</v>
      </c>
      <c r="E5" s="171" t="s">
        <v>6</v>
      </c>
      <c r="F5" s="5"/>
      <c r="G5" s="169"/>
      <c r="H5" s="170"/>
      <c r="I5" s="170" t="s">
        <v>5</v>
      </c>
      <c r="J5" s="171" t="s">
        <v>6</v>
      </c>
      <c r="K5" s="159"/>
      <c r="L5" s="188" t="s">
        <v>300</v>
      </c>
      <c r="M5" s="251" t="s">
        <v>2</v>
      </c>
      <c r="N5" s="251" t="s">
        <v>21</v>
      </c>
      <c r="O5" s="251" t="s">
        <v>22</v>
      </c>
      <c r="P5" s="251" t="s">
        <v>301</v>
      </c>
      <c r="Q5" s="251" t="s">
        <v>302</v>
      </c>
      <c r="R5" s="251" t="s">
        <v>26</v>
      </c>
      <c r="S5" s="189" t="s">
        <v>1</v>
      </c>
      <c r="T5" s="190"/>
      <c r="U5" s="190"/>
      <c r="V5" s="190"/>
      <c r="W5" s="191"/>
      <c r="AW5" s="18"/>
      <c r="AX5" s="18"/>
      <c r="AY5" s="18"/>
      <c r="AZ5" s="18"/>
      <c r="BA5" s="18"/>
    </row>
    <row r="6" spans="1:53" ht="15.75" customHeight="1" x14ac:dyDescent="0.25">
      <c r="A6" s="5"/>
      <c r="B6" s="164" t="s">
        <v>3</v>
      </c>
      <c r="C6" s="2"/>
      <c r="D6" s="129"/>
      <c r="E6" s="147">
        <v>72975</v>
      </c>
      <c r="F6" s="5"/>
      <c r="G6" s="164" t="s">
        <v>3</v>
      </c>
      <c r="H6" s="2"/>
      <c r="I6" s="129"/>
      <c r="J6" s="147">
        <v>83921.25</v>
      </c>
      <c r="K6" s="2"/>
      <c r="L6" s="163" t="s">
        <v>3</v>
      </c>
      <c r="M6" s="253">
        <v>1</v>
      </c>
      <c r="N6" s="253">
        <v>1.1499999999999999</v>
      </c>
      <c r="O6" s="253">
        <v>1.3</v>
      </c>
      <c r="P6" s="253">
        <v>1.3</v>
      </c>
      <c r="Q6" s="254">
        <v>1.75</v>
      </c>
      <c r="R6" s="255">
        <v>2</v>
      </c>
      <c r="S6" s="193" t="s">
        <v>267</v>
      </c>
      <c r="W6" s="154"/>
      <c r="AW6" s="18"/>
      <c r="AX6" s="18"/>
      <c r="AY6" s="18"/>
      <c r="AZ6" s="18"/>
      <c r="BA6" s="18"/>
    </row>
    <row r="7" spans="1:53" ht="15.75" customHeight="1" x14ac:dyDescent="0.25">
      <c r="A7" s="5"/>
      <c r="B7" s="165" t="s">
        <v>297</v>
      </c>
      <c r="C7" s="166"/>
      <c r="D7" s="167"/>
      <c r="E7" s="168">
        <v>144752.70000000001</v>
      </c>
      <c r="F7" s="5"/>
      <c r="G7" s="165" t="s">
        <v>297</v>
      </c>
      <c r="H7" s="166"/>
      <c r="I7" s="167"/>
      <c r="J7" s="168">
        <v>180048.1</v>
      </c>
      <c r="K7" s="2"/>
      <c r="L7" s="163" t="s">
        <v>7</v>
      </c>
      <c r="M7" s="256">
        <v>1.25</v>
      </c>
      <c r="N7" s="256">
        <v>1.95</v>
      </c>
      <c r="O7" s="256">
        <v>2.6</v>
      </c>
      <c r="P7" s="256">
        <v>3.2</v>
      </c>
      <c r="Q7" s="254">
        <v>1.75</v>
      </c>
      <c r="R7" s="257">
        <v>3.25</v>
      </c>
      <c r="S7" s="194" t="s">
        <v>265</v>
      </c>
      <c r="W7" s="154"/>
      <c r="AW7" s="18"/>
      <c r="AX7" s="18"/>
      <c r="AY7" s="18"/>
      <c r="AZ7" s="18"/>
      <c r="BA7" s="18"/>
    </row>
    <row r="8" spans="1:53" ht="15.75" customHeight="1" x14ac:dyDescent="0.25">
      <c r="A8" s="5"/>
      <c r="B8" s="148" t="s">
        <v>10</v>
      </c>
      <c r="C8" s="130"/>
      <c r="D8" s="131">
        <f>SUM(M6:M9)</f>
        <v>3.75</v>
      </c>
      <c r="E8" s="149">
        <f>SUM(E6:E7)</f>
        <v>217727.7</v>
      </c>
      <c r="F8" s="5"/>
      <c r="G8" s="148" t="s">
        <v>10</v>
      </c>
      <c r="H8" s="130"/>
      <c r="I8" s="131">
        <f>SUM(N6:N9)</f>
        <v>4.5999999999999996</v>
      </c>
      <c r="J8" s="149">
        <f>SUM(J6:J7)</f>
        <v>263969.34999999998</v>
      </c>
      <c r="K8" s="2"/>
      <c r="L8" s="163" t="s">
        <v>269</v>
      </c>
      <c r="M8" s="256">
        <v>1</v>
      </c>
      <c r="N8" s="256">
        <v>1</v>
      </c>
      <c r="O8" s="256">
        <v>1</v>
      </c>
      <c r="P8" s="256">
        <v>1</v>
      </c>
      <c r="Q8" s="254">
        <v>4</v>
      </c>
      <c r="R8" s="257">
        <v>5</v>
      </c>
      <c r="S8" s="194" t="s">
        <v>266</v>
      </c>
      <c r="W8" s="154"/>
      <c r="AW8" s="18"/>
      <c r="AX8" s="18"/>
      <c r="AY8" s="18"/>
      <c r="AZ8" s="18"/>
      <c r="BA8" s="18"/>
    </row>
    <row r="9" spans="1:53" ht="15.75" customHeight="1" thickBot="1" x14ac:dyDescent="0.3">
      <c r="A9" s="5"/>
      <c r="B9" s="1" t="s">
        <v>303</v>
      </c>
      <c r="C9" s="5"/>
      <c r="D9" s="250">
        <f>R11</f>
        <v>0.25390000000000001</v>
      </c>
      <c r="E9" s="152">
        <f>E8*D9</f>
        <v>55281.063030000005</v>
      </c>
      <c r="F9" s="5"/>
      <c r="G9" s="1" t="s">
        <v>303</v>
      </c>
      <c r="H9" s="18"/>
      <c r="I9" s="260">
        <f>R11</f>
        <v>0.25390000000000001</v>
      </c>
      <c r="J9" s="261">
        <f>J8*I9</f>
        <v>67021.817964999995</v>
      </c>
      <c r="K9" s="2"/>
      <c r="L9" s="163" t="s">
        <v>8</v>
      </c>
      <c r="M9" s="256">
        <v>0.5</v>
      </c>
      <c r="N9" s="256">
        <v>0.5</v>
      </c>
      <c r="O9" s="256">
        <v>0.5</v>
      </c>
      <c r="P9" s="256">
        <v>0.5</v>
      </c>
      <c r="Q9" s="254">
        <v>0.5</v>
      </c>
      <c r="R9" s="257">
        <v>0.5</v>
      </c>
      <c r="S9" s="194" t="s">
        <v>265</v>
      </c>
      <c r="W9" s="154"/>
      <c r="AW9" s="18"/>
      <c r="AX9" s="18"/>
      <c r="AY9" s="18"/>
      <c r="AZ9" s="18"/>
      <c r="BA9" s="18"/>
    </row>
    <row r="10" spans="1:53" ht="15.75" customHeight="1" thickBot="1" x14ac:dyDescent="0.3">
      <c r="A10" s="5"/>
      <c r="B10" s="150" t="s">
        <v>298</v>
      </c>
      <c r="C10" s="5"/>
      <c r="D10" s="7">
        <f>R16</f>
        <v>2.7811565914169036E-2</v>
      </c>
      <c r="E10" s="185">
        <f>(E8+E9)*D10</f>
        <v>7592.8012081546003</v>
      </c>
      <c r="F10" s="5"/>
      <c r="G10" s="150" t="s">
        <v>298</v>
      </c>
      <c r="H10" s="5"/>
      <c r="I10" s="7">
        <f>R16</f>
        <v>2.7811565914169036E-2</v>
      </c>
      <c r="J10" s="185">
        <f>(J8+J9)*I10</f>
        <v>9205.3826848663921</v>
      </c>
      <c r="L10" s="264" t="s">
        <v>9</v>
      </c>
      <c r="M10" s="265"/>
      <c r="N10" s="265"/>
      <c r="O10" s="265"/>
      <c r="P10" s="265"/>
      <c r="Q10" s="265"/>
      <c r="R10" s="265"/>
      <c r="S10" s="265"/>
      <c r="T10" s="265"/>
      <c r="U10" s="265"/>
      <c r="V10" s="265"/>
      <c r="W10" s="266"/>
      <c r="AW10" s="18"/>
      <c r="AX10" s="18"/>
      <c r="AY10" s="18"/>
      <c r="AZ10" s="18"/>
      <c r="BA10" s="18"/>
    </row>
    <row r="11" spans="1:53" ht="15.75" customHeight="1" thickTop="1" x14ac:dyDescent="0.25">
      <c r="A11" s="5"/>
      <c r="B11" s="148" t="s">
        <v>13</v>
      </c>
      <c r="C11" s="5"/>
      <c r="D11" s="5"/>
      <c r="E11" s="151">
        <f>E8+E10+E9</f>
        <v>280601.56423815462</v>
      </c>
      <c r="F11" s="5"/>
      <c r="G11" s="148" t="s">
        <v>13</v>
      </c>
      <c r="H11" s="5"/>
      <c r="I11" s="5"/>
      <c r="J11" s="151">
        <f>J8+J10+J9</f>
        <v>340196.55064986635</v>
      </c>
      <c r="K11" s="132"/>
      <c r="L11" s="163" t="s">
        <v>11</v>
      </c>
      <c r="M11" s="160"/>
      <c r="N11" s="160"/>
      <c r="O11" s="160"/>
      <c r="P11" s="160"/>
      <c r="Q11" s="160"/>
      <c r="R11" s="133">
        <f>'M2021 53rd BLS  SALARY CHART'!D38</f>
        <v>0.25390000000000001</v>
      </c>
      <c r="S11" s="194" t="s">
        <v>12</v>
      </c>
      <c r="W11" s="154"/>
      <c r="AW11" s="18"/>
      <c r="AX11" s="18"/>
      <c r="AY11" s="18"/>
      <c r="AZ11" s="18"/>
      <c r="BA11" s="18"/>
    </row>
    <row r="12" spans="1:53" ht="15.75" customHeight="1" thickBot="1" x14ac:dyDescent="0.3">
      <c r="A12" s="5"/>
      <c r="B12" s="153" t="str">
        <f>L12</f>
        <v>Program Expenses (per FTE)</v>
      </c>
      <c r="C12" s="5"/>
      <c r="D12" s="10">
        <f>R12</f>
        <v>8654.4699999999993</v>
      </c>
      <c r="E12" s="172">
        <f>D12*D8</f>
        <v>32454.262499999997</v>
      </c>
      <c r="F12" s="5"/>
      <c r="G12" s="153" t="str">
        <f>L12</f>
        <v>Program Expenses (per FTE)</v>
      </c>
      <c r="H12" s="18"/>
      <c r="I12" s="10">
        <f>R12</f>
        <v>8654.4699999999993</v>
      </c>
      <c r="J12" s="172">
        <f>I12*I8</f>
        <v>39810.561999999991</v>
      </c>
      <c r="K12" s="5"/>
      <c r="L12" s="163" t="s">
        <v>270</v>
      </c>
      <c r="M12" s="160"/>
      <c r="N12" s="160"/>
      <c r="O12" s="160"/>
      <c r="P12" s="160"/>
      <c r="Q12" s="160"/>
      <c r="R12" s="258">
        <v>8654.4699999999993</v>
      </c>
      <c r="S12" s="194" t="s">
        <v>276</v>
      </c>
      <c r="W12" s="154"/>
      <c r="AW12" s="18"/>
      <c r="AX12" s="18"/>
      <c r="AY12" s="18"/>
      <c r="AZ12" s="18"/>
      <c r="BA12" s="18"/>
    </row>
    <row r="13" spans="1:53" ht="15.75" customHeight="1" thickTop="1" x14ac:dyDescent="0.25">
      <c r="A13" s="5"/>
      <c r="B13" s="148" t="s">
        <v>16</v>
      </c>
      <c r="C13" s="5"/>
      <c r="D13" s="5"/>
      <c r="E13" s="149">
        <f>SUM(E11:E12)</f>
        <v>313055.82673815463</v>
      </c>
      <c r="F13" s="5"/>
      <c r="G13" s="148" t="s">
        <v>16</v>
      </c>
      <c r="H13" s="5"/>
      <c r="J13" s="149">
        <f>SUM(J11:J12)</f>
        <v>380007.11264986632</v>
      </c>
      <c r="K13" s="8"/>
      <c r="L13" s="161"/>
      <c r="S13" s="192"/>
      <c r="W13" s="154"/>
      <c r="AW13" s="18"/>
      <c r="AX13" s="18"/>
      <c r="AY13" s="18"/>
      <c r="AZ13" s="18"/>
      <c r="BA13" s="18"/>
    </row>
    <row r="14" spans="1:53" ht="15.75" customHeight="1" thickBot="1" x14ac:dyDescent="0.3">
      <c r="A14" s="5"/>
      <c r="B14" s="173" t="s">
        <v>17</v>
      </c>
      <c r="C14" s="5"/>
      <c r="D14" s="134">
        <f>R14</f>
        <v>0.12</v>
      </c>
      <c r="E14" s="175">
        <f>(E13-E10)*D14</f>
        <v>36655.563063600006</v>
      </c>
      <c r="F14" s="5"/>
      <c r="G14" s="150" t="s">
        <v>17</v>
      </c>
      <c r="H14" s="5"/>
      <c r="I14" s="134">
        <f>'[17]Pivot Tables'!$H$42</f>
        <v>0.12</v>
      </c>
      <c r="J14" s="175">
        <f>(J13-J10)*I14</f>
        <v>44496.207595799991</v>
      </c>
      <c r="K14" s="9"/>
      <c r="L14" s="163" t="s">
        <v>14</v>
      </c>
      <c r="M14" s="160"/>
      <c r="N14" s="160"/>
      <c r="O14" s="160"/>
      <c r="P14" s="160"/>
      <c r="Q14" s="160"/>
      <c r="R14" s="133">
        <f>'M2021 53rd BLS  SALARY CHART'!D41</f>
        <v>0.12</v>
      </c>
      <c r="S14" s="194" t="s">
        <v>15</v>
      </c>
      <c r="W14" s="154"/>
      <c r="AW14" s="18"/>
      <c r="AX14" s="18"/>
      <c r="AY14" s="18"/>
      <c r="AZ14" s="18"/>
      <c r="BA14" s="18"/>
    </row>
    <row r="15" spans="1:53" ht="15.75" customHeight="1" thickTop="1" x14ac:dyDescent="0.25">
      <c r="A15" s="5"/>
      <c r="B15" s="173" t="s">
        <v>19</v>
      </c>
      <c r="C15" s="19"/>
      <c r="D15" s="19"/>
      <c r="E15" s="151">
        <f>SUM(E13:E14)</f>
        <v>349711.38980175462</v>
      </c>
      <c r="F15" s="5"/>
      <c r="G15" s="150" t="s">
        <v>19</v>
      </c>
      <c r="H15" s="6"/>
      <c r="I15" s="6"/>
      <c r="J15" s="176">
        <f>SUM(J13:J14)</f>
        <v>424503.32024566631</v>
      </c>
      <c r="K15" s="8"/>
      <c r="L15" s="163"/>
      <c r="M15" s="160"/>
      <c r="N15" s="160"/>
      <c r="O15" s="160"/>
      <c r="P15" s="160"/>
      <c r="Q15" s="160"/>
      <c r="R15" s="258"/>
      <c r="S15" s="194"/>
      <c r="W15" s="154"/>
      <c r="AW15" s="18"/>
      <c r="AX15" s="18"/>
      <c r="AY15" s="18"/>
      <c r="AZ15" s="18"/>
      <c r="BA15" s="18"/>
    </row>
    <row r="16" spans="1:53" ht="15.75" customHeight="1" thickBot="1" x14ac:dyDescent="0.3">
      <c r="A16" s="5"/>
      <c r="B16" s="174" t="s">
        <v>299</v>
      </c>
      <c r="C16" s="5"/>
      <c r="D16" s="7">
        <f>R16</f>
        <v>2.7811565914169036E-2</v>
      </c>
      <c r="E16" s="178">
        <f>(E15-E11)*D16</f>
        <v>1922.0524689787856</v>
      </c>
      <c r="F16" s="5"/>
      <c r="G16" s="174" t="s">
        <v>299</v>
      </c>
      <c r="H16" s="4"/>
      <c r="I16" s="14">
        <f>D16</f>
        <v>2.7811565914169036E-2</v>
      </c>
      <c r="J16" s="179">
        <f>(J15-J11)*I16</f>
        <v>2344.7032796242529</v>
      </c>
      <c r="K16" s="11"/>
      <c r="L16" s="180" t="s">
        <v>271</v>
      </c>
      <c r="M16" s="252"/>
      <c r="N16" s="252"/>
      <c r="O16" s="252"/>
      <c r="P16" s="252"/>
      <c r="Q16" s="252"/>
      <c r="R16" s="259">
        <f>'CAF Fall 2022'!CH23</f>
        <v>2.7811565914169036E-2</v>
      </c>
      <c r="S16" s="195" t="s">
        <v>18</v>
      </c>
      <c r="T16" s="155"/>
      <c r="U16" s="155"/>
      <c r="V16" s="155"/>
      <c r="W16" s="156"/>
      <c r="AW16" s="18"/>
      <c r="AX16" s="18"/>
      <c r="AY16" s="18"/>
      <c r="AZ16" s="18"/>
      <c r="BA16" s="18"/>
    </row>
    <row r="17" spans="1:49" ht="15.75" customHeight="1" thickTop="1" x14ac:dyDescent="0.25">
      <c r="A17" s="5"/>
      <c r="B17" s="161"/>
      <c r="C17" s="18"/>
      <c r="D17" s="18"/>
      <c r="E17" s="151">
        <f>E16+E15</f>
        <v>351633.44227073342</v>
      </c>
      <c r="F17" s="5"/>
      <c r="G17" s="148"/>
      <c r="H17" s="4"/>
      <c r="I17" s="14"/>
      <c r="J17" s="176">
        <f>J16+J15</f>
        <v>426848.02352529054</v>
      </c>
      <c r="K17" s="11"/>
    </row>
    <row r="18" spans="1:49" ht="15.75" customHeight="1" thickBot="1" x14ac:dyDescent="0.3">
      <c r="A18" s="5"/>
      <c r="B18" s="12" t="s">
        <v>20</v>
      </c>
      <c r="C18" s="16"/>
      <c r="D18" s="16"/>
      <c r="E18" s="177">
        <f>E17/12</f>
        <v>29302.78685589445</v>
      </c>
      <c r="F18" s="5"/>
      <c r="G18" s="12" t="s">
        <v>20</v>
      </c>
      <c r="H18" s="16"/>
      <c r="I18" s="16"/>
      <c r="J18" s="177">
        <f>J17/12</f>
        <v>35570.668627107545</v>
      </c>
      <c r="K18" s="135"/>
      <c r="L18" s="160"/>
      <c r="M18" s="133"/>
      <c r="N18" s="137"/>
    </row>
    <row r="19" spans="1:49" ht="15.75" customHeight="1" x14ac:dyDescent="0.3">
      <c r="A19" s="5"/>
      <c r="B19" s="18"/>
      <c r="C19" s="18"/>
      <c r="D19" s="18"/>
      <c r="E19" s="18"/>
      <c r="F19" s="5"/>
      <c r="H19" s="139"/>
      <c r="K19" s="20"/>
      <c r="L19" s="160"/>
      <c r="M19" s="133"/>
      <c r="N19" s="137"/>
    </row>
    <row r="20" spans="1:49" ht="15.75" customHeight="1" thickBot="1" x14ac:dyDescent="0.35">
      <c r="A20" s="5"/>
      <c r="B20" s="13"/>
      <c r="C20" s="4"/>
      <c r="D20" s="4"/>
      <c r="E20" s="3"/>
      <c r="H20" s="139"/>
      <c r="I20" s="140"/>
      <c r="J20" s="141"/>
      <c r="K20" s="20"/>
    </row>
    <row r="21" spans="1:49" ht="15.75" customHeight="1" x14ac:dyDescent="0.25">
      <c r="A21" s="5"/>
      <c r="B21" s="274" t="s">
        <v>22</v>
      </c>
      <c r="C21" s="275"/>
      <c r="D21" s="275"/>
      <c r="E21" s="276"/>
      <c r="G21" s="274" t="s">
        <v>23</v>
      </c>
      <c r="H21" s="275"/>
      <c r="I21" s="275"/>
      <c r="J21" s="276"/>
      <c r="K21" s="20"/>
      <c r="L21" s="181"/>
      <c r="M21" s="136"/>
      <c r="N21" s="137"/>
    </row>
    <row r="22" spans="1:49" ht="15.75" customHeight="1" x14ac:dyDescent="0.25">
      <c r="A22" s="5"/>
      <c r="B22" s="182"/>
      <c r="C22" s="183"/>
      <c r="D22" s="183" t="s">
        <v>5</v>
      </c>
      <c r="E22" s="184" t="s">
        <v>6</v>
      </c>
      <c r="G22" s="182"/>
      <c r="H22" s="183"/>
      <c r="I22" s="183" t="s">
        <v>5</v>
      </c>
      <c r="J22" s="184" t="s">
        <v>6</v>
      </c>
      <c r="K22" s="143"/>
      <c r="AW22" s="18"/>
    </row>
    <row r="23" spans="1:49" ht="15.75" customHeight="1" x14ac:dyDescent="0.25">
      <c r="A23" s="5"/>
      <c r="B23" s="164" t="s">
        <v>3</v>
      </c>
      <c r="C23" s="2"/>
      <c r="D23" s="129"/>
      <c r="E23" s="147">
        <v>94867.5</v>
      </c>
      <c r="G23" s="164" t="s">
        <v>3</v>
      </c>
      <c r="H23" s="2"/>
      <c r="I23" s="129"/>
      <c r="J23" s="147">
        <v>94867.5</v>
      </c>
      <c r="AW23" s="18"/>
    </row>
    <row r="24" spans="1:49" ht="15.75" customHeight="1" x14ac:dyDescent="0.25">
      <c r="A24" s="5"/>
      <c r="B24" s="165" t="s">
        <v>297</v>
      </c>
      <c r="C24" s="166"/>
      <c r="D24" s="167"/>
      <c r="E24" s="168">
        <v>212822.39999999999</v>
      </c>
      <c r="G24" s="165" t="s">
        <v>297</v>
      </c>
      <c r="H24" s="166"/>
      <c r="I24" s="167"/>
      <c r="J24" s="168">
        <v>243075.6</v>
      </c>
      <c r="AW24" s="18"/>
    </row>
    <row r="25" spans="1:49" ht="15.75" customHeight="1" x14ac:dyDescent="0.3">
      <c r="B25" s="148" t="s">
        <v>10</v>
      </c>
      <c r="C25" s="130"/>
      <c r="D25" s="131">
        <f>SUM(O6:O9)</f>
        <v>5.4</v>
      </c>
      <c r="E25" s="149">
        <f>SUM(E23:E24)</f>
        <v>307689.90000000002</v>
      </c>
      <c r="G25" s="148" t="s">
        <v>10</v>
      </c>
      <c r="H25" s="130"/>
      <c r="I25" s="131">
        <f>SUM(P6:P9)</f>
        <v>6</v>
      </c>
      <c r="J25" s="149">
        <f>SUM(J23:J24)</f>
        <v>337943.1</v>
      </c>
      <c r="K25" s="141"/>
      <c r="L25" s="140"/>
    </row>
    <row r="26" spans="1:49" ht="15.75" customHeight="1" x14ac:dyDescent="0.3">
      <c r="B26" s="150" t="s">
        <v>11</v>
      </c>
      <c r="C26" s="5"/>
      <c r="D26" s="7">
        <f>R11</f>
        <v>0.25390000000000001</v>
      </c>
      <c r="E26" s="157">
        <f>E25*D26</f>
        <v>78122.465610000014</v>
      </c>
      <c r="G26" s="150" t="s">
        <v>11</v>
      </c>
      <c r="H26" s="5"/>
      <c r="I26" s="7">
        <f>R11</f>
        <v>0.25390000000000001</v>
      </c>
      <c r="J26" s="157">
        <f>J25*I26</f>
        <v>85803.753089999998</v>
      </c>
      <c r="K26" s="158"/>
      <c r="L26" s="140"/>
    </row>
    <row r="27" spans="1:49" ht="15.75" customHeight="1" thickBot="1" x14ac:dyDescent="0.35">
      <c r="B27" s="150" t="str">
        <f>B10</f>
        <v>CAF on Compensation</v>
      </c>
      <c r="C27" s="5"/>
      <c r="D27" s="7">
        <f>R16</f>
        <v>2.7811565914169036E-2</v>
      </c>
      <c r="E27" s="185">
        <f>SUM(E26+E25)*D27</f>
        <v>10730.046036663998</v>
      </c>
      <c r="G27" s="150" t="str">
        <f>G10</f>
        <v>CAF on Compensation</v>
      </c>
      <c r="H27" s="5"/>
      <c r="I27" s="7">
        <f>R16</f>
        <v>2.7811565914169036E-2</v>
      </c>
      <c r="J27" s="185">
        <f>(J26+J25)*I27</f>
        <v>11785.063535634237</v>
      </c>
      <c r="K27" s="159"/>
      <c r="L27" s="140"/>
    </row>
    <row r="28" spans="1:49" ht="15.75" customHeight="1" thickTop="1" x14ac:dyDescent="0.3">
      <c r="B28" s="148" t="s">
        <v>13</v>
      </c>
      <c r="C28" s="5"/>
      <c r="D28" s="5"/>
      <c r="E28" s="151">
        <f>E25+E26+E27</f>
        <v>396542.41164666403</v>
      </c>
      <c r="G28" s="148" t="s">
        <v>13</v>
      </c>
      <c r="H28" s="5"/>
      <c r="I28" s="5"/>
      <c r="J28" s="151">
        <f>J25+J26+J27</f>
        <v>435531.91662563424</v>
      </c>
      <c r="K28" s="2"/>
      <c r="L28" s="140"/>
    </row>
    <row r="29" spans="1:49" ht="15.75" customHeight="1" thickBot="1" x14ac:dyDescent="0.35">
      <c r="B29" s="153" t="str">
        <f>L12</f>
        <v>Program Expenses (per FTE)</v>
      </c>
      <c r="C29" s="5"/>
      <c r="D29" s="10">
        <f>R12</f>
        <v>8654.4699999999993</v>
      </c>
      <c r="E29" s="172">
        <f>D29*D25</f>
        <v>46734.137999999999</v>
      </c>
      <c r="G29" s="153" t="str">
        <f>L12</f>
        <v>Program Expenses (per FTE)</v>
      </c>
      <c r="H29" s="4"/>
      <c r="I29" s="10">
        <f>R12</f>
        <v>8654.4699999999993</v>
      </c>
      <c r="J29" s="172">
        <f>I29*I25</f>
        <v>51926.819999999992</v>
      </c>
      <c r="K29" s="2"/>
      <c r="L29" s="140"/>
    </row>
    <row r="30" spans="1:49" ht="15.75" customHeight="1" thickTop="1" x14ac:dyDescent="0.3">
      <c r="B30" s="148" t="s">
        <v>16</v>
      </c>
      <c r="C30" s="5"/>
      <c r="D30" s="5"/>
      <c r="E30" s="149">
        <f>SUM(E28:E29)</f>
        <v>443276.549646664</v>
      </c>
      <c r="G30" s="148" t="s">
        <v>16</v>
      </c>
      <c r="H30" s="4"/>
      <c r="I30" s="4"/>
      <c r="J30" s="186">
        <f>SUM(J28:J29)</f>
        <v>487458.73662563425</v>
      </c>
      <c r="K30" s="2"/>
      <c r="L30" s="140"/>
    </row>
    <row r="31" spans="1:49" ht="15.75" customHeight="1" thickBot="1" x14ac:dyDescent="0.35">
      <c r="B31" s="150" t="s">
        <v>17</v>
      </c>
      <c r="C31" s="19"/>
      <c r="D31" s="134">
        <f>'[17]Pivot Tables'!$H$42</f>
        <v>0.12</v>
      </c>
      <c r="E31" s="175">
        <f>(E30-E27)*D31</f>
        <v>51905.580433199997</v>
      </c>
      <c r="G31" s="150" t="s">
        <v>17</v>
      </c>
      <c r="H31" s="6"/>
      <c r="I31" s="144">
        <f>'[17]Pivot Tables'!$H$42</f>
        <v>0.12</v>
      </c>
      <c r="J31" s="187">
        <f>(J30-J27)*I31</f>
        <v>57080.840770799994</v>
      </c>
      <c r="K31" s="2"/>
      <c r="L31" s="140"/>
    </row>
    <row r="32" spans="1:49" ht="15.75" customHeight="1" thickTop="1" x14ac:dyDescent="0.3">
      <c r="B32" s="150" t="s">
        <v>19</v>
      </c>
      <c r="C32" s="4"/>
      <c r="D32" s="19"/>
      <c r="E32" s="151">
        <f>SUM(E30:E31)</f>
        <v>495182.130079864</v>
      </c>
      <c r="G32" s="150" t="s">
        <v>19</v>
      </c>
      <c r="H32" s="4"/>
      <c r="I32" s="6"/>
      <c r="J32" s="176">
        <f>SUM(J30:J31)</f>
        <v>544539.57739643427</v>
      </c>
      <c r="K32" s="2"/>
      <c r="L32" s="140"/>
    </row>
    <row r="33" spans="2:12" ht="15.75" customHeight="1" thickBot="1" x14ac:dyDescent="0.35">
      <c r="B33" s="148" t="str">
        <f>L16</f>
        <v>CAF (FY24-FY25)</v>
      </c>
      <c r="C33" s="4"/>
      <c r="D33" s="14">
        <f>D16</f>
        <v>2.7811565914169036E-2</v>
      </c>
      <c r="E33" s="179">
        <f>(E32-E28)*D33</f>
        <v>2743.3250309600153</v>
      </c>
      <c r="G33" s="162" t="str">
        <f>L16</f>
        <v>CAF (FY24-FY25)</v>
      </c>
      <c r="H33" s="4"/>
      <c r="I33" s="14">
        <f>D16</f>
        <v>2.7811565914169036E-2</v>
      </c>
      <c r="J33" s="179">
        <f>(J32-J28)*I33</f>
        <v>3031.673742676483</v>
      </c>
      <c r="L33" s="140"/>
    </row>
    <row r="34" spans="2:12" s="18" customFormat="1" ht="15.75" customHeight="1" thickTop="1" x14ac:dyDescent="0.3">
      <c r="B34" s="148"/>
      <c r="C34" s="4"/>
      <c r="D34" s="14"/>
      <c r="E34" s="176">
        <f>E33+E32</f>
        <v>497925.45511082403</v>
      </c>
      <c r="G34" s="162"/>
      <c r="H34" s="4"/>
      <c r="I34" s="14"/>
      <c r="J34" s="176">
        <f>J33+J32</f>
        <v>547571.25113911077</v>
      </c>
      <c r="K34" s="132"/>
      <c r="L34" s="140"/>
    </row>
    <row r="35" spans="2:12" ht="15.75" customHeight="1" thickBot="1" x14ac:dyDescent="0.35">
      <c r="B35" s="12" t="s">
        <v>20</v>
      </c>
      <c r="C35" s="16"/>
      <c r="D35" s="16"/>
      <c r="E35" s="177">
        <f>E34/12</f>
        <v>41493.787925902005</v>
      </c>
      <c r="G35" s="12" t="s">
        <v>20</v>
      </c>
      <c r="H35" s="16"/>
      <c r="I35" s="16"/>
      <c r="J35" s="177">
        <f>J34/12</f>
        <v>45630.937594925897</v>
      </c>
      <c r="K35" s="8"/>
      <c r="L35" s="140"/>
    </row>
    <row r="36" spans="2:12" ht="15.75" customHeight="1" thickBot="1" x14ac:dyDescent="0.35">
      <c r="B36" s="13"/>
      <c r="C36" s="17"/>
      <c r="D36" s="17"/>
      <c r="E36" s="143"/>
      <c r="H36" s="139"/>
      <c r="I36" s="140"/>
      <c r="J36" s="141"/>
      <c r="K36" s="11"/>
      <c r="L36" s="140"/>
    </row>
    <row r="37" spans="2:12" ht="15.75" customHeight="1" x14ac:dyDescent="0.3">
      <c r="B37" s="270" t="s">
        <v>24</v>
      </c>
      <c r="C37" s="271"/>
      <c r="D37" s="271"/>
      <c r="E37" s="272"/>
      <c r="G37" s="270" t="s">
        <v>26</v>
      </c>
      <c r="H37" s="271"/>
      <c r="I37" s="271"/>
      <c r="J37" s="272"/>
      <c r="K37" s="11"/>
      <c r="L37" s="140"/>
    </row>
    <row r="38" spans="2:12" ht="15.75" customHeight="1" x14ac:dyDescent="0.3">
      <c r="B38" s="169"/>
      <c r="C38" s="170"/>
      <c r="D38" s="170" t="s">
        <v>5</v>
      </c>
      <c r="E38" s="171" t="s">
        <v>6</v>
      </c>
      <c r="G38" s="169"/>
      <c r="H38" s="170"/>
      <c r="I38" s="170" t="s">
        <v>5</v>
      </c>
      <c r="J38" s="171" t="s">
        <v>6</v>
      </c>
      <c r="K38" s="135"/>
      <c r="L38" s="140"/>
    </row>
    <row r="39" spans="2:12" ht="15.75" customHeight="1" x14ac:dyDescent="0.3">
      <c r="B39" s="164" t="s">
        <v>3</v>
      </c>
      <c r="C39" s="2"/>
      <c r="D39" s="129"/>
      <c r="E39" s="147">
        <v>127706.25</v>
      </c>
      <c r="G39" s="164" t="s">
        <v>3</v>
      </c>
      <c r="H39" s="2"/>
      <c r="I39" s="129"/>
      <c r="J39" s="147">
        <v>145950</v>
      </c>
      <c r="K39" s="20"/>
      <c r="L39" s="140"/>
    </row>
    <row r="40" spans="2:12" ht="15.75" customHeight="1" x14ac:dyDescent="0.3">
      <c r="B40" s="165" t="s">
        <v>297</v>
      </c>
      <c r="C40" s="166"/>
      <c r="D40" s="167"/>
      <c r="E40" s="168">
        <v>339506.3</v>
      </c>
      <c r="G40" s="165" t="s">
        <v>297</v>
      </c>
      <c r="H40" s="166"/>
      <c r="I40" s="167"/>
      <c r="J40" s="168">
        <v>471653.5</v>
      </c>
      <c r="K40" s="20"/>
      <c r="L40" s="140"/>
    </row>
    <row r="41" spans="2:12" ht="15.75" customHeight="1" x14ac:dyDescent="0.3">
      <c r="B41" s="148" t="s">
        <v>10</v>
      </c>
      <c r="C41" s="130"/>
      <c r="D41" s="131">
        <f>SUM(Q6:Q9)</f>
        <v>8</v>
      </c>
      <c r="E41" s="149">
        <f>SUM(E39:E40)</f>
        <v>467212.55</v>
      </c>
      <c r="G41" s="148" t="s">
        <v>10</v>
      </c>
      <c r="H41" s="130"/>
      <c r="I41" s="131">
        <f>SUM(R6:R9)</f>
        <v>10.75</v>
      </c>
      <c r="J41" s="149">
        <f>SUM(J39:J40)</f>
        <v>617603.5</v>
      </c>
      <c r="K41" s="20"/>
      <c r="L41" s="140"/>
    </row>
    <row r="42" spans="2:12" s="18" customFormat="1" ht="15.75" customHeight="1" x14ac:dyDescent="0.3">
      <c r="B42" s="1" t="s">
        <v>303</v>
      </c>
      <c r="C42" s="5"/>
      <c r="D42" s="250">
        <f>D26</f>
        <v>0.25390000000000001</v>
      </c>
      <c r="E42" s="262">
        <f>E41*D42</f>
        <v>118625.266445</v>
      </c>
      <c r="G42" s="1" t="s">
        <v>303</v>
      </c>
      <c r="H42" s="5"/>
      <c r="I42" s="250">
        <f>I26</f>
        <v>0.25390000000000001</v>
      </c>
      <c r="J42" s="262">
        <f>J41*I42</f>
        <v>156809.52865000002</v>
      </c>
      <c r="K42" s="20"/>
      <c r="L42" s="140"/>
    </row>
    <row r="43" spans="2:12" ht="15.75" customHeight="1" thickBot="1" x14ac:dyDescent="0.35">
      <c r="B43" s="150" t="s">
        <v>298</v>
      </c>
      <c r="C43" s="5"/>
      <c r="D43" s="7">
        <f>D27</f>
        <v>2.7811565914169036E-2</v>
      </c>
      <c r="E43" s="185">
        <f>(E42+E41)*D43</f>
        <v>16293.067047072978</v>
      </c>
      <c r="G43" s="150" t="s">
        <v>298</v>
      </c>
      <c r="H43" s="5"/>
      <c r="I43" s="7">
        <f>I27</f>
        <v>2.7811565914169036E-2</v>
      </c>
      <c r="J43" s="185">
        <f>(J42+J41)*I43</f>
        <v>21537.638991090749</v>
      </c>
      <c r="K43" s="143"/>
      <c r="L43" s="140"/>
    </row>
    <row r="44" spans="2:12" ht="15.75" customHeight="1" thickTop="1" x14ac:dyDescent="0.3">
      <c r="B44" s="148" t="s">
        <v>13</v>
      </c>
      <c r="C44" s="18"/>
      <c r="D44" s="18"/>
      <c r="E44" s="151">
        <f>E41+E43+E42</f>
        <v>602130.88349207293</v>
      </c>
      <c r="G44" s="148" t="s">
        <v>13</v>
      </c>
      <c r="H44" s="18"/>
      <c r="J44" s="151">
        <f>J41+J43+J42</f>
        <v>795950.66764109069</v>
      </c>
      <c r="K44" s="141"/>
      <c r="L44" s="140"/>
    </row>
    <row r="45" spans="2:12" ht="15.75" customHeight="1" thickBot="1" x14ac:dyDescent="0.35">
      <c r="B45" s="153" t="str">
        <f>L12</f>
        <v>Program Expenses (per FTE)</v>
      </c>
      <c r="C45" s="5"/>
      <c r="D45" s="10">
        <f>R12</f>
        <v>8654.4699999999993</v>
      </c>
      <c r="E45" s="172">
        <f>D45*D41</f>
        <v>69235.759999999995</v>
      </c>
      <c r="G45" s="153" t="str">
        <f>L12</f>
        <v>Program Expenses (per FTE)</v>
      </c>
      <c r="H45" s="5"/>
      <c r="I45" s="10">
        <f>R12</f>
        <v>8654.4699999999993</v>
      </c>
      <c r="J45" s="172">
        <f>I45*I41</f>
        <v>93035.552499999991</v>
      </c>
      <c r="K45" s="159"/>
      <c r="L45" s="140"/>
    </row>
    <row r="46" spans="2:12" ht="15.75" customHeight="1" thickTop="1" x14ac:dyDescent="0.3">
      <c r="B46" s="148" t="s">
        <v>16</v>
      </c>
      <c r="C46" s="5"/>
      <c r="D46" s="5"/>
      <c r="E46" s="149">
        <f>SUM(E44:E45)</f>
        <v>671366.64349207294</v>
      </c>
      <c r="G46" s="148" t="s">
        <v>16</v>
      </c>
      <c r="H46" s="5"/>
      <c r="I46" s="5"/>
      <c r="J46" s="149">
        <f>SUM(J44:J45)</f>
        <v>888986.22014109069</v>
      </c>
      <c r="K46" s="2"/>
      <c r="L46" s="140"/>
    </row>
    <row r="47" spans="2:12" ht="15.75" customHeight="1" thickBot="1" x14ac:dyDescent="0.35">
      <c r="B47" s="150" t="s">
        <v>17</v>
      </c>
      <c r="C47" s="5"/>
      <c r="D47" s="134">
        <f>'[17]Pivot Tables'!$H$42</f>
        <v>0.12</v>
      </c>
      <c r="E47" s="175">
        <f>(E46-E43)*D47</f>
        <v>78608.829173399994</v>
      </c>
      <c r="G47" s="150" t="s">
        <v>17</v>
      </c>
      <c r="H47" s="4"/>
      <c r="I47" s="144">
        <f>'[17]Pivot Tables'!$H$42</f>
        <v>0.12</v>
      </c>
      <c r="J47" s="187">
        <f>(J46-J43)*I47</f>
        <v>104093.829738</v>
      </c>
      <c r="K47" s="2"/>
      <c r="L47" s="140"/>
    </row>
    <row r="48" spans="2:12" ht="15.75" customHeight="1" thickTop="1" x14ac:dyDescent="0.3">
      <c r="B48" s="150" t="s">
        <v>19</v>
      </c>
      <c r="C48" s="6"/>
      <c r="D48" s="6"/>
      <c r="E48" s="176">
        <f>SUM(E46:E47)</f>
        <v>749975.47266547289</v>
      </c>
      <c r="G48" s="150" t="s">
        <v>19</v>
      </c>
      <c r="H48" s="6"/>
      <c r="I48" s="6"/>
      <c r="J48" s="176">
        <f>SUM(J46:J47)</f>
        <v>993080.04987909063</v>
      </c>
      <c r="K48" s="2"/>
      <c r="L48" s="140"/>
    </row>
    <row r="49" spans="2:12" ht="15.75" customHeight="1" thickBot="1" x14ac:dyDescent="0.35">
      <c r="B49" s="148" t="str">
        <f>L16</f>
        <v>CAF (FY24-FY25)</v>
      </c>
      <c r="C49" s="4"/>
      <c r="D49" s="14">
        <f>D16</f>
        <v>2.7811565914169036E-2</v>
      </c>
      <c r="E49" s="179">
        <f>(E48-E44)*D49</f>
        <v>4111.7895368492545</v>
      </c>
      <c r="G49" s="148" t="str">
        <f>L16</f>
        <v>CAF (FY24-FY25)</v>
      </c>
      <c r="H49" s="4"/>
      <c r="I49" s="14">
        <f>D16</f>
        <v>2.7811565914169036E-2</v>
      </c>
      <c r="J49" s="179">
        <f>(J48-J44)*I49</f>
        <v>5482.4768077315575</v>
      </c>
      <c r="K49" s="21"/>
      <c r="L49" s="140"/>
    </row>
    <row r="50" spans="2:12" s="18" customFormat="1" ht="15.75" customHeight="1" thickTop="1" x14ac:dyDescent="0.3">
      <c r="B50" s="148"/>
      <c r="C50" s="4"/>
      <c r="D50" s="14"/>
      <c r="E50" s="176">
        <f>E49+E48</f>
        <v>754087.26220232213</v>
      </c>
      <c r="G50" s="148"/>
      <c r="H50" s="4"/>
      <c r="I50" s="14"/>
      <c r="J50" s="176">
        <f>J49+J48</f>
        <v>998562.52668682218</v>
      </c>
      <c r="K50" s="132"/>
      <c r="L50" s="140"/>
    </row>
    <row r="51" spans="2:12" s="18" customFormat="1" ht="15.75" customHeight="1" thickBot="1" x14ac:dyDescent="0.35">
      <c r="B51" s="12" t="s">
        <v>20</v>
      </c>
      <c r="C51" s="16"/>
      <c r="D51" s="16"/>
      <c r="E51" s="177">
        <f>E50/12</f>
        <v>62840.605183526844</v>
      </c>
      <c r="G51" s="12" t="s">
        <v>20</v>
      </c>
      <c r="H51" s="16"/>
      <c r="I51" s="16"/>
      <c r="J51" s="177">
        <f>J50/12</f>
        <v>83213.543890568515</v>
      </c>
      <c r="K51" s="8"/>
      <c r="L51" s="140"/>
    </row>
    <row r="52" spans="2:12" ht="15.75" customHeight="1" x14ac:dyDescent="0.3">
      <c r="B52" s="18"/>
      <c r="C52" s="18"/>
      <c r="D52" s="18"/>
      <c r="E52" s="18"/>
      <c r="H52" s="139"/>
      <c r="I52" s="140"/>
      <c r="J52" s="140"/>
      <c r="K52" s="9"/>
      <c r="L52" s="140"/>
    </row>
    <row r="53" spans="2:12" ht="15.75" customHeight="1" x14ac:dyDescent="0.3">
      <c r="B53" s="273"/>
      <c r="C53" s="273"/>
      <c r="D53" s="273"/>
      <c r="E53" s="273"/>
      <c r="H53" s="139"/>
      <c r="I53" s="140"/>
      <c r="J53" s="140"/>
      <c r="K53" s="11"/>
      <c r="L53" s="140"/>
    </row>
    <row r="54" spans="2:12" ht="15.75" customHeight="1" x14ac:dyDescent="0.3">
      <c r="B54" s="18"/>
      <c r="C54" s="18"/>
      <c r="D54" s="18"/>
      <c r="E54" s="18"/>
      <c r="H54" s="139"/>
      <c r="I54" s="140"/>
      <c r="J54" s="140"/>
      <c r="K54" s="11"/>
      <c r="L54" s="140"/>
    </row>
    <row r="55" spans="2:12" ht="15.75" customHeight="1" x14ac:dyDescent="0.3">
      <c r="B55" s="18"/>
      <c r="C55" s="18"/>
      <c r="D55" s="18"/>
      <c r="E55" s="18"/>
      <c r="H55" s="139"/>
      <c r="I55" s="140"/>
      <c r="J55" s="140"/>
      <c r="K55" s="11"/>
      <c r="L55" s="140"/>
    </row>
    <row r="56" spans="2:12" ht="15.75" customHeight="1" x14ac:dyDescent="0.3">
      <c r="B56" s="18"/>
      <c r="C56" s="18"/>
      <c r="D56" s="18"/>
      <c r="E56" s="18"/>
      <c r="H56" s="139"/>
      <c r="I56" s="140"/>
      <c r="J56" s="140"/>
      <c r="K56" s="135"/>
      <c r="L56" s="140"/>
    </row>
    <row r="57" spans="2:12" ht="15.75" customHeight="1" x14ac:dyDescent="0.3">
      <c r="B57" s="18"/>
      <c r="C57" s="18"/>
      <c r="D57" s="18"/>
      <c r="E57" s="18"/>
      <c r="H57" s="139"/>
      <c r="I57" s="140"/>
      <c r="J57" s="140"/>
      <c r="K57" s="20"/>
      <c r="L57" s="140"/>
    </row>
    <row r="58" spans="2:12" ht="15.75" customHeight="1" x14ac:dyDescent="0.3">
      <c r="B58" s="18"/>
      <c r="C58" s="18"/>
      <c r="D58" s="18"/>
      <c r="E58" s="18"/>
      <c r="H58" s="139"/>
      <c r="I58" s="140"/>
      <c r="J58" s="140"/>
      <c r="K58" s="20"/>
      <c r="L58" s="140"/>
    </row>
    <row r="59" spans="2:12" ht="15.75" customHeight="1" x14ac:dyDescent="0.3">
      <c r="B59" s="18"/>
      <c r="C59" s="18"/>
      <c r="D59" s="18"/>
      <c r="E59" s="18"/>
      <c r="H59" s="139"/>
      <c r="I59" s="140"/>
      <c r="J59" s="140"/>
      <c r="K59" s="20"/>
      <c r="L59" s="140"/>
    </row>
    <row r="60" spans="2:12" ht="15.75" customHeight="1" x14ac:dyDescent="0.3">
      <c r="B60" s="18"/>
      <c r="C60" s="18"/>
      <c r="D60" s="18"/>
      <c r="E60" s="18"/>
      <c r="H60" s="139"/>
      <c r="I60" s="140"/>
      <c r="J60" s="140"/>
      <c r="K60" s="20"/>
      <c r="L60" s="140"/>
    </row>
    <row r="61" spans="2:12" ht="15.75" customHeight="1" x14ac:dyDescent="0.3">
      <c r="B61" s="18"/>
      <c r="C61" s="18"/>
      <c r="D61" s="18"/>
      <c r="E61" s="18"/>
      <c r="H61" s="139"/>
      <c r="I61" s="140"/>
      <c r="J61" s="140"/>
      <c r="K61" s="143"/>
      <c r="L61" s="140"/>
    </row>
    <row r="62" spans="2:12" s="18" customFormat="1" ht="15.75" customHeight="1" x14ac:dyDescent="0.3">
      <c r="H62" s="139"/>
      <c r="I62" s="140"/>
      <c r="J62" s="140"/>
      <c r="K62" s="140"/>
      <c r="L62" s="140"/>
    </row>
    <row r="63" spans="2:12" s="18" customFormat="1" ht="15.75" customHeight="1" x14ac:dyDescent="0.3">
      <c r="H63" s="139"/>
      <c r="I63" s="140"/>
      <c r="J63" s="140"/>
      <c r="K63" s="140"/>
      <c r="L63" s="140"/>
    </row>
    <row r="64" spans="2:12" s="18" customFormat="1" ht="15.75" customHeight="1" x14ac:dyDescent="0.3">
      <c r="H64" s="142"/>
      <c r="I64" s="140"/>
      <c r="J64" s="140"/>
      <c r="K64" s="140"/>
      <c r="L64" s="140"/>
    </row>
    <row r="65" spans="8:12" s="18" customFormat="1" ht="15.75" customHeight="1" x14ac:dyDescent="0.3">
      <c r="H65" s="139"/>
      <c r="I65" s="140"/>
      <c r="J65" s="140"/>
      <c r="K65" s="140"/>
      <c r="L65" s="140"/>
    </row>
    <row r="66" spans="8:12" s="18" customFormat="1" ht="15.75" customHeight="1" x14ac:dyDescent="0.3">
      <c r="H66" s="139"/>
      <c r="I66" s="140"/>
      <c r="J66" s="140"/>
      <c r="K66" s="140"/>
      <c r="L66" s="140"/>
    </row>
    <row r="67" spans="8:12" s="18" customFormat="1" ht="15.75" customHeight="1" x14ac:dyDescent="0.3">
      <c r="H67" s="139"/>
      <c r="I67" s="140"/>
      <c r="J67" s="140"/>
      <c r="K67" s="140"/>
      <c r="L67" s="140"/>
    </row>
    <row r="68" spans="8:12" s="18" customFormat="1" ht="15.75" customHeight="1" x14ac:dyDescent="0.3">
      <c r="H68" s="139"/>
      <c r="I68" s="140"/>
      <c r="J68" s="140"/>
      <c r="K68" s="140"/>
      <c r="L68" s="140"/>
    </row>
    <row r="69" spans="8:12" s="18" customFormat="1" ht="15.75" customHeight="1" x14ac:dyDescent="0.3">
      <c r="H69" s="139"/>
      <c r="I69" s="140"/>
      <c r="J69" s="140"/>
      <c r="K69" s="140"/>
      <c r="L69" s="140"/>
    </row>
    <row r="70" spans="8:12" s="18" customFormat="1" ht="15.75" customHeight="1" x14ac:dyDescent="0.3">
      <c r="H70" s="139"/>
      <c r="I70" s="140"/>
      <c r="J70" s="140"/>
      <c r="K70" s="140"/>
      <c r="L70" s="140"/>
    </row>
    <row r="71" spans="8:12" s="18" customFormat="1" ht="15.75" customHeight="1" x14ac:dyDescent="0.3">
      <c r="H71" s="139"/>
      <c r="I71" s="140"/>
      <c r="J71" s="140"/>
      <c r="K71" s="140"/>
      <c r="L71" s="140"/>
    </row>
    <row r="72" spans="8:12" s="18" customFormat="1" ht="15.75" customHeight="1" x14ac:dyDescent="0.3">
      <c r="H72" s="139"/>
      <c r="I72" s="140"/>
      <c r="J72" s="140"/>
      <c r="K72" s="140"/>
      <c r="L72" s="140"/>
    </row>
    <row r="73" spans="8:12" s="18" customFormat="1" ht="15.75" customHeight="1" x14ac:dyDescent="0.3">
      <c r="H73" s="139"/>
      <c r="I73" s="140"/>
      <c r="J73" s="140"/>
      <c r="K73" s="140"/>
      <c r="L73" s="140"/>
    </row>
    <row r="74" spans="8:12" s="18" customFormat="1" ht="15.75" customHeight="1" x14ac:dyDescent="0.3">
      <c r="H74" s="139"/>
      <c r="I74" s="140"/>
      <c r="J74" s="140"/>
      <c r="K74" s="140"/>
      <c r="L74" s="140"/>
    </row>
    <row r="75" spans="8:12" s="18" customFormat="1" ht="15.75" customHeight="1" x14ac:dyDescent="0.3">
      <c r="H75" s="139"/>
      <c r="I75" s="140"/>
      <c r="J75" s="140"/>
      <c r="K75" s="140"/>
      <c r="L75" s="140"/>
    </row>
    <row r="76" spans="8:12" s="18" customFormat="1" ht="15.75" customHeight="1" x14ac:dyDescent="0.3">
      <c r="H76" s="139"/>
      <c r="I76" s="140"/>
      <c r="J76" s="140"/>
      <c r="K76" s="140"/>
      <c r="L76" s="140"/>
    </row>
    <row r="77" spans="8:12" s="18" customFormat="1" ht="15.75" customHeight="1" x14ac:dyDescent="0.3">
      <c r="H77" s="139"/>
      <c r="I77" s="140"/>
      <c r="J77" s="140"/>
      <c r="K77" s="140"/>
      <c r="L77" s="140"/>
    </row>
    <row r="78" spans="8:12" s="18" customFormat="1" ht="15.75" customHeight="1" x14ac:dyDescent="0.3">
      <c r="H78" s="138"/>
      <c r="I78" s="140"/>
      <c r="J78" s="140"/>
      <c r="K78" s="140"/>
      <c r="L78" s="140"/>
    </row>
    <row r="79" spans="8:12" s="18" customFormat="1" ht="15.75" customHeight="1" x14ac:dyDescent="0.3">
      <c r="H79" s="128"/>
      <c r="K79" s="140"/>
      <c r="L79" s="140"/>
    </row>
    <row r="80" spans="8:12" s="18" customFormat="1" ht="15.75" customHeight="1" x14ac:dyDescent="0.3">
      <c r="H80" s="128"/>
      <c r="K80" s="140"/>
      <c r="L80" s="140"/>
    </row>
    <row r="81" spans="8:12" s="18" customFormat="1" ht="15.75" customHeight="1" x14ac:dyDescent="0.3">
      <c r="H81" s="128"/>
      <c r="K81" s="140"/>
      <c r="L81" s="140"/>
    </row>
    <row r="82" spans="8:12" s="18" customFormat="1" ht="15.75" customHeight="1" x14ac:dyDescent="0.3">
      <c r="H82" s="128"/>
      <c r="K82" s="140"/>
      <c r="L82" s="140"/>
    </row>
    <row r="83" spans="8:12" s="18" customFormat="1" ht="15.75" customHeight="1" x14ac:dyDescent="0.3">
      <c r="H83" s="128"/>
      <c r="K83" s="140"/>
      <c r="L83" s="140"/>
    </row>
    <row r="84" spans="8:12" s="18" customFormat="1" ht="15.75" customHeight="1" x14ac:dyDescent="0.3">
      <c r="H84" s="128"/>
      <c r="K84" s="140"/>
      <c r="L84" s="140"/>
    </row>
    <row r="85" spans="8:12" s="18" customFormat="1" ht="15.75" customHeight="1" x14ac:dyDescent="0.3">
      <c r="H85" s="128"/>
      <c r="K85" s="140"/>
      <c r="L85" s="140"/>
    </row>
    <row r="86" spans="8:12" s="18" customFormat="1" ht="15.75" customHeight="1" x14ac:dyDescent="0.3">
      <c r="H86" s="128"/>
      <c r="K86" s="140"/>
      <c r="L86" s="140"/>
    </row>
    <row r="87" spans="8:12" s="18" customFormat="1" ht="15.75" customHeight="1" x14ac:dyDescent="0.3">
      <c r="H87" s="128"/>
      <c r="K87" s="140"/>
      <c r="L87" s="140"/>
    </row>
    <row r="88" spans="8:12" s="18" customFormat="1" ht="15.75" customHeight="1" x14ac:dyDescent="0.3">
      <c r="H88" s="128"/>
      <c r="K88" s="140"/>
      <c r="L88" s="140"/>
    </row>
    <row r="89" spans="8:12" s="18" customFormat="1" ht="15.75" customHeight="1" x14ac:dyDescent="0.2">
      <c r="H89" s="128"/>
    </row>
    <row r="90" spans="8:12" s="18" customFormat="1" ht="15.75" customHeight="1" x14ac:dyDescent="0.2">
      <c r="H90" s="128"/>
    </row>
    <row r="91" spans="8:12" s="18" customFormat="1" ht="15.75" customHeight="1" x14ac:dyDescent="0.2">
      <c r="H91" s="128"/>
    </row>
    <row r="92" spans="8:12" s="18" customFormat="1" ht="15.75" customHeight="1" x14ac:dyDescent="0.2">
      <c r="H92" s="128"/>
    </row>
    <row r="93" spans="8:12" s="18" customFormat="1" ht="15.75" customHeight="1" x14ac:dyDescent="0.2">
      <c r="H93" s="128"/>
    </row>
    <row r="94" spans="8:12" s="18" customFormat="1" ht="15.75" customHeight="1" x14ac:dyDescent="0.2">
      <c r="H94" s="128"/>
    </row>
    <row r="95" spans="8:12" s="18" customFormat="1" ht="15.75" customHeight="1" x14ac:dyDescent="0.2">
      <c r="H95" s="128"/>
    </row>
    <row r="96" spans="8:12" s="18" customFormat="1" ht="15.75" customHeight="1" x14ac:dyDescent="0.2">
      <c r="H96" s="128"/>
    </row>
    <row r="97" spans="2:8" s="18" customFormat="1" ht="15.75" customHeight="1" x14ac:dyDescent="0.2">
      <c r="H97" s="128"/>
    </row>
    <row r="98" spans="2:8" s="18" customFormat="1" ht="15.75" customHeight="1" x14ac:dyDescent="0.2">
      <c r="B98" s="15"/>
      <c r="C98" s="15"/>
      <c r="D98" s="15"/>
      <c r="E98" s="15"/>
      <c r="H98" s="128"/>
    </row>
    <row r="99" spans="2:8" s="18" customFormat="1" ht="15.75" customHeight="1" x14ac:dyDescent="0.2">
      <c r="B99" s="15"/>
      <c r="C99" s="15"/>
      <c r="D99" s="15"/>
      <c r="E99" s="15"/>
      <c r="H99" s="128"/>
    </row>
    <row r="100" spans="2:8" s="18" customFormat="1" ht="15.75" customHeight="1" x14ac:dyDescent="0.2">
      <c r="B100" s="15"/>
      <c r="C100" s="15"/>
      <c r="D100" s="15"/>
      <c r="E100" s="15"/>
      <c r="H100" s="128"/>
    </row>
    <row r="101" spans="2:8" s="18" customFormat="1" ht="15.75" customHeight="1" x14ac:dyDescent="0.2">
      <c r="B101" s="15"/>
      <c r="C101" s="15"/>
      <c r="D101" s="15"/>
      <c r="E101" s="15"/>
      <c r="H101" s="128"/>
    </row>
    <row r="102" spans="2:8" s="18" customFormat="1" ht="15.75" customHeight="1" x14ac:dyDescent="0.2">
      <c r="B102" s="15"/>
      <c r="C102" s="15"/>
      <c r="D102" s="15"/>
      <c r="E102" s="15"/>
      <c r="H102" s="128"/>
    </row>
    <row r="103" spans="2:8" s="18" customFormat="1" ht="15.75" customHeight="1" x14ac:dyDescent="0.2">
      <c r="B103" s="15"/>
      <c r="C103" s="15"/>
      <c r="D103" s="15"/>
      <c r="E103" s="15"/>
      <c r="H103" s="128"/>
    </row>
    <row r="104" spans="2:8" s="18" customFormat="1" ht="15.75" customHeight="1" x14ac:dyDescent="0.2">
      <c r="B104" s="15"/>
      <c r="C104" s="15"/>
      <c r="D104" s="15"/>
      <c r="E104" s="15"/>
      <c r="H104" s="128"/>
    </row>
    <row r="105" spans="2:8" s="18" customFormat="1" ht="15.75" customHeight="1" x14ac:dyDescent="0.2">
      <c r="B105" s="15"/>
      <c r="C105" s="15"/>
      <c r="D105" s="15"/>
      <c r="E105" s="15"/>
      <c r="H105" s="128"/>
    </row>
    <row r="106" spans="2:8" s="18" customFormat="1" ht="15.75" customHeight="1" x14ac:dyDescent="0.2">
      <c r="B106" s="15"/>
      <c r="C106" s="15"/>
      <c r="D106" s="15"/>
      <c r="E106" s="15"/>
      <c r="H106" s="128"/>
    </row>
    <row r="107" spans="2:8" s="18" customFormat="1" ht="15.75" customHeight="1" x14ac:dyDescent="0.2">
      <c r="B107" s="15"/>
      <c r="C107" s="15"/>
      <c r="D107" s="15"/>
      <c r="E107" s="15"/>
      <c r="H107" s="128"/>
    </row>
  </sheetData>
  <mergeCells count="9">
    <mergeCell ref="L10:W10"/>
    <mergeCell ref="L4:W4"/>
    <mergeCell ref="B37:E37"/>
    <mergeCell ref="B53:E53"/>
    <mergeCell ref="G37:J37"/>
    <mergeCell ref="G4:J4"/>
    <mergeCell ref="B21:E21"/>
    <mergeCell ref="G21:J21"/>
    <mergeCell ref="B4:E4"/>
  </mergeCells>
  <phoneticPr fontId="84" type="noConversion"/>
  <pageMargins left="0.25" right="0.25" top="0.75" bottom="0.75" header="0.3" footer="0.3"/>
  <pageSetup scale="78" fitToHeight="0" orientation="portrait" r:id="rId1"/>
  <headerFooter>
    <oddHeader>&amp;LMay 12, 2016&amp;RDCF - FNLA DRAFT Rates</oddHeader>
    <oddFooter>&amp;LPublic Consulting Group, Inc.&amp;R&amp;P</oddFooter>
  </headerFooter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G14"/>
  <sheetViews>
    <sheetView zoomScale="140" zoomScaleNormal="140" workbookViewId="0">
      <selection activeCell="D3" sqref="D3"/>
    </sheetView>
  </sheetViews>
  <sheetFormatPr defaultRowHeight="11.25" x14ac:dyDescent="0.2"/>
  <cols>
    <col min="2" max="2" width="35.83203125" customWidth="1"/>
    <col min="3" max="3" width="58.33203125" customWidth="1"/>
    <col min="4" max="4" width="22.5" customWidth="1"/>
    <col min="5" max="5" width="22.33203125" customWidth="1"/>
    <col min="6" max="6" width="23.5" customWidth="1"/>
    <col min="7" max="7" width="15" customWidth="1"/>
  </cols>
  <sheetData>
    <row r="2" spans="3:7" ht="16.5" thickBot="1" x14ac:dyDescent="0.3">
      <c r="D2" s="22" t="s">
        <v>27</v>
      </c>
    </row>
    <row r="3" spans="3:7" ht="15.75" x14ac:dyDescent="0.25">
      <c r="C3" s="23" t="s">
        <v>4</v>
      </c>
      <c r="D3" s="24">
        <f>('M2021 53rd BLS  SALARY CHART'!D12*55%)+('M2021 53rd BLS  SALARY CHART'!D14*45%)</f>
        <v>56514.2</v>
      </c>
    </row>
    <row r="4" spans="3:7" ht="15.75" x14ac:dyDescent="0.25">
      <c r="C4" s="25" t="s">
        <v>28</v>
      </c>
      <c r="D4" s="26">
        <f>'M2021 53rd BLS  SALARY CHART'!D38</f>
        <v>0.25390000000000001</v>
      </c>
    </row>
    <row r="5" spans="3:7" ht="15.75" x14ac:dyDescent="0.25">
      <c r="C5" s="25" t="s">
        <v>29</v>
      </c>
      <c r="D5" s="27">
        <f>D3*D4</f>
        <v>14348.955379999999</v>
      </c>
    </row>
    <row r="6" spans="3:7" ht="15.75" x14ac:dyDescent="0.25">
      <c r="C6" s="25" t="s">
        <v>30</v>
      </c>
      <c r="D6" s="27">
        <f>D3+D5</f>
        <v>70863.155379999997</v>
      </c>
    </row>
    <row r="7" spans="3:7" ht="15.75" x14ac:dyDescent="0.25">
      <c r="C7" s="25" t="s">
        <v>31</v>
      </c>
      <c r="D7" s="28">
        <f>'FY24 Models FNLA'!R12</f>
        <v>8654.4699999999993</v>
      </c>
    </row>
    <row r="8" spans="3:7" ht="15.75" x14ac:dyDescent="0.25">
      <c r="C8" s="25" t="s">
        <v>32</v>
      </c>
      <c r="D8" s="27">
        <f>D7+D6</f>
        <v>79517.625379999998</v>
      </c>
    </row>
    <row r="9" spans="3:7" ht="16.5" thickBot="1" x14ac:dyDescent="0.3">
      <c r="C9" s="25" t="s">
        <v>33</v>
      </c>
      <c r="D9" s="29">
        <f>(D8-D3)*'CAF Fall 2022'!CH23</f>
        <v>639.7612812075389</v>
      </c>
      <c r="F9" s="247"/>
      <c r="G9" s="247"/>
    </row>
    <row r="10" spans="3:7" ht="17.25" thickTop="1" thickBot="1" x14ac:dyDescent="0.3">
      <c r="C10" s="30" t="s">
        <v>34</v>
      </c>
      <c r="D10" s="31">
        <f t="shared" ref="D10" si="0">SUM(D8+D9)/12</f>
        <v>6679.7822217672947</v>
      </c>
      <c r="F10" s="248"/>
      <c r="G10" s="249"/>
    </row>
    <row r="11" spans="3:7" ht="16.5" thickBot="1" x14ac:dyDescent="0.3">
      <c r="C11" s="30" t="s">
        <v>35</v>
      </c>
      <c r="D11" s="31">
        <f t="shared" ref="D11" si="1">D10*0.5</f>
        <v>3339.8911108836473</v>
      </c>
      <c r="F11" s="248"/>
      <c r="G11" s="249"/>
    </row>
    <row r="12" spans="3:7" ht="15" x14ac:dyDescent="0.2">
      <c r="F12" s="247"/>
      <c r="G12" s="247"/>
    </row>
    <row r="13" spans="3:7" ht="15" x14ac:dyDescent="0.2">
      <c r="F13" s="247"/>
      <c r="G13" s="247"/>
    </row>
    <row r="14" spans="3:7" ht="15" x14ac:dyDescent="0.2">
      <c r="F14" s="247"/>
      <c r="G14" s="24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I36"/>
  <sheetViews>
    <sheetView topLeftCell="BJ7" workbookViewId="0">
      <selection activeCell="L22" sqref="L22"/>
    </sheetView>
  </sheetViews>
  <sheetFormatPr defaultColWidth="10.1640625" defaultRowHeight="12.75" x14ac:dyDescent="0.2"/>
  <cols>
    <col min="1" max="1" width="44.83203125" style="34" customWidth="1"/>
    <col min="2" max="2" width="14.83203125" style="39" customWidth="1"/>
    <col min="3" max="62" width="9" style="34" customWidth="1"/>
    <col min="63" max="63" width="4.33203125" style="34" customWidth="1"/>
    <col min="64" max="74" width="9" style="34" customWidth="1"/>
    <col min="75" max="75" width="9.83203125" style="34" customWidth="1"/>
    <col min="76" max="82" width="9" style="34" customWidth="1"/>
    <col min="83" max="256" width="10.1640625" style="34"/>
    <col min="257" max="257" width="44.83203125" style="34" customWidth="1"/>
    <col min="258" max="258" width="14.83203125" style="34" customWidth="1"/>
    <col min="259" max="318" width="9" style="34" customWidth="1"/>
    <col min="319" max="319" width="4.33203125" style="34" customWidth="1"/>
    <col min="320" max="330" width="9" style="34" customWidth="1"/>
    <col min="331" max="331" width="9.83203125" style="34" customWidth="1"/>
    <col min="332" max="338" width="9" style="34" customWidth="1"/>
    <col min="339" max="512" width="10.1640625" style="34"/>
    <col min="513" max="513" width="44.83203125" style="34" customWidth="1"/>
    <col min="514" max="514" width="14.83203125" style="34" customWidth="1"/>
    <col min="515" max="574" width="9" style="34" customWidth="1"/>
    <col min="575" max="575" width="4.33203125" style="34" customWidth="1"/>
    <col min="576" max="586" width="9" style="34" customWidth="1"/>
    <col min="587" max="587" width="9.83203125" style="34" customWidth="1"/>
    <col min="588" max="594" width="9" style="34" customWidth="1"/>
    <col min="595" max="768" width="10.1640625" style="34"/>
    <col min="769" max="769" width="44.83203125" style="34" customWidth="1"/>
    <col min="770" max="770" width="14.83203125" style="34" customWidth="1"/>
    <col min="771" max="830" width="9" style="34" customWidth="1"/>
    <col min="831" max="831" width="4.33203125" style="34" customWidth="1"/>
    <col min="832" max="842" width="9" style="34" customWidth="1"/>
    <col min="843" max="843" width="9.83203125" style="34" customWidth="1"/>
    <col min="844" max="850" width="9" style="34" customWidth="1"/>
    <col min="851" max="1024" width="10.1640625" style="34"/>
    <col min="1025" max="1025" width="44.83203125" style="34" customWidth="1"/>
    <col min="1026" max="1026" width="14.83203125" style="34" customWidth="1"/>
    <col min="1027" max="1086" width="9" style="34" customWidth="1"/>
    <col min="1087" max="1087" width="4.33203125" style="34" customWidth="1"/>
    <col min="1088" max="1098" width="9" style="34" customWidth="1"/>
    <col min="1099" max="1099" width="9.83203125" style="34" customWidth="1"/>
    <col min="1100" max="1106" width="9" style="34" customWidth="1"/>
    <col min="1107" max="1280" width="10.1640625" style="34"/>
    <col min="1281" max="1281" width="44.83203125" style="34" customWidth="1"/>
    <col min="1282" max="1282" width="14.83203125" style="34" customWidth="1"/>
    <col min="1283" max="1342" width="9" style="34" customWidth="1"/>
    <col min="1343" max="1343" width="4.33203125" style="34" customWidth="1"/>
    <col min="1344" max="1354" width="9" style="34" customWidth="1"/>
    <col min="1355" max="1355" width="9.83203125" style="34" customWidth="1"/>
    <col min="1356" max="1362" width="9" style="34" customWidth="1"/>
    <col min="1363" max="1536" width="10.1640625" style="34"/>
    <col min="1537" max="1537" width="44.83203125" style="34" customWidth="1"/>
    <col min="1538" max="1538" width="14.83203125" style="34" customWidth="1"/>
    <col min="1539" max="1598" width="9" style="34" customWidth="1"/>
    <col min="1599" max="1599" width="4.33203125" style="34" customWidth="1"/>
    <col min="1600" max="1610" width="9" style="34" customWidth="1"/>
    <col min="1611" max="1611" width="9.83203125" style="34" customWidth="1"/>
    <col min="1612" max="1618" width="9" style="34" customWidth="1"/>
    <col min="1619" max="1792" width="10.1640625" style="34"/>
    <col min="1793" max="1793" width="44.83203125" style="34" customWidth="1"/>
    <col min="1794" max="1794" width="14.83203125" style="34" customWidth="1"/>
    <col min="1795" max="1854" width="9" style="34" customWidth="1"/>
    <col min="1855" max="1855" width="4.33203125" style="34" customWidth="1"/>
    <col min="1856" max="1866" width="9" style="34" customWidth="1"/>
    <col min="1867" max="1867" width="9.83203125" style="34" customWidth="1"/>
    <col min="1868" max="1874" width="9" style="34" customWidth="1"/>
    <col min="1875" max="2048" width="10.1640625" style="34"/>
    <col min="2049" max="2049" width="44.83203125" style="34" customWidth="1"/>
    <col min="2050" max="2050" width="14.83203125" style="34" customWidth="1"/>
    <col min="2051" max="2110" width="9" style="34" customWidth="1"/>
    <col min="2111" max="2111" width="4.33203125" style="34" customWidth="1"/>
    <col min="2112" max="2122" width="9" style="34" customWidth="1"/>
    <col min="2123" max="2123" width="9.83203125" style="34" customWidth="1"/>
    <col min="2124" max="2130" width="9" style="34" customWidth="1"/>
    <col min="2131" max="2304" width="10.1640625" style="34"/>
    <col min="2305" max="2305" width="44.83203125" style="34" customWidth="1"/>
    <col min="2306" max="2306" width="14.83203125" style="34" customWidth="1"/>
    <col min="2307" max="2366" width="9" style="34" customWidth="1"/>
    <col min="2367" max="2367" width="4.33203125" style="34" customWidth="1"/>
    <col min="2368" max="2378" width="9" style="34" customWidth="1"/>
    <col min="2379" max="2379" width="9.83203125" style="34" customWidth="1"/>
    <col min="2380" max="2386" width="9" style="34" customWidth="1"/>
    <col min="2387" max="2560" width="10.1640625" style="34"/>
    <col min="2561" max="2561" width="44.83203125" style="34" customWidth="1"/>
    <col min="2562" max="2562" width="14.83203125" style="34" customWidth="1"/>
    <col min="2563" max="2622" width="9" style="34" customWidth="1"/>
    <col min="2623" max="2623" width="4.33203125" style="34" customWidth="1"/>
    <col min="2624" max="2634" width="9" style="34" customWidth="1"/>
    <col min="2635" max="2635" width="9.83203125" style="34" customWidth="1"/>
    <col min="2636" max="2642" width="9" style="34" customWidth="1"/>
    <col min="2643" max="2816" width="10.1640625" style="34"/>
    <col min="2817" max="2817" width="44.83203125" style="34" customWidth="1"/>
    <col min="2818" max="2818" width="14.83203125" style="34" customWidth="1"/>
    <col min="2819" max="2878" width="9" style="34" customWidth="1"/>
    <col min="2879" max="2879" width="4.33203125" style="34" customWidth="1"/>
    <col min="2880" max="2890" width="9" style="34" customWidth="1"/>
    <col min="2891" max="2891" width="9.83203125" style="34" customWidth="1"/>
    <col min="2892" max="2898" width="9" style="34" customWidth="1"/>
    <col min="2899" max="3072" width="10.1640625" style="34"/>
    <col min="3073" max="3073" width="44.83203125" style="34" customWidth="1"/>
    <col min="3074" max="3074" width="14.83203125" style="34" customWidth="1"/>
    <col min="3075" max="3134" width="9" style="34" customWidth="1"/>
    <col min="3135" max="3135" width="4.33203125" style="34" customWidth="1"/>
    <col min="3136" max="3146" width="9" style="34" customWidth="1"/>
    <col min="3147" max="3147" width="9.83203125" style="34" customWidth="1"/>
    <col min="3148" max="3154" width="9" style="34" customWidth="1"/>
    <col min="3155" max="3328" width="10.1640625" style="34"/>
    <col min="3329" max="3329" width="44.83203125" style="34" customWidth="1"/>
    <col min="3330" max="3330" width="14.83203125" style="34" customWidth="1"/>
    <col min="3331" max="3390" width="9" style="34" customWidth="1"/>
    <col min="3391" max="3391" width="4.33203125" style="34" customWidth="1"/>
    <col min="3392" max="3402" width="9" style="34" customWidth="1"/>
    <col min="3403" max="3403" width="9.83203125" style="34" customWidth="1"/>
    <col min="3404" max="3410" width="9" style="34" customWidth="1"/>
    <col min="3411" max="3584" width="10.1640625" style="34"/>
    <col min="3585" max="3585" width="44.83203125" style="34" customWidth="1"/>
    <col min="3586" max="3586" width="14.83203125" style="34" customWidth="1"/>
    <col min="3587" max="3646" width="9" style="34" customWidth="1"/>
    <col min="3647" max="3647" width="4.33203125" style="34" customWidth="1"/>
    <col min="3648" max="3658" width="9" style="34" customWidth="1"/>
    <col min="3659" max="3659" width="9.83203125" style="34" customWidth="1"/>
    <col min="3660" max="3666" width="9" style="34" customWidth="1"/>
    <col min="3667" max="3840" width="10.1640625" style="34"/>
    <col min="3841" max="3841" width="44.83203125" style="34" customWidth="1"/>
    <col min="3842" max="3842" width="14.83203125" style="34" customWidth="1"/>
    <col min="3843" max="3902" width="9" style="34" customWidth="1"/>
    <col min="3903" max="3903" width="4.33203125" style="34" customWidth="1"/>
    <col min="3904" max="3914" width="9" style="34" customWidth="1"/>
    <col min="3915" max="3915" width="9.83203125" style="34" customWidth="1"/>
    <col min="3916" max="3922" width="9" style="34" customWidth="1"/>
    <col min="3923" max="4096" width="10.1640625" style="34"/>
    <col min="4097" max="4097" width="44.83203125" style="34" customWidth="1"/>
    <col min="4098" max="4098" width="14.83203125" style="34" customWidth="1"/>
    <col min="4099" max="4158" width="9" style="34" customWidth="1"/>
    <col min="4159" max="4159" width="4.33203125" style="34" customWidth="1"/>
    <col min="4160" max="4170" width="9" style="34" customWidth="1"/>
    <col min="4171" max="4171" width="9.83203125" style="34" customWidth="1"/>
    <col min="4172" max="4178" width="9" style="34" customWidth="1"/>
    <col min="4179" max="4352" width="10.1640625" style="34"/>
    <col min="4353" max="4353" width="44.83203125" style="34" customWidth="1"/>
    <col min="4354" max="4354" width="14.83203125" style="34" customWidth="1"/>
    <col min="4355" max="4414" width="9" style="34" customWidth="1"/>
    <col min="4415" max="4415" width="4.33203125" style="34" customWidth="1"/>
    <col min="4416" max="4426" width="9" style="34" customWidth="1"/>
    <col min="4427" max="4427" width="9.83203125" style="34" customWidth="1"/>
    <col min="4428" max="4434" width="9" style="34" customWidth="1"/>
    <col min="4435" max="4608" width="10.1640625" style="34"/>
    <col min="4609" max="4609" width="44.83203125" style="34" customWidth="1"/>
    <col min="4610" max="4610" width="14.83203125" style="34" customWidth="1"/>
    <col min="4611" max="4670" width="9" style="34" customWidth="1"/>
    <col min="4671" max="4671" width="4.33203125" style="34" customWidth="1"/>
    <col min="4672" max="4682" width="9" style="34" customWidth="1"/>
    <col min="4683" max="4683" width="9.83203125" style="34" customWidth="1"/>
    <col min="4684" max="4690" width="9" style="34" customWidth="1"/>
    <col min="4691" max="4864" width="10.1640625" style="34"/>
    <col min="4865" max="4865" width="44.83203125" style="34" customWidth="1"/>
    <col min="4866" max="4866" width="14.83203125" style="34" customWidth="1"/>
    <col min="4867" max="4926" width="9" style="34" customWidth="1"/>
    <col min="4927" max="4927" width="4.33203125" style="34" customWidth="1"/>
    <col min="4928" max="4938" width="9" style="34" customWidth="1"/>
    <col min="4939" max="4939" width="9.83203125" style="34" customWidth="1"/>
    <col min="4940" max="4946" width="9" style="34" customWidth="1"/>
    <col min="4947" max="5120" width="10.1640625" style="34"/>
    <col min="5121" max="5121" width="44.83203125" style="34" customWidth="1"/>
    <col min="5122" max="5122" width="14.83203125" style="34" customWidth="1"/>
    <col min="5123" max="5182" width="9" style="34" customWidth="1"/>
    <col min="5183" max="5183" width="4.33203125" style="34" customWidth="1"/>
    <col min="5184" max="5194" width="9" style="34" customWidth="1"/>
    <col min="5195" max="5195" width="9.83203125" style="34" customWidth="1"/>
    <col min="5196" max="5202" width="9" style="34" customWidth="1"/>
    <col min="5203" max="5376" width="10.1640625" style="34"/>
    <col min="5377" max="5377" width="44.83203125" style="34" customWidth="1"/>
    <col min="5378" max="5378" width="14.83203125" style="34" customWidth="1"/>
    <col min="5379" max="5438" width="9" style="34" customWidth="1"/>
    <col min="5439" max="5439" width="4.33203125" style="34" customWidth="1"/>
    <col min="5440" max="5450" width="9" style="34" customWidth="1"/>
    <col min="5451" max="5451" width="9.83203125" style="34" customWidth="1"/>
    <col min="5452" max="5458" width="9" style="34" customWidth="1"/>
    <col min="5459" max="5632" width="10.1640625" style="34"/>
    <col min="5633" max="5633" width="44.83203125" style="34" customWidth="1"/>
    <col min="5634" max="5634" width="14.83203125" style="34" customWidth="1"/>
    <col min="5635" max="5694" width="9" style="34" customWidth="1"/>
    <col min="5695" max="5695" width="4.33203125" style="34" customWidth="1"/>
    <col min="5696" max="5706" width="9" style="34" customWidth="1"/>
    <col min="5707" max="5707" width="9.83203125" style="34" customWidth="1"/>
    <col min="5708" max="5714" width="9" style="34" customWidth="1"/>
    <col min="5715" max="5888" width="10.1640625" style="34"/>
    <col min="5889" max="5889" width="44.83203125" style="34" customWidth="1"/>
    <col min="5890" max="5890" width="14.83203125" style="34" customWidth="1"/>
    <col min="5891" max="5950" width="9" style="34" customWidth="1"/>
    <col min="5951" max="5951" width="4.33203125" style="34" customWidth="1"/>
    <col min="5952" max="5962" width="9" style="34" customWidth="1"/>
    <col min="5963" max="5963" width="9.83203125" style="34" customWidth="1"/>
    <col min="5964" max="5970" width="9" style="34" customWidth="1"/>
    <col min="5971" max="6144" width="10.1640625" style="34"/>
    <col min="6145" max="6145" width="44.83203125" style="34" customWidth="1"/>
    <col min="6146" max="6146" width="14.83203125" style="34" customWidth="1"/>
    <col min="6147" max="6206" width="9" style="34" customWidth="1"/>
    <col min="6207" max="6207" width="4.33203125" style="34" customWidth="1"/>
    <col min="6208" max="6218" width="9" style="34" customWidth="1"/>
    <col min="6219" max="6219" width="9.83203125" style="34" customWidth="1"/>
    <col min="6220" max="6226" width="9" style="34" customWidth="1"/>
    <col min="6227" max="6400" width="10.1640625" style="34"/>
    <col min="6401" max="6401" width="44.83203125" style="34" customWidth="1"/>
    <col min="6402" max="6402" width="14.83203125" style="34" customWidth="1"/>
    <col min="6403" max="6462" width="9" style="34" customWidth="1"/>
    <col min="6463" max="6463" width="4.33203125" style="34" customWidth="1"/>
    <col min="6464" max="6474" width="9" style="34" customWidth="1"/>
    <col min="6475" max="6475" width="9.83203125" style="34" customWidth="1"/>
    <col min="6476" max="6482" width="9" style="34" customWidth="1"/>
    <col min="6483" max="6656" width="10.1640625" style="34"/>
    <col min="6657" max="6657" width="44.83203125" style="34" customWidth="1"/>
    <col min="6658" max="6658" width="14.83203125" style="34" customWidth="1"/>
    <col min="6659" max="6718" width="9" style="34" customWidth="1"/>
    <col min="6719" max="6719" width="4.33203125" style="34" customWidth="1"/>
    <col min="6720" max="6730" width="9" style="34" customWidth="1"/>
    <col min="6731" max="6731" width="9.83203125" style="34" customWidth="1"/>
    <col min="6732" max="6738" width="9" style="34" customWidth="1"/>
    <col min="6739" max="6912" width="10.1640625" style="34"/>
    <col min="6913" max="6913" width="44.83203125" style="34" customWidth="1"/>
    <col min="6914" max="6914" width="14.83203125" style="34" customWidth="1"/>
    <col min="6915" max="6974" width="9" style="34" customWidth="1"/>
    <col min="6975" max="6975" width="4.33203125" style="34" customWidth="1"/>
    <col min="6976" max="6986" width="9" style="34" customWidth="1"/>
    <col min="6987" max="6987" width="9.83203125" style="34" customWidth="1"/>
    <col min="6988" max="6994" width="9" style="34" customWidth="1"/>
    <col min="6995" max="7168" width="10.1640625" style="34"/>
    <col min="7169" max="7169" width="44.83203125" style="34" customWidth="1"/>
    <col min="7170" max="7170" width="14.83203125" style="34" customWidth="1"/>
    <col min="7171" max="7230" width="9" style="34" customWidth="1"/>
    <col min="7231" max="7231" width="4.33203125" style="34" customWidth="1"/>
    <col min="7232" max="7242" width="9" style="34" customWidth="1"/>
    <col min="7243" max="7243" width="9.83203125" style="34" customWidth="1"/>
    <col min="7244" max="7250" width="9" style="34" customWidth="1"/>
    <col min="7251" max="7424" width="10.1640625" style="34"/>
    <col min="7425" max="7425" width="44.83203125" style="34" customWidth="1"/>
    <col min="7426" max="7426" width="14.83203125" style="34" customWidth="1"/>
    <col min="7427" max="7486" width="9" style="34" customWidth="1"/>
    <col min="7487" max="7487" width="4.33203125" style="34" customWidth="1"/>
    <col min="7488" max="7498" width="9" style="34" customWidth="1"/>
    <col min="7499" max="7499" width="9.83203125" style="34" customWidth="1"/>
    <col min="7500" max="7506" width="9" style="34" customWidth="1"/>
    <col min="7507" max="7680" width="10.1640625" style="34"/>
    <col min="7681" max="7681" width="44.83203125" style="34" customWidth="1"/>
    <col min="7682" max="7682" width="14.83203125" style="34" customWidth="1"/>
    <col min="7683" max="7742" width="9" style="34" customWidth="1"/>
    <col min="7743" max="7743" width="4.33203125" style="34" customWidth="1"/>
    <col min="7744" max="7754" width="9" style="34" customWidth="1"/>
    <col min="7755" max="7755" width="9.83203125" style="34" customWidth="1"/>
    <col min="7756" max="7762" width="9" style="34" customWidth="1"/>
    <col min="7763" max="7936" width="10.1640625" style="34"/>
    <col min="7937" max="7937" width="44.83203125" style="34" customWidth="1"/>
    <col min="7938" max="7938" width="14.83203125" style="34" customWidth="1"/>
    <col min="7939" max="7998" width="9" style="34" customWidth="1"/>
    <col min="7999" max="7999" width="4.33203125" style="34" customWidth="1"/>
    <col min="8000" max="8010" width="9" style="34" customWidth="1"/>
    <col min="8011" max="8011" width="9.83203125" style="34" customWidth="1"/>
    <col min="8012" max="8018" width="9" style="34" customWidth="1"/>
    <col min="8019" max="8192" width="10.1640625" style="34"/>
    <col min="8193" max="8193" width="44.83203125" style="34" customWidth="1"/>
    <col min="8194" max="8194" width="14.83203125" style="34" customWidth="1"/>
    <col min="8195" max="8254" width="9" style="34" customWidth="1"/>
    <col min="8255" max="8255" width="4.33203125" style="34" customWidth="1"/>
    <col min="8256" max="8266" width="9" style="34" customWidth="1"/>
    <col min="8267" max="8267" width="9.83203125" style="34" customWidth="1"/>
    <col min="8268" max="8274" width="9" style="34" customWidth="1"/>
    <col min="8275" max="8448" width="10.1640625" style="34"/>
    <col min="8449" max="8449" width="44.83203125" style="34" customWidth="1"/>
    <col min="8450" max="8450" width="14.83203125" style="34" customWidth="1"/>
    <col min="8451" max="8510" width="9" style="34" customWidth="1"/>
    <col min="8511" max="8511" width="4.33203125" style="34" customWidth="1"/>
    <col min="8512" max="8522" width="9" style="34" customWidth="1"/>
    <col min="8523" max="8523" width="9.83203125" style="34" customWidth="1"/>
    <col min="8524" max="8530" width="9" style="34" customWidth="1"/>
    <col min="8531" max="8704" width="10.1640625" style="34"/>
    <col min="8705" max="8705" width="44.83203125" style="34" customWidth="1"/>
    <col min="8706" max="8706" width="14.83203125" style="34" customWidth="1"/>
    <col min="8707" max="8766" width="9" style="34" customWidth="1"/>
    <col min="8767" max="8767" width="4.33203125" style="34" customWidth="1"/>
    <col min="8768" max="8778" width="9" style="34" customWidth="1"/>
    <col min="8779" max="8779" width="9.83203125" style="34" customWidth="1"/>
    <col min="8780" max="8786" width="9" style="34" customWidth="1"/>
    <col min="8787" max="8960" width="10.1640625" style="34"/>
    <col min="8961" max="8961" width="44.83203125" style="34" customWidth="1"/>
    <col min="8962" max="8962" width="14.83203125" style="34" customWidth="1"/>
    <col min="8963" max="9022" width="9" style="34" customWidth="1"/>
    <col min="9023" max="9023" width="4.33203125" style="34" customWidth="1"/>
    <col min="9024" max="9034" width="9" style="34" customWidth="1"/>
    <col min="9035" max="9035" width="9.83203125" style="34" customWidth="1"/>
    <col min="9036" max="9042" width="9" style="34" customWidth="1"/>
    <col min="9043" max="9216" width="10.1640625" style="34"/>
    <col min="9217" max="9217" width="44.83203125" style="34" customWidth="1"/>
    <col min="9218" max="9218" width="14.83203125" style="34" customWidth="1"/>
    <col min="9219" max="9278" width="9" style="34" customWidth="1"/>
    <col min="9279" max="9279" width="4.33203125" style="34" customWidth="1"/>
    <col min="9280" max="9290" width="9" style="34" customWidth="1"/>
    <col min="9291" max="9291" width="9.83203125" style="34" customWidth="1"/>
    <col min="9292" max="9298" width="9" style="34" customWidth="1"/>
    <col min="9299" max="9472" width="10.1640625" style="34"/>
    <col min="9473" max="9473" width="44.83203125" style="34" customWidth="1"/>
    <col min="9474" max="9474" width="14.83203125" style="34" customWidth="1"/>
    <col min="9475" max="9534" width="9" style="34" customWidth="1"/>
    <col min="9535" max="9535" width="4.33203125" style="34" customWidth="1"/>
    <col min="9536" max="9546" width="9" style="34" customWidth="1"/>
    <col min="9547" max="9547" width="9.83203125" style="34" customWidth="1"/>
    <col min="9548" max="9554" width="9" style="34" customWidth="1"/>
    <col min="9555" max="9728" width="10.1640625" style="34"/>
    <col min="9729" max="9729" width="44.83203125" style="34" customWidth="1"/>
    <col min="9730" max="9730" width="14.83203125" style="34" customWidth="1"/>
    <col min="9731" max="9790" width="9" style="34" customWidth="1"/>
    <col min="9791" max="9791" width="4.33203125" style="34" customWidth="1"/>
    <col min="9792" max="9802" width="9" style="34" customWidth="1"/>
    <col min="9803" max="9803" width="9.83203125" style="34" customWidth="1"/>
    <col min="9804" max="9810" width="9" style="34" customWidth="1"/>
    <col min="9811" max="9984" width="10.1640625" style="34"/>
    <col min="9985" max="9985" width="44.83203125" style="34" customWidth="1"/>
    <col min="9986" max="9986" width="14.83203125" style="34" customWidth="1"/>
    <col min="9987" max="10046" width="9" style="34" customWidth="1"/>
    <col min="10047" max="10047" width="4.33203125" style="34" customWidth="1"/>
    <col min="10048" max="10058" width="9" style="34" customWidth="1"/>
    <col min="10059" max="10059" width="9.83203125" style="34" customWidth="1"/>
    <col min="10060" max="10066" width="9" style="34" customWidth="1"/>
    <col min="10067" max="10240" width="10.1640625" style="34"/>
    <col min="10241" max="10241" width="44.83203125" style="34" customWidth="1"/>
    <col min="10242" max="10242" width="14.83203125" style="34" customWidth="1"/>
    <col min="10243" max="10302" width="9" style="34" customWidth="1"/>
    <col min="10303" max="10303" width="4.33203125" style="34" customWidth="1"/>
    <col min="10304" max="10314" width="9" style="34" customWidth="1"/>
    <col min="10315" max="10315" width="9.83203125" style="34" customWidth="1"/>
    <col min="10316" max="10322" width="9" style="34" customWidth="1"/>
    <col min="10323" max="10496" width="10.1640625" style="34"/>
    <col min="10497" max="10497" width="44.83203125" style="34" customWidth="1"/>
    <col min="10498" max="10498" width="14.83203125" style="34" customWidth="1"/>
    <col min="10499" max="10558" width="9" style="34" customWidth="1"/>
    <col min="10559" max="10559" width="4.33203125" style="34" customWidth="1"/>
    <col min="10560" max="10570" width="9" style="34" customWidth="1"/>
    <col min="10571" max="10571" width="9.83203125" style="34" customWidth="1"/>
    <col min="10572" max="10578" width="9" style="34" customWidth="1"/>
    <col min="10579" max="10752" width="10.1640625" style="34"/>
    <col min="10753" max="10753" width="44.83203125" style="34" customWidth="1"/>
    <col min="10754" max="10754" width="14.83203125" style="34" customWidth="1"/>
    <col min="10755" max="10814" width="9" style="34" customWidth="1"/>
    <col min="10815" max="10815" width="4.33203125" style="34" customWidth="1"/>
    <col min="10816" max="10826" width="9" style="34" customWidth="1"/>
    <col min="10827" max="10827" width="9.83203125" style="34" customWidth="1"/>
    <col min="10828" max="10834" width="9" style="34" customWidth="1"/>
    <col min="10835" max="11008" width="10.1640625" style="34"/>
    <col min="11009" max="11009" width="44.83203125" style="34" customWidth="1"/>
    <col min="11010" max="11010" width="14.83203125" style="34" customWidth="1"/>
    <col min="11011" max="11070" width="9" style="34" customWidth="1"/>
    <col min="11071" max="11071" width="4.33203125" style="34" customWidth="1"/>
    <col min="11072" max="11082" width="9" style="34" customWidth="1"/>
    <col min="11083" max="11083" width="9.83203125" style="34" customWidth="1"/>
    <col min="11084" max="11090" width="9" style="34" customWidth="1"/>
    <col min="11091" max="11264" width="10.1640625" style="34"/>
    <col min="11265" max="11265" width="44.83203125" style="34" customWidth="1"/>
    <col min="11266" max="11266" width="14.83203125" style="34" customWidth="1"/>
    <col min="11267" max="11326" width="9" style="34" customWidth="1"/>
    <col min="11327" max="11327" width="4.33203125" style="34" customWidth="1"/>
    <col min="11328" max="11338" width="9" style="34" customWidth="1"/>
    <col min="11339" max="11339" width="9.83203125" style="34" customWidth="1"/>
    <col min="11340" max="11346" width="9" style="34" customWidth="1"/>
    <col min="11347" max="11520" width="10.1640625" style="34"/>
    <col min="11521" max="11521" width="44.83203125" style="34" customWidth="1"/>
    <col min="11522" max="11522" width="14.83203125" style="34" customWidth="1"/>
    <col min="11523" max="11582" width="9" style="34" customWidth="1"/>
    <col min="11583" max="11583" width="4.33203125" style="34" customWidth="1"/>
    <col min="11584" max="11594" width="9" style="34" customWidth="1"/>
    <col min="11595" max="11595" width="9.83203125" style="34" customWidth="1"/>
    <col min="11596" max="11602" width="9" style="34" customWidth="1"/>
    <col min="11603" max="11776" width="10.1640625" style="34"/>
    <col min="11777" max="11777" width="44.83203125" style="34" customWidth="1"/>
    <col min="11778" max="11778" width="14.83203125" style="34" customWidth="1"/>
    <col min="11779" max="11838" width="9" style="34" customWidth="1"/>
    <col min="11839" max="11839" width="4.33203125" style="34" customWidth="1"/>
    <col min="11840" max="11850" width="9" style="34" customWidth="1"/>
    <col min="11851" max="11851" width="9.83203125" style="34" customWidth="1"/>
    <col min="11852" max="11858" width="9" style="34" customWidth="1"/>
    <col min="11859" max="12032" width="10.1640625" style="34"/>
    <col min="12033" max="12033" width="44.83203125" style="34" customWidth="1"/>
    <col min="12034" max="12034" width="14.83203125" style="34" customWidth="1"/>
    <col min="12035" max="12094" width="9" style="34" customWidth="1"/>
    <col min="12095" max="12095" width="4.33203125" style="34" customWidth="1"/>
    <col min="12096" max="12106" width="9" style="34" customWidth="1"/>
    <col min="12107" max="12107" width="9.83203125" style="34" customWidth="1"/>
    <col min="12108" max="12114" width="9" style="34" customWidth="1"/>
    <col min="12115" max="12288" width="10.1640625" style="34"/>
    <col min="12289" max="12289" width="44.83203125" style="34" customWidth="1"/>
    <col min="12290" max="12290" width="14.83203125" style="34" customWidth="1"/>
    <col min="12291" max="12350" width="9" style="34" customWidth="1"/>
    <col min="12351" max="12351" width="4.33203125" style="34" customWidth="1"/>
    <col min="12352" max="12362" width="9" style="34" customWidth="1"/>
    <col min="12363" max="12363" width="9.83203125" style="34" customWidth="1"/>
    <col min="12364" max="12370" width="9" style="34" customWidth="1"/>
    <col min="12371" max="12544" width="10.1640625" style="34"/>
    <col min="12545" max="12545" width="44.83203125" style="34" customWidth="1"/>
    <col min="12546" max="12546" width="14.83203125" style="34" customWidth="1"/>
    <col min="12547" max="12606" width="9" style="34" customWidth="1"/>
    <col min="12607" max="12607" width="4.33203125" style="34" customWidth="1"/>
    <col min="12608" max="12618" width="9" style="34" customWidth="1"/>
    <col min="12619" max="12619" width="9.83203125" style="34" customWidth="1"/>
    <col min="12620" max="12626" width="9" style="34" customWidth="1"/>
    <col min="12627" max="12800" width="10.1640625" style="34"/>
    <col min="12801" max="12801" width="44.83203125" style="34" customWidth="1"/>
    <col min="12802" max="12802" width="14.83203125" style="34" customWidth="1"/>
    <col min="12803" max="12862" width="9" style="34" customWidth="1"/>
    <col min="12863" max="12863" width="4.33203125" style="34" customWidth="1"/>
    <col min="12864" max="12874" width="9" style="34" customWidth="1"/>
    <col min="12875" max="12875" width="9.83203125" style="34" customWidth="1"/>
    <col min="12876" max="12882" width="9" style="34" customWidth="1"/>
    <col min="12883" max="13056" width="10.1640625" style="34"/>
    <col min="13057" max="13057" width="44.83203125" style="34" customWidth="1"/>
    <col min="13058" max="13058" width="14.83203125" style="34" customWidth="1"/>
    <col min="13059" max="13118" width="9" style="34" customWidth="1"/>
    <col min="13119" max="13119" width="4.33203125" style="34" customWidth="1"/>
    <col min="13120" max="13130" width="9" style="34" customWidth="1"/>
    <col min="13131" max="13131" width="9.83203125" style="34" customWidth="1"/>
    <col min="13132" max="13138" width="9" style="34" customWidth="1"/>
    <col min="13139" max="13312" width="10.1640625" style="34"/>
    <col min="13313" max="13313" width="44.83203125" style="34" customWidth="1"/>
    <col min="13314" max="13314" width="14.83203125" style="34" customWidth="1"/>
    <col min="13315" max="13374" width="9" style="34" customWidth="1"/>
    <col min="13375" max="13375" width="4.33203125" style="34" customWidth="1"/>
    <col min="13376" max="13386" width="9" style="34" customWidth="1"/>
    <col min="13387" max="13387" width="9.83203125" style="34" customWidth="1"/>
    <col min="13388" max="13394" width="9" style="34" customWidth="1"/>
    <col min="13395" max="13568" width="10.1640625" style="34"/>
    <col min="13569" max="13569" width="44.83203125" style="34" customWidth="1"/>
    <col min="13570" max="13570" width="14.83203125" style="34" customWidth="1"/>
    <col min="13571" max="13630" width="9" style="34" customWidth="1"/>
    <col min="13631" max="13631" width="4.33203125" style="34" customWidth="1"/>
    <col min="13632" max="13642" width="9" style="34" customWidth="1"/>
    <col min="13643" max="13643" width="9.83203125" style="34" customWidth="1"/>
    <col min="13644" max="13650" width="9" style="34" customWidth="1"/>
    <col min="13651" max="13824" width="10.1640625" style="34"/>
    <col min="13825" max="13825" width="44.83203125" style="34" customWidth="1"/>
    <col min="13826" max="13826" width="14.83203125" style="34" customWidth="1"/>
    <col min="13827" max="13886" width="9" style="34" customWidth="1"/>
    <col min="13887" max="13887" width="4.33203125" style="34" customWidth="1"/>
    <col min="13888" max="13898" width="9" style="34" customWidth="1"/>
    <col min="13899" max="13899" width="9.83203125" style="34" customWidth="1"/>
    <col min="13900" max="13906" width="9" style="34" customWidth="1"/>
    <col min="13907" max="14080" width="10.1640625" style="34"/>
    <col min="14081" max="14081" width="44.83203125" style="34" customWidth="1"/>
    <col min="14082" max="14082" width="14.83203125" style="34" customWidth="1"/>
    <col min="14083" max="14142" width="9" style="34" customWidth="1"/>
    <col min="14143" max="14143" width="4.33203125" style="34" customWidth="1"/>
    <col min="14144" max="14154" width="9" style="34" customWidth="1"/>
    <col min="14155" max="14155" width="9.83203125" style="34" customWidth="1"/>
    <col min="14156" max="14162" width="9" style="34" customWidth="1"/>
    <col min="14163" max="14336" width="10.1640625" style="34"/>
    <col min="14337" max="14337" width="44.83203125" style="34" customWidth="1"/>
    <col min="14338" max="14338" width="14.83203125" style="34" customWidth="1"/>
    <col min="14339" max="14398" width="9" style="34" customWidth="1"/>
    <col min="14399" max="14399" width="4.33203125" style="34" customWidth="1"/>
    <col min="14400" max="14410" width="9" style="34" customWidth="1"/>
    <col min="14411" max="14411" width="9.83203125" style="34" customWidth="1"/>
    <col min="14412" max="14418" width="9" style="34" customWidth="1"/>
    <col min="14419" max="14592" width="10.1640625" style="34"/>
    <col min="14593" max="14593" width="44.83203125" style="34" customWidth="1"/>
    <col min="14594" max="14594" width="14.83203125" style="34" customWidth="1"/>
    <col min="14595" max="14654" width="9" style="34" customWidth="1"/>
    <col min="14655" max="14655" width="4.33203125" style="34" customWidth="1"/>
    <col min="14656" max="14666" width="9" style="34" customWidth="1"/>
    <col min="14667" max="14667" width="9.83203125" style="34" customWidth="1"/>
    <col min="14668" max="14674" width="9" style="34" customWidth="1"/>
    <col min="14675" max="14848" width="10.1640625" style="34"/>
    <col min="14849" max="14849" width="44.83203125" style="34" customWidth="1"/>
    <col min="14850" max="14850" width="14.83203125" style="34" customWidth="1"/>
    <col min="14851" max="14910" width="9" style="34" customWidth="1"/>
    <col min="14911" max="14911" width="4.33203125" style="34" customWidth="1"/>
    <col min="14912" max="14922" width="9" style="34" customWidth="1"/>
    <col min="14923" max="14923" width="9.83203125" style="34" customWidth="1"/>
    <col min="14924" max="14930" width="9" style="34" customWidth="1"/>
    <col min="14931" max="15104" width="10.1640625" style="34"/>
    <col min="15105" max="15105" width="44.83203125" style="34" customWidth="1"/>
    <col min="15106" max="15106" width="14.83203125" style="34" customWidth="1"/>
    <col min="15107" max="15166" width="9" style="34" customWidth="1"/>
    <col min="15167" max="15167" width="4.33203125" style="34" customWidth="1"/>
    <col min="15168" max="15178" width="9" style="34" customWidth="1"/>
    <col min="15179" max="15179" width="9.83203125" style="34" customWidth="1"/>
    <col min="15180" max="15186" width="9" style="34" customWidth="1"/>
    <col min="15187" max="15360" width="10.1640625" style="34"/>
    <col min="15361" max="15361" width="44.83203125" style="34" customWidth="1"/>
    <col min="15362" max="15362" width="14.83203125" style="34" customWidth="1"/>
    <col min="15363" max="15422" width="9" style="34" customWidth="1"/>
    <col min="15423" max="15423" width="4.33203125" style="34" customWidth="1"/>
    <col min="15424" max="15434" width="9" style="34" customWidth="1"/>
    <col min="15435" max="15435" width="9.83203125" style="34" customWidth="1"/>
    <col min="15436" max="15442" width="9" style="34" customWidth="1"/>
    <col min="15443" max="15616" width="10.1640625" style="34"/>
    <col min="15617" max="15617" width="44.83203125" style="34" customWidth="1"/>
    <col min="15618" max="15618" width="14.83203125" style="34" customWidth="1"/>
    <col min="15619" max="15678" width="9" style="34" customWidth="1"/>
    <col min="15679" max="15679" width="4.33203125" style="34" customWidth="1"/>
    <col min="15680" max="15690" width="9" style="34" customWidth="1"/>
    <col min="15691" max="15691" width="9.83203125" style="34" customWidth="1"/>
    <col min="15692" max="15698" width="9" style="34" customWidth="1"/>
    <col min="15699" max="15872" width="10.1640625" style="34"/>
    <col min="15873" max="15873" width="44.83203125" style="34" customWidth="1"/>
    <col min="15874" max="15874" width="14.83203125" style="34" customWidth="1"/>
    <col min="15875" max="15934" width="9" style="34" customWidth="1"/>
    <col min="15935" max="15935" width="4.33203125" style="34" customWidth="1"/>
    <col min="15936" max="15946" width="9" style="34" customWidth="1"/>
    <col min="15947" max="15947" width="9.83203125" style="34" customWidth="1"/>
    <col min="15948" max="15954" width="9" style="34" customWidth="1"/>
    <col min="15955" max="16128" width="10.1640625" style="34"/>
    <col min="16129" max="16129" width="44.83203125" style="34" customWidth="1"/>
    <col min="16130" max="16130" width="14.83203125" style="34" customWidth="1"/>
    <col min="16131" max="16190" width="9" style="34" customWidth="1"/>
    <col min="16191" max="16191" width="4.33203125" style="34" customWidth="1"/>
    <col min="16192" max="16202" width="9" style="34" customWidth="1"/>
    <col min="16203" max="16203" width="9.83203125" style="34" customWidth="1"/>
    <col min="16204" max="16210" width="9" style="34" customWidth="1"/>
    <col min="16211" max="16384" width="10.1640625" style="34"/>
  </cols>
  <sheetData>
    <row r="1" spans="1:87" ht="18" x14ac:dyDescent="0.25">
      <c r="A1" s="32" t="s">
        <v>36</v>
      </c>
      <c r="B1" s="33"/>
    </row>
    <row r="2" spans="1:87" ht="15.75" x14ac:dyDescent="0.25">
      <c r="A2" s="35" t="s">
        <v>37</v>
      </c>
      <c r="B2" s="36"/>
    </row>
    <row r="3" spans="1:87" ht="15.75" thickBot="1" x14ac:dyDescent="0.3">
      <c r="A3" s="37" t="s">
        <v>38</v>
      </c>
      <c r="B3" s="38"/>
    </row>
    <row r="6" spans="1:87" x14ac:dyDescent="0.2">
      <c r="AW6" s="40" t="s">
        <v>39</v>
      </c>
      <c r="AX6" s="41" t="s">
        <v>39</v>
      </c>
      <c r="AY6" s="41" t="s">
        <v>39</v>
      </c>
      <c r="AZ6" s="41" t="s">
        <v>39</v>
      </c>
      <c r="BA6" s="42" t="s">
        <v>40</v>
      </c>
      <c r="BB6" s="42" t="s">
        <v>40</v>
      </c>
      <c r="BC6" s="42" t="s">
        <v>40</v>
      </c>
      <c r="BD6" s="42" t="s">
        <v>40</v>
      </c>
      <c r="BE6" s="43" t="s">
        <v>41</v>
      </c>
      <c r="BF6" s="43" t="s">
        <v>41</v>
      </c>
      <c r="BG6" s="43" t="s">
        <v>41</v>
      </c>
      <c r="BH6" s="43" t="s">
        <v>41</v>
      </c>
      <c r="BI6" s="44" t="s">
        <v>42</v>
      </c>
      <c r="BJ6" s="44" t="s">
        <v>42</v>
      </c>
      <c r="BK6" s="44" t="s">
        <v>42</v>
      </c>
      <c r="BL6" s="44" t="s">
        <v>42</v>
      </c>
      <c r="BM6" s="45" t="s">
        <v>43</v>
      </c>
      <c r="BN6" s="45" t="s">
        <v>43</v>
      </c>
      <c r="BO6" s="45" t="s">
        <v>43</v>
      </c>
      <c r="BP6" s="45" t="s">
        <v>43</v>
      </c>
      <c r="BQ6" s="46" t="s">
        <v>44</v>
      </c>
      <c r="BR6" s="46" t="s">
        <v>44</v>
      </c>
      <c r="BS6" s="46" t="s">
        <v>44</v>
      </c>
      <c r="BT6" s="46" t="s">
        <v>44</v>
      </c>
      <c r="BU6" s="47" t="s">
        <v>45</v>
      </c>
      <c r="BV6" s="47" t="s">
        <v>45</v>
      </c>
      <c r="BW6" s="47" t="s">
        <v>45</v>
      </c>
      <c r="BX6" s="47" t="s">
        <v>45</v>
      </c>
      <c r="BY6" s="48" t="s">
        <v>46</v>
      </c>
      <c r="BZ6" s="48" t="s">
        <v>46</v>
      </c>
      <c r="CA6" s="48" t="s">
        <v>47</v>
      </c>
      <c r="CB6" s="48" t="s">
        <v>46</v>
      </c>
    </row>
    <row r="7" spans="1:87" s="39" customFormat="1" x14ac:dyDescent="0.2">
      <c r="B7" s="39" t="s">
        <v>48</v>
      </c>
      <c r="C7" s="49" t="s">
        <v>49</v>
      </c>
      <c r="D7" s="49" t="s">
        <v>50</v>
      </c>
      <c r="E7" s="49" t="s">
        <v>51</v>
      </c>
      <c r="F7" s="49" t="s">
        <v>52</v>
      </c>
      <c r="G7" s="49" t="s">
        <v>53</v>
      </c>
      <c r="H7" s="49" t="s">
        <v>54</v>
      </c>
      <c r="I7" s="49" t="s">
        <v>55</v>
      </c>
      <c r="J7" s="49" t="s">
        <v>56</v>
      </c>
      <c r="K7" s="49" t="s">
        <v>57</v>
      </c>
      <c r="L7" s="49" t="s">
        <v>58</v>
      </c>
      <c r="M7" s="49" t="s">
        <v>59</v>
      </c>
      <c r="N7" s="49" t="s">
        <v>60</v>
      </c>
      <c r="O7" s="49" t="s">
        <v>61</v>
      </c>
      <c r="P7" s="49" t="s">
        <v>62</v>
      </c>
      <c r="Q7" s="49" t="s">
        <v>63</v>
      </c>
      <c r="R7" s="49" t="s">
        <v>64</v>
      </c>
      <c r="S7" s="49" t="s">
        <v>65</v>
      </c>
      <c r="T7" s="49" t="s">
        <v>66</v>
      </c>
      <c r="U7" s="49" t="s">
        <v>67</v>
      </c>
      <c r="V7" s="49" t="s">
        <v>68</v>
      </c>
      <c r="W7" s="49" t="s">
        <v>69</v>
      </c>
      <c r="X7" s="49" t="s">
        <v>70</v>
      </c>
      <c r="Y7" s="49" t="s">
        <v>71</v>
      </c>
      <c r="Z7" s="49" t="s">
        <v>72</v>
      </c>
      <c r="AA7" s="49" t="s">
        <v>73</v>
      </c>
      <c r="AB7" s="49" t="s">
        <v>74</v>
      </c>
      <c r="AC7" s="49" t="s">
        <v>75</v>
      </c>
      <c r="AD7" s="49" t="s">
        <v>76</v>
      </c>
      <c r="AE7" s="49" t="s">
        <v>77</v>
      </c>
      <c r="AF7" s="49" t="s">
        <v>78</v>
      </c>
      <c r="AG7" s="49" t="s">
        <v>79</v>
      </c>
      <c r="AH7" s="49" t="s">
        <v>80</v>
      </c>
      <c r="AI7" s="49" t="s">
        <v>81</v>
      </c>
      <c r="AJ7" s="49" t="s">
        <v>82</v>
      </c>
      <c r="AK7" s="49" t="s">
        <v>83</v>
      </c>
      <c r="AL7" s="49" t="s">
        <v>84</v>
      </c>
      <c r="AM7" s="49" t="s">
        <v>85</v>
      </c>
      <c r="AN7" s="49" t="s">
        <v>86</v>
      </c>
      <c r="AO7" s="49" t="s">
        <v>87</v>
      </c>
      <c r="AP7" s="49" t="s">
        <v>88</v>
      </c>
      <c r="AQ7" s="49" t="s">
        <v>89</v>
      </c>
      <c r="AR7" s="49" t="s">
        <v>90</v>
      </c>
      <c r="AS7" s="49" t="s">
        <v>91</v>
      </c>
      <c r="AT7" s="49" t="s">
        <v>92</v>
      </c>
      <c r="AU7" s="39" t="s">
        <v>93</v>
      </c>
      <c r="AV7" s="39" t="s">
        <v>94</v>
      </c>
      <c r="AW7" s="39" t="s">
        <v>95</v>
      </c>
      <c r="AX7" s="39" t="s">
        <v>96</v>
      </c>
      <c r="AY7" s="39" t="s">
        <v>97</v>
      </c>
      <c r="AZ7" s="39" t="s">
        <v>98</v>
      </c>
      <c r="BA7" s="39" t="s">
        <v>99</v>
      </c>
      <c r="BB7" s="39" t="s">
        <v>100</v>
      </c>
      <c r="BC7" s="39" t="s">
        <v>101</v>
      </c>
      <c r="BD7" s="39" t="s">
        <v>102</v>
      </c>
      <c r="BE7" s="39" t="s">
        <v>103</v>
      </c>
      <c r="BF7" s="39" t="s">
        <v>104</v>
      </c>
      <c r="BG7" s="39" t="s">
        <v>105</v>
      </c>
      <c r="BH7" s="39" t="s">
        <v>106</v>
      </c>
      <c r="BI7" s="39" t="s">
        <v>107</v>
      </c>
      <c r="BJ7" s="39" t="s">
        <v>108</v>
      </c>
      <c r="BK7" s="39" t="s">
        <v>109</v>
      </c>
      <c r="BL7" s="39" t="s">
        <v>110</v>
      </c>
      <c r="BM7" s="39" t="s">
        <v>111</v>
      </c>
      <c r="BN7" s="39" t="s">
        <v>112</v>
      </c>
      <c r="BO7" s="39" t="s">
        <v>113</v>
      </c>
      <c r="BP7" s="39" t="s">
        <v>114</v>
      </c>
      <c r="BQ7" s="39" t="s">
        <v>115</v>
      </c>
      <c r="BR7" s="39" t="s">
        <v>116</v>
      </c>
      <c r="BS7" s="39" t="s">
        <v>117</v>
      </c>
      <c r="BT7" s="39" t="s">
        <v>118</v>
      </c>
      <c r="BU7" s="39" t="s">
        <v>119</v>
      </c>
      <c r="BV7" s="39" t="s">
        <v>120</v>
      </c>
      <c r="BW7" s="39" t="s">
        <v>121</v>
      </c>
      <c r="BX7" s="39" t="s">
        <v>122</v>
      </c>
      <c r="BY7" s="39" t="s">
        <v>123</v>
      </c>
      <c r="BZ7" s="39" t="s">
        <v>124</v>
      </c>
      <c r="CA7" s="39" t="s">
        <v>125</v>
      </c>
      <c r="CB7" s="39" t="s">
        <v>126</v>
      </c>
      <c r="CC7" s="39" t="s">
        <v>127</v>
      </c>
      <c r="CD7" s="39" t="s">
        <v>128</v>
      </c>
      <c r="CE7" s="39" t="s">
        <v>129</v>
      </c>
      <c r="CF7" s="39" t="s">
        <v>130</v>
      </c>
      <c r="CG7" s="39" t="s">
        <v>131</v>
      </c>
      <c r="CH7" s="39" t="s">
        <v>132</v>
      </c>
      <c r="CI7" s="39" t="s">
        <v>133</v>
      </c>
    </row>
    <row r="8" spans="1:87" x14ac:dyDescent="0.2">
      <c r="A8" s="39" t="s">
        <v>134</v>
      </c>
      <c r="B8" s="39" t="s">
        <v>135</v>
      </c>
      <c r="C8" s="50">
        <v>2.0350000000000001</v>
      </c>
      <c r="D8" s="50">
        <v>2.06</v>
      </c>
      <c r="E8" s="50">
        <v>2.0649999999999999</v>
      </c>
      <c r="F8" s="50">
        <v>2.0870000000000002</v>
      </c>
      <c r="G8" s="50">
        <v>2.1040000000000001</v>
      </c>
      <c r="H8" s="50">
        <v>2.1150000000000002</v>
      </c>
      <c r="I8" s="50">
        <v>2.1509999999999998</v>
      </c>
      <c r="J8" s="50">
        <v>2.17</v>
      </c>
      <c r="K8" s="50">
        <v>2.1869999999999998</v>
      </c>
      <c r="L8" s="50">
        <v>2.2130000000000001</v>
      </c>
      <c r="M8" s="50">
        <v>2.2349999999999999</v>
      </c>
      <c r="N8" s="50">
        <v>2.2200000000000002</v>
      </c>
      <c r="O8" s="50">
        <v>2.2320000000000002</v>
      </c>
      <c r="P8" s="50">
        <v>2.258</v>
      </c>
      <c r="Q8" s="50">
        <v>2.2759999999999998</v>
      </c>
      <c r="R8" s="50">
        <v>2.302</v>
      </c>
      <c r="S8" s="50">
        <v>2.319</v>
      </c>
      <c r="T8" s="50">
        <v>2.363</v>
      </c>
      <c r="U8" s="50">
        <v>2.4039999999999999</v>
      </c>
      <c r="V8" s="50">
        <v>2.351</v>
      </c>
      <c r="W8" s="50">
        <v>2.34</v>
      </c>
      <c r="X8" s="50">
        <v>2.3460000000000001</v>
      </c>
      <c r="Y8" s="50">
        <v>2.3660000000000001</v>
      </c>
      <c r="Z8" s="50">
        <v>2.3809999999999998</v>
      </c>
      <c r="AA8" s="50">
        <v>2.379</v>
      </c>
      <c r="AB8" s="50">
        <v>2.383</v>
      </c>
      <c r="AC8" s="50">
        <v>2.3980000000000001</v>
      </c>
      <c r="AD8" s="50">
        <v>2.4220000000000002</v>
      </c>
      <c r="AE8" s="50">
        <v>2.4319999999999999</v>
      </c>
      <c r="AF8" s="50">
        <v>2.4769999999999999</v>
      </c>
      <c r="AG8" s="50">
        <v>2.4889999999999999</v>
      </c>
      <c r="AH8" s="50">
        <v>2.4969999999999999</v>
      </c>
      <c r="AI8" s="50">
        <v>2.5129999999999999</v>
      </c>
      <c r="AJ8" s="50">
        <v>2.5190000000000001</v>
      </c>
      <c r="AK8" s="50">
        <v>2.5299999999999998</v>
      </c>
      <c r="AL8" s="50">
        <v>2.5499999999999998</v>
      </c>
      <c r="AM8" s="50">
        <v>2.5569999999999999</v>
      </c>
      <c r="AN8" s="50">
        <v>2.5550000000000002</v>
      </c>
      <c r="AO8" s="50">
        <v>2.5739999999999998</v>
      </c>
      <c r="AP8" s="50">
        <v>2.5880000000000001</v>
      </c>
      <c r="AQ8" s="50">
        <v>2.597</v>
      </c>
      <c r="AR8" s="50">
        <v>2.6080000000000001</v>
      </c>
      <c r="AS8" s="50">
        <v>2.6139999999999999</v>
      </c>
      <c r="AT8" s="50">
        <v>2.617</v>
      </c>
      <c r="AU8" s="34">
        <v>2.6120000000000001</v>
      </c>
      <c r="AV8" s="34">
        <v>2.6230000000000002</v>
      </c>
      <c r="AW8" s="34">
        <v>2.6190000000000002</v>
      </c>
      <c r="AX8" s="34">
        <v>2.6259999999999999</v>
      </c>
      <c r="AY8" s="34">
        <v>2.6190000000000002</v>
      </c>
      <c r="AZ8" s="34">
        <v>2.6419999999999999</v>
      </c>
      <c r="BA8" s="34">
        <v>2.6619999999999999</v>
      </c>
      <c r="BB8" s="34">
        <v>2.677</v>
      </c>
      <c r="BC8" s="34">
        <v>2.6909999999999998</v>
      </c>
      <c r="BD8" s="34">
        <v>2.6949999999999998</v>
      </c>
      <c r="BE8" s="34">
        <v>2.7069999999999999</v>
      </c>
      <c r="BF8" s="34">
        <v>2.7210000000000001</v>
      </c>
      <c r="BG8" s="34">
        <v>2.7570000000000001</v>
      </c>
      <c r="BH8" s="34">
        <v>2.77</v>
      </c>
      <c r="BI8" s="34">
        <v>2.7759999999999998</v>
      </c>
      <c r="BJ8" s="34">
        <v>2.7890000000000001</v>
      </c>
      <c r="BK8" s="34">
        <v>2.802</v>
      </c>
      <c r="BL8" s="34">
        <v>2.8149999999999999</v>
      </c>
      <c r="BM8" s="34">
        <v>2.8279999999999998</v>
      </c>
      <c r="BN8" s="34">
        <v>2.8439999999999999</v>
      </c>
      <c r="BO8" s="34">
        <v>2.8610000000000002</v>
      </c>
      <c r="BP8" s="34">
        <v>2.8660000000000001</v>
      </c>
      <c r="BQ8" s="34">
        <v>2.9039999999999999</v>
      </c>
      <c r="BR8" s="34">
        <v>2.92</v>
      </c>
      <c r="BS8" s="34">
        <v>2.944</v>
      </c>
      <c r="BT8" s="34">
        <v>2.964</v>
      </c>
      <c r="BU8" s="34">
        <v>2.9849999999999999</v>
      </c>
      <c r="BV8" s="34">
        <v>3.0049999999999999</v>
      </c>
      <c r="BW8" s="34">
        <v>3.0219999999999998</v>
      </c>
      <c r="BX8" s="34">
        <v>3.0379999999999998</v>
      </c>
      <c r="BY8" s="34">
        <v>3.052</v>
      </c>
      <c r="BZ8" s="34">
        <v>3.069</v>
      </c>
      <c r="CA8" s="34">
        <v>3.081</v>
      </c>
      <c r="CB8" s="34">
        <v>3.0939999999999999</v>
      </c>
      <c r="CC8" s="34">
        <v>3.1080000000000001</v>
      </c>
      <c r="CD8" s="34">
        <v>3.1230000000000002</v>
      </c>
      <c r="CE8" s="34">
        <v>3.1379999999999999</v>
      </c>
      <c r="CF8" s="34">
        <v>3.1539999999999999</v>
      </c>
      <c r="CG8" s="34">
        <v>3.1709999999999998</v>
      </c>
      <c r="CH8" s="34">
        <v>3.1880000000000002</v>
      </c>
    </row>
    <row r="9" spans="1:87" x14ac:dyDescent="0.2">
      <c r="A9" s="39" t="s">
        <v>136</v>
      </c>
      <c r="B9" s="39" t="s">
        <v>137</v>
      </c>
      <c r="C9" s="50">
        <v>2.0350000000000001</v>
      </c>
      <c r="D9" s="50">
        <v>2.06</v>
      </c>
      <c r="E9" s="50">
        <v>2.0649999999999999</v>
      </c>
      <c r="F9" s="50">
        <v>2.0870000000000002</v>
      </c>
      <c r="G9" s="50">
        <v>2.1040000000000001</v>
      </c>
      <c r="H9" s="50">
        <v>2.1150000000000002</v>
      </c>
      <c r="I9" s="50">
        <v>2.1509999999999998</v>
      </c>
      <c r="J9" s="50">
        <v>2.17</v>
      </c>
      <c r="K9" s="50">
        <v>2.1869999999999998</v>
      </c>
      <c r="L9" s="50">
        <v>2.2130000000000001</v>
      </c>
      <c r="M9" s="50">
        <v>2.2349999999999999</v>
      </c>
      <c r="N9" s="50">
        <v>2.2200000000000002</v>
      </c>
      <c r="O9" s="50">
        <v>2.2320000000000002</v>
      </c>
      <c r="P9" s="50">
        <v>2.258</v>
      </c>
      <c r="Q9" s="50">
        <v>2.2759999999999998</v>
      </c>
      <c r="R9" s="50">
        <v>2.302</v>
      </c>
      <c r="S9" s="50">
        <v>2.319</v>
      </c>
      <c r="T9" s="50">
        <v>2.363</v>
      </c>
      <c r="U9" s="50">
        <v>2.4039999999999999</v>
      </c>
      <c r="V9" s="50">
        <v>2.351</v>
      </c>
      <c r="W9" s="50">
        <v>2.34</v>
      </c>
      <c r="X9" s="50">
        <v>2.3460000000000001</v>
      </c>
      <c r="Y9" s="50">
        <v>2.3660000000000001</v>
      </c>
      <c r="Z9" s="50">
        <v>2.3809999999999998</v>
      </c>
      <c r="AA9" s="50">
        <v>2.379</v>
      </c>
      <c r="AB9" s="50">
        <v>2.383</v>
      </c>
      <c r="AC9" s="50">
        <v>2.3980000000000001</v>
      </c>
      <c r="AD9" s="50">
        <v>2.4220000000000002</v>
      </c>
      <c r="AE9" s="50">
        <v>2.4319999999999999</v>
      </c>
      <c r="AF9" s="50">
        <v>2.4769999999999999</v>
      </c>
      <c r="AG9" s="50">
        <v>2.4889999999999999</v>
      </c>
      <c r="AH9" s="50">
        <v>2.4969999999999999</v>
      </c>
      <c r="AI9" s="50">
        <v>2.5129999999999999</v>
      </c>
      <c r="AJ9" s="50">
        <v>2.5190000000000001</v>
      </c>
      <c r="AK9" s="50">
        <v>2.5299999999999998</v>
      </c>
      <c r="AL9" s="50">
        <v>2.5499999999999998</v>
      </c>
      <c r="AM9" s="50">
        <v>2.5569999999999999</v>
      </c>
      <c r="AN9" s="50">
        <v>2.5550000000000002</v>
      </c>
      <c r="AO9" s="50">
        <v>2.5739999999999998</v>
      </c>
      <c r="AP9" s="50">
        <v>2.5880000000000001</v>
      </c>
      <c r="AQ9" s="50">
        <v>2.597</v>
      </c>
      <c r="AR9" s="50">
        <v>2.6080000000000001</v>
      </c>
      <c r="AS9" s="50">
        <v>2.6139999999999999</v>
      </c>
      <c r="AT9" s="50">
        <v>2.617</v>
      </c>
      <c r="AU9" s="34">
        <v>2.6120000000000001</v>
      </c>
      <c r="AV9" s="34">
        <v>2.6230000000000002</v>
      </c>
      <c r="AW9" s="34">
        <v>2.6190000000000002</v>
      </c>
      <c r="AX9" s="34">
        <v>2.6259999999999999</v>
      </c>
      <c r="AY9" s="34">
        <v>2.6190000000000002</v>
      </c>
      <c r="AZ9" s="34">
        <v>2.6419999999999999</v>
      </c>
      <c r="BA9" s="34">
        <v>2.6619999999999999</v>
      </c>
      <c r="BB9" s="34">
        <v>2.677</v>
      </c>
      <c r="BC9" s="34">
        <v>2.6909999999999998</v>
      </c>
      <c r="BD9" s="34">
        <v>2.6949999999999998</v>
      </c>
      <c r="BE9" s="34">
        <v>2.7069999999999999</v>
      </c>
      <c r="BF9" s="34">
        <v>2.7210000000000001</v>
      </c>
      <c r="BG9" s="34">
        <v>2.7570000000000001</v>
      </c>
      <c r="BH9" s="34">
        <v>2.77</v>
      </c>
      <c r="BI9" s="34">
        <v>2.7759999999999998</v>
      </c>
      <c r="BJ9" s="34">
        <v>2.7890000000000001</v>
      </c>
      <c r="BK9" s="34">
        <v>2.802</v>
      </c>
      <c r="BL9" s="34">
        <v>2.8149999999999999</v>
      </c>
      <c r="BM9" s="34">
        <v>2.8279999999999998</v>
      </c>
      <c r="BN9" s="34">
        <v>2.8439999999999999</v>
      </c>
      <c r="BO9" s="34">
        <v>2.8610000000000002</v>
      </c>
      <c r="BP9" s="34">
        <v>2.8660000000000001</v>
      </c>
      <c r="BQ9" s="34">
        <v>2.9039999999999999</v>
      </c>
      <c r="BR9" s="34">
        <v>2.9180000000000001</v>
      </c>
      <c r="BS9" s="34">
        <v>2.94</v>
      </c>
      <c r="BT9" s="34">
        <v>2.956</v>
      </c>
      <c r="BU9" s="34">
        <v>2.9729999999999999</v>
      </c>
      <c r="BV9" s="34">
        <v>2.9889999999999999</v>
      </c>
      <c r="BW9" s="34">
        <v>3.0009999999999999</v>
      </c>
      <c r="BX9" s="34">
        <v>3.0129999999999999</v>
      </c>
      <c r="BY9" s="34">
        <v>3.0219999999999998</v>
      </c>
      <c r="BZ9" s="34">
        <v>3.0329999999999999</v>
      </c>
      <c r="CA9" s="34">
        <v>3.04</v>
      </c>
      <c r="CB9" s="34">
        <v>3.0489999999999999</v>
      </c>
      <c r="CC9" s="34">
        <v>3.0590000000000002</v>
      </c>
      <c r="CD9" s="34">
        <v>3.0710000000000002</v>
      </c>
      <c r="CE9" s="34">
        <v>3.0819999999999999</v>
      </c>
      <c r="CF9" s="34">
        <v>3.0950000000000002</v>
      </c>
      <c r="CG9" s="34">
        <v>3.1080000000000001</v>
      </c>
      <c r="CH9" s="34">
        <v>3.121</v>
      </c>
    </row>
    <row r="10" spans="1:87" x14ac:dyDescent="0.2">
      <c r="A10" s="39" t="s">
        <v>138</v>
      </c>
      <c r="B10" s="39" t="s">
        <v>139</v>
      </c>
      <c r="C10" s="50">
        <v>2.0350000000000001</v>
      </c>
      <c r="D10" s="50">
        <v>2.06</v>
      </c>
      <c r="E10" s="50">
        <v>2.0649999999999999</v>
      </c>
      <c r="F10" s="50">
        <v>2.0870000000000002</v>
      </c>
      <c r="G10" s="50">
        <v>2.1040000000000001</v>
      </c>
      <c r="H10" s="50">
        <v>2.1150000000000002</v>
      </c>
      <c r="I10" s="50">
        <v>2.1509999999999998</v>
      </c>
      <c r="J10" s="50">
        <v>2.17</v>
      </c>
      <c r="K10" s="50">
        <v>2.1869999999999998</v>
      </c>
      <c r="L10" s="50">
        <v>2.2130000000000001</v>
      </c>
      <c r="M10" s="50">
        <v>2.2349999999999999</v>
      </c>
      <c r="N10" s="50">
        <v>2.2200000000000002</v>
      </c>
      <c r="O10" s="50">
        <v>2.2320000000000002</v>
      </c>
      <c r="P10" s="50">
        <v>2.258</v>
      </c>
      <c r="Q10" s="50">
        <v>2.2759999999999998</v>
      </c>
      <c r="R10" s="50">
        <v>2.302</v>
      </c>
      <c r="S10" s="50">
        <v>2.319</v>
      </c>
      <c r="T10" s="50">
        <v>2.363</v>
      </c>
      <c r="U10" s="50">
        <v>2.4039999999999999</v>
      </c>
      <c r="V10" s="50">
        <v>2.351</v>
      </c>
      <c r="W10" s="50">
        <v>2.34</v>
      </c>
      <c r="X10" s="50">
        <v>2.3460000000000001</v>
      </c>
      <c r="Y10" s="50">
        <v>2.3660000000000001</v>
      </c>
      <c r="Z10" s="50">
        <v>2.3809999999999998</v>
      </c>
      <c r="AA10" s="50">
        <v>2.379</v>
      </c>
      <c r="AB10" s="50">
        <v>2.383</v>
      </c>
      <c r="AC10" s="50">
        <v>2.3980000000000001</v>
      </c>
      <c r="AD10" s="50">
        <v>2.4220000000000002</v>
      </c>
      <c r="AE10" s="50">
        <v>2.4319999999999999</v>
      </c>
      <c r="AF10" s="50">
        <v>2.4769999999999999</v>
      </c>
      <c r="AG10" s="50">
        <v>2.4889999999999999</v>
      </c>
      <c r="AH10" s="50">
        <v>2.4969999999999999</v>
      </c>
      <c r="AI10" s="50">
        <v>2.5129999999999999</v>
      </c>
      <c r="AJ10" s="50">
        <v>2.5190000000000001</v>
      </c>
      <c r="AK10" s="50">
        <v>2.5299999999999998</v>
      </c>
      <c r="AL10" s="50">
        <v>2.5499999999999998</v>
      </c>
      <c r="AM10" s="50">
        <v>2.5569999999999999</v>
      </c>
      <c r="AN10" s="50">
        <v>2.5550000000000002</v>
      </c>
      <c r="AO10" s="50">
        <v>2.5739999999999998</v>
      </c>
      <c r="AP10" s="50">
        <v>2.5880000000000001</v>
      </c>
      <c r="AQ10" s="50">
        <v>2.597</v>
      </c>
      <c r="AR10" s="50">
        <v>2.6080000000000001</v>
      </c>
      <c r="AS10" s="50">
        <v>2.6139999999999999</v>
      </c>
      <c r="AT10" s="50">
        <v>2.617</v>
      </c>
      <c r="AU10" s="34">
        <v>2.6120000000000001</v>
      </c>
      <c r="AV10" s="34">
        <v>2.6230000000000002</v>
      </c>
      <c r="AW10" s="34">
        <v>2.6190000000000002</v>
      </c>
      <c r="AX10" s="34">
        <v>2.6259999999999999</v>
      </c>
      <c r="AY10" s="34">
        <v>2.6190000000000002</v>
      </c>
      <c r="AZ10" s="34">
        <v>2.6419999999999999</v>
      </c>
      <c r="BA10" s="34">
        <v>2.6619999999999999</v>
      </c>
      <c r="BB10" s="34">
        <v>2.677</v>
      </c>
      <c r="BC10" s="34">
        <v>2.6909999999999998</v>
      </c>
      <c r="BD10" s="34">
        <v>2.6949999999999998</v>
      </c>
      <c r="BE10" s="34">
        <v>2.7069999999999999</v>
      </c>
      <c r="BF10" s="34">
        <v>2.7210000000000001</v>
      </c>
      <c r="BG10" s="34">
        <v>2.7570000000000001</v>
      </c>
      <c r="BH10" s="34">
        <v>2.77</v>
      </c>
      <c r="BI10" s="34">
        <v>2.7759999999999998</v>
      </c>
      <c r="BJ10" s="34">
        <v>2.7890000000000001</v>
      </c>
      <c r="BK10" s="34">
        <v>2.802</v>
      </c>
      <c r="BL10" s="34">
        <v>2.8149999999999999</v>
      </c>
      <c r="BM10" s="34">
        <v>2.8279999999999998</v>
      </c>
      <c r="BN10" s="34">
        <v>2.8439999999999999</v>
      </c>
      <c r="BO10" s="34">
        <v>2.8610000000000002</v>
      </c>
      <c r="BP10" s="34">
        <v>2.8660000000000001</v>
      </c>
      <c r="BQ10" s="34">
        <v>2.9039999999999999</v>
      </c>
      <c r="BR10" s="34">
        <v>2.923</v>
      </c>
      <c r="BS10" s="34">
        <v>2.95</v>
      </c>
      <c r="BT10" s="34">
        <v>2.9729999999999999</v>
      </c>
      <c r="BU10" s="34">
        <v>2.9990000000000001</v>
      </c>
      <c r="BV10" s="34">
        <v>3.0249999999999999</v>
      </c>
      <c r="BW10" s="34">
        <v>3.0470000000000002</v>
      </c>
      <c r="BX10" s="34">
        <v>3.069</v>
      </c>
      <c r="BY10" s="34">
        <v>3.09</v>
      </c>
      <c r="BZ10" s="34">
        <v>3.113</v>
      </c>
      <c r="CA10" s="34">
        <v>3.133</v>
      </c>
      <c r="CB10" s="34">
        <v>3.1539999999999999</v>
      </c>
      <c r="CC10" s="34">
        <v>3.1760000000000002</v>
      </c>
      <c r="CD10" s="34">
        <v>3.198</v>
      </c>
      <c r="CE10" s="34">
        <v>3.22</v>
      </c>
      <c r="CF10" s="34">
        <v>3.2440000000000002</v>
      </c>
      <c r="CG10" s="34">
        <v>3.2690000000000001</v>
      </c>
      <c r="CH10" s="34">
        <v>3.2949999999999999</v>
      </c>
    </row>
    <row r="14" spans="1:87" x14ac:dyDescent="0.2"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</row>
    <row r="15" spans="1:87" x14ac:dyDescent="0.2"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BP15" s="51" t="s">
        <v>140</v>
      </c>
      <c r="BQ15" s="52"/>
      <c r="BR15" s="52"/>
      <c r="BS15" s="53" t="s">
        <v>141</v>
      </c>
      <c r="BT15" s="54"/>
      <c r="BU15" s="54"/>
      <c r="BV15" s="54"/>
      <c r="BW15" s="54"/>
      <c r="BX15" s="54"/>
      <c r="BY15" s="52"/>
      <c r="BZ15" s="52"/>
      <c r="CA15" s="52"/>
    </row>
    <row r="16" spans="1:87" x14ac:dyDescent="0.2"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BP16" s="55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7"/>
    </row>
    <row r="17" spans="3:79" x14ac:dyDescent="0.2"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BP17" s="59"/>
      <c r="BQ17" s="60" t="s">
        <v>142</v>
      </c>
      <c r="BR17" s="52" t="s">
        <v>143</v>
      </c>
      <c r="BS17" s="52"/>
      <c r="BT17" s="52"/>
      <c r="BU17" s="52"/>
      <c r="BV17" s="52"/>
      <c r="BW17" s="52"/>
      <c r="BX17" s="52"/>
      <c r="BY17" s="52"/>
      <c r="BZ17" s="52"/>
      <c r="CA17" s="61"/>
    </row>
    <row r="18" spans="3:79" x14ac:dyDescent="0.2">
      <c r="BP18" s="59"/>
      <c r="BQ18" s="52"/>
      <c r="BR18" s="62" t="str">
        <f>BT7</f>
        <v>2021Q2</v>
      </c>
      <c r="BS18" s="52"/>
      <c r="BT18" s="52"/>
      <c r="BU18" s="52"/>
      <c r="BV18" s="52"/>
      <c r="BW18" s="52"/>
      <c r="BX18" s="52"/>
      <c r="BY18" s="52"/>
      <c r="BZ18" s="52"/>
      <c r="CA18" s="63" t="s">
        <v>144</v>
      </c>
    </row>
    <row r="19" spans="3:79" x14ac:dyDescent="0.2">
      <c r="BP19" s="59"/>
      <c r="BQ19" s="52"/>
      <c r="BR19" s="64">
        <f>BT9</f>
        <v>2.956</v>
      </c>
      <c r="BS19" s="52"/>
      <c r="BT19" s="52"/>
      <c r="BU19" s="52"/>
      <c r="BV19" s="52"/>
      <c r="BW19" s="52"/>
      <c r="BX19" s="52"/>
      <c r="BY19" s="52"/>
      <c r="BZ19" s="52"/>
      <c r="CA19" s="65">
        <f>BR19</f>
        <v>2.956</v>
      </c>
    </row>
    <row r="20" spans="3:79" x14ac:dyDescent="0.2">
      <c r="BP20" s="59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66"/>
    </row>
    <row r="21" spans="3:79" x14ac:dyDescent="0.2">
      <c r="BP21" s="59"/>
      <c r="BQ21" s="60" t="s">
        <v>145</v>
      </c>
      <c r="BR21" s="52" t="s">
        <v>146</v>
      </c>
      <c r="BS21" s="52"/>
      <c r="BT21" s="52"/>
      <c r="BU21" s="52"/>
      <c r="BV21" s="52"/>
      <c r="BW21" s="52"/>
      <c r="BX21" s="52"/>
      <c r="BY21" s="52"/>
      <c r="BZ21" s="52"/>
      <c r="CA21" s="66"/>
    </row>
    <row r="22" spans="3:79" x14ac:dyDescent="0.2">
      <c r="BP22" s="59"/>
      <c r="BQ22" s="52"/>
      <c r="BR22" s="62" t="str">
        <f>BU7</f>
        <v>2021Q3</v>
      </c>
      <c r="BS22" s="62"/>
      <c r="BT22" s="62"/>
      <c r="BU22" s="62"/>
      <c r="BV22" s="62"/>
      <c r="BW22" s="62"/>
      <c r="BX22" s="62"/>
      <c r="BY22" s="62"/>
      <c r="BZ22" s="52"/>
      <c r="CA22" s="66"/>
    </row>
    <row r="23" spans="3:79" x14ac:dyDescent="0.2">
      <c r="BP23" s="59"/>
      <c r="BQ23" s="52"/>
      <c r="BR23" s="64">
        <v>2.9729999999999999</v>
      </c>
      <c r="BS23" s="64">
        <v>2.9889999999999999</v>
      </c>
      <c r="BT23" s="64">
        <v>3.0009999999999999</v>
      </c>
      <c r="BU23" s="64">
        <v>3.0129999999999999</v>
      </c>
      <c r="BV23" s="64">
        <v>3.0219999999999998</v>
      </c>
      <c r="BW23" s="64">
        <v>3.0329999999999999</v>
      </c>
      <c r="BX23" s="64">
        <v>3.04</v>
      </c>
      <c r="BY23" s="64">
        <v>3.0489999999999999</v>
      </c>
      <c r="BZ23" s="52"/>
      <c r="CA23" s="65">
        <f>AVERAGE(BR23:BY23)</f>
        <v>3.0149999999999997</v>
      </c>
    </row>
    <row r="24" spans="3:79" x14ac:dyDescent="0.2">
      <c r="BP24" s="59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66"/>
    </row>
    <row r="25" spans="3:79" x14ac:dyDescent="0.2">
      <c r="BP25" s="59"/>
      <c r="BQ25" s="52"/>
      <c r="BR25" s="52"/>
      <c r="BS25" s="52"/>
      <c r="BT25" s="52"/>
      <c r="BU25" s="52"/>
      <c r="BV25" s="52"/>
      <c r="BW25" s="52"/>
      <c r="BX25" s="52"/>
      <c r="BY25" s="52"/>
      <c r="BZ25" s="67" t="s">
        <v>147</v>
      </c>
      <c r="CA25" s="68">
        <f>(CA23-CA19)/CA19</f>
        <v>1.9959404600811814E-2</v>
      </c>
    </row>
    <row r="26" spans="3:79" x14ac:dyDescent="0.2">
      <c r="BP26" s="69"/>
      <c r="BQ26" s="70"/>
      <c r="BR26" s="70"/>
      <c r="BS26" s="70"/>
      <c r="BT26" s="70"/>
      <c r="BU26" s="70"/>
      <c r="BV26" s="70"/>
      <c r="BW26" s="70"/>
      <c r="BX26" s="70"/>
      <c r="BY26" s="70"/>
      <c r="BZ26" s="70"/>
      <c r="CA26" s="71"/>
    </row>
    <row r="27" spans="3:79" x14ac:dyDescent="0.2"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</row>
    <row r="28" spans="3:79" x14ac:dyDescent="0.2"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</row>
    <row r="36" spans="64:64" x14ac:dyDescent="0.2">
      <c r="BL36" s="34" t="s">
        <v>25</v>
      </c>
    </row>
  </sheetData>
  <pageMargins left="0.25" right="0.25" top="1" bottom="1" header="0.5" footer="0.5"/>
  <pageSetup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0ABA9-DEA5-4547-8CA2-79E1BC607D79}">
  <sheetPr>
    <pageSetUpPr fitToPage="1"/>
  </sheetPr>
  <dimension ref="B1:O50"/>
  <sheetViews>
    <sheetView showGridLines="0" zoomScale="60" zoomScaleNormal="60" workbookViewId="0">
      <selection activeCell="R9" sqref="R9"/>
    </sheetView>
  </sheetViews>
  <sheetFormatPr defaultRowHeight="26.25" x14ac:dyDescent="0.4"/>
  <cols>
    <col min="1" max="1" width="6.5" style="72" customWidth="1"/>
    <col min="2" max="2" width="67.6640625" style="72" customWidth="1"/>
    <col min="3" max="3" width="43.33203125" style="122" hidden="1" customWidth="1"/>
    <col min="4" max="4" width="28.1640625" style="72" customWidth="1"/>
    <col min="5" max="6" width="17.33203125" style="72" hidden="1" customWidth="1"/>
    <col min="7" max="7" width="80.6640625" style="72" customWidth="1"/>
    <col min="8" max="8" width="80.6640625" style="74" customWidth="1"/>
    <col min="9" max="9" width="17.33203125" style="72" hidden="1" customWidth="1"/>
    <col min="10" max="10" width="0" style="72" hidden="1" customWidth="1"/>
    <col min="11" max="11" width="12.83203125" style="72" hidden="1" customWidth="1"/>
    <col min="12" max="12" width="0" style="72" hidden="1" customWidth="1"/>
    <col min="13" max="13" width="51.33203125" style="74" customWidth="1"/>
    <col min="14" max="14" width="9.33203125" style="72"/>
    <col min="15" max="15" width="20.83203125" style="75" hidden="1" customWidth="1"/>
    <col min="16" max="16" width="0" style="72" hidden="1" customWidth="1"/>
    <col min="17" max="257" width="9.33203125" style="72"/>
    <col min="258" max="258" width="6.5" style="72" customWidth="1"/>
    <col min="259" max="259" width="67.6640625" style="72" customWidth="1"/>
    <col min="260" max="260" width="28.1640625" style="72" customWidth="1"/>
    <col min="261" max="262" width="0" style="72" hidden="1" customWidth="1"/>
    <col min="263" max="263" width="71.6640625" style="72" customWidth="1"/>
    <col min="264" max="264" width="72.5" style="72" customWidth="1"/>
    <col min="265" max="268" width="0" style="72" hidden="1" customWidth="1"/>
    <col min="269" max="513" width="9.33203125" style="72"/>
    <col min="514" max="514" width="6.5" style="72" customWidth="1"/>
    <col min="515" max="515" width="67.6640625" style="72" customWidth="1"/>
    <col min="516" max="516" width="28.1640625" style="72" customWidth="1"/>
    <col min="517" max="518" width="0" style="72" hidden="1" customWidth="1"/>
    <col min="519" max="519" width="71.6640625" style="72" customWidth="1"/>
    <col min="520" max="520" width="72.5" style="72" customWidth="1"/>
    <col min="521" max="524" width="0" style="72" hidden="1" customWidth="1"/>
    <col min="525" max="769" width="9.33203125" style="72"/>
    <col min="770" max="770" width="6.5" style="72" customWidth="1"/>
    <col min="771" max="771" width="67.6640625" style="72" customWidth="1"/>
    <col min="772" max="772" width="28.1640625" style="72" customWidth="1"/>
    <col min="773" max="774" width="0" style="72" hidden="1" customWidth="1"/>
    <col min="775" max="775" width="71.6640625" style="72" customWidth="1"/>
    <col min="776" max="776" width="72.5" style="72" customWidth="1"/>
    <col min="777" max="780" width="0" style="72" hidden="1" customWidth="1"/>
    <col min="781" max="1025" width="9.33203125" style="72"/>
    <col min="1026" max="1026" width="6.5" style="72" customWidth="1"/>
    <col min="1027" max="1027" width="67.6640625" style="72" customWidth="1"/>
    <col min="1028" max="1028" width="28.1640625" style="72" customWidth="1"/>
    <col min="1029" max="1030" width="0" style="72" hidden="1" customWidth="1"/>
    <col min="1031" max="1031" width="71.6640625" style="72" customWidth="1"/>
    <col min="1032" max="1032" width="72.5" style="72" customWidth="1"/>
    <col min="1033" max="1036" width="0" style="72" hidden="1" customWidth="1"/>
    <col min="1037" max="1281" width="9.33203125" style="72"/>
    <col min="1282" max="1282" width="6.5" style="72" customWidth="1"/>
    <col min="1283" max="1283" width="67.6640625" style="72" customWidth="1"/>
    <col min="1284" max="1284" width="28.1640625" style="72" customWidth="1"/>
    <col min="1285" max="1286" width="0" style="72" hidden="1" customWidth="1"/>
    <col min="1287" max="1287" width="71.6640625" style="72" customWidth="1"/>
    <col min="1288" max="1288" width="72.5" style="72" customWidth="1"/>
    <col min="1289" max="1292" width="0" style="72" hidden="1" customWidth="1"/>
    <col min="1293" max="1537" width="9.33203125" style="72"/>
    <col min="1538" max="1538" width="6.5" style="72" customWidth="1"/>
    <col min="1539" max="1539" width="67.6640625" style="72" customWidth="1"/>
    <col min="1540" max="1540" width="28.1640625" style="72" customWidth="1"/>
    <col min="1541" max="1542" width="0" style="72" hidden="1" customWidth="1"/>
    <col min="1543" max="1543" width="71.6640625" style="72" customWidth="1"/>
    <col min="1544" max="1544" width="72.5" style="72" customWidth="1"/>
    <col min="1545" max="1548" width="0" style="72" hidden="1" customWidth="1"/>
    <col min="1549" max="1793" width="9.33203125" style="72"/>
    <col min="1794" max="1794" width="6.5" style="72" customWidth="1"/>
    <col min="1795" max="1795" width="67.6640625" style="72" customWidth="1"/>
    <col min="1796" max="1796" width="28.1640625" style="72" customWidth="1"/>
    <col min="1797" max="1798" width="0" style="72" hidden="1" customWidth="1"/>
    <col min="1799" max="1799" width="71.6640625" style="72" customWidth="1"/>
    <col min="1800" max="1800" width="72.5" style="72" customWidth="1"/>
    <col min="1801" max="1804" width="0" style="72" hidden="1" customWidth="1"/>
    <col min="1805" max="2049" width="9.33203125" style="72"/>
    <col min="2050" max="2050" width="6.5" style="72" customWidth="1"/>
    <col min="2051" max="2051" width="67.6640625" style="72" customWidth="1"/>
    <col min="2052" max="2052" width="28.1640625" style="72" customWidth="1"/>
    <col min="2053" max="2054" width="0" style="72" hidden="1" customWidth="1"/>
    <col min="2055" max="2055" width="71.6640625" style="72" customWidth="1"/>
    <col min="2056" max="2056" width="72.5" style="72" customWidth="1"/>
    <col min="2057" max="2060" width="0" style="72" hidden="1" customWidth="1"/>
    <col min="2061" max="2305" width="9.33203125" style="72"/>
    <col min="2306" max="2306" width="6.5" style="72" customWidth="1"/>
    <col min="2307" max="2307" width="67.6640625" style="72" customWidth="1"/>
    <col min="2308" max="2308" width="28.1640625" style="72" customWidth="1"/>
    <col min="2309" max="2310" width="0" style="72" hidden="1" customWidth="1"/>
    <col min="2311" max="2311" width="71.6640625" style="72" customWidth="1"/>
    <col min="2312" max="2312" width="72.5" style="72" customWidth="1"/>
    <col min="2313" max="2316" width="0" style="72" hidden="1" customWidth="1"/>
    <col min="2317" max="2561" width="9.33203125" style="72"/>
    <col min="2562" max="2562" width="6.5" style="72" customWidth="1"/>
    <col min="2563" max="2563" width="67.6640625" style="72" customWidth="1"/>
    <col min="2564" max="2564" width="28.1640625" style="72" customWidth="1"/>
    <col min="2565" max="2566" width="0" style="72" hidden="1" customWidth="1"/>
    <col min="2567" max="2567" width="71.6640625" style="72" customWidth="1"/>
    <col min="2568" max="2568" width="72.5" style="72" customWidth="1"/>
    <col min="2569" max="2572" width="0" style="72" hidden="1" customWidth="1"/>
    <col min="2573" max="2817" width="9.33203125" style="72"/>
    <col min="2818" max="2818" width="6.5" style="72" customWidth="1"/>
    <col min="2819" max="2819" width="67.6640625" style="72" customWidth="1"/>
    <col min="2820" max="2820" width="28.1640625" style="72" customWidth="1"/>
    <col min="2821" max="2822" width="0" style="72" hidden="1" customWidth="1"/>
    <col min="2823" max="2823" width="71.6640625" style="72" customWidth="1"/>
    <col min="2824" max="2824" width="72.5" style="72" customWidth="1"/>
    <col min="2825" max="2828" width="0" style="72" hidden="1" customWidth="1"/>
    <col min="2829" max="3073" width="9.33203125" style="72"/>
    <col min="3074" max="3074" width="6.5" style="72" customWidth="1"/>
    <col min="3075" max="3075" width="67.6640625" style="72" customWidth="1"/>
    <col min="3076" max="3076" width="28.1640625" style="72" customWidth="1"/>
    <col min="3077" max="3078" width="0" style="72" hidden="1" customWidth="1"/>
    <col min="3079" max="3079" width="71.6640625" style="72" customWidth="1"/>
    <col min="3080" max="3080" width="72.5" style="72" customWidth="1"/>
    <col min="3081" max="3084" width="0" style="72" hidden="1" customWidth="1"/>
    <col min="3085" max="3329" width="9.33203125" style="72"/>
    <col min="3330" max="3330" width="6.5" style="72" customWidth="1"/>
    <col min="3331" max="3331" width="67.6640625" style="72" customWidth="1"/>
    <col min="3332" max="3332" width="28.1640625" style="72" customWidth="1"/>
    <col min="3333" max="3334" width="0" style="72" hidden="1" customWidth="1"/>
    <col min="3335" max="3335" width="71.6640625" style="72" customWidth="1"/>
    <col min="3336" max="3336" width="72.5" style="72" customWidth="1"/>
    <col min="3337" max="3340" width="0" style="72" hidden="1" customWidth="1"/>
    <col min="3341" max="3585" width="9.33203125" style="72"/>
    <col min="3586" max="3586" width="6.5" style="72" customWidth="1"/>
    <col min="3587" max="3587" width="67.6640625" style="72" customWidth="1"/>
    <col min="3588" max="3588" width="28.1640625" style="72" customWidth="1"/>
    <col min="3589" max="3590" width="0" style="72" hidden="1" customWidth="1"/>
    <col min="3591" max="3591" width="71.6640625" style="72" customWidth="1"/>
    <col min="3592" max="3592" width="72.5" style="72" customWidth="1"/>
    <col min="3593" max="3596" width="0" style="72" hidden="1" customWidth="1"/>
    <col min="3597" max="3841" width="9.33203125" style="72"/>
    <col min="3842" max="3842" width="6.5" style="72" customWidth="1"/>
    <col min="3843" max="3843" width="67.6640625" style="72" customWidth="1"/>
    <col min="3844" max="3844" width="28.1640625" style="72" customWidth="1"/>
    <col min="3845" max="3846" width="0" style="72" hidden="1" customWidth="1"/>
    <col min="3847" max="3847" width="71.6640625" style="72" customWidth="1"/>
    <col min="3848" max="3848" width="72.5" style="72" customWidth="1"/>
    <col min="3849" max="3852" width="0" style="72" hidden="1" customWidth="1"/>
    <col min="3853" max="4097" width="9.33203125" style="72"/>
    <col min="4098" max="4098" width="6.5" style="72" customWidth="1"/>
    <col min="4099" max="4099" width="67.6640625" style="72" customWidth="1"/>
    <col min="4100" max="4100" width="28.1640625" style="72" customWidth="1"/>
    <col min="4101" max="4102" width="0" style="72" hidden="1" customWidth="1"/>
    <col min="4103" max="4103" width="71.6640625" style="72" customWidth="1"/>
    <col min="4104" max="4104" width="72.5" style="72" customWidth="1"/>
    <col min="4105" max="4108" width="0" style="72" hidden="1" customWidth="1"/>
    <col min="4109" max="4353" width="9.33203125" style="72"/>
    <col min="4354" max="4354" width="6.5" style="72" customWidth="1"/>
    <col min="4355" max="4355" width="67.6640625" style="72" customWidth="1"/>
    <col min="4356" max="4356" width="28.1640625" style="72" customWidth="1"/>
    <col min="4357" max="4358" width="0" style="72" hidden="1" customWidth="1"/>
    <col min="4359" max="4359" width="71.6640625" style="72" customWidth="1"/>
    <col min="4360" max="4360" width="72.5" style="72" customWidth="1"/>
    <col min="4361" max="4364" width="0" style="72" hidden="1" customWidth="1"/>
    <col min="4365" max="4609" width="9.33203125" style="72"/>
    <col min="4610" max="4610" width="6.5" style="72" customWidth="1"/>
    <col min="4611" max="4611" width="67.6640625" style="72" customWidth="1"/>
    <col min="4612" max="4612" width="28.1640625" style="72" customWidth="1"/>
    <col min="4613" max="4614" width="0" style="72" hidden="1" customWidth="1"/>
    <col min="4615" max="4615" width="71.6640625" style="72" customWidth="1"/>
    <col min="4616" max="4616" width="72.5" style="72" customWidth="1"/>
    <col min="4617" max="4620" width="0" style="72" hidden="1" customWidth="1"/>
    <col min="4621" max="4865" width="9.33203125" style="72"/>
    <col min="4866" max="4866" width="6.5" style="72" customWidth="1"/>
    <col min="4867" max="4867" width="67.6640625" style="72" customWidth="1"/>
    <col min="4868" max="4868" width="28.1640625" style="72" customWidth="1"/>
    <col min="4869" max="4870" width="0" style="72" hidden="1" customWidth="1"/>
    <col min="4871" max="4871" width="71.6640625" style="72" customWidth="1"/>
    <col min="4872" max="4872" width="72.5" style="72" customWidth="1"/>
    <col min="4873" max="4876" width="0" style="72" hidden="1" customWidth="1"/>
    <col min="4877" max="5121" width="9.33203125" style="72"/>
    <col min="5122" max="5122" width="6.5" style="72" customWidth="1"/>
    <col min="5123" max="5123" width="67.6640625" style="72" customWidth="1"/>
    <col min="5124" max="5124" width="28.1640625" style="72" customWidth="1"/>
    <col min="5125" max="5126" width="0" style="72" hidden="1" customWidth="1"/>
    <col min="5127" max="5127" width="71.6640625" style="72" customWidth="1"/>
    <col min="5128" max="5128" width="72.5" style="72" customWidth="1"/>
    <col min="5129" max="5132" width="0" style="72" hidden="1" customWidth="1"/>
    <col min="5133" max="5377" width="9.33203125" style="72"/>
    <col min="5378" max="5378" width="6.5" style="72" customWidth="1"/>
    <col min="5379" max="5379" width="67.6640625" style="72" customWidth="1"/>
    <col min="5380" max="5380" width="28.1640625" style="72" customWidth="1"/>
    <col min="5381" max="5382" width="0" style="72" hidden="1" customWidth="1"/>
    <col min="5383" max="5383" width="71.6640625" style="72" customWidth="1"/>
    <col min="5384" max="5384" width="72.5" style="72" customWidth="1"/>
    <col min="5385" max="5388" width="0" style="72" hidden="1" customWidth="1"/>
    <col min="5389" max="5633" width="9.33203125" style="72"/>
    <col min="5634" max="5634" width="6.5" style="72" customWidth="1"/>
    <col min="5635" max="5635" width="67.6640625" style="72" customWidth="1"/>
    <col min="5636" max="5636" width="28.1640625" style="72" customWidth="1"/>
    <col min="5637" max="5638" width="0" style="72" hidden="1" customWidth="1"/>
    <col min="5639" max="5639" width="71.6640625" style="72" customWidth="1"/>
    <col min="5640" max="5640" width="72.5" style="72" customWidth="1"/>
    <col min="5641" max="5644" width="0" style="72" hidden="1" customWidth="1"/>
    <col min="5645" max="5889" width="9.33203125" style="72"/>
    <col min="5890" max="5890" width="6.5" style="72" customWidth="1"/>
    <col min="5891" max="5891" width="67.6640625" style="72" customWidth="1"/>
    <col min="5892" max="5892" width="28.1640625" style="72" customWidth="1"/>
    <col min="5893" max="5894" width="0" style="72" hidden="1" customWidth="1"/>
    <col min="5895" max="5895" width="71.6640625" style="72" customWidth="1"/>
    <col min="5896" max="5896" width="72.5" style="72" customWidth="1"/>
    <col min="5897" max="5900" width="0" style="72" hidden="1" customWidth="1"/>
    <col min="5901" max="6145" width="9.33203125" style="72"/>
    <col min="6146" max="6146" width="6.5" style="72" customWidth="1"/>
    <col min="6147" max="6147" width="67.6640625" style="72" customWidth="1"/>
    <col min="6148" max="6148" width="28.1640625" style="72" customWidth="1"/>
    <col min="6149" max="6150" width="0" style="72" hidden="1" customWidth="1"/>
    <col min="6151" max="6151" width="71.6640625" style="72" customWidth="1"/>
    <col min="6152" max="6152" width="72.5" style="72" customWidth="1"/>
    <col min="6153" max="6156" width="0" style="72" hidden="1" customWidth="1"/>
    <col min="6157" max="6401" width="9.33203125" style="72"/>
    <col min="6402" max="6402" width="6.5" style="72" customWidth="1"/>
    <col min="6403" max="6403" width="67.6640625" style="72" customWidth="1"/>
    <col min="6404" max="6404" width="28.1640625" style="72" customWidth="1"/>
    <col min="6405" max="6406" width="0" style="72" hidden="1" customWidth="1"/>
    <col min="6407" max="6407" width="71.6640625" style="72" customWidth="1"/>
    <col min="6408" max="6408" width="72.5" style="72" customWidth="1"/>
    <col min="6409" max="6412" width="0" style="72" hidden="1" customWidth="1"/>
    <col min="6413" max="6657" width="9.33203125" style="72"/>
    <col min="6658" max="6658" width="6.5" style="72" customWidth="1"/>
    <col min="6659" max="6659" width="67.6640625" style="72" customWidth="1"/>
    <col min="6660" max="6660" width="28.1640625" style="72" customWidth="1"/>
    <col min="6661" max="6662" width="0" style="72" hidden="1" customWidth="1"/>
    <col min="6663" max="6663" width="71.6640625" style="72" customWidth="1"/>
    <col min="6664" max="6664" width="72.5" style="72" customWidth="1"/>
    <col min="6665" max="6668" width="0" style="72" hidden="1" customWidth="1"/>
    <col min="6669" max="6913" width="9.33203125" style="72"/>
    <col min="6914" max="6914" width="6.5" style="72" customWidth="1"/>
    <col min="6915" max="6915" width="67.6640625" style="72" customWidth="1"/>
    <col min="6916" max="6916" width="28.1640625" style="72" customWidth="1"/>
    <col min="6917" max="6918" width="0" style="72" hidden="1" customWidth="1"/>
    <col min="6919" max="6919" width="71.6640625" style="72" customWidth="1"/>
    <col min="6920" max="6920" width="72.5" style="72" customWidth="1"/>
    <col min="6921" max="6924" width="0" style="72" hidden="1" customWidth="1"/>
    <col min="6925" max="7169" width="9.33203125" style="72"/>
    <col min="7170" max="7170" width="6.5" style="72" customWidth="1"/>
    <col min="7171" max="7171" width="67.6640625" style="72" customWidth="1"/>
    <col min="7172" max="7172" width="28.1640625" style="72" customWidth="1"/>
    <col min="7173" max="7174" width="0" style="72" hidden="1" customWidth="1"/>
    <col min="7175" max="7175" width="71.6640625" style="72" customWidth="1"/>
    <col min="7176" max="7176" width="72.5" style="72" customWidth="1"/>
    <col min="7177" max="7180" width="0" style="72" hidden="1" customWidth="1"/>
    <col min="7181" max="7425" width="9.33203125" style="72"/>
    <col min="7426" max="7426" width="6.5" style="72" customWidth="1"/>
    <col min="7427" max="7427" width="67.6640625" style="72" customWidth="1"/>
    <col min="7428" max="7428" width="28.1640625" style="72" customWidth="1"/>
    <col min="7429" max="7430" width="0" style="72" hidden="1" customWidth="1"/>
    <col min="7431" max="7431" width="71.6640625" style="72" customWidth="1"/>
    <col min="7432" max="7432" width="72.5" style="72" customWidth="1"/>
    <col min="7433" max="7436" width="0" style="72" hidden="1" customWidth="1"/>
    <col min="7437" max="7681" width="9.33203125" style="72"/>
    <col min="7682" max="7682" width="6.5" style="72" customWidth="1"/>
    <col min="7683" max="7683" width="67.6640625" style="72" customWidth="1"/>
    <col min="7684" max="7684" width="28.1640625" style="72" customWidth="1"/>
    <col min="7685" max="7686" width="0" style="72" hidden="1" customWidth="1"/>
    <col min="7687" max="7687" width="71.6640625" style="72" customWidth="1"/>
    <col min="7688" max="7688" width="72.5" style="72" customWidth="1"/>
    <col min="7689" max="7692" width="0" style="72" hidden="1" customWidth="1"/>
    <col min="7693" max="7937" width="9.33203125" style="72"/>
    <col min="7938" max="7938" width="6.5" style="72" customWidth="1"/>
    <col min="7939" max="7939" width="67.6640625" style="72" customWidth="1"/>
    <col min="7940" max="7940" width="28.1640625" style="72" customWidth="1"/>
    <col min="7941" max="7942" width="0" style="72" hidden="1" customWidth="1"/>
    <col min="7943" max="7943" width="71.6640625" style="72" customWidth="1"/>
    <col min="7944" max="7944" width="72.5" style="72" customWidth="1"/>
    <col min="7945" max="7948" width="0" style="72" hidden="1" customWidth="1"/>
    <col min="7949" max="8193" width="9.33203125" style="72"/>
    <col min="8194" max="8194" width="6.5" style="72" customWidth="1"/>
    <col min="8195" max="8195" width="67.6640625" style="72" customWidth="1"/>
    <col min="8196" max="8196" width="28.1640625" style="72" customWidth="1"/>
    <col min="8197" max="8198" width="0" style="72" hidden="1" customWidth="1"/>
    <col min="8199" max="8199" width="71.6640625" style="72" customWidth="1"/>
    <col min="8200" max="8200" width="72.5" style="72" customWidth="1"/>
    <col min="8201" max="8204" width="0" style="72" hidden="1" customWidth="1"/>
    <col min="8205" max="8449" width="9.33203125" style="72"/>
    <col min="8450" max="8450" width="6.5" style="72" customWidth="1"/>
    <col min="8451" max="8451" width="67.6640625" style="72" customWidth="1"/>
    <col min="8452" max="8452" width="28.1640625" style="72" customWidth="1"/>
    <col min="8453" max="8454" width="0" style="72" hidden="1" customWidth="1"/>
    <col min="8455" max="8455" width="71.6640625" style="72" customWidth="1"/>
    <col min="8456" max="8456" width="72.5" style="72" customWidth="1"/>
    <col min="8457" max="8460" width="0" style="72" hidden="1" customWidth="1"/>
    <col min="8461" max="8705" width="9.33203125" style="72"/>
    <col min="8706" max="8706" width="6.5" style="72" customWidth="1"/>
    <col min="8707" max="8707" width="67.6640625" style="72" customWidth="1"/>
    <col min="8708" max="8708" width="28.1640625" style="72" customWidth="1"/>
    <col min="8709" max="8710" width="0" style="72" hidden="1" customWidth="1"/>
    <col min="8711" max="8711" width="71.6640625" style="72" customWidth="1"/>
    <col min="8712" max="8712" width="72.5" style="72" customWidth="1"/>
    <col min="8713" max="8716" width="0" style="72" hidden="1" customWidth="1"/>
    <col min="8717" max="8961" width="9.33203125" style="72"/>
    <col min="8962" max="8962" width="6.5" style="72" customWidth="1"/>
    <col min="8963" max="8963" width="67.6640625" style="72" customWidth="1"/>
    <col min="8964" max="8964" width="28.1640625" style="72" customWidth="1"/>
    <col min="8965" max="8966" width="0" style="72" hidden="1" customWidth="1"/>
    <col min="8967" max="8967" width="71.6640625" style="72" customWidth="1"/>
    <col min="8968" max="8968" width="72.5" style="72" customWidth="1"/>
    <col min="8969" max="8972" width="0" style="72" hidden="1" customWidth="1"/>
    <col min="8973" max="9217" width="9.33203125" style="72"/>
    <col min="9218" max="9218" width="6.5" style="72" customWidth="1"/>
    <col min="9219" max="9219" width="67.6640625" style="72" customWidth="1"/>
    <col min="9220" max="9220" width="28.1640625" style="72" customWidth="1"/>
    <col min="9221" max="9222" width="0" style="72" hidden="1" customWidth="1"/>
    <col min="9223" max="9223" width="71.6640625" style="72" customWidth="1"/>
    <col min="9224" max="9224" width="72.5" style="72" customWidth="1"/>
    <col min="9225" max="9228" width="0" style="72" hidden="1" customWidth="1"/>
    <col min="9229" max="9473" width="9.33203125" style="72"/>
    <col min="9474" max="9474" width="6.5" style="72" customWidth="1"/>
    <col min="9475" max="9475" width="67.6640625" style="72" customWidth="1"/>
    <col min="9476" max="9476" width="28.1640625" style="72" customWidth="1"/>
    <col min="9477" max="9478" width="0" style="72" hidden="1" customWidth="1"/>
    <col min="9479" max="9479" width="71.6640625" style="72" customWidth="1"/>
    <col min="9480" max="9480" width="72.5" style="72" customWidth="1"/>
    <col min="9481" max="9484" width="0" style="72" hidden="1" customWidth="1"/>
    <col min="9485" max="9729" width="9.33203125" style="72"/>
    <col min="9730" max="9730" width="6.5" style="72" customWidth="1"/>
    <col min="9731" max="9731" width="67.6640625" style="72" customWidth="1"/>
    <col min="9732" max="9732" width="28.1640625" style="72" customWidth="1"/>
    <col min="9733" max="9734" width="0" style="72" hidden="1" customWidth="1"/>
    <col min="9735" max="9735" width="71.6640625" style="72" customWidth="1"/>
    <col min="9736" max="9736" width="72.5" style="72" customWidth="1"/>
    <col min="9737" max="9740" width="0" style="72" hidden="1" customWidth="1"/>
    <col min="9741" max="9985" width="9.33203125" style="72"/>
    <col min="9986" max="9986" width="6.5" style="72" customWidth="1"/>
    <col min="9987" max="9987" width="67.6640625" style="72" customWidth="1"/>
    <col min="9988" max="9988" width="28.1640625" style="72" customWidth="1"/>
    <col min="9989" max="9990" width="0" style="72" hidden="1" customWidth="1"/>
    <col min="9991" max="9991" width="71.6640625" style="72" customWidth="1"/>
    <col min="9992" max="9992" width="72.5" style="72" customWidth="1"/>
    <col min="9993" max="9996" width="0" style="72" hidden="1" customWidth="1"/>
    <col min="9997" max="10241" width="9.33203125" style="72"/>
    <col min="10242" max="10242" width="6.5" style="72" customWidth="1"/>
    <col min="10243" max="10243" width="67.6640625" style="72" customWidth="1"/>
    <col min="10244" max="10244" width="28.1640625" style="72" customWidth="1"/>
    <col min="10245" max="10246" width="0" style="72" hidden="1" customWidth="1"/>
    <col min="10247" max="10247" width="71.6640625" style="72" customWidth="1"/>
    <col min="10248" max="10248" width="72.5" style="72" customWidth="1"/>
    <col min="10249" max="10252" width="0" style="72" hidden="1" customWidth="1"/>
    <col min="10253" max="10497" width="9.33203125" style="72"/>
    <col min="10498" max="10498" width="6.5" style="72" customWidth="1"/>
    <col min="10499" max="10499" width="67.6640625" style="72" customWidth="1"/>
    <col min="10500" max="10500" width="28.1640625" style="72" customWidth="1"/>
    <col min="10501" max="10502" width="0" style="72" hidden="1" customWidth="1"/>
    <col min="10503" max="10503" width="71.6640625" style="72" customWidth="1"/>
    <col min="10504" max="10504" width="72.5" style="72" customWidth="1"/>
    <col min="10505" max="10508" width="0" style="72" hidden="1" customWidth="1"/>
    <col min="10509" max="10753" width="9.33203125" style="72"/>
    <col min="10754" max="10754" width="6.5" style="72" customWidth="1"/>
    <col min="10755" max="10755" width="67.6640625" style="72" customWidth="1"/>
    <col min="10756" max="10756" width="28.1640625" style="72" customWidth="1"/>
    <col min="10757" max="10758" width="0" style="72" hidden="1" customWidth="1"/>
    <col min="10759" max="10759" width="71.6640625" style="72" customWidth="1"/>
    <col min="10760" max="10760" width="72.5" style="72" customWidth="1"/>
    <col min="10761" max="10764" width="0" style="72" hidden="1" customWidth="1"/>
    <col min="10765" max="11009" width="9.33203125" style="72"/>
    <col min="11010" max="11010" width="6.5" style="72" customWidth="1"/>
    <col min="11011" max="11011" width="67.6640625" style="72" customWidth="1"/>
    <col min="11012" max="11012" width="28.1640625" style="72" customWidth="1"/>
    <col min="11013" max="11014" width="0" style="72" hidden="1" customWidth="1"/>
    <col min="11015" max="11015" width="71.6640625" style="72" customWidth="1"/>
    <col min="11016" max="11016" width="72.5" style="72" customWidth="1"/>
    <col min="11017" max="11020" width="0" style="72" hidden="1" customWidth="1"/>
    <col min="11021" max="11265" width="9.33203125" style="72"/>
    <col min="11266" max="11266" width="6.5" style="72" customWidth="1"/>
    <col min="11267" max="11267" width="67.6640625" style="72" customWidth="1"/>
    <col min="11268" max="11268" width="28.1640625" style="72" customWidth="1"/>
    <col min="11269" max="11270" width="0" style="72" hidden="1" customWidth="1"/>
    <col min="11271" max="11271" width="71.6640625" style="72" customWidth="1"/>
    <col min="11272" max="11272" width="72.5" style="72" customWidth="1"/>
    <col min="11273" max="11276" width="0" style="72" hidden="1" customWidth="1"/>
    <col min="11277" max="11521" width="9.33203125" style="72"/>
    <col min="11522" max="11522" width="6.5" style="72" customWidth="1"/>
    <col min="11523" max="11523" width="67.6640625" style="72" customWidth="1"/>
    <col min="11524" max="11524" width="28.1640625" style="72" customWidth="1"/>
    <col min="11525" max="11526" width="0" style="72" hidden="1" customWidth="1"/>
    <col min="11527" max="11527" width="71.6640625" style="72" customWidth="1"/>
    <col min="11528" max="11528" width="72.5" style="72" customWidth="1"/>
    <col min="11529" max="11532" width="0" style="72" hidden="1" customWidth="1"/>
    <col min="11533" max="11777" width="9.33203125" style="72"/>
    <col min="11778" max="11778" width="6.5" style="72" customWidth="1"/>
    <col min="11779" max="11779" width="67.6640625" style="72" customWidth="1"/>
    <col min="11780" max="11780" width="28.1640625" style="72" customWidth="1"/>
    <col min="11781" max="11782" width="0" style="72" hidden="1" customWidth="1"/>
    <col min="11783" max="11783" width="71.6640625" style="72" customWidth="1"/>
    <col min="11784" max="11784" width="72.5" style="72" customWidth="1"/>
    <col min="11785" max="11788" width="0" style="72" hidden="1" customWidth="1"/>
    <col min="11789" max="12033" width="9.33203125" style="72"/>
    <col min="12034" max="12034" width="6.5" style="72" customWidth="1"/>
    <col min="12035" max="12035" width="67.6640625" style="72" customWidth="1"/>
    <col min="12036" max="12036" width="28.1640625" style="72" customWidth="1"/>
    <col min="12037" max="12038" width="0" style="72" hidden="1" customWidth="1"/>
    <col min="12039" max="12039" width="71.6640625" style="72" customWidth="1"/>
    <col min="12040" max="12040" width="72.5" style="72" customWidth="1"/>
    <col min="12041" max="12044" width="0" style="72" hidden="1" customWidth="1"/>
    <col min="12045" max="12289" width="9.33203125" style="72"/>
    <col min="12290" max="12290" width="6.5" style="72" customWidth="1"/>
    <col min="12291" max="12291" width="67.6640625" style="72" customWidth="1"/>
    <col min="12292" max="12292" width="28.1640625" style="72" customWidth="1"/>
    <col min="12293" max="12294" width="0" style="72" hidden="1" customWidth="1"/>
    <col min="12295" max="12295" width="71.6640625" style="72" customWidth="1"/>
    <col min="12296" max="12296" width="72.5" style="72" customWidth="1"/>
    <col min="12297" max="12300" width="0" style="72" hidden="1" customWidth="1"/>
    <col min="12301" max="12545" width="9.33203125" style="72"/>
    <col min="12546" max="12546" width="6.5" style="72" customWidth="1"/>
    <col min="12547" max="12547" width="67.6640625" style="72" customWidth="1"/>
    <col min="12548" max="12548" width="28.1640625" style="72" customWidth="1"/>
    <col min="12549" max="12550" width="0" style="72" hidden="1" customWidth="1"/>
    <col min="12551" max="12551" width="71.6640625" style="72" customWidth="1"/>
    <col min="12552" max="12552" width="72.5" style="72" customWidth="1"/>
    <col min="12553" max="12556" width="0" style="72" hidden="1" customWidth="1"/>
    <col min="12557" max="12801" width="9.33203125" style="72"/>
    <col min="12802" max="12802" width="6.5" style="72" customWidth="1"/>
    <col min="12803" max="12803" width="67.6640625" style="72" customWidth="1"/>
    <col min="12804" max="12804" width="28.1640625" style="72" customWidth="1"/>
    <col min="12805" max="12806" width="0" style="72" hidden="1" customWidth="1"/>
    <col min="12807" max="12807" width="71.6640625" style="72" customWidth="1"/>
    <col min="12808" max="12808" width="72.5" style="72" customWidth="1"/>
    <col min="12809" max="12812" width="0" style="72" hidden="1" customWidth="1"/>
    <col min="12813" max="13057" width="9.33203125" style="72"/>
    <col min="13058" max="13058" width="6.5" style="72" customWidth="1"/>
    <col min="13059" max="13059" width="67.6640625" style="72" customWidth="1"/>
    <col min="13060" max="13060" width="28.1640625" style="72" customWidth="1"/>
    <col min="13061" max="13062" width="0" style="72" hidden="1" customWidth="1"/>
    <col min="13063" max="13063" width="71.6640625" style="72" customWidth="1"/>
    <col min="13064" max="13064" width="72.5" style="72" customWidth="1"/>
    <col min="13065" max="13068" width="0" style="72" hidden="1" customWidth="1"/>
    <col min="13069" max="13313" width="9.33203125" style="72"/>
    <col min="13314" max="13314" width="6.5" style="72" customWidth="1"/>
    <col min="13315" max="13315" width="67.6640625" style="72" customWidth="1"/>
    <col min="13316" max="13316" width="28.1640625" style="72" customWidth="1"/>
    <col min="13317" max="13318" width="0" style="72" hidden="1" customWidth="1"/>
    <col min="13319" max="13319" width="71.6640625" style="72" customWidth="1"/>
    <col min="13320" max="13320" width="72.5" style="72" customWidth="1"/>
    <col min="13321" max="13324" width="0" style="72" hidden="1" customWidth="1"/>
    <col min="13325" max="13569" width="9.33203125" style="72"/>
    <col min="13570" max="13570" width="6.5" style="72" customWidth="1"/>
    <col min="13571" max="13571" width="67.6640625" style="72" customWidth="1"/>
    <col min="13572" max="13572" width="28.1640625" style="72" customWidth="1"/>
    <col min="13573" max="13574" width="0" style="72" hidden="1" customWidth="1"/>
    <col min="13575" max="13575" width="71.6640625" style="72" customWidth="1"/>
    <col min="13576" max="13576" width="72.5" style="72" customWidth="1"/>
    <col min="13577" max="13580" width="0" style="72" hidden="1" customWidth="1"/>
    <col min="13581" max="13825" width="9.33203125" style="72"/>
    <col min="13826" max="13826" width="6.5" style="72" customWidth="1"/>
    <col min="13827" max="13827" width="67.6640625" style="72" customWidth="1"/>
    <col min="13828" max="13828" width="28.1640625" style="72" customWidth="1"/>
    <col min="13829" max="13830" width="0" style="72" hidden="1" customWidth="1"/>
    <col min="13831" max="13831" width="71.6640625" style="72" customWidth="1"/>
    <col min="13832" max="13832" width="72.5" style="72" customWidth="1"/>
    <col min="13833" max="13836" width="0" style="72" hidden="1" customWidth="1"/>
    <col min="13837" max="14081" width="9.33203125" style="72"/>
    <col min="14082" max="14082" width="6.5" style="72" customWidth="1"/>
    <col min="14083" max="14083" width="67.6640625" style="72" customWidth="1"/>
    <col min="14084" max="14084" width="28.1640625" style="72" customWidth="1"/>
    <col min="14085" max="14086" width="0" style="72" hidden="1" customWidth="1"/>
    <col min="14087" max="14087" width="71.6640625" style="72" customWidth="1"/>
    <col min="14088" max="14088" width="72.5" style="72" customWidth="1"/>
    <col min="14089" max="14092" width="0" style="72" hidden="1" customWidth="1"/>
    <col min="14093" max="14337" width="9.33203125" style="72"/>
    <col min="14338" max="14338" width="6.5" style="72" customWidth="1"/>
    <col min="14339" max="14339" width="67.6640625" style="72" customWidth="1"/>
    <col min="14340" max="14340" width="28.1640625" style="72" customWidth="1"/>
    <col min="14341" max="14342" width="0" style="72" hidden="1" customWidth="1"/>
    <col min="14343" max="14343" width="71.6640625" style="72" customWidth="1"/>
    <col min="14344" max="14344" width="72.5" style="72" customWidth="1"/>
    <col min="14345" max="14348" width="0" style="72" hidden="1" customWidth="1"/>
    <col min="14349" max="14593" width="9.33203125" style="72"/>
    <col min="14594" max="14594" width="6.5" style="72" customWidth="1"/>
    <col min="14595" max="14595" width="67.6640625" style="72" customWidth="1"/>
    <col min="14596" max="14596" width="28.1640625" style="72" customWidth="1"/>
    <col min="14597" max="14598" width="0" style="72" hidden="1" customWidth="1"/>
    <col min="14599" max="14599" width="71.6640625" style="72" customWidth="1"/>
    <col min="14600" max="14600" width="72.5" style="72" customWidth="1"/>
    <col min="14601" max="14604" width="0" style="72" hidden="1" customWidth="1"/>
    <col min="14605" max="14849" width="9.33203125" style="72"/>
    <col min="14850" max="14850" width="6.5" style="72" customWidth="1"/>
    <col min="14851" max="14851" width="67.6640625" style="72" customWidth="1"/>
    <col min="14852" max="14852" width="28.1640625" style="72" customWidth="1"/>
    <col min="14853" max="14854" width="0" style="72" hidden="1" customWidth="1"/>
    <col min="14855" max="14855" width="71.6640625" style="72" customWidth="1"/>
    <col min="14856" max="14856" width="72.5" style="72" customWidth="1"/>
    <col min="14857" max="14860" width="0" style="72" hidden="1" customWidth="1"/>
    <col min="14861" max="15105" width="9.33203125" style="72"/>
    <col min="15106" max="15106" width="6.5" style="72" customWidth="1"/>
    <col min="15107" max="15107" width="67.6640625" style="72" customWidth="1"/>
    <col min="15108" max="15108" width="28.1640625" style="72" customWidth="1"/>
    <col min="15109" max="15110" width="0" style="72" hidden="1" customWidth="1"/>
    <col min="15111" max="15111" width="71.6640625" style="72" customWidth="1"/>
    <col min="15112" max="15112" width="72.5" style="72" customWidth="1"/>
    <col min="15113" max="15116" width="0" style="72" hidden="1" customWidth="1"/>
    <col min="15117" max="15361" width="9.33203125" style="72"/>
    <col min="15362" max="15362" width="6.5" style="72" customWidth="1"/>
    <col min="15363" max="15363" width="67.6640625" style="72" customWidth="1"/>
    <col min="15364" max="15364" width="28.1640625" style="72" customWidth="1"/>
    <col min="15365" max="15366" width="0" style="72" hidden="1" customWidth="1"/>
    <col min="15367" max="15367" width="71.6640625" style="72" customWidth="1"/>
    <col min="15368" max="15368" width="72.5" style="72" customWidth="1"/>
    <col min="15369" max="15372" width="0" style="72" hidden="1" customWidth="1"/>
    <col min="15373" max="15617" width="9.33203125" style="72"/>
    <col min="15618" max="15618" width="6.5" style="72" customWidth="1"/>
    <col min="15619" max="15619" width="67.6640625" style="72" customWidth="1"/>
    <col min="15620" max="15620" width="28.1640625" style="72" customWidth="1"/>
    <col min="15621" max="15622" width="0" style="72" hidden="1" customWidth="1"/>
    <col min="15623" max="15623" width="71.6640625" style="72" customWidth="1"/>
    <col min="15624" max="15624" width="72.5" style="72" customWidth="1"/>
    <col min="15625" max="15628" width="0" style="72" hidden="1" customWidth="1"/>
    <col min="15629" max="15873" width="9.33203125" style="72"/>
    <col min="15874" max="15874" width="6.5" style="72" customWidth="1"/>
    <col min="15875" max="15875" width="67.6640625" style="72" customWidth="1"/>
    <col min="15876" max="15876" width="28.1640625" style="72" customWidth="1"/>
    <col min="15877" max="15878" width="0" style="72" hidden="1" customWidth="1"/>
    <col min="15879" max="15879" width="71.6640625" style="72" customWidth="1"/>
    <col min="15880" max="15880" width="72.5" style="72" customWidth="1"/>
    <col min="15881" max="15884" width="0" style="72" hidden="1" customWidth="1"/>
    <col min="15885" max="16129" width="9.33203125" style="72"/>
    <col min="16130" max="16130" width="6.5" style="72" customWidth="1"/>
    <col min="16131" max="16131" width="67.6640625" style="72" customWidth="1"/>
    <col min="16132" max="16132" width="28.1640625" style="72" customWidth="1"/>
    <col min="16133" max="16134" width="0" style="72" hidden="1" customWidth="1"/>
    <col min="16135" max="16135" width="71.6640625" style="72" customWidth="1"/>
    <col min="16136" max="16136" width="72.5" style="72" customWidth="1"/>
    <col min="16137" max="16140" width="0" style="72" hidden="1" customWidth="1"/>
    <col min="16141" max="16384" width="9.33203125" style="72"/>
  </cols>
  <sheetData>
    <row r="1" spans="2:15" x14ac:dyDescent="0.4">
      <c r="C1" s="73" t="s">
        <v>148</v>
      </c>
      <c r="D1" s="73" t="s">
        <v>148</v>
      </c>
      <c r="E1" s="73" t="s">
        <v>148</v>
      </c>
      <c r="F1" s="73"/>
    </row>
    <row r="2" spans="2:15" x14ac:dyDescent="0.4">
      <c r="C2" s="76">
        <v>43952</v>
      </c>
      <c r="D2" s="76">
        <v>44317</v>
      </c>
      <c r="E2" s="77" t="s">
        <v>213</v>
      </c>
      <c r="F2" s="77"/>
    </row>
    <row r="3" spans="2:15" x14ac:dyDescent="0.4">
      <c r="B3" s="78"/>
      <c r="C3" s="77" t="s">
        <v>149</v>
      </c>
      <c r="D3" s="73" t="s">
        <v>149</v>
      </c>
      <c r="E3" s="77" t="s">
        <v>149</v>
      </c>
      <c r="F3" s="77"/>
      <c r="O3" s="79" t="s">
        <v>214</v>
      </c>
    </row>
    <row r="4" spans="2:15" ht="19.350000000000001" customHeight="1" thickBot="1" x14ac:dyDescent="0.45">
      <c r="B4" s="80" t="s">
        <v>150</v>
      </c>
      <c r="C4" s="81" t="s">
        <v>215</v>
      </c>
      <c r="D4" s="263" t="s">
        <v>277</v>
      </c>
      <c r="E4" s="82" t="s">
        <v>151</v>
      </c>
      <c r="F4" s="82" t="s">
        <v>216</v>
      </c>
      <c r="G4" s="80" t="s">
        <v>152</v>
      </c>
      <c r="H4" s="83" t="s">
        <v>153</v>
      </c>
      <c r="I4" s="77" t="s">
        <v>154</v>
      </c>
      <c r="K4" s="72" t="s">
        <v>155</v>
      </c>
      <c r="M4" s="83" t="s">
        <v>217</v>
      </c>
    </row>
    <row r="5" spans="2:15" ht="39.950000000000003" customHeight="1" x14ac:dyDescent="0.4">
      <c r="B5" s="84" t="s">
        <v>156</v>
      </c>
      <c r="C5" s="85">
        <v>16.791999999999998</v>
      </c>
      <c r="D5" s="86">
        <v>19</v>
      </c>
      <c r="E5" s="86">
        <v>15.48</v>
      </c>
      <c r="F5" s="87"/>
      <c r="G5" s="279" t="s">
        <v>157</v>
      </c>
      <c r="H5" s="277" t="s">
        <v>158</v>
      </c>
      <c r="I5" s="88">
        <f>I6/2080</f>
        <v>15.480288461538462</v>
      </c>
      <c r="K5" s="89">
        <f>D5-I5</f>
        <v>3.5197115384615376</v>
      </c>
      <c r="M5" s="277" t="s">
        <v>218</v>
      </c>
    </row>
    <row r="6" spans="2:15" ht="42.6" customHeight="1" thickBot="1" x14ac:dyDescent="0.45">
      <c r="B6" s="90" t="s">
        <v>159</v>
      </c>
      <c r="C6" s="91">
        <v>34927.359999999993</v>
      </c>
      <c r="D6" s="91">
        <v>39522</v>
      </c>
      <c r="E6" s="91">
        <f>E5*2080</f>
        <v>32198.400000000001</v>
      </c>
      <c r="F6" s="92">
        <f>(D6-C6)/C6</f>
        <v>0.13154844797889126</v>
      </c>
      <c r="G6" s="280"/>
      <c r="H6" s="278"/>
      <c r="I6" s="93">
        <v>32199</v>
      </c>
      <c r="K6" s="89"/>
      <c r="M6" s="278"/>
      <c r="N6" s="90"/>
      <c r="O6" s="94">
        <f>(D6-C6)/C6</f>
        <v>0.13154844797889126</v>
      </c>
    </row>
    <row r="7" spans="2:15" x14ac:dyDescent="0.4">
      <c r="B7" s="84" t="s">
        <v>160</v>
      </c>
      <c r="C7" s="85">
        <v>21.736000000000001</v>
      </c>
      <c r="D7" s="86">
        <v>24.24</v>
      </c>
      <c r="E7" s="86">
        <v>19.96</v>
      </c>
      <c r="F7" s="87"/>
      <c r="G7" s="95" t="s">
        <v>161</v>
      </c>
      <c r="H7" s="277" t="s">
        <v>162</v>
      </c>
      <c r="I7" s="88">
        <f>I8/2080</f>
        <v>18.400480769230768</v>
      </c>
      <c r="K7" s="89">
        <f>D7-I7</f>
        <v>5.8395192307692305</v>
      </c>
      <c r="M7" s="277" t="s">
        <v>219</v>
      </c>
    </row>
    <row r="8" spans="2:15" ht="27" thickBot="1" x14ac:dyDescent="0.45">
      <c r="B8" s="96" t="s">
        <v>163</v>
      </c>
      <c r="C8" s="97">
        <v>45210.880000000005</v>
      </c>
      <c r="D8" s="97">
        <v>50422</v>
      </c>
      <c r="E8" s="97">
        <f>E7*2080</f>
        <v>41516.800000000003</v>
      </c>
      <c r="F8" s="98">
        <f>(D8-E8)/E8</f>
        <v>0.2144963002928934</v>
      </c>
      <c r="G8" s="72" t="s">
        <v>220</v>
      </c>
      <c r="H8" s="281"/>
      <c r="I8" s="93">
        <v>38273</v>
      </c>
      <c r="K8" s="89"/>
      <c r="M8" s="281"/>
      <c r="N8" s="99"/>
      <c r="O8" s="94">
        <f>(D8-C8)/C8</f>
        <v>0.11526252087992968</v>
      </c>
    </row>
    <row r="9" spans="2:15" x14ac:dyDescent="0.4">
      <c r="B9" s="84" t="s">
        <v>164</v>
      </c>
      <c r="C9" s="85">
        <v>17.260000000000002</v>
      </c>
      <c r="D9" s="86">
        <v>18.010000000000002</v>
      </c>
      <c r="E9" s="86">
        <v>15.53</v>
      </c>
      <c r="F9" s="87"/>
      <c r="G9" s="95"/>
      <c r="H9" s="277" t="s">
        <v>165</v>
      </c>
      <c r="I9" s="88">
        <f>I10/2080</f>
        <v>20.43028846153846</v>
      </c>
      <c r="K9" s="100">
        <f>D9-I9</f>
        <v>-2.4202884615384583</v>
      </c>
      <c r="M9" s="277" t="s">
        <v>221</v>
      </c>
      <c r="O9" s="101"/>
    </row>
    <row r="10" spans="2:15" ht="27" thickBot="1" x14ac:dyDescent="0.45">
      <c r="B10" s="90" t="s">
        <v>166</v>
      </c>
      <c r="C10" s="91">
        <v>35900.800000000003</v>
      </c>
      <c r="D10" s="91">
        <v>37457</v>
      </c>
      <c r="E10" s="91">
        <f>E9*2080</f>
        <v>32302.399999999998</v>
      </c>
      <c r="F10" s="92">
        <f>(D10-E10)/E10</f>
        <v>0.1595732824805588</v>
      </c>
      <c r="G10" s="99"/>
      <c r="H10" s="278"/>
      <c r="I10" s="93">
        <v>42495</v>
      </c>
      <c r="K10" s="89"/>
      <c r="M10" s="278"/>
      <c r="N10" s="99"/>
      <c r="O10" s="102">
        <f>(D10-C10)/C10</f>
        <v>4.334722346020136E-2</v>
      </c>
    </row>
    <row r="11" spans="2:15" x14ac:dyDescent="0.4">
      <c r="B11" s="84" t="s">
        <v>167</v>
      </c>
      <c r="C11" s="85">
        <v>21.814999999999998</v>
      </c>
      <c r="D11" s="86">
        <v>24.39</v>
      </c>
      <c r="E11" s="86">
        <v>21.14</v>
      </c>
      <c r="F11" s="87"/>
      <c r="G11" s="95" t="s">
        <v>168</v>
      </c>
      <c r="H11" s="277" t="s">
        <v>169</v>
      </c>
      <c r="I11" s="282" t="s">
        <v>170</v>
      </c>
      <c r="K11" s="89"/>
      <c r="M11" s="277" t="s">
        <v>222</v>
      </c>
    </row>
    <row r="12" spans="2:15" ht="27" thickBot="1" x14ac:dyDescent="0.45">
      <c r="B12" s="96" t="s">
        <v>171</v>
      </c>
      <c r="C12" s="97">
        <v>45375.199999999997</v>
      </c>
      <c r="D12" s="97">
        <v>50729</v>
      </c>
      <c r="E12" s="97">
        <f>E11*2080</f>
        <v>43971.200000000004</v>
      </c>
      <c r="F12" s="98">
        <f>(D12-E12)/E12</f>
        <v>0.15368695873662749</v>
      </c>
      <c r="G12" s="72" t="s">
        <v>172</v>
      </c>
      <c r="H12" s="281"/>
      <c r="I12" s="283"/>
      <c r="K12" s="89"/>
      <c r="M12" s="281"/>
      <c r="N12" s="99"/>
      <c r="O12" s="94">
        <f>(D12-C12)/C12</f>
        <v>0.11798956258044049</v>
      </c>
    </row>
    <row r="13" spans="2:15" ht="78.75" x14ac:dyDescent="0.4">
      <c r="B13" s="103" t="s">
        <v>173</v>
      </c>
      <c r="C13" s="104">
        <v>26.16</v>
      </c>
      <c r="D13" s="86">
        <v>30.57</v>
      </c>
      <c r="E13" s="86">
        <v>25.32</v>
      </c>
      <c r="F13" s="87"/>
      <c r="G13" s="95" t="s">
        <v>174</v>
      </c>
      <c r="H13" s="277" t="s">
        <v>175</v>
      </c>
      <c r="I13" s="88">
        <f>I14/2080</f>
        <v>19.703365384615385</v>
      </c>
      <c r="K13" s="89">
        <f>D13-I13</f>
        <v>10.866634615384616</v>
      </c>
      <c r="M13" s="277" t="s">
        <v>223</v>
      </c>
    </row>
    <row r="14" spans="2:15" ht="53.25" thickBot="1" x14ac:dyDescent="0.45">
      <c r="B14" s="105" t="s">
        <v>176</v>
      </c>
      <c r="C14" s="106">
        <v>54412.800000000003</v>
      </c>
      <c r="D14" s="91">
        <v>63585</v>
      </c>
      <c r="E14" s="91">
        <f>E13*2080</f>
        <v>52665.599999999999</v>
      </c>
      <c r="F14" s="92">
        <f>(D14-E14)/E14</f>
        <v>0.20733457892818086</v>
      </c>
      <c r="G14" s="99" t="s">
        <v>177</v>
      </c>
      <c r="H14" s="278"/>
      <c r="I14" s="93">
        <v>40983</v>
      </c>
      <c r="K14" s="89"/>
      <c r="M14" s="278"/>
      <c r="N14" s="99"/>
      <c r="O14" s="94">
        <f>(D14-C14)/C14</f>
        <v>0.1685669548341566</v>
      </c>
    </row>
    <row r="15" spans="2:15" x14ac:dyDescent="0.4">
      <c r="B15" s="84" t="s">
        <v>184</v>
      </c>
      <c r="C15" s="85">
        <v>28.8</v>
      </c>
      <c r="D15" s="86">
        <v>29.08</v>
      </c>
      <c r="E15" s="86">
        <v>27.62</v>
      </c>
      <c r="F15" s="87"/>
      <c r="G15" s="95"/>
      <c r="H15" s="277" t="s">
        <v>185</v>
      </c>
      <c r="I15" s="107"/>
      <c r="K15" s="89"/>
      <c r="M15" s="277" t="s">
        <v>224</v>
      </c>
    </row>
    <row r="16" spans="2:15" ht="27" thickBot="1" x14ac:dyDescent="0.45">
      <c r="B16" s="90" t="s">
        <v>186</v>
      </c>
      <c r="C16" s="91">
        <v>59904</v>
      </c>
      <c r="D16" s="91">
        <v>60495</v>
      </c>
      <c r="E16" s="91">
        <f>E15*2080</f>
        <v>57449.599999999999</v>
      </c>
      <c r="F16" s="92">
        <f>(D16-E16)/E16</f>
        <v>5.3009942627973067E-2</v>
      </c>
      <c r="G16" s="99"/>
      <c r="H16" s="278"/>
      <c r="I16" s="107"/>
      <c r="K16" s="89"/>
      <c r="M16" s="278"/>
      <c r="O16" s="108">
        <f>(D16-C16)/C16</f>
        <v>9.8657852564102561E-3</v>
      </c>
    </row>
    <row r="17" spans="2:15" x14ac:dyDescent="0.4">
      <c r="B17" s="84" t="s">
        <v>178</v>
      </c>
      <c r="C17" s="85">
        <v>30.59</v>
      </c>
      <c r="D17" s="86">
        <v>35.18</v>
      </c>
      <c r="E17" s="86">
        <v>29.29</v>
      </c>
      <c r="F17" s="87"/>
      <c r="G17" s="95" t="s">
        <v>179</v>
      </c>
      <c r="H17" s="277" t="s">
        <v>180</v>
      </c>
      <c r="I17" s="88">
        <f>I18/2080</f>
        <v>27.190865384615385</v>
      </c>
      <c r="K17" s="89">
        <f>D17-I17</f>
        <v>7.9891346153846143</v>
      </c>
      <c r="M17" s="277" t="s">
        <v>225</v>
      </c>
    </row>
    <row r="18" spans="2:15" ht="27" thickBot="1" x14ac:dyDescent="0.45">
      <c r="B18" s="90" t="s">
        <v>181</v>
      </c>
      <c r="C18" s="91">
        <v>63627.199999999997</v>
      </c>
      <c r="D18" s="91">
        <v>73171</v>
      </c>
      <c r="E18" s="91">
        <f>E17*2080</f>
        <v>60923.199999999997</v>
      </c>
      <c r="F18" s="92">
        <f>(D18-E18)/E18</f>
        <v>0.20103671507734333</v>
      </c>
      <c r="G18" s="99"/>
      <c r="H18" s="278"/>
      <c r="I18" s="93">
        <v>56557</v>
      </c>
      <c r="K18" s="89"/>
      <c r="M18" s="278"/>
      <c r="N18" s="99"/>
      <c r="O18" s="94">
        <f>(D18-C18)/C18</f>
        <v>0.1499955993663088</v>
      </c>
    </row>
    <row r="19" spans="2:15" x14ac:dyDescent="0.4">
      <c r="B19" s="84" t="s">
        <v>226</v>
      </c>
      <c r="C19" s="85">
        <v>31.99</v>
      </c>
      <c r="D19" s="85">
        <v>30.94</v>
      </c>
      <c r="E19" s="109"/>
      <c r="F19" s="110"/>
      <c r="G19" s="95"/>
      <c r="H19" s="277" t="s">
        <v>227</v>
      </c>
      <c r="I19" s="107"/>
      <c r="K19" s="89"/>
      <c r="M19" s="277" t="s">
        <v>228</v>
      </c>
    </row>
    <row r="20" spans="2:15" ht="27" thickBot="1" x14ac:dyDescent="0.45">
      <c r="B20" s="90" t="s">
        <v>229</v>
      </c>
      <c r="C20" s="91">
        <v>66539.199999999997</v>
      </c>
      <c r="D20" s="91">
        <v>64349</v>
      </c>
      <c r="E20" s="91"/>
      <c r="F20" s="111"/>
      <c r="G20" s="99"/>
      <c r="H20" s="278"/>
      <c r="I20" s="107"/>
      <c r="K20" s="89"/>
      <c r="M20" s="278"/>
      <c r="N20" s="90"/>
      <c r="O20" s="112">
        <f>(D20-C20)/C20</f>
        <v>-3.2915935268232818E-2</v>
      </c>
    </row>
    <row r="21" spans="2:15" x14ac:dyDescent="0.4">
      <c r="B21" s="96" t="s">
        <v>230</v>
      </c>
      <c r="C21" s="113">
        <v>33.46153846153846</v>
      </c>
      <c r="D21" s="113">
        <v>35.08</v>
      </c>
      <c r="E21" s="97" t="s">
        <v>170</v>
      </c>
      <c r="F21" s="114"/>
      <c r="G21" s="72" t="s">
        <v>231</v>
      </c>
      <c r="H21" s="277" t="s">
        <v>232</v>
      </c>
      <c r="I21" s="107"/>
      <c r="K21" s="89"/>
      <c r="M21" s="284" t="s">
        <v>233</v>
      </c>
      <c r="O21" s="115"/>
    </row>
    <row r="22" spans="2:15" ht="27" thickBot="1" x14ac:dyDescent="0.45">
      <c r="B22" s="90" t="s">
        <v>234</v>
      </c>
      <c r="C22" s="91">
        <v>69600</v>
      </c>
      <c r="D22" s="91">
        <v>72975</v>
      </c>
      <c r="E22" s="91" t="s">
        <v>170</v>
      </c>
      <c r="F22" s="116"/>
      <c r="G22" s="99" t="s">
        <v>235</v>
      </c>
      <c r="H22" s="278"/>
      <c r="I22" s="107"/>
      <c r="K22" s="89"/>
      <c r="M22" s="285"/>
      <c r="N22" s="90"/>
      <c r="O22" s="117">
        <f>(D22-C22)/C22</f>
        <v>4.8491379310344827E-2</v>
      </c>
    </row>
    <row r="23" spans="2:15" x14ac:dyDescent="0.4">
      <c r="B23" s="96" t="s">
        <v>236</v>
      </c>
      <c r="C23" s="113">
        <v>34.022499999999994</v>
      </c>
      <c r="D23" s="113">
        <v>38.65</v>
      </c>
      <c r="E23" s="97"/>
      <c r="F23" s="118"/>
      <c r="G23" s="72" t="s">
        <v>237</v>
      </c>
      <c r="H23" s="277" t="s">
        <v>175</v>
      </c>
      <c r="I23" s="107"/>
      <c r="K23" s="89"/>
      <c r="M23" s="277" t="s">
        <v>238</v>
      </c>
    </row>
    <row r="24" spans="2:15" ht="27" thickBot="1" x14ac:dyDescent="0.45">
      <c r="B24" s="90" t="s">
        <v>239</v>
      </c>
      <c r="C24" s="91">
        <v>70766.799999999988</v>
      </c>
      <c r="D24" s="91">
        <v>80392</v>
      </c>
      <c r="E24" s="91"/>
      <c r="F24" s="111"/>
      <c r="G24" s="99"/>
      <c r="H24" s="278"/>
      <c r="I24" s="107"/>
      <c r="K24" s="89"/>
      <c r="M24" s="278"/>
      <c r="N24" s="90"/>
      <c r="O24" s="102">
        <f>(D24-C24)/C24</f>
        <v>0.13601293261812056</v>
      </c>
    </row>
    <row r="25" spans="2:15" x14ac:dyDescent="0.4">
      <c r="B25" s="96" t="s">
        <v>240</v>
      </c>
      <c r="C25" s="113">
        <v>36.380000000000003</v>
      </c>
      <c r="D25" s="113">
        <v>40.56</v>
      </c>
      <c r="E25" s="97"/>
      <c r="F25" s="118"/>
      <c r="G25" s="72" t="s">
        <v>241</v>
      </c>
      <c r="H25" s="277" t="s">
        <v>175</v>
      </c>
      <c r="I25" s="107"/>
      <c r="K25" s="89"/>
      <c r="M25" s="277" t="s">
        <v>242</v>
      </c>
    </row>
    <row r="26" spans="2:15" ht="27" thickBot="1" x14ac:dyDescent="0.45">
      <c r="B26" s="90" t="s">
        <v>243</v>
      </c>
      <c r="C26" s="97">
        <v>75670.400000000009</v>
      </c>
      <c r="D26" s="97">
        <v>84.372</v>
      </c>
      <c r="E26" s="97"/>
      <c r="F26" s="118"/>
      <c r="H26" s="278"/>
      <c r="I26" s="107"/>
      <c r="K26" s="89"/>
      <c r="M26" s="278"/>
      <c r="N26" s="90"/>
      <c r="O26" s="102">
        <f>(D26-C26)/C26</f>
        <v>-0.99888500655474266</v>
      </c>
    </row>
    <row r="27" spans="2:15" x14ac:dyDescent="0.4">
      <c r="B27" s="84" t="s">
        <v>244</v>
      </c>
      <c r="C27" s="85">
        <v>40.57</v>
      </c>
      <c r="D27" s="86">
        <v>43.13</v>
      </c>
      <c r="E27" s="86">
        <v>40.06</v>
      </c>
      <c r="F27" s="87"/>
      <c r="G27" s="286" t="s">
        <v>182</v>
      </c>
      <c r="H27" s="277" t="s">
        <v>183</v>
      </c>
      <c r="I27" s="88">
        <f>I28/2080</f>
        <v>33.217788461538461</v>
      </c>
      <c r="K27" s="89">
        <f>D27-I27</f>
        <v>9.9122115384615412</v>
      </c>
      <c r="M27" s="277" t="s">
        <v>245</v>
      </c>
    </row>
    <row r="28" spans="2:15" ht="34.5" customHeight="1" thickBot="1" x14ac:dyDescent="0.45">
      <c r="B28" s="90" t="s">
        <v>246</v>
      </c>
      <c r="C28" s="91">
        <v>84385.600000000006</v>
      </c>
      <c r="D28" s="91">
        <v>89713</v>
      </c>
      <c r="E28" s="91">
        <f>E27*2080</f>
        <v>83324.800000000003</v>
      </c>
      <c r="F28" s="92">
        <f>(D28-E28)/E28</f>
        <v>7.6666250624063861E-2</v>
      </c>
      <c r="G28" s="287"/>
      <c r="H28" s="278"/>
      <c r="I28" s="93">
        <v>69093</v>
      </c>
      <c r="K28" s="89"/>
      <c r="M28" s="278"/>
      <c r="N28" s="90"/>
      <c r="O28" s="102">
        <f>(D28-C28)/C28</f>
        <v>6.3131624352970095E-2</v>
      </c>
    </row>
    <row r="29" spans="2:15" x14ac:dyDescent="0.4">
      <c r="B29" s="84" t="s">
        <v>247</v>
      </c>
      <c r="C29" s="85">
        <v>37.751999999999995</v>
      </c>
      <c r="D29" s="86">
        <v>43.07</v>
      </c>
      <c r="E29" s="86"/>
      <c r="F29" s="87"/>
      <c r="G29" s="95"/>
      <c r="H29" s="277" t="s">
        <v>175</v>
      </c>
      <c r="I29" s="88">
        <f>I30/2080</f>
        <v>25.143750000000001</v>
      </c>
      <c r="K29" s="89">
        <f>D29-I29</f>
        <v>17.92625</v>
      </c>
      <c r="M29" s="277" t="s">
        <v>248</v>
      </c>
    </row>
    <row r="30" spans="2:15" ht="27" thickBot="1" x14ac:dyDescent="0.45">
      <c r="B30" s="90" t="s">
        <v>249</v>
      </c>
      <c r="C30" s="91">
        <v>78524.159999999989</v>
      </c>
      <c r="D30" s="91">
        <v>89578</v>
      </c>
      <c r="E30" s="91"/>
      <c r="F30" s="92"/>
      <c r="G30" s="99"/>
      <c r="H30" s="278"/>
      <c r="I30" s="93">
        <v>52299</v>
      </c>
      <c r="K30" s="89"/>
      <c r="M30" s="278"/>
      <c r="N30" s="90"/>
      <c r="O30" s="102">
        <f>(D30-C30)/C30</f>
        <v>0.14076992354964399</v>
      </c>
    </row>
    <row r="31" spans="2:15" x14ac:dyDescent="0.4">
      <c r="B31" s="84" t="s">
        <v>187</v>
      </c>
      <c r="C31" s="85">
        <v>43.41</v>
      </c>
      <c r="D31" s="86">
        <v>47.11</v>
      </c>
      <c r="E31" s="86">
        <v>41.76</v>
      </c>
      <c r="F31" s="87"/>
      <c r="G31" s="95"/>
      <c r="H31" s="277" t="s">
        <v>188</v>
      </c>
      <c r="I31" s="119">
        <f>I32/2080</f>
        <v>33.460576923076921</v>
      </c>
      <c r="K31" s="89">
        <f>D31-I31</f>
        <v>13.649423076923078</v>
      </c>
      <c r="M31" s="277" t="s">
        <v>250</v>
      </c>
    </row>
    <row r="32" spans="2:15" ht="38.450000000000003" customHeight="1" thickBot="1" x14ac:dyDescent="0.45">
      <c r="B32" s="90" t="s">
        <v>189</v>
      </c>
      <c r="C32" s="91">
        <v>90292.799999999988</v>
      </c>
      <c r="D32" s="91">
        <v>97987</v>
      </c>
      <c r="E32" s="91">
        <f>E31*2080</f>
        <v>86860.800000000003</v>
      </c>
      <c r="F32" s="92">
        <f>(D32-E32)/E32</f>
        <v>0.12809230400825225</v>
      </c>
      <c r="G32" s="99"/>
      <c r="H32" s="278"/>
      <c r="I32" s="93">
        <v>69598</v>
      </c>
      <c r="K32" s="89"/>
      <c r="M32" s="278"/>
      <c r="N32" s="90"/>
      <c r="O32" s="102">
        <f>(D32-C32)/C32</f>
        <v>8.5213881948505446E-2</v>
      </c>
    </row>
    <row r="33" spans="2:15" x14ac:dyDescent="0.4">
      <c r="B33" s="84" t="s">
        <v>190</v>
      </c>
      <c r="C33" s="85">
        <v>59.6</v>
      </c>
      <c r="D33" s="86">
        <v>62.01</v>
      </c>
      <c r="E33" s="86">
        <v>57.41</v>
      </c>
      <c r="F33" s="87"/>
      <c r="G33" s="95"/>
      <c r="H33" s="277" t="s">
        <v>191</v>
      </c>
      <c r="I33" s="88">
        <f>I34/2080</f>
        <v>48.354326923076925</v>
      </c>
      <c r="K33" s="89">
        <f>D33-I33</f>
        <v>13.655673076923073</v>
      </c>
      <c r="M33" s="277" t="s">
        <v>251</v>
      </c>
    </row>
    <row r="34" spans="2:15" ht="27" thickBot="1" x14ac:dyDescent="0.45">
      <c r="B34" s="90" t="s">
        <v>192</v>
      </c>
      <c r="C34" s="91">
        <v>123968</v>
      </c>
      <c r="D34" s="91">
        <v>128978</v>
      </c>
      <c r="E34" s="91">
        <f>E33*2080</f>
        <v>119412.79999999999</v>
      </c>
      <c r="F34" s="92">
        <f>(D34-E34)/E34</f>
        <v>8.0101965618426266E-2</v>
      </c>
      <c r="G34" s="99"/>
      <c r="H34" s="278"/>
      <c r="I34" s="93">
        <v>100577</v>
      </c>
      <c r="K34" s="89"/>
      <c r="M34" s="278"/>
      <c r="N34" s="90"/>
      <c r="O34" s="102">
        <f>(D34-C34)/C34</f>
        <v>4.0413655136809501E-2</v>
      </c>
    </row>
    <row r="35" spans="2:15" x14ac:dyDescent="0.4">
      <c r="C35" s="113"/>
    </row>
    <row r="36" spans="2:15" ht="78.75" x14ac:dyDescent="0.4">
      <c r="B36" s="120" t="s">
        <v>252</v>
      </c>
      <c r="C36" s="121">
        <v>34927.359999999993</v>
      </c>
      <c r="D36" s="97">
        <f>D6</f>
        <v>39522</v>
      </c>
    </row>
    <row r="37" spans="2:15" x14ac:dyDescent="0.4">
      <c r="D37" s="122"/>
    </row>
    <row r="38" spans="2:15" x14ac:dyDescent="0.4">
      <c r="B38" s="123" t="s">
        <v>253</v>
      </c>
      <c r="C38" s="124">
        <v>0.2422</v>
      </c>
      <c r="D38" s="124">
        <f>23.39%+2%</f>
        <v>0.25390000000000001</v>
      </c>
      <c r="G38" s="72" t="s">
        <v>278</v>
      </c>
    </row>
    <row r="39" spans="2:15" ht="34.35" customHeight="1" x14ac:dyDescent="0.4">
      <c r="B39" s="123"/>
      <c r="D39" s="122"/>
      <c r="G39" s="288" t="s">
        <v>254</v>
      </c>
      <c r="H39" s="288"/>
      <c r="M39" s="72"/>
    </row>
    <row r="40" spans="2:15" x14ac:dyDescent="0.4">
      <c r="D40" s="122"/>
    </row>
    <row r="41" spans="2:15" x14ac:dyDescent="0.4">
      <c r="B41" s="123" t="s">
        <v>14</v>
      </c>
      <c r="C41" s="125">
        <v>0.12</v>
      </c>
      <c r="D41" s="126">
        <v>0.12</v>
      </c>
      <c r="G41" s="72" t="s">
        <v>255</v>
      </c>
    </row>
    <row r="42" spans="2:15" x14ac:dyDescent="0.4">
      <c r="B42" s="123"/>
      <c r="D42" s="75"/>
    </row>
    <row r="43" spans="2:15" x14ac:dyDescent="0.4">
      <c r="B43" s="289" t="s">
        <v>256</v>
      </c>
      <c r="C43" s="289"/>
      <c r="D43" s="289"/>
      <c r="E43" s="289"/>
      <c r="F43" s="289"/>
      <c r="G43" s="289"/>
    </row>
    <row r="44" spans="2:15" x14ac:dyDescent="0.4">
      <c r="B44" s="123" t="s">
        <v>257</v>
      </c>
      <c r="C44" s="97">
        <v>211870</v>
      </c>
      <c r="D44" s="97">
        <v>247150</v>
      </c>
      <c r="G44" s="72" t="s">
        <v>258</v>
      </c>
    </row>
    <row r="45" spans="2:15" x14ac:dyDescent="0.4">
      <c r="B45" s="123" t="s">
        <v>259</v>
      </c>
      <c r="C45" s="97">
        <v>188350</v>
      </c>
      <c r="D45" s="97">
        <v>206010</v>
      </c>
      <c r="G45" s="72" t="s">
        <v>260</v>
      </c>
    </row>
    <row r="46" spans="2:15" x14ac:dyDescent="0.4">
      <c r="B46" s="123" t="s">
        <v>261</v>
      </c>
      <c r="C46" s="97">
        <v>118660</v>
      </c>
      <c r="D46" s="97">
        <f>[18]Sheet1!G303</f>
        <v>129960</v>
      </c>
      <c r="G46" s="72" t="s">
        <v>262</v>
      </c>
      <c r="O46" s="115"/>
    </row>
    <row r="47" spans="2:15" x14ac:dyDescent="0.4">
      <c r="B47" s="123" t="s">
        <v>263</v>
      </c>
      <c r="D47" s="97">
        <f>(D12*0.55)+(D14*0.45)</f>
        <v>56514.2</v>
      </c>
      <c r="G47" s="72" t="s">
        <v>264</v>
      </c>
    </row>
    <row r="49" spans="4:4" x14ac:dyDescent="0.4">
      <c r="D49" s="89"/>
    </row>
    <row r="50" spans="4:4" x14ac:dyDescent="0.4">
      <c r="D50" s="127"/>
    </row>
  </sheetData>
  <mergeCells count="35">
    <mergeCell ref="G39:H39"/>
    <mergeCell ref="B43:G43"/>
    <mergeCell ref="H29:H30"/>
    <mergeCell ref="M29:M30"/>
    <mergeCell ref="H31:H32"/>
    <mergeCell ref="M31:M32"/>
    <mergeCell ref="H33:H34"/>
    <mergeCell ref="M33:M34"/>
    <mergeCell ref="H23:H24"/>
    <mergeCell ref="M23:M24"/>
    <mergeCell ref="H25:H26"/>
    <mergeCell ref="M25:M26"/>
    <mergeCell ref="G27:G28"/>
    <mergeCell ref="H27:H28"/>
    <mergeCell ref="M27:M28"/>
    <mergeCell ref="H17:H18"/>
    <mergeCell ref="M17:M18"/>
    <mergeCell ref="H19:H20"/>
    <mergeCell ref="M19:M20"/>
    <mergeCell ref="H21:H22"/>
    <mergeCell ref="M21:M22"/>
    <mergeCell ref="H15:H16"/>
    <mergeCell ref="M15:M16"/>
    <mergeCell ref="G5:G6"/>
    <mergeCell ref="H5:H6"/>
    <mergeCell ref="M5:M6"/>
    <mergeCell ref="H7:H8"/>
    <mergeCell ref="M7:M8"/>
    <mergeCell ref="H9:H10"/>
    <mergeCell ref="M9:M10"/>
    <mergeCell ref="H11:H12"/>
    <mergeCell ref="I11:I12"/>
    <mergeCell ref="M11:M12"/>
    <mergeCell ref="H13:H14"/>
    <mergeCell ref="M13:M14"/>
  </mergeCells>
  <pageMargins left="0.7" right="0.7" top="0.75" bottom="0.75" header="0.3" footer="0.3"/>
  <pageSetup scale="5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3B9B1-EFB6-43BD-8A54-EEF6F4181158}">
  <dimension ref="A1:CT24"/>
  <sheetViews>
    <sheetView topLeftCell="BM1" workbookViewId="0">
      <selection activeCell="CB37" sqref="CB37"/>
    </sheetView>
  </sheetViews>
  <sheetFormatPr defaultRowHeight="12.75" x14ac:dyDescent="0.2"/>
  <cols>
    <col min="1" max="1" width="47" style="209" customWidth="1"/>
    <col min="2" max="2" width="15.6640625" style="214" customWidth="1"/>
    <col min="3" max="62" width="9.5" style="209" hidden="1" customWidth="1"/>
    <col min="63" max="82" width="9.5" style="209" customWidth="1"/>
    <col min="83" max="256" width="8.83203125" style="209"/>
    <col min="257" max="257" width="47" style="209" customWidth="1"/>
    <col min="258" max="258" width="15.6640625" style="209" customWidth="1"/>
    <col min="259" max="318" width="0" style="209" hidden="1" customWidth="1"/>
    <col min="319" max="338" width="9.5" style="209" customWidth="1"/>
    <col min="339" max="512" width="8.83203125" style="209"/>
    <col min="513" max="513" width="47" style="209" customWidth="1"/>
    <col min="514" max="514" width="15.6640625" style="209" customWidth="1"/>
    <col min="515" max="574" width="0" style="209" hidden="1" customWidth="1"/>
    <col min="575" max="594" width="9.5" style="209" customWidth="1"/>
    <col min="595" max="768" width="8.83203125" style="209"/>
    <col min="769" max="769" width="47" style="209" customWidth="1"/>
    <col min="770" max="770" width="15.6640625" style="209" customWidth="1"/>
    <col min="771" max="830" width="0" style="209" hidden="1" customWidth="1"/>
    <col min="831" max="850" width="9.5" style="209" customWidth="1"/>
    <col min="851" max="1024" width="8.83203125" style="209"/>
    <col min="1025" max="1025" width="47" style="209" customWidth="1"/>
    <col min="1026" max="1026" width="15.6640625" style="209" customWidth="1"/>
    <col min="1027" max="1086" width="0" style="209" hidden="1" customWidth="1"/>
    <col min="1087" max="1106" width="9.5" style="209" customWidth="1"/>
    <col min="1107" max="1280" width="8.83203125" style="209"/>
    <col min="1281" max="1281" width="47" style="209" customWidth="1"/>
    <col min="1282" max="1282" width="15.6640625" style="209" customWidth="1"/>
    <col min="1283" max="1342" width="0" style="209" hidden="1" customWidth="1"/>
    <col min="1343" max="1362" width="9.5" style="209" customWidth="1"/>
    <col min="1363" max="1536" width="8.83203125" style="209"/>
    <col min="1537" max="1537" width="47" style="209" customWidth="1"/>
    <col min="1538" max="1538" width="15.6640625" style="209" customWidth="1"/>
    <col min="1539" max="1598" width="0" style="209" hidden="1" customWidth="1"/>
    <col min="1599" max="1618" width="9.5" style="209" customWidth="1"/>
    <col min="1619" max="1792" width="8.83203125" style="209"/>
    <col min="1793" max="1793" width="47" style="209" customWidth="1"/>
    <col min="1794" max="1794" width="15.6640625" style="209" customWidth="1"/>
    <col min="1795" max="1854" width="0" style="209" hidden="1" customWidth="1"/>
    <col min="1855" max="1874" width="9.5" style="209" customWidth="1"/>
    <col min="1875" max="2048" width="8.83203125" style="209"/>
    <col min="2049" max="2049" width="47" style="209" customWidth="1"/>
    <col min="2050" max="2050" width="15.6640625" style="209" customWidth="1"/>
    <col min="2051" max="2110" width="0" style="209" hidden="1" customWidth="1"/>
    <col min="2111" max="2130" width="9.5" style="209" customWidth="1"/>
    <col min="2131" max="2304" width="8.83203125" style="209"/>
    <col min="2305" max="2305" width="47" style="209" customWidth="1"/>
    <col min="2306" max="2306" width="15.6640625" style="209" customWidth="1"/>
    <col min="2307" max="2366" width="0" style="209" hidden="1" customWidth="1"/>
    <col min="2367" max="2386" width="9.5" style="209" customWidth="1"/>
    <col min="2387" max="2560" width="8.83203125" style="209"/>
    <col min="2561" max="2561" width="47" style="209" customWidth="1"/>
    <col min="2562" max="2562" width="15.6640625" style="209" customWidth="1"/>
    <col min="2563" max="2622" width="0" style="209" hidden="1" customWidth="1"/>
    <col min="2623" max="2642" width="9.5" style="209" customWidth="1"/>
    <col min="2643" max="2816" width="8.83203125" style="209"/>
    <col min="2817" max="2817" width="47" style="209" customWidth="1"/>
    <col min="2818" max="2818" width="15.6640625" style="209" customWidth="1"/>
    <col min="2819" max="2878" width="0" style="209" hidden="1" customWidth="1"/>
    <col min="2879" max="2898" width="9.5" style="209" customWidth="1"/>
    <col min="2899" max="3072" width="8.83203125" style="209"/>
    <col min="3073" max="3073" width="47" style="209" customWidth="1"/>
    <col min="3074" max="3074" width="15.6640625" style="209" customWidth="1"/>
    <col min="3075" max="3134" width="0" style="209" hidden="1" customWidth="1"/>
    <col min="3135" max="3154" width="9.5" style="209" customWidth="1"/>
    <col min="3155" max="3328" width="8.83203125" style="209"/>
    <col min="3329" max="3329" width="47" style="209" customWidth="1"/>
    <col min="3330" max="3330" width="15.6640625" style="209" customWidth="1"/>
    <col min="3331" max="3390" width="0" style="209" hidden="1" customWidth="1"/>
    <col min="3391" max="3410" width="9.5" style="209" customWidth="1"/>
    <col min="3411" max="3584" width="8.83203125" style="209"/>
    <col min="3585" max="3585" width="47" style="209" customWidth="1"/>
    <col min="3586" max="3586" width="15.6640625" style="209" customWidth="1"/>
    <col min="3587" max="3646" width="0" style="209" hidden="1" customWidth="1"/>
    <col min="3647" max="3666" width="9.5" style="209" customWidth="1"/>
    <col min="3667" max="3840" width="8.83203125" style="209"/>
    <col min="3841" max="3841" width="47" style="209" customWidth="1"/>
    <col min="3842" max="3842" width="15.6640625" style="209" customWidth="1"/>
    <col min="3843" max="3902" width="0" style="209" hidden="1" customWidth="1"/>
    <col min="3903" max="3922" width="9.5" style="209" customWidth="1"/>
    <col min="3923" max="4096" width="8.83203125" style="209"/>
    <col min="4097" max="4097" width="47" style="209" customWidth="1"/>
    <col min="4098" max="4098" width="15.6640625" style="209" customWidth="1"/>
    <col min="4099" max="4158" width="0" style="209" hidden="1" customWidth="1"/>
    <col min="4159" max="4178" width="9.5" style="209" customWidth="1"/>
    <col min="4179" max="4352" width="8.83203125" style="209"/>
    <col min="4353" max="4353" width="47" style="209" customWidth="1"/>
    <col min="4354" max="4354" width="15.6640625" style="209" customWidth="1"/>
    <col min="4355" max="4414" width="0" style="209" hidden="1" customWidth="1"/>
    <col min="4415" max="4434" width="9.5" style="209" customWidth="1"/>
    <col min="4435" max="4608" width="8.83203125" style="209"/>
    <col min="4609" max="4609" width="47" style="209" customWidth="1"/>
    <col min="4610" max="4610" width="15.6640625" style="209" customWidth="1"/>
    <col min="4611" max="4670" width="0" style="209" hidden="1" customWidth="1"/>
    <col min="4671" max="4690" width="9.5" style="209" customWidth="1"/>
    <col min="4691" max="4864" width="8.83203125" style="209"/>
    <col min="4865" max="4865" width="47" style="209" customWidth="1"/>
    <col min="4866" max="4866" width="15.6640625" style="209" customWidth="1"/>
    <col min="4867" max="4926" width="0" style="209" hidden="1" customWidth="1"/>
    <col min="4927" max="4946" width="9.5" style="209" customWidth="1"/>
    <col min="4947" max="5120" width="8.83203125" style="209"/>
    <col min="5121" max="5121" width="47" style="209" customWidth="1"/>
    <col min="5122" max="5122" width="15.6640625" style="209" customWidth="1"/>
    <col min="5123" max="5182" width="0" style="209" hidden="1" customWidth="1"/>
    <col min="5183" max="5202" width="9.5" style="209" customWidth="1"/>
    <col min="5203" max="5376" width="8.83203125" style="209"/>
    <col min="5377" max="5377" width="47" style="209" customWidth="1"/>
    <col min="5378" max="5378" width="15.6640625" style="209" customWidth="1"/>
    <col min="5379" max="5438" width="0" style="209" hidden="1" customWidth="1"/>
    <col min="5439" max="5458" width="9.5" style="209" customWidth="1"/>
    <col min="5459" max="5632" width="8.83203125" style="209"/>
    <col min="5633" max="5633" width="47" style="209" customWidth="1"/>
    <col min="5634" max="5634" width="15.6640625" style="209" customWidth="1"/>
    <col min="5635" max="5694" width="0" style="209" hidden="1" customWidth="1"/>
    <col min="5695" max="5714" width="9.5" style="209" customWidth="1"/>
    <col min="5715" max="5888" width="8.83203125" style="209"/>
    <col min="5889" max="5889" width="47" style="209" customWidth="1"/>
    <col min="5890" max="5890" width="15.6640625" style="209" customWidth="1"/>
    <col min="5891" max="5950" width="0" style="209" hidden="1" customWidth="1"/>
    <col min="5951" max="5970" width="9.5" style="209" customWidth="1"/>
    <col min="5971" max="6144" width="8.83203125" style="209"/>
    <col min="6145" max="6145" width="47" style="209" customWidth="1"/>
    <col min="6146" max="6146" width="15.6640625" style="209" customWidth="1"/>
    <col min="6147" max="6206" width="0" style="209" hidden="1" customWidth="1"/>
    <col min="6207" max="6226" width="9.5" style="209" customWidth="1"/>
    <col min="6227" max="6400" width="8.83203125" style="209"/>
    <col min="6401" max="6401" width="47" style="209" customWidth="1"/>
    <col min="6402" max="6402" width="15.6640625" style="209" customWidth="1"/>
    <col min="6403" max="6462" width="0" style="209" hidden="1" customWidth="1"/>
    <col min="6463" max="6482" width="9.5" style="209" customWidth="1"/>
    <col min="6483" max="6656" width="8.83203125" style="209"/>
    <col min="6657" max="6657" width="47" style="209" customWidth="1"/>
    <col min="6658" max="6658" width="15.6640625" style="209" customWidth="1"/>
    <col min="6659" max="6718" width="0" style="209" hidden="1" customWidth="1"/>
    <col min="6719" max="6738" width="9.5" style="209" customWidth="1"/>
    <col min="6739" max="6912" width="8.83203125" style="209"/>
    <col min="6913" max="6913" width="47" style="209" customWidth="1"/>
    <col min="6914" max="6914" width="15.6640625" style="209" customWidth="1"/>
    <col min="6915" max="6974" width="0" style="209" hidden="1" customWidth="1"/>
    <col min="6975" max="6994" width="9.5" style="209" customWidth="1"/>
    <col min="6995" max="7168" width="8.83203125" style="209"/>
    <col min="7169" max="7169" width="47" style="209" customWidth="1"/>
    <col min="7170" max="7170" width="15.6640625" style="209" customWidth="1"/>
    <col min="7171" max="7230" width="0" style="209" hidden="1" customWidth="1"/>
    <col min="7231" max="7250" width="9.5" style="209" customWidth="1"/>
    <col min="7251" max="7424" width="8.83203125" style="209"/>
    <col min="7425" max="7425" width="47" style="209" customWidth="1"/>
    <col min="7426" max="7426" width="15.6640625" style="209" customWidth="1"/>
    <col min="7427" max="7486" width="0" style="209" hidden="1" customWidth="1"/>
    <col min="7487" max="7506" width="9.5" style="209" customWidth="1"/>
    <col min="7507" max="7680" width="8.83203125" style="209"/>
    <col min="7681" max="7681" width="47" style="209" customWidth="1"/>
    <col min="7682" max="7682" width="15.6640625" style="209" customWidth="1"/>
    <col min="7683" max="7742" width="0" style="209" hidden="1" customWidth="1"/>
    <col min="7743" max="7762" width="9.5" style="209" customWidth="1"/>
    <col min="7763" max="7936" width="8.83203125" style="209"/>
    <col min="7937" max="7937" width="47" style="209" customWidth="1"/>
    <col min="7938" max="7938" width="15.6640625" style="209" customWidth="1"/>
    <col min="7939" max="7998" width="0" style="209" hidden="1" customWidth="1"/>
    <col min="7999" max="8018" width="9.5" style="209" customWidth="1"/>
    <col min="8019" max="8192" width="8.83203125" style="209"/>
    <col min="8193" max="8193" width="47" style="209" customWidth="1"/>
    <col min="8194" max="8194" width="15.6640625" style="209" customWidth="1"/>
    <col min="8195" max="8254" width="0" style="209" hidden="1" customWidth="1"/>
    <col min="8255" max="8274" width="9.5" style="209" customWidth="1"/>
    <col min="8275" max="8448" width="8.83203125" style="209"/>
    <col min="8449" max="8449" width="47" style="209" customWidth="1"/>
    <col min="8450" max="8450" width="15.6640625" style="209" customWidth="1"/>
    <col min="8451" max="8510" width="0" style="209" hidden="1" customWidth="1"/>
    <col min="8511" max="8530" width="9.5" style="209" customWidth="1"/>
    <col min="8531" max="8704" width="8.83203125" style="209"/>
    <col min="8705" max="8705" width="47" style="209" customWidth="1"/>
    <col min="8706" max="8706" width="15.6640625" style="209" customWidth="1"/>
    <col min="8707" max="8766" width="0" style="209" hidden="1" customWidth="1"/>
    <col min="8767" max="8786" width="9.5" style="209" customWidth="1"/>
    <col min="8787" max="8960" width="8.83203125" style="209"/>
    <col min="8961" max="8961" width="47" style="209" customWidth="1"/>
    <col min="8962" max="8962" width="15.6640625" style="209" customWidth="1"/>
    <col min="8963" max="9022" width="0" style="209" hidden="1" customWidth="1"/>
    <col min="9023" max="9042" width="9.5" style="209" customWidth="1"/>
    <col min="9043" max="9216" width="8.83203125" style="209"/>
    <col min="9217" max="9217" width="47" style="209" customWidth="1"/>
    <col min="9218" max="9218" width="15.6640625" style="209" customWidth="1"/>
    <col min="9219" max="9278" width="0" style="209" hidden="1" customWidth="1"/>
    <col min="9279" max="9298" width="9.5" style="209" customWidth="1"/>
    <col min="9299" max="9472" width="8.83203125" style="209"/>
    <col min="9473" max="9473" width="47" style="209" customWidth="1"/>
    <col min="9474" max="9474" width="15.6640625" style="209" customWidth="1"/>
    <col min="9475" max="9534" width="0" style="209" hidden="1" customWidth="1"/>
    <col min="9535" max="9554" width="9.5" style="209" customWidth="1"/>
    <col min="9555" max="9728" width="8.83203125" style="209"/>
    <col min="9729" max="9729" width="47" style="209" customWidth="1"/>
    <col min="9730" max="9730" width="15.6640625" style="209" customWidth="1"/>
    <col min="9731" max="9790" width="0" style="209" hidden="1" customWidth="1"/>
    <col min="9791" max="9810" width="9.5" style="209" customWidth="1"/>
    <col min="9811" max="9984" width="8.83203125" style="209"/>
    <col min="9985" max="9985" width="47" style="209" customWidth="1"/>
    <col min="9986" max="9986" width="15.6640625" style="209" customWidth="1"/>
    <col min="9987" max="10046" width="0" style="209" hidden="1" customWidth="1"/>
    <col min="10047" max="10066" width="9.5" style="209" customWidth="1"/>
    <col min="10067" max="10240" width="8.83203125" style="209"/>
    <col min="10241" max="10241" width="47" style="209" customWidth="1"/>
    <col min="10242" max="10242" width="15.6640625" style="209" customWidth="1"/>
    <col min="10243" max="10302" width="0" style="209" hidden="1" customWidth="1"/>
    <col min="10303" max="10322" width="9.5" style="209" customWidth="1"/>
    <col min="10323" max="10496" width="8.83203125" style="209"/>
    <col min="10497" max="10497" width="47" style="209" customWidth="1"/>
    <col min="10498" max="10498" width="15.6640625" style="209" customWidth="1"/>
    <col min="10499" max="10558" width="0" style="209" hidden="1" customWidth="1"/>
    <col min="10559" max="10578" width="9.5" style="209" customWidth="1"/>
    <col min="10579" max="10752" width="8.83203125" style="209"/>
    <col min="10753" max="10753" width="47" style="209" customWidth="1"/>
    <col min="10754" max="10754" width="15.6640625" style="209" customWidth="1"/>
    <col min="10755" max="10814" width="0" style="209" hidden="1" customWidth="1"/>
    <col min="10815" max="10834" width="9.5" style="209" customWidth="1"/>
    <col min="10835" max="11008" width="8.83203125" style="209"/>
    <col min="11009" max="11009" width="47" style="209" customWidth="1"/>
    <col min="11010" max="11010" width="15.6640625" style="209" customWidth="1"/>
    <col min="11011" max="11070" width="0" style="209" hidden="1" customWidth="1"/>
    <col min="11071" max="11090" width="9.5" style="209" customWidth="1"/>
    <col min="11091" max="11264" width="8.83203125" style="209"/>
    <col min="11265" max="11265" width="47" style="209" customWidth="1"/>
    <col min="11266" max="11266" width="15.6640625" style="209" customWidth="1"/>
    <col min="11267" max="11326" width="0" style="209" hidden="1" customWidth="1"/>
    <col min="11327" max="11346" width="9.5" style="209" customWidth="1"/>
    <col min="11347" max="11520" width="8.83203125" style="209"/>
    <col min="11521" max="11521" width="47" style="209" customWidth="1"/>
    <col min="11522" max="11522" width="15.6640625" style="209" customWidth="1"/>
    <col min="11523" max="11582" width="0" style="209" hidden="1" customWidth="1"/>
    <col min="11583" max="11602" width="9.5" style="209" customWidth="1"/>
    <col min="11603" max="11776" width="8.83203125" style="209"/>
    <col min="11777" max="11777" width="47" style="209" customWidth="1"/>
    <col min="11778" max="11778" width="15.6640625" style="209" customWidth="1"/>
    <col min="11779" max="11838" width="0" style="209" hidden="1" customWidth="1"/>
    <col min="11839" max="11858" width="9.5" style="209" customWidth="1"/>
    <col min="11859" max="12032" width="8.83203125" style="209"/>
    <col min="12033" max="12033" width="47" style="209" customWidth="1"/>
    <col min="12034" max="12034" width="15.6640625" style="209" customWidth="1"/>
    <col min="12035" max="12094" width="0" style="209" hidden="1" customWidth="1"/>
    <col min="12095" max="12114" width="9.5" style="209" customWidth="1"/>
    <col min="12115" max="12288" width="8.83203125" style="209"/>
    <col min="12289" max="12289" width="47" style="209" customWidth="1"/>
    <col min="12290" max="12290" width="15.6640625" style="209" customWidth="1"/>
    <col min="12291" max="12350" width="0" style="209" hidden="1" customWidth="1"/>
    <col min="12351" max="12370" width="9.5" style="209" customWidth="1"/>
    <col min="12371" max="12544" width="8.83203125" style="209"/>
    <col min="12545" max="12545" width="47" style="209" customWidth="1"/>
    <col min="12546" max="12546" width="15.6640625" style="209" customWidth="1"/>
    <col min="12547" max="12606" width="0" style="209" hidden="1" customWidth="1"/>
    <col min="12607" max="12626" width="9.5" style="209" customWidth="1"/>
    <col min="12627" max="12800" width="8.83203125" style="209"/>
    <col min="12801" max="12801" width="47" style="209" customWidth="1"/>
    <col min="12802" max="12802" width="15.6640625" style="209" customWidth="1"/>
    <col min="12803" max="12862" width="0" style="209" hidden="1" customWidth="1"/>
    <col min="12863" max="12882" width="9.5" style="209" customWidth="1"/>
    <col min="12883" max="13056" width="8.83203125" style="209"/>
    <col min="13057" max="13057" width="47" style="209" customWidth="1"/>
    <col min="13058" max="13058" width="15.6640625" style="209" customWidth="1"/>
    <col min="13059" max="13118" width="0" style="209" hidden="1" customWidth="1"/>
    <col min="13119" max="13138" width="9.5" style="209" customWidth="1"/>
    <col min="13139" max="13312" width="8.83203125" style="209"/>
    <col min="13313" max="13313" width="47" style="209" customWidth="1"/>
    <col min="13314" max="13314" width="15.6640625" style="209" customWidth="1"/>
    <col min="13315" max="13374" width="0" style="209" hidden="1" customWidth="1"/>
    <col min="13375" max="13394" width="9.5" style="209" customWidth="1"/>
    <col min="13395" max="13568" width="8.83203125" style="209"/>
    <col min="13569" max="13569" width="47" style="209" customWidth="1"/>
    <col min="13570" max="13570" width="15.6640625" style="209" customWidth="1"/>
    <col min="13571" max="13630" width="0" style="209" hidden="1" customWidth="1"/>
    <col min="13631" max="13650" width="9.5" style="209" customWidth="1"/>
    <col min="13651" max="13824" width="8.83203125" style="209"/>
    <col min="13825" max="13825" width="47" style="209" customWidth="1"/>
    <col min="13826" max="13826" width="15.6640625" style="209" customWidth="1"/>
    <col min="13827" max="13886" width="0" style="209" hidden="1" customWidth="1"/>
    <col min="13887" max="13906" width="9.5" style="209" customWidth="1"/>
    <col min="13907" max="14080" width="8.83203125" style="209"/>
    <col min="14081" max="14081" width="47" style="209" customWidth="1"/>
    <col min="14082" max="14082" width="15.6640625" style="209" customWidth="1"/>
    <col min="14083" max="14142" width="0" style="209" hidden="1" customWidth="1"/>
    <col min="14143" max="14162" width="9.5" style="209" customWidth="1"/>
    <col min="14163" max="14336" width="8.83203125" style="209"/>
    <col min="14337" max="14337" width="47" style="209" customWidth="1"/>
    <col min="14338" max="14338" width="15.6640625" style="209" customWidth="1"/>
    <col min="14339" max="14398" width="0" style="209" hidden="1" customWidth="1"/>
    <col min="14399" max="14418" width="9.5" style="209" customWidth="1"/>
    <col min="14419" max="14592" width="8.83203125" style="209"/>
    <col min="14593" max="14593" width="47" style="209" customWidth="1"/>
    <col min="14594" max="14594" width="15.6640625" style="209" customWidth="1"/>
    <col min="14595" max="14654" width="0" style="209" hidden="1" customWidth="1"/>
    <col min="14655" max="14674" width="9.5" style="209" customWidth="1"/>
    <col min="14675" max="14848" width="8.83203125" style="209"/>
    <col min="14849" max="14849" width="47" style="209" customWidth="1"/>
    <col min="14850" max="14850" width="15.6640625" style="209" customWidth="1"/>
    <col min="14851" max="14910" width="0" style="209" hidden="1" customWidth="1"/>
    <col min="14911" max="14930" width="9.5" style="209" customWidth="1"/>
    <col min="14931" max="15104" width="8.83203125" style="209"/>
    <col min="15105" max="15105" width="47" style="209" customWidth="1"/>
    <col min="15106" max="15106" width="15.6640625" style="209" customWidth="1"/>
    <col min="15107" max="15166" width="0" style="209" hidden="1" customWidth="1"/>
    <col min="15167" max="15186" width="9.5" style="209" customWidth="1"/>
    <col min="15187" max="15360" width="8.83203125" style="209"/>
    <col min="15361" max="15361" width="47" style="209" customWidth="1"/>
    <col min="15362" max="15362" width="15.6640625" style="209" customWidth="1"/>
    <col min="15363" max="15422" width="0" style="209" hidden="1" customWidth="1"/>
    <col min="15423" max="15442" width="9.5" style="209" customWidth="1"/>
    <col min="15443" max="15616" width="8.83203125" style="209"/>
    <col min="15617" max="15617" width="47" style="209" customWidth="1"/>
    <col min="15618" max="15618" width="15.6640625" style="209" customWidth="1"/>
    <col min="15619" max="15678" width="0" style="209" hidden="1" customWidth="1"/>
    <col min="15679" max="15698" width="9.5" style="209" customWidth="1"/>
    <col min="15699" max="15872" width="8.83203125" style="209"/>
    <col min="15873" max="15873" width="47" style="209" customWidth="1"/>
    <col min="15874" max="15874" width="15.6640625" style="209" customWidth="1"/>
    <col min="15875" max="15934" width="0" style="209" hidden="1" customWidth="1"/>
    <col min="15935" max="15954" width="9.5" style="209" customWidth="1"/>
    <col min="15955" max="16128" width="8.83203125" style="209"/>
    <col min="16129" max="16129" width="47" style="209" customWidth="1"/>
    <col min="16130" max="16130" width="15.6640625" style="209" customWidth="1"/>
    <col min="16131" max="16190" width="0" style="209" hidden="1" customWidth="1"/>
    <col min="16191" max="16210" width="9.5" style="209" customWidth="1"/>
    <col min="16211" max="16384" width="8.83203125" style="209"/>
  </cols>
  <sheetData>
    <row r="1" spans="1:98" ht="18" x14ac:dyDescent="0.25">
      <c r="A1" s="290" t="s">
        <v>36</v>
      </c>
      <c r="B1" s="291"/>
    </row>
    <row r="2" spans="1:98" ht="15.75" x14ac:dyDescent="0.25">
      <c r="A2" s="210" t="s">
        <v>279</v>
      </c>
      <c r="B2" s="211"/>
    </row>
    <row r="3" spans="1:98" ht="15.75" thickBot="1" x14ac:dyDescent="0.3">
      <c r="A3" s="212" t="s">
        <v>38</v>
      </c>
      <c r="B3" s="213"/>
    </row>
    <row r="6" spans="1:98" x14ac:dyDescent="0.2">
      <c r="BQ6" s="215" t="s">
        <v>44</v>
      </c>
      <c r="BR6" s="215" t="s">
        <v>44</v>
      </c>
      <c r="BS6" s="215" t="s">
        <v>44</v>
      </c>
      <c r="BT6" s="215" t="s">
        <v>44</v>
      </c>
      <c r="BU6" s="216" t="s">
        <v>45</v>
      </c>
      <c r="BV6" s="216" t="s">
        <v>45</v>
      </c>
      <c r="BW6" s="216" t="s">
        <v>45</v>
      </c>
      <c r="BX6" s="216" t="s">
        <v>45</v>
      </c>
      <c r="BY6" s="217" t="s">
        <v>46</v>
      </c>
      <c r="BZ6" s="217" t="s">
        <v>46</v>
      </c>
      <c r="CA6" s="217" t="s">
        <v>46</v>
      </c>
      <c r="CB6" s="217" t="s">
        <v>46</v>
      </c>
      <c r="CC6" s="218" t="s">
        <v>280</v>
      </c>
      <c r="CD6" s="218" t="s">
        <v>280</v>
      </c>
      <c r="CE6" s="218" t="s">
        <v>280</v>
      </c>
      <c r="CF6" s="218" t="s">
        <v>280</v>
      </c>
      <c r="CG6" s="219" t="s">
        <v>281</v>
      </c>
      <c r="CH6" s="219" t="s">
        <v>281</v>
      </c>
      <c r="CI6" s="219" t="s">
        <v>281</v>
      </c>
      <c r="CJ6" s="219" t="s">
        <v>281</v>
      </c>
    </row>
    <row r="7" spans="1:98" s="214" customFormat="1" x14ac:dyDescent="0.2">
      <c r="B7" s="214" t="s">
        <v>48</v>
      </c>
      <c r="C7" s="220" t="s">
        <v>49</v>
      </c>
      <c r="D7" s="220" t="s">
        <v>50</v>
      </c>
      <c r="E7" s="220" t="s">
        <v>51</v>
      </c>
      <c r="F7" s="220" t="s">
        <v>52</v>
      </c>
      <c r="G7" s="220" t="s">
        <v>53</v>
      </c>
      <c r="H7" s="220" t="s">
        <v>54</v>
      </c>
      <c r="I7" s="220" t="s">
        <v>55</v>
      </c>
      <c r="J7" s="220" t="s">
        <v>56</v>
      </c>
      <c r="K7" s="220" t="s">
        <v>57</v>
      </c>
      <c r="L7" s="220" t="s">
        <v>58</v>
      </c>
      <c r="M7" s="220" t="s">
        <v>59</v>
      </c>
      <c r="N7" s="220" t="s">
        <v>60</v>
      </c>
      <c r="O7" s="220" t="s">
        <v>61</v>
      </c>
      <c r="P7" s="220" t="s">
        <v>62</v>
      </c>
      <c r="Q7" s="220" t="s">
        <v>63</v>
      </c>
      <c r="R7" s="220" t="s">
        <v>64</v>
      </c>
      <c r="S7" s="220" t="s">
        <v>65</v>
      </c>
      <c r="T7" s="220" t="s">
        <v>66</v>
      </c>
      <c r="U7" s="220" t="s">
        <v>67</v>
      </c>
      <c r="V7" s="220" t="s">
        <v>68</v>
      </c>
      <c r="W7" s="220" t="s">
        <v>69</v>
      </c>
      <c r="X7" s="220" t="s">
        <v>70</v>
      </c>
      <c r="Y7" s="220" t="s">
        <v>71</v>
      </c>
      <c r="Z7" s="220" t="s">
        <v>72</v>
      </c>
      <c r="AA7" s="220" t="s">
        <v>73</v>
      </c>
      <c r="AB7" s="220" t="s">
        <v>74</v>
      </c>
      <c r="AC7" s="220" t="s">
        <v>75</v>
      </c>
      <c r="AD7" s="220" t="s">
        <v>76</v>
      </c>
      <c r="AE7" s="220" t="s">
        <v>77</v>
      </c>
      <c r="AF7" s="220" t="s">
        <v>78</v>
      </c>
      <c r="AG7" s="220" t="s">
        <v>79</v>
      </c>
      <c r="AH7" s="220" t="s">
        <v>80</v>
      </c>
      <c r="AI7" s="220" t="s">
        <v>81</v>
      </c>
      <c r="AJ7" s="220" t="s">
        <v>82</v>
      </c>
      <c r="AK7" s="220" t="s">
        <v>83</v>
      </c>
      <c r="AL7" s="220" t="s">
        <v>84</v>
      </c>
      <c r="AM7" s="220" t="s">
        <v>85</v>
      </c>
      <c r="AN7" s="220" t="s">
        <v>86</v>
      </c>
      <c r="AO7" s="220" t="s">
        <v>87</v>
      </c>
      <c r="AP7" s="220" t="s">
        <v>88</v>
      </c>
      <c r="AQ7" s="220" t="s">
        <v>89</v>
      </c>
      <c r="AR7" s="220" t="s">
        <v>90</v>
      </c>
      <c r="AS7" s="220" t="s">
        <v>91</v>
      </c>
      <c r="AT7" s="220" t="s">
        <v>92</v>
      </c>
      <c r="AU7" s="214" t="s">
        <v>93</v>
      </c>
      <c r="AV7" s="214" t="s">
        <v>94</v>
      </c>
      <c r="AW7" s="214" t="s">
        <v>95</v>
      </c>
      <c r="AX7" s="214" t="s">
        <v>96</v>
      </c>
      <c r="AY7" s="214" t="s">
        <v>97</v>
      </c>
      <c r="AZ7" s="214" t="s">
        <v>98</v>
      </c>
      <c r="BA7" s="214" t="s">
        <v>99</v>
      </c>
      <c r="BB7" s="214" t="s">
        <v>100</v>
      </c>
      <c r="BC7" s="214" t="s">
        <v>101</v>
      </c>
      <c r="BD7" s="214" t="s">
        <v>102</v>
      </c>
      <c r="BE7" s="214" t="s">
        <v>103</v>
      </c>
      <c r="BF7" s="214" t="s">
        <v>104</v>
      </c>
      <c r="BG7" s="214" t="s">
        <v>105</v>
      </c>
      <c r="BH7" s="214" t="s">
        <v>106</v>
      </c>
      <c r="BI7" s="214" t="s">
        <v>107</v>
      </c>
      <c r="BJ7" s="214" t="s">
        <v>108</v>
      </c>
      <c r="BK7" s="214" t="s">
        <v>109</v>
      </c>
      <c r="BL7" s="214" t="s">
        <v>110</v>
      </c>
      <c r="BM7" s="214" t="s">
        <v>111</v>
      </c>
      <c r="BN7" s="214" t="s">
        <v>112</v>
      </c>
      <c r="BO7" s="214" t="s">
        <v>113</v>
      </c>
      <c r="BP7" s="214" t="s">
        <v>114</v>
      </c>
      <c r="BQ7" s="214" t="s">
        <v>115</v>
      </c>
      <c r="BR7" s="214" t="s">
        <v>116</v>
      </c>
      <c r="BS7" s="214" t="s">
        <v>117</v>
      </c>
      <c r="BT7" s="214" t="s">
        <v>118</v>
      </c>
      <c r="BU7" s="214" t="s">
        <v>119</v>
      </c>
      <c r="BV7" s="214" t="s">
        <v>120</v>
      </c>
      <c r="BW7" s="214" t="s">
        <v>121</v>
      </c>
      <c r="BX7" s="214" t="s">
        <v>122</v>
      </c>
      <c r="BY7" s="214" t="s">
        <v>123</v>
      </c>
      <c r="BZ7" s="214" t="s">
        <v>124</v>
      </c>
      <c r="CA7" s="214" t="s">
        <v>125</v>
      </c>
      <c r="CB7" s="214" t="s">
        <v>126</v>
      </c>
      <c r="CC7" s="214" t="s">
        <v>127</v>
      </c>
      <c r="CD7" s="214" t="s">
        <v>128</v>
      </c>
      <c r="CE7" s="214" t="s">
        <v>129</v>
      </c>
      <c r="CF7" s="214" t="s">
        <v>130</v>
      </c>
      <c r="CG7" s="214" t="s">
        <v>131</v>
      </c>
      <c r="CH7" s="214" t="s">
        <v>132</v>
      </c>
      <c r="CI7" s="214" t="s">
        <v>282</v>
      </c>
      <c r="CJ7" s="214" t="s">
        <v>283</v>
      </c>
      <c r="CK7" s="214" t="s">
        <v>284</v>
      </c>
      <c r="CL7" s="214" t="s">
        <v>285</v>
      </c>
      <c r="CM7" s="214" t="s">
        <v>286</v>
      </c>
      <c r="CN7" s="214" t="s">
        <v>287</v>
      </c>
      <c r="CO7" s="214" t="s">
        <v>288</v>
      </c>
      <c r="CP7" s="214" t="s">
        <v>289</v>
      </c>
      <c r="CQ7" s="214" t="s">
        <v>290</v>
      </c>
      <c r="CR7" s="214" t="s">
        <v>291</v>
      </c>
      <c r="CS7" s="214" t="s">
        <v>292</v>
      </c>
      <c r="CT7" s="214" t="s">
        <v>293</v>
      </c>
    </row>
    <row r="8" spans="1:98" x14ac:dyDescent="0.2">
      <c r="A8" s="214" t="s">
        <v>134</v>
      </c>
      <c r="B8" s="214" t="s">
        <v>135</v>
      </c>
      <c r="C8" s="221">
        <v>2.03516971038266</v>
      </c>
      <c r="D8" s="221">
        <v>2.0603243586248499</v>
      </c>
      <c r="E8" s="221">
        <v>2.0653694065802699</v>
      </c>
      <c r="F8" s="221">
        <v>2.0874807762832099</v>
      </c>
      <c r="G8" s="221">
        <v>2.1050400482010199</v>
      </c>
      <c r="H8" s="221">
        <v>2.1154192603458899</v>
      </c>
      <c r="I8" s="221">
        <v>2.1518068200870601</v>
      </c>
      <c r="J8" s="221">
        <v>2.1707783725541501</v>
      </c>
      <c r="K8" s="221">
        <v>2.18783691981761</v>
      </c>
      <c r="L8" s="221">
        <v>2.2132586941521701</v>
      </c>
      <c r="M8" s="221">
        <v>2.2359257447920902</v>
      </c>
      <c r="N8" s="221">
        <v>2.2211869184724802</v>
      </c>
      <c r="O8" s="221">
        <v>2.2326241842019399</v>
      </c>
      <c r="P8" s="221">
        <v>2.25901750728924</v>
      </c>
      <c r="Q8" s="221">
        <v>2.2765164106308</v>
      </c>
      <c r="R8" s="221">
        <v>2.30291395940545</v>
      </c>
      <c r="S8" s="221">
        <v>2.3203732479405201</v>
      </c>
      <c r="T8" s="221">
        <v>2.3642172164480799</v>
      </c>
      <c r="U8" s="221">
        <v>2.4053168355103001</v>
      </c>
      <c r="V8" s="221">
        <v>2.3519755124970101</v>
      </c>
      <c r="W8" s="221">
        <v>2.3408422306286298</v>
      </c>
      <c r="X8" s="221">
        <v>2.3474188487574099</v>
      </c>
      <c r="Y8" s="221">
        <v>2.36722788639723</v>
      </c>
      <c r="Z8" s="221">
        <v>2.38170796623861</v>
      </c>
      <c r="AA8" s="221">
        <v>2.37977560548517</v>
      </c>
      <c r="AB8" s="221">
        <v>2.3845469305921401</v>
      </c>
      <c r="AC8" s="221">
        <v>2.3990494738484398</v>
      </c>
      <c r="AD8" s="221">
        <v>2.4227910394257499</v>
      </c>
      <c r="AE8" s="221">
        <v>2.4330498565991299</v>
      </c>
      <c r="AF8" s="221">
        <v>2.4782592908991101</v>
      </c>
      <c r="AG8" s="221">
        <v>2.48958598393371</v>
      </c>
      <c r="AH8" s="221">
        <v>2.4982528033804701</v>
      </c>
      <c r="AI8" s="221">
        <v>2.5146494553159999</v>
      </c>
      <c r="AJ8" s="221">
        <v>2.52107076869803</v>
      </c>
      <c r="AK8" s="221">
        <v>2.5313114193711401</v>
      </c>
      <c r="AL8" s="221">
        <v>2.5519818070473299</v>
      </c>
      <c r="AM8" s="221">
        <v>2.5588970948066301</v>
      </c>
      <c r="AN8" s="221">
        <v>2.5563607318916199</v>
      </c>
      <c r="AO8" s="221">
        <v>2.5757018498037501</v>
      </c>
      <c r="AP8" s="221">
        <v>2.5903118852466198</v>
      </c>
      <c r="AQ8" s="221">
        <v>2.5984834377108701</v>
      </c>
      <c r="AR8" s="221">
        <v>2.6097667453760698</v>
      </c>
      <c r="AS8" s="221">
        <v>2.6162580136308198</v>
      </c>
      <c r="AT8" s="221">
        <v>2.6185435816407101</v>
      </c>
      <c r="AU8" s="221">
        <v>2.6130742036410601</v>
      </c>
      <c r="AV8" s="221">
        <v>2.6248654931503501</v>
      </c>
      <c r="AW8" s="221">
        <v>2.6210903132751202</v>
      </c>
      <c r="AX8" s="221">
        <v>2.62812001494735</v>
      </c>
      <c r="AY8" s="221">
        <v>2.6195672059792101</v>
      </c>
      <c r="AZ8" s="221">
        <v>2.6445845101286198</v>
      </c>
      <c r="BA8" s="221">
        <v>2.6645119184811499</v>
      </c>
      <c r="BB8" s="221">
        <v>2.6793127669589998</v>
      </c>
      <c r="BC8" s="221">
        <v>2.69196801581622</v>
      </c>
      <c r="BD8" s="221">
        <v>2.6963999173151398</v>
      </c>
      <c r="BE8" s="221">
        <v>2.70820199309592</v>
      </c>
      <c r="BF8" s="221">
        <v>2.7228199938442401</v>
      </c>
      <c r="BG8" s="221">
        <v>2.7581855200157999</v>
      </c>
      <c r="BH8" s="221">
        <v>2.7725868388914199</v>
      </c>
      <c r="BI8" s="221">
        <v>2.7794261240196301</v>
      </c>
      <c r="BJ8" s="221">
        <v>2.79252284616837</v>
      </c>
      <c r="BK8" s="221">
        <v>2.80204068249218</v>
      </c>
      <c r="BL8" s="221">
        <v>2.8122450644763202</v>
      </c>
      <c r="BM8" s="221">
        <v>2.8300584393122699</v>
      </c>
      <c r="BN8" s="221">
        <v>2.84208162724111</v>
      </c>
      <c r="BO8" s="221">
        <v>2.8551686160991401</v>
      </c>
      <c r="BP8" s="221">
        <v>2.8532778182259202</v>
      </c>
      <c r="BQ8" s="221">
        <v>2.8766732544002802</v>
      </c>
      <c r="BR8" s="221">
        <v>2.8982648495135899</v>
      </c>
      <c r="BS8" s="221">
        <v>2.9160216774221999</v>
      </c>
      <c r="BT8" s="221">
        <v>2.9654626403941302</v>
      </c>
      <c r="BU8" s="221">
        <v>3.0081548337632902</v>
      </c>
      <c r="BV8" s="221">
        <v>3.0630482422248799</v>
      </c>
      <c r="BW8" s="221">
        <v>3.1259030163817498</v>
      </c>
      <c r="BX8" s="221">
        <v>3.2014215237569101</v>
      </c>
      <c r="BY8" s="221">
        <v>3.2421852795932899</v>
      </c>
      <c r="BZ8" s="221">
        <v>3.28097034676113</v>
      </c>
      <c r="CA8" s="221">
        <v>3.3147673493876102</v>
      </c>
      <c r="CB8" s="221">
        <v>3.3342442670690202</v>
      </c>
      <c r="CC8" s="221">
        <v>3.3575240050477801</v>
      </c>
      <c r="CD8" s="221">
        <v>3.3819769082909898</v>
      </c>
      <c r="CE8" s="221">
        <v>3.4050737208242499</v>
      </c>
      <c r="CF8" s="221">
        <v>3.4235125377062201</v>
      </c>
      <c r="CG8" s="221">
        <v>3.4450513542515901</v>
      </c>
      <c r="CH8" s="221">
        <v>3.46875440874557</v>
      </c>
      <c r="CI8" s="221">
        <v>3.4882052868706701</v>
      </c>
      <c r="CJ8" s="221">
        <v>3.5079404569764301</v>
      </c>
      <c r="CK8" s="221">
        <v>3.52720160365971</v>
      </c>
      <c r="CL8" s="221">
        <v>3.5476099886222801</v>
      </c>
      <c r="CM8" s="221">
        <v>3.56843780489451</v>
      </c>
      <c r="CN8" s="221">
        <v>3.5885155982193702</v>
      </c>
      <c r="CO8" s="221">
        <v>3.6085155243706</v>
      </c>
      <c r="CP8" s="221">
        <v>3.6288578979966402</v>
      </c>
      <c r="CQ8" s="221">
        <v>3.6502636785569198</v>
      </c>
      <c r="CR8" s="221">
        <v>3.6714830563818301</v>
      </c>
      <c r="CS8" s="221">
        <v>3.6917467571563201</v>
      </c>
      <c r="CT8" s="221">
        <v>3.7124949401037699</v>
      </c>
    </row>
    <row r="9" spans="1:98" x14ac:dyDescent="0.2">
      <c r="A9" s="214" t="s">
        <v>136</v>
      </c>
      <c r="B9" s="214" t="s">
        <v>137</v>
      </c>
      <c r="C9" s="221">
        <v>2.03516971038266</v>
      </c>
      <c r="D9" s="221">
        <v>2.0603243586248499</v>
      </c>
      <c r="E9" s="221">
        <v>2.0653694065802699</v>
      </c>
      <c r="F9" s="221">
        <v>2.0874807762832099</v>
      </c>
      <c r="G9" s="221">
        <v>2.1050400482010199</v>
      </c>
      <c r="H9" s="221">
        <v>2.1154192603458899</v>
      </c>
      <c r="I9" s="221">
        <v>2.1518068200870601</v>
      </c>
      <c r="J9" s="221">
        <v>2.1707783725541501</v>
      </c>
      <c r="K9" s="221">
        <v>2.18783691981761</v>
      </c>
      <c r="L9" s="221">
        <v>2.2132586941521701</v>
      </c>
      <c r="M9" s="221">
        <v>2.2359257447920902</v>
      </c>
      <c r="N9" s="221">
        <v>2.2211869184724802</v>
      </c>
      <c r="O9" s="221">
        <v>2.2326241842019399</v>
      </c>
      <c r="P9" s="221">
        <v>2.25901750728924</v>
      </c>
      <c r="Q9" s="221">
        <v>2.2765164106308</v>
      </c>
      <c r="R9" s="221">
        <v>2.30291395940545</v>
      </c>
      <c r="S9" s="221">
        <v>2.3203732479405201</v>
      </c>
      <c r="T9" s="221">
        <v>2.3642172164480799</v>
      </c>
      <c r="U9" s="221">
        <v>2.4053168355103001</v>
      </c>
      <c r="V9" s="221">
        <v>2.3519755124970101</v>
      </c>
      <c r="W9" s="221">
        <v>2.3408422306286298</v>
      </c>
      <c r="X9" s="221">
        <v>2.3474188487574099</v>
      </c>
      <c r="Y9" s="221">
        <v>2.36722788639723</v>
      </c>
      <c r="Z9" s="221">
        <v>2.38170796623861</v>
      </c>
      <c r="AA9" s="221">
        <v>2.37977560548517</v>
      </c>
      <c r="AB9" s="221">
        <v>2.3845469305921401</v>
      </c>
      <c r="AC9" s="221">
        <v>2.3990494738484398</v>
      </c>
      <c r="AD9" s="221">
        <v>2.4227910394257499</v>
      </c>
      <c r="AE9" s="221">
        <v>2.4330498565991299</v>
      </c>
      <c r="AF9" s="221">
        <v>2.4782592908991101</v>
      </c>
      <c r="AG9" s="221">
        <v>2.48958598393371</v>
      </c>
      <c r="AH9" s="221">
        <v>2.4982528033804701</v>
      </c>
      <c r="AI9" s="221">
        <v>2.5146494553159999</v>
      </c>
      <c r="AJ9" s="221">
        <v>2.52107076869803</v>
      </c>
      <c r="AK9" s="221">
        <v>2.5313114193711401</v>
      </c>
      <c r="AL9" s="221">
        <v>2.5519818070473299</v>
      </c>
      <c r="AM9" s="221">
        <v>2.5588970948066301</v>
      </c>
      <c r="AN9" s="221">
        <v>2.5563607318916199</v>
      </c>
      <c r="AO9" s="221">
        <v>2.5757018498037501</v>
      </c>
      <c r="AP9" s="221">
        <v>2.5903118852466198</v>
      </c>
      <c r="AQ9" s="221">
        <v>2.5984834377108701</v>
      </c>
      <c r="AR9" s="221">
        <v>2.6097667453760698</v>
      </c>
      <c r="AS9" s="221">
        <v>2.6162580136308198</v>
      </c>
      <c r="AT9" s="221">
        <v>2.6185435816407101</v>
      </c>
      <c r="AU9" s="221">
        <v>2.6130742036410601</v>
      </c>
      <c r="AV9" s="221">
        <v>2.6248654931503501</v>
      </c>
      <c r="AW9" s="221">
        <v>2.6210903132751202</v>
      </c>
      <c r="AX9" s="221">
        <v>2.62812001494735</v>
      </c>
      <c r="AY9" s="221">
        <v>2.6195672059792101</v>
      </c>
      <c r="AZ9" s="221">
        <v>2.6445845101286198</v>
      </c>
      <c r="BA9" s="221">
        <v>2.6645119184811499</v>
      </c>
      <c r="BB9" s="221">
        <v>2.6793127669589998</v>
      </c>
      <c r="BC9" s="221">
        <v>2.69196801581622</v>
      </c>
      <c r="BD9" s="221">
        <v>2.6963999173151398</v>
      </c>
      <c r="BE9" s="221">
        <v>2.70820199309592</v>
      </c>
      <c r="BF9" s="221">
        <v>2.7228199938442401</v>
      </c>
      <c r="BG9" s="221">
        <v>2.7581855200157999</v>
      </c>
      <c r="BH9" s="221">
        <v>2.7725868388914199</v>
      </c>
      <c r="BI9" s="221">
        <v>2.7794261240196301</v>
      </c>
      <c r="BJ9" s="221">
        <v>2.79252284616837</v>
      </c>
      <c r="BK9" s="221">
        <v>2.80204068249218</v>
      </c>
      <c r="BL9" s="221">
        <v>2.8122450644763202</v>
      </c>
      <c r="BM9" s="221">
        <v>2.8300584393122699</v>
      </c>
      <c r="BN9" s="221">
        <v>2.84208162724111</v>
      </c>
      <c r="BO9" s="221">
        <v>2.8551686160991401</v>
      </c>
      <c r="BP9" s="221">
        <v>2.8532778182259202</v>
      </c>
      <c r="BQ9" s="221">
        <v>2.8766732544002802</v>
      </c>
      <c r="BR9" s="221">
        <v>2.8982648495135899</v>
      </c>
      <c r="BS9" s="221">
        <v>2.9160216774221999</v>
      </c>
      <c r="BT9" s="221">
        <v>2.9654626403941302</v>
      </c>
      <c r="BU9" s="221">
        <v>3.0081548337632902</v>
      </c>
      <c r="BV9" s="221">
        <v>3.0630482422248799</v>
      </c>
      <c r="BW9" s="221">
        <v>3.1259030163817498</v>
      </c>
      <c r="BX9" s="221">
        <v>3.2014215237569101</v>
      </c>
      <c r="BY9" s="221">
        <v>3.2255363055134101</v>
      </c>
      <c r="BZ9" s="221">
        <v>3.2598916230874599</v>
      </c>
      <c r="CA9" s="221">
        <v>3.2891346677534301</v>
      </c>
      <c r="CB9" s="221">
        <v>3.30621025530152</v>
      </c>
      <c r="CC9" s="221">
        <v>3.3272304548242801</v>
      </c>
      <c r="CD9" s="221">
        <v>3.3506000676307002</v>
      </c>
      <c r="CE9" s="221">
        <v>3.3713855548821599</v>
      </c>
      <c r="CF9" s="221">
        <v>3.3883014039568402</v>
      </c>
      <c r="CG9" s="221">
        <v>3.4080858525713902</v>
      </c>
      <c r="CH9" s="221">
        <v>3.42941797508669</v>
      </c>
      <c r="CI9" s="221">
        <v>3.4464785567767202</v>
      </c>
      <c r="CJ9" s="221">
        <v>3.46378925221474</v>
      </c>
      <c r="CK9" s="221">
        <v>3.4809094361872699</v>
      </c>
      <c r="CL9" s="221">
        <v>3.4992140517661001</v>
      </c>
      <c r="CM9" s="221">
        <v>3.5178797103848898</v>
      </c>
      <c r="CN9" s="221">
        <v>3.53579934508278</v>
      </c>
      <c r="CO9" s="221">
        <v>3.5537903995520801</v>
      </c>
      <c r="CP9" s="221">
        <v>3.5722371267770701</v>
      </c>
      <c r="CQ9" s="221">
        <v>3.5919469703646798</v>
      </c>
      <c r="CR9" s="221">
        <v>3.6114642330203099</v>
      </c>
      <c r="CS9" s="221">
        <v>3.6300819400814999</v>
      </c>
      <c r="CT9" s="221">
        <v>3.6492439952051701</v>
      </c>
    </row>
    <row r="10" spans="1:98" x14ac:dyDescent="0.2">
      <c r="A10" s="214" t="s">
        <v>138</v>
      </c>
      <c r="B10" s="214" t="s">
        <v>139</v>
      </c>
      <c r="C10" s="221">
        <v>2.03516971038266</v>
      </c>
      <c r="D10" s="221">
        <v>2.0603243586248499</v>
      </c>
      <c r="E10" s="221">
        <v>2.0653694065802699</v>
      </c>
      <c r="F10" s="221">
        <v>2.0874807762832099</v>
      </c>
      <c r="G10" s="221">
        <v>2.1050400482010199</v>
      </c>
      <c r="H10" s="221">
        <v>2.1154192603458899</v>
      </c>
      <c r="I10" s="221">
        <v>2.1518068200870601</v>
      </c>
      <c r="J10" s="221">
        <v>2.1707783725541501</v>
      </c>
      <c r="K10" s="221">
        <v>2.18783691981761</v>
      </c>
      <c r="L10" s="221">
        <v>2.2132586941521701</v>
      </c>
      <c r="M10" s="221">
        <v>2.2359257447920902</v>
      </c>
      <c r="N10" s="221">
        <v>2.2211869184724802</v>
      </c>
      <c r="O10" s="221">
        <v>2.2326241842019399</v>
      </c>
      <c r="P10" s="221">
        <v>2.25901750728924</v>
      </c>
      <c r="Q10" s="221">
        <v>2.2765164106308</v>
      </c>
      <c r="R10" s="221">
        <v>2.30291395940545</v>
      </c>
      <c r="S10" s="221">
        <v>2.3203732479405201</v>
      </c>
      <c r="T10" s="221">
        <v>2.3642172164480799</v>
      </c>
      <c r="U10" s="221">
        <v>2.4053168355103001</v>
      </c>
      <c r="V10" s="221">
        <v>2.3519755124970101</v>
      </c>
      <c r="W10" s="221">
        <v>2.3408422306286298</v>
      </c>
      <c r="X10" s="221">
        <v>2.3474188487574099</v>
      </c>
      <c r="Y10" s="221">
        <v>2.36722788639723</v>
      </c>
      <c r="Z10" s="221">
        <v>2.38170796623861</v>
      </c>
      <c r="AA10" s="221">
        <v>2.37977560548517</v>
      </c>
      <c r="AB10" s="221">
        <v>2.3845469305921401</v>
      </c>
      <c r="AC10" s="221">
        <v>2.3990494738484398</v>
      </c>
      <c r="AD10" s="221">
        <v>2.4227910394257499</v>
      </c>
      <c r="AE10" s="221">
        <v>2.4330498565991299</v>
      </c>
      <c r="AF10" s="221">
        <v>2.4782592908991101</v>
      </c>
      <c r="AG10" s="221">
        <v>2.48958598393371</v>
      </c>
      <c r="AH10" s="221">
        <v>2.4982528033804701</v>
      </c>
      <c r="AI10" s="221">
        <v>2.5146494553159999</v>
      </c>
      <c r="AJ10" s="221">
        <v>2.52107076869803</v>
      </c>
      <c r="AK10" s="221">
        <v>2.5313114193711401</v>
      </c>
      <c r="AL10" s="221">
        <v>2.5519818070473299</v>
      </c>
      <c r="AM10" s="221">
        <v>2.5588970948066301</v>
      </c>
      <c r="AN10" s="221">
        <v>2.5563607318916199</v>
      </c>
      <c r="AO10" s="221">
        <v>2.5757018498037501</v>
      </c>
      <c r="AP10" s="221">
        <v>2.5903118852466198</v>
      </c>
      <c r="AQ10" s="221">
        <v>2.5984834377108701</v>
      </c>
      <c r="AR10" s="221">
        <v>2.6097667453760698</v>
      </c>
      <c r="AS10" s="221">
        <v>2.6162580136308198</v>
      </c>
      <c r="AT10" s="221">
        <v>2.6185435816407101</v>
      </c>
      <c r="AU10" s="221">
        <v>2.6130742036410601</v>
      </c>
      <c r="AV10" s="221">
        <v>2.6248654931503501</v>
      </c>
      <c r="AW10" s="221">
        <v>2.6210903132751202</v>
      </c>
      <c r="AX10" s="221">
        <v>2.62812001494735</v>
      </c>
      <c r="AY10" s="221">
        <v>2.6195672059792101</v>
      </c>
      <c r="AZ10" s="221">
        <v>2.6445845101286198</v>
      </c>
      <c r="BA10" s="221">
        <v>2.6645119184811499</v>
      </c>
      <c r="BB10" s="221">
        <v>2.6793127669589998</v>
      </c>
      <c r="BC10" s="221">
        <v>2.69196801581622</v>
      </c>
      <c r="BD10" s="221">
        <v>2.6963999173151398</v>
      </c>
      <c r="BE10" s="221">
        <v>2.70820199309592</v>
      </c>
      <c r="BF10" s="221">
        <v>2.7228199938442401</v>
      </c>
      <c r="BG10" s="221">
        <v>2.7581855200157999</v>
      </c>
      <c r="BH10" s="221">
        <v>2.7725868388914199</v>
      </c>
      <c r="BI10" s="221">
        <v>2.7794261240196301</v>
      </c>
      <c r="BJ10" s="221">
        <v>2.79252284616837</v>
      </c>
      <c r="BK10" s="221">
        <v>2.80204068249218</v>
      </c>
      <c r="BL10" s="221">
        <v>2.8122450644763202</v>
      </c>
      <c r="BM10" s="221">
        <v>2.8300584393122699</v>
      </c>
      <c r="BN10" s="221">
        <v>2.84208162724111</v>
      </c>
      <c r="BO10" s="221">
        <v>2.8551686160991401</v>
      </c>
      <c r="BP10" s="221">
        <v>2.8532778182259202</v>
      </c>
      <c r="BQ10" s="221">
        <v>2.8766732544002802</v>
      </c>
      <c r="BR10" s="221">
        <v>2.8982648495135899</v>
      </c>
      <c r="BS10" s="221">
        <v>2.9160216774221999</v>
      </c>
      <c r="BT10" s="221">
        <v>2.9654626403941302</v>
      </c>
      <c r="BU10" s="221">
        <v>3.0081548337632902</v>
      </c>
      <c r="BV10" s="221">
        <v>3.0630482422248799</v>
      </c>
      <c r="BW10" s="221">
        <v>3.1259030163817498</v>
      </c>
      <c r="BX10" s="221">
        <v>3.2014215237569101</v>
      </c>
      <c r="BY10" s="221">
        <v>3.2538360600876799</v>
      </c>
      <c r="BZ10" s="221">
        <v>3.3031965097870799</v>
      </c>
      <c r="CA10" s="221">
        <v>3.3480395194667398</v>
      </c>
      <c r="CB10" s="221">
        <v>3.3772072582577199</v>
      </c>
      <c r="CC10" s="221">
        <v>3.4094675504554299</v>
      </c>
      <c r="CD10" s="221">
        <v>3.4424749536492398</v>
      </c>
      <c r="CE10" s="221">
        <v>3.4743211894451802</v>
      </c>
      <c r="CF10" s="221">
        <v>3.5006039732964802</v>
      </c>
      <c r="CG10" s="221">
        <v>3.5303989876569202</v>
      </c>
      <c r="CH10" s="221">
        <v>3.5628674447020598</v>
      </c>
      <c r="CI10" s="221">
        <v>3.5914669049492498</v>
      </c>
      <c r="CJ10" s="221">
        <v>3.6209181772272898</v>
      </c>
      <c r="CK10" s="221">
        <v>3.6499561132707901</v>
      </c>
      <c r="CL10" s="221">
        <v>3.6803370088943401</v>
      </c>
      <c r="CM10" s="221">
        <v>3.7115944324369101</v>
      </c>
      <c r="CN10" s="221">
        <v>3.7424449232069499</v>
      </c>
      <c r="CO10" s="221">
        <v>3.7735168503534799</v>
      </c>
      <c r="CP10" s="221">
        <v>3.8051953825342602</v>
      </c>
      <c r="CQ10" s="221">
        <v>3.8381085422962502</v>
      </c>
      <c r="CR10" s="221">
        <v>3.8709313876845499</v>
      </c>
      <c r="CS10" s="221">
        <v>3.9029692393289599</v>
      </c>
      <c r="CT10" s="221">
        <v>3.9358493172804301</v>
      </c>
    </row>
    <row r="12" spans="1:98" x14ac:dyDescent="0.2"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</row>
    <row r="13" spans="1:98" x14ac:dyDescent="0.2"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BW13" s="223" t="s">
        <v>140</v>
      </c>
      <c r="BX13" s="224"/>
      <c r="BY13" s="224"/>
      <c r="BZ13" s="225" t="s">
        <v>294</v>
      </c>
      <c r="CA13" s="226"/>
      <c r="CB13" s="226"/>
      <c r="CC13" s="226"/>
      <c r="CD13" s="226"/>
      <c r="CE13" s="226"/>
      <c r="CF13" s="224"/>
      <c r="CG13" s="224"/>
      <c r="CH13" s="224"/>
    </row>
    <row r="14" spans="1:98" x14ac:dyDescent="0.2"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BW14" s="227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9"/>
    </row>
    <row r="15" spans="1:98" x14ac:dyDescent="0.2"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221"/>
      <c r="AN15" s="221"/>
      <c r="AO15" s="221"/>
      <c r="AP15" s="221"/>
      <c r="AQ15" s="221"/>
      <c r="AR15" s="221"/>
      <c r="AS15" s="221"/>
      <c r="AT15" s="221"/>
      <c r="BW15" s="230"/>
      <c r="BX15" s="231" t="s">
        <v>142</v>
      </c>
      <c r="BY15" s="232" t="s">
        <v>295</v>
      </c>
      <c r="BZ15" s="224"/>
      <c r="CA15" s="224"/>
      <c r="CB15" s="224"/>
      <c r="CC15" s="224"/>
      <c r="CD15" s="224"/>
      <c r="CE15" s="224"/>
      <c r="CF15" s="224"/>
      <c r="CG15" s="224"/>
      <c r="CH15" s="233"/>
    </row>
    <row r="16" spans="1:98" x14ac:dyDescent="0.2"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221"/>
      <c r="AP16" s="221"/>
      <c r="AQ16" s="221"/>
      <c r="AR16" s="221"/>
      <c r="AS16" s="221"/>
      <c r="AT16" s="221"/>
      <c r="BW16" s="230"/>
      <c r="BX16" s="224"/>
      <c r="BY16" s="234" t="str">
        <f>CB7</f>
        <v>2023Q2</v>
      </c>
      <c r="BZ16" s="224"/>
      <c r="CA16" s="224"/>
      <c r="CB16" s="224"/>
      <c r="CC16" s="224"/>
      <c r="CD16" s="224"/>
      <c r="CE16" s="224"/>
      <c r="CF16" s="224"/>
      <c r="CG16" s="224"/>
      <c r="CH16" s="235" t="s">
        <v>144</v>
      </c>
    </row>
    <row r="17" spans="3:86" x14ac:dyDescent="0.2">
      <c r="C17" s="236"/>
      <c r="D17" s="236"/>
      <c r="E17" s="236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236"/>
      <c r="AL17" s="236"/>
      <c r="AM17" s="236"/>
      <c r="AN17" s="236"/>
      <c r="AO17" s="236"/>
      <c r="AP17" s="236"/>
      <c r="BW17" s="230"/>
      <c r="BX17" s="224"/>
      <c r="BY17" s="237">
        <f>CB9</f>
        <v>3.30621025530152</v>
      </c>
      <c r="BZ17" s="224"/>
      <c r="CA17" s="224"/>
      <c r="CB17" s="224"/>
      <c r="CC17" s="224"/>
      <c r="CD17" s="224"/>
      <c r="CE17" s="224"/>
      <c r="CF17" s="224"/>
      <c r="CG17" s="224"/>
      <c r="CH17" s="238">
        <f>BY17</f>
        <v>3.30621025530152</v>
      </c>
    </row>
    <row r="18" spans="3:86" x14ac:dyDescent="0.2">
      <c r="BW18" s="230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39"/>
    </row>
    <row r="19" spans="3:86" x14ac:dyDescent="0.2">
      <c r="BW19" s="292" t="s">
        <v>145</v>
      </c>
      <c r="BX19" s="293"/>
      <c r="BY19" s="293"/>
      <c r="BZ19" s="224" t="s">
        <v>296</v>
      </c>
      <c r="CA19" s="224"/>
      <c r="CB19" s="224"/>
      <c r="CC19" s="224"/>
      <c r="CD19" s="224"/>
      <c r="CE19" s="224"/>
      <c r="CF19" s="224"/>
      <c r="CG19" s="224"/>
      <c r="CH19" s="239"/>
    </row>
    <row r="20" spans="3:86" x14ac:dyDescent="0.2">
      <c r="BW20" s="240"/>
      <c r="BX20" s="231"/>
      <c r="BY20" s="241" t="str">
        <f>CC7</f>
        <v>2023Q3</v>
      </c>
      <c r="BZ20" s="241" t="str">
        <f t="shared" ref="BZ20:CF20" si="0">CD7</f>
        <v>2023Q4</v>
      </c>
      <c r="CA20" s="241" t="str">
        <f t="shared" si="0"/>
        <v>2024Q1</v>
      </c>
      <c r="CB20" s="241" t="str">
        <f t="shared" si="0"/>
        <v>2024Q2</v>
      </c>
      <c r="CC20" s="241" t="str">
        <f t="shared" si="0"/>
        <v>2024Q3</v>
      </c>
      <c r="CD20" s="241" t="str">
        <f t="shared" si="0"/>
        <v>2024Q4</v>
      </c>
      <c r="CE20" s="241" t="str">
        <f t="shared" si="0"/>
        <v>2025Q1</v>
      </c>
      <c r="CF20" s="241" t="str">
        <f t="shared" si="0"/>
        <v>2025Q2</v>
      </c>
      <c r="CG20" s="224"/>
      <c r="CH20" s="239"/>
    </row>
    <row r="21" spans="3:86" x14ac:dyDescent="0.2">
      <c r="BW21" s="230"/>
      <c r="BX21" s="224"/>
      <c r="BY21" s="237">
        <f>CC9</f>
        <v>3.3272304548242801</v>
      </c>
      <c r="BZ21" s="237">
        <f t="shared" ref="BZ21:CF21" si="1">CD9</f>
        <v>3.3506000676307002</v>
      </c>
      <c r="CA21" s="237">
        <f t="shared" si="1"/>
        <v>3.3713855548821599</v>
      </c>
      <c r="CB21" s="237">
        <f t="shared" si="1"/>
        <v>3.3883014039568402</v>
      </c>
      <c r="CC21" s="237">
        <f t="shared" si="1"/>
        <v>3.4080858525713902</v>
      </c>
      <c r="CD21" s="237">
        <f t="shared" si="1"/>
        <v>3.42941797508669</v>
      </c>
      <c r="CE21" s="237">
        <f t="shared" si="1"/>
        <v>3.4464785567767202</v>
      </c>
      <c r="CF21" s="237">
        <f t="shared" si="1"/>
        <v>3.46378925221474</v>
      </c>
      <c r="CG21" s="224"/>
      <c r="CH21" s="238">
        <f>AVERAGE(BY21:CF21)</f>
        <v>3.3981611397429399</v>
      </c>
    </row>
    <row r="22" spans="3:86" x14ac:dyDescent="0.2">
      <c r="BW22" s="230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39"/>
    </row>
    <row r="23" spans="3:86" x14ac:dyDescent="0.2">
      <c r="BW23" s="230"/>
      <c r="BX23" s="224"/>
      <c r="BY23" s="224"/>
      <c r="BZ23" s="224"/>
      <c r="CA23" s="224"/>
      <c r="CB23" s="224"/>
      <c r="CC23" s="224"/>
      <c r="CD23" s="224"/>
      <c r="CE23" s="224"/>
      <c r="CF23" s="224"/>
      <c r="CG23" s="242" t="s">
        <v>147</v>
      </c>
      <c r="CH23" s="243">
        <f>(CH21-CH17)/CH17</f>
        <v>2.7811565914169036E-2</v>
      </c>
    </row>
    <row r="24" spans="3:86" x14ac:dyDescent="0.2">
      <c r="BW24" s="244"/>
      <c r="BX24" s="245"/>
      <c r="BY24" s="245"/>
      <c r="BZ24" s="245"/>
      <c r="CA24" s="245"/>
      <c r="CB24" s="245"/>
      <c r="CC24" s="245"/>
      <c r="CD24" s="245"/>
      <c r="CE24" s="245"/>
      <c r="CF24" s="245"/>
      <c r="CG24" s="245"/>
      <c r="CH24" s="246"/>
    </row>
  </sheetData>
  <mergeCells count="2">
    <mergeCell ref="A1:B1"/>
    <mergeCell ref="BW19:BY19"/>
  </mergeCells>
  <pageMargins left="0.25" right="0.25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3DE3C-C7EB-46A2-AF39-54A73048BA0A}">
  <dimension ref="A1:ATU300"/>
  <sheetViews>
    <sheetView topLeftCell="D1" zoomScale="85" zoomScaleNormal="85" workbookViewId="0">
      <pane ySplit="1" topLeftCell="A2" activePane="bottomLeft" state="frozen"/>
      <selection pane="bottomLeft" activeCell="Q5" activeCellId="6" sqref="E5 G5 I5 K5 M5 O5 Q5"/>
    </sheetView>
  </sheetViews>
  <sheetFormatPr defaultColWidth="9.33203125" defaultRowHeight="15" x14ac:dyDescent="0.25"/>
  <cols>
    <col min="1" max="1" width="47.5" style="197" customWidth="1"/>
    <col min="2" max="2" width="21.83203125" style="197" customWidth="1"/>
    <col min="3" max="3" width="9.33203125" style="197"/>
    <col min="4" max="17" width="21.83203125" style="197" customWidth="1"/>
    <col min="18" max="857" width="9.33203125" style="197"/>
    <col min="858" max="897" width="9.33203125" style="206"/>
    <col min="898" max="1097" width="9.33203125" style="197"/>
    <col min="1098" max="1217" width="9.33203125" style="207"/>
    <col min="1218" max="16384" width="9.33203125" style="197"/>
  </cols>
  <sheetData>
    <row r="1" spans="1:17" x14ac:dyDescent="0.25">
      <c r="A1" s="196">
        <v>28</v>
      </c>
      <c r="C1" s="198" t="s">
        <v>272</v>
      </c>
      <c r="E1" s="199">
        <f ca="1">IF(COUNT(E12:E300)=0,"-",AVERAGE(E12:OFFSET(E12,$A$1-1,0)))</f>
        <v>79.746668070714449</v>
      </c>
      <c r="G1" s="199">
        <f ca="1">IF(COUNT(G12:G300)=0,"-",AVERAGE(G12:OFFSET(G12,$A$1-1,0)))</f>
        <v>38.808548174917362</v>
      </c>
      <c r="I1" s="199">
        <f ca="1">IF(COUNT(I12:I300)=0,"-",AVERAGE(I12:OFFSET(I12,$A$1-1,0)))</f>
        <v>28.172817281728175</v>
      </c>
      <c r="K1" s="199">
        <f ca="1">IF(COUNT(K12:K300)=0,"-",AVERAGE(K12:OFFSET(K12,$A$1-1,0)))</f>
        <v>28.395578124707328</v>
      </c>
      <c r="M1" s="199">
        <f ca="1">IF(COUNT(M12:M300)=0,"-",AVERAGE(M12:OFFSET(M12,$A$1-1,0)))</f>
        <v>3630.7795800872027</v>
      </c>
      <c r="O1" s="199">
        <f ca="1">IF(COUNT(O12:O300)=0,"-",AVERAGE(O12:OFFSET(O12,$A$1-1,0)))</f>
        <v>4641.2238970620383</v>
      </c>
      <c r="Q1" s="199">
        <f ca="1">IF(COUNT(Q12:Q300)=0,"-",AVERAGE(Q12:OFFSET(Q12,$A$1-1,0)))</f>
        <v>1413.6438950069012</v>
      </c>
    </row>
    <row r="2" spans="1:17" x14ac:dyDescent="0.25">
      <c r="C2" s="198" t="s">
        <v>193</v>
      </c>
      <c r="E2" s="199">
        <f ca="1">IF(COUNT(E12:E300)=0,"-",E1-(2*_xlfn.STDEV.P(E12:OFFSET(E12,$A$1-1,0))))</f>
        <v>-22.562293713710758</v>
      </c>
      <c r="G2" s="199">
        <f ca="1">IF(COUNT(G12:G300)=0,"-",G1-(2*_xlfn.STDEV.P(G12:OFFSET(G12,$A$1-1,0))))</f>
        <v>-102.26133601178698</v>
      </c>
      <c r="I2" s="199">
        <f ca="1">IF(COUNT(I12:I300)=0,"-",I1-(2*_xlfn.STDEV.P(I12:OFFSET(I12,$A$1-1,0))))</f>
        <v>28.172817281728175</v>
      </c>
      <c r="K2" s="199">
        <f ca="1">IF(COUNT(K12:K300)=0,"-",K1-(2*_xlfn.STDEV.P(K12:OFFSET(K12,$A$1-1,0))))</f>
        <v>4.3525927954567329</v>
      </c>
      <c r="M2" s="199">
        <f ca="1">IF(COUNT(M12:M300)=0,"-",M1-(2*_xlfn.STDEV.P(M12:OFFSET(M12,$A$1-1,0))))</f>
        <v>-3703.795301566317</v>
      </c>
      <c r="O2" s="199">
        <f ca="1">IF(COUNT(O12:O300)=0,"-",O1-(2*_xlfn.STDEV.P(O12:OFFSET(O12,$A$1-1,0))))</f>
        <v>-486.09090560058667</v>
      </c>
      <c r="Q2" s="199">
        <f ca="1">IF(COUNT(Q12:Q300)=0,"-",Q1-(2*_xlfn.STDEV.P(Q12:OFFSET(Q12,$A$1-1,0))))</f>
        <v>-4036.8331737542558</v>
      </c>
    </row>
    <row r="3" spans="1:17" x14ac:dyDescent="0.25">
      <c r="A3" s="294" t="s">
        <v>273</v>
      </c>
      <c r="C3" s="198" t="s">
        <v>194</v>
      </c>
      <c r="E3" s="199">
        <f ca="1">IF(COUNT(E12:E300)=0,"-",E1+(2*_xlfn.STDEV.P(E12:OFFSET(E12,$A$1-1,0))))</f>
        <v>182.05562985513967</v>
      </c>
      <c r="G3" s="199">
        <f ca="1">IF(COUNT(G12:G300)=0,"-",G1+(2*_xlfn.STDEV.P(G12:OFFSET(G12,$A$1-1,0))))</f>
        <v>179.87843236162172</v>
      </c>
      <c r="I3" s="199">
        <f ca="1">IF(COUNT(I12:I300)=0,"-",I1+(2*_xlfn.STDEV.P(I12:OFFSET(I12,$A$1-1,0))))</f>
        <v>28.172817281728175</v>
      </c>
      <c r="K3" s="199">
        <f ca="1">IF(COUNT(K12:K300)=0,"-",K1+(2*_xlfn.STDEV.P(K12:OFFSET(K12,$A$1-1,0))))</f>
        <v>52.438563453957926</v>
      </c>
      <c r="M3" s="199">
        <f ca="1">IF(COUNT(M12:M300)=0,"-",M1+(2*_xlfn.STDEV.P(M12:OFFSET(M12,$A$1-1,0))))</f>
        <v>10965.354461740722</v>
      </c>
      <c r="O3" s="199">
        <f ca="1">IF(COUNT(O12:O300)=0,"-",O1+(2*_xlfn.STDEV.P(O12:OFFSET(O12,$A$1-1,0))))</f>
        <v>9768.5386997246642</v>
      </c>
      <c r="Q3" s="199">
        <f ca="1">IF(COUNT(Q12:Q300)=0,"-",Q1+(2*_xlfn.STDEV.P(Q12:OFFSET(Q12,$A$1-1,0))))</f>
        <v>6864.1209637680586</v>
      </c>
    </row>
    <row r="4" spans="1:17" x14ac:dyDescent="0.25">
      <c r="A4" s="294"/>
      <c r="C4" s="198" t="s">
        <v>195</v>
      </c>
      <c r="E4" s="200">
        <f ca="1">IF(COUNT(E12:E300)=0,"-",AVERAGEIFS(E12:E300, E12:E300, "&gt;="&amp;E2,E12:E300,"&lt;="&amp;E3))</f>
        <v>79.746668070714449</v>
      </c>
      <c r="G4" s="200">
        <f ca="1">IF(COUNT(G12:G300)=0,"-",AVERAGEIFS(G12:G300, G12:G300, "&gt;="&amp;G2,G12:G300,"&lt;="&amp;G3))</f>
        <v>15.495069433161985</v>
      </c>
      <c r="I4" s="200">
        <f ca="1">IF(COUNT(I12:I300)=0,"-",AVERAGEIFS(I12:I300, I12:I300, "&gt;="&amp;I2,I12:I300,"&lt;="&amp;I3))</f>
        <v>28.172817281728175</v>
      </c>
      <c r="K4" s="200">
        <f ca="1">IF(COUNT(K12:K300)=0,"-",AVERAGEIFS(K12:K300, K12:K300, "&gt;="&amp;K2,K12:K300,"&lt;="&amp;K3))</f>
        <v>28.395578124707328</v>
      </c>
      <c r="M4" s="200">
        <f ca="1">IF(COUNT(M12:M300)=0,"-",AVERAGEIFS(M12:M300, M12:M300, "&gt;="&amp;M2,M12:M300,"&lt;="&amp;M3))</f>
        <v>3630.7795800872027</v>
      </c>
      <c r="O4" s="200">
        <f ca="1">IF(COUNT(O12:O300)=0,"-",AVERAGEIFS(O12:O300, O12:O300, "&gt;="&amp;O2,O12:O300,"&lt;="&amp;O3))</f>
        <v>4641.2238970620383</v>
      </c>
      <c r="Q4" s="200">
        <f ca="1">IF(COUNT(Q12:Q300)=0,"-",AVERAGEIFS(Q12:Q300, Q12:Q300, "&gt;="&amp;Q2,Q12:Q300,"&lt;="&amp;Q3))</f>
        <v>209.96201372119953</v>
      </c>
    </row>
    <row r="5" spans="1:17" x14ac:dyDescent="0.25">
      <c r="A5" s="294"/>
      <c r="C5" s="198" t="s">
        <v>196</v>
      </c>
      <c r="E5" s="208">
        <f ca="1">IF(COUNT(E12:E300)=0,"-",SUMIFS(D12:D300,E12:E300,"&gt;="&amp;E2,E12:E300,"&lt;="&amp;E3)/SUMIFS($B12:$B300,E12:E300,"&gt;="&amp;E2,E12:E300,"&lt;="&amp;E3))</f>
        <v>72.936527008934121</v>
      </c>
      <c r="G5" s="208">
        <f ca="1">IF(COUNT(G12:G300)=0,"-",SUMIFS(F12:F300,G12:G300,"&gt;="&amp;G2,G12:G300,"&lt;="&amp;G3)/SUMIFS($B12:$B300,G12:G300,"&gt;="&amp;G2,G12:G300,"&lt;="&amp;G3))</f>
        <v>13.098513360365521</v>
      </c>
      <c r="I5" s="208">
        <f ca="1">IF(COUNT(I12:I300)=0,"-",SUMIFS(H12:H300,I12:I300,"&gt;="&amp;I2,I12:I300,"&lt;="&amp;I3)/SUMIFS($B12:$B300,I12:I300,"&gt;="&amp;I2,I12:I300,"&lt;="&amp;I3))</f>
        <v>28.172817281728175</v>
      </c>
      <c r="K5" s="208">
        <f ca="1">IF(COUNT(K12:K300)=0,"-",SUMIFS(J12:J300,K12:K300,"&gt;="&amp;K2,K12:K300,"&lt;="&amp;K3)/SUMIFS($B12:$B300,K12:K300,"&gt;="&amp;K2,K12:K300,"&lt;="&amp;K3))</f>
        <v>26.051564243681739</v>
      </c>
      <c r="M5" s="208">
        <f ca="1">IF(COUNT(M12:M300)=0,"-",SUMIFS(L12:L300,M12:M300,"&gt;="&amp;M2,M12:M300,"&lt;="&amp;M3)/SUMIFS($B12:$B300,M12:M300,"&gt;="&amp;M2,M12:M300,"&lt;="&amp;M3))</f>
        <v>3657.9106533666359</v>
      </c>
      <c r="O5" s="208">
        <f ca="1">IF(COUNT(O12:O300)=0,"-",SUMIFS(N12:N300,O12:O300,"&gt;="&amp;O2,O12:O300,"&lt;="&amp;O3)/SUMIFS($B12:$B300,O12:O300,"&gt;="&amp;O2,O12:O300,"&lt;="&amp;O3))</f>
        <v>4705.4606114415992</v>
      </c>
      <c r="Q5" s="208">
        <f ca="1">IF(COUNT(Q12:Q300)=0,"-",SUMIFS(P12:P300,Q12:Q300,"&gt;="&amp;Q2,Q12:Q300,"&lt;="&amp;Q3)/SUMIFS($B12:$B300,Q12:Q300,"&gt;="&amp;Q2,Q12:Q300,"&lt;="&amp;Q3))</f>
        <v>150.84368114653728</v>
      </c>
    </row>
    <row r="6" spans="1:17" x14ac:dyDescent="0.25">
      <c r="A6" s="294"/>
      <c r="C6" s="198" t="s">
        <v>274</v>
      </c>
      <c r="E6" s="201">
        <f ca="1">IF(COUNT(E12:E300)=0,"-",SUMIFS(E12:E300, E12:E300, "&gt;="&amp;E2,E12:E300,"&lt;="&amp;E3)/($A$1-COUNTIF(E12:E300,"&lt;"&amp;E$2)-COUNTIF(E12:E300,"&gt;"&amp;E$3)))</f>
        <v>31.329048170637815</v>
      </c>
      <c r="G6" s="201">
        <f ca="1">IF(COUNT(G12:G300)=0,"-",SUMIFS(G12:G300, G12:G300, "&gt;="&amp;G2,G12:G300,"&lt;="&amp;G3)/($A$1-COUNTIF(G12:G300,"&lt;"&amp;G$2)-COUNTIF(G12:G300,"&gt;"&amp;G$3)))</f>
        <v>5.1650231443873285</v>
      </c>
      <c r="I6" s="201">
        <f ca="1">IF(COUNT(I12:I300)=0,"-",SUMIFS(I12:I300, I12:I300, "&gt;="&amp;I2,I12:I300,"&lt;="&amp;I3)/($A$1-COUNTIF(I12:I300,"&lt;"&amp;I$2)-COUNTIF(I12:I300,"&gt;"&amp;I$3)))</f>
        <v>1.0061720457760062</v>
      </c>
      <c r="K6" s="201">
        <f ca="1">IF(COUNT(K12:K300)=0,"-",SUMIFS(K12:K300, K12:K300, "&gt;="&amp;K2,K12:K300,"&lt;="&amp;K3)/($A$1-COUNTIF(K12:K300,"&lt;"&amp;K$2)-COUNTIF(K12:K300,"&gt;"&amp;K$3)))</f>
        <v>4.0565111606724757</v>
      </c>
      <c r="M6" s="201">
        <f ca="1">IF(COUNT(M12:M300)=0,"-",SUMIFS(M12:M300, M12:M300, "&gt;="&amp;M2,M12:M300,"&lt;="&amp;M3)/($A$1-COUNTIF(M12:M300,"&lt;"&amp;M$2)-COUNTIF(M12:M300,"&gt;"&amp;M$3)))</f>
        <v>1167.0362935994578</v>
      </c>
      <c r="O6" s="201">
        <f ca="1">IF(COUNT(O12:O300)=0,"-",SUMIFS(O12:O300, O12:O300, "&gt;="&amp;O2,O12:O300,"&lt;="&amp;O3)/($A$1-COUNTIF(O12:O300,"&lt;"&amp;O$2)-COUNTIF(O12:O300,"&gt;"&amp;O$3)))</f>
        <v>828.78998161822108</v>
      </c>
      <c r="Q6" s="201">
        <f ca="1">IF(COUNT(Q12:Q300)=0,"-",SUMIFS(Q12:Q300, Q12:Q300, "&gt;="&amp;Q2,Q12:Q300,"&lt;="&amp;Q3)/($A$1-COUNTIF(Q12:Q300,"&lt;"&amp;Q$2)-COUNTIF(Q12:Q300,"&gt;"&amp;Q$3)))</f>
        <v>80.754620661999823</v>
      </c>
    </row>
    <row r="9" spans="1:17" x14ac:dyDescent="0.25">
      <c r="D9" s="197" t="s">
        <v>197</v>
      </c>
      <c r="E9" s="202"/>
      <c r="F9" s="197" t="s">
        <v>198</v>
      </c>
      <c r="G9" s="202"/>
      <c r="H9" s="197" t="s">
        <v>199</v>
      </c>
      <c r="I9" s="202"/>
      <c r="J9" s="197" t="s">
        <v>200</v>
      </c>
      <c r="K9" s="202"/>
      <c r="L9" s="197" t="s">
        <v>201</v>
      </c>
      <c r="M9" s="202"/>
      <c r="N9" s="197" t="s">
        <v>202</v>
      </c>
      <c r="O9" s="202"/>
      <c r="P9" s="197" t="s">
        <v>203</v>
      </c>
      <c r="Q9" s="202"/>
    </row>
    <row r="10" spans="1:17" ht="60" x14ac:dyDescent="0.25">
      <c r="A10" s="203"/>
      <c r="B10" s="203"/>
      <c r="D10" s="203" t="s">
        <v>204</v>
      </c>
      <c r="E10" s="204" t="str">
        <f>D10&amp;"
per FTE"</f>
        <v>Staff Training 204
per FTE</v>
      </c>
      <c r="F10" s="203" t="s">
        <v>205</v>
      </c>
      <c r="G10" s="204" t="str">
        <f>F10&amp;"
per FTE"</f>
        <v>Staff Mileage / Travel 205
per FTE</v>
      </c>
      <c r="H10" s="203" t="s">
        <v>206</v>
      </c>
      <c r="I10" s="204" t="str">
        <f>H10&amp;"
per FTE"</f>
        <v>Client Transportation 208
per FTE</v>
      </c>
      <c r="J10" s="203" t="s">
        <v>207</v>
      </c>
      <c r="K10" s="204" t="str">
        <f>J10&amp;"
per FTE"</f>
        <v>Vehicle Expenses 208
per FTE</v>
      </c>
      <c r="L10" s="203" t="s">
        <v>208</v>
      </c>
      <c r="M10" s="204" t="str">
        <f>L10&amp;"
per FTE"</f>
        <v>Client Personal Allowances 211
per FTE</v>
      </c>
      <c r="N10" s="203" t="s">
        <v>209</v>
      </c>
      <c r="O10" s="204" t="str">
        <f>N10&amp;"
per FTE"</f>
        <v>Provision Material Goods/Svs./Benefits 212
per FTE</v>
      </c>
      <c r="P10" s="203" t="s">
        <v>210</v>
      </c>
      <c r="Q10" s="204" t="str">
        <f>P10&amp;"
per FTE"</f>
        <v>Program Supplies &amp; Materials 215
per FTE</v>
      </c>
    </row>
    <row r="11" spans="1:17" x14ac:dyDescent="0.25">
      <c r="A11" s="197" t="s">
        <v>275</v>
      </c>
      <c r="B11" s="197" t="s">
        <v>212</v>
      </c>
      <c r="D11" s="197" t="s">
        <v>211</v>
      </c>
      <c r="E11" s="202"/>
      <c r="F11" s="197" t="s">
        <v>211</v>
      </c>
      <c r="G11" s="202"/>
      <c r="H11" s="197" t="s">
        <v>211</v>
      </c>
      <c r="I11" s="202"/>
      <c r="J11" s="197" t="s">
        <v>211</v>
      </c>
      <c r="K11" s="202"/>
      <c r="L11" s="197" t="s">
        <v>211</v>
      </c>
      <c r="M11" s="202"/>
      <c r="N11" s="197" t="s">
        <v>211</v>
      </c>
      <c r="O11" s="202"/>
      <c r="P11" s="197" t="s">
        <v>211</v>
      </c>
      <c r="Q11" s="202"/>
    </row>
    <row r="12" spans="1:17" x14ac:dyDescent="0.25">
      <c r="B12" s="197">
        <v>5.33</v>
      </c>
      <c r="D12" s="197">
        <v>821</v>
      </c>
      <c r="E12" s="205">
        <f>IF(OR($B12=0,D12=0),"",D12/$B12)</f>
        <v>154.03377110694183</v>
      </c>
      <c r="G12" s="205" t="str">
        <f>IF(OR($B12=0,F12=0),"",F12/$B12)</f>
        <v/>
      </c>
      <c r="I12" s="205" t="str">
        <f>IF(OR($B12=0,H12=0),"",H12/$B12)</f>
        <v/>
      </c>
      <c r="K12" s="205" t="str">
        <f>IF(OR($B12=0,J12=0),"",J12/$B12)</f>
        <v/>
      </c>
      <c r="L12" s="197">
        <v>21</v>
      </c>
      <c r="M12" s="205">
        <f>IF(OR($B12=0,L12=0),"",L12/$B12)</f>
        <v>3.9399624765478425</v>
      </c>
      <c r="O12" s="205" t="str">
        <f>IF(OR($B12=0,N12=0),"",N12/$B12)</f>
        <v/>
      </c>
      <c r="P12" s="197">
        <v>361</v>
      </c>
      <c r="Q12" s="205">
        <f t="shared" ref="Q12:Q75" si="0">IF(OR($B12=0,P12=0),"",P12/$B12)</f>
        <v>67.729831144465294</v>
      </c>
    </row>
    <row r="13" spans="1:17" x14ac:dyDescent="0.25">
      <c r="E13" s="205" t="str">
        <f t="shared" ref="E13:E76" si="1">IF(OR($B13=0,D13=0),"",D13/$B13)</f>
        <v/>
      </c>
      <c r="G13" s="205" t="str">
        <f t="shared" ref="G13:G76" si="2">IF(OR($B13=0,F13=0),"",F13/$B13)</f>
        <v/>
      </c>
      <c r="I13" s="205" t="str">
        <f t="shared" ref="I13:I76" si="3">IF(OR($B13=0,H13=0),"",H13/$B13)</f>
        <v/>
      </c>
      <c r="K13" s="205" t="str">
        <f t="shared" ref="K13:K76" si="4">IF(OR($B13=0,J13=0),"",J13/$B13)</f>
        <v/>
      </c>
      <c r="M13" s="205" t="str">
        <f t="shared" ref="M13:M76" si="5">IF(OR($B13=0,L13=0),"",L13/$B13)</f>
        <v/>
      </c>
      <c r="O13" s="205" t="str">
        <f t="shared" ref="O13:O76" si="6">IF(OR($B13=0,N13=0),"",N13/$B13)</f>
        <v/>
      </c>
      <c r="Q13" s="205" t="str">
        <f t="shared" si="0"/>
        <v/>
      </c>
    </row>
    <row r="14" spans="1:17" x14ac:dyDescent="0.25">
      <c r="B14" s="197">
        <v>5.6</v>
      </c>
      <c r="D14" s="197">
        <v>755</v>
      </c>
      <c r="E14" s="205">
        <f t="shared" si="1"/>
        <v>134.82142857142858</v>
      </c>
      <c r="F14" s="197">
        <v>67</v>
      </c>
      <c r="G14" s="205">
        <f t="shared" si="2"/>
        <v>11.964285714285715</v>
      </c>
      <c r="I14" s="205" t="str">
        <f t="shared" si="3"/>
        <v/>
      </c>
      <c r="K14" s="205" t="str">
        <f t="shared" si="4"/>
        <v/>
      </c>
      <c r="L14" s="197">
        <v>400</v>
      </c>
      <c r="M14" s="205">
        <f t="shared" si="5"/>
        <v>71.428571428571431</v>
      </c>
      <c r="O14" s="205" t="str">
        <f t="shared" si="6"/>
        <v/>
      </c>
      <c r="P14" s="197">
        <v>1342</v>
      </c>
      <c r="Q14" s="205">
        <f t="shared" si="0"/>
        <v>239.64285714285717</v>
      </c>
    </row>
    <row r="15" spans="1:17" x14ac:dyDescent="0.25">
      <c r="E15" s="205" t="str">
        <f t="shared" si="1"/>
        <v/>
      </c>
      <c r="G15" s="205" t="str">
        <f t="shared" si="2"/>
        <v/>
      </c>
      <c r="I15" s="205" t="str">
        <f t="shared" si="3"/>
        <v/>
      </c>
      <c r="K15" s="205" t="str">
        <f t="shared" si="4"/>
        <v/>
      </c>
      <c r="M15" s="205" t="str">
        <f t="shared" si="5"/>
        <v/>
      </c>
      <c r="O15" s="205" t="str">
        <f t="shared" si="6"/>
        <v/>
      </c>
      <c r="Q15" s="205" t="str">
        <f t="shared" si="0"/>
        <v/>
      </c>
    </row>
    <row r="16" spans="1:17" x14ac:dyDescent="0.25">
      <c r="B16" s="197">
        <v>4.8</v>
      </c>
      <c r="D16" s="197">
        <v>79</v>
      </c>
      <c r="E16" s="205">
        <f t="shared" si="1"/>
        <v>16.458333333333336</v>
      </c>
      <c r="F16" s="197">
        <v>130</v>
      </c>
      <c r="G16" s="205">
        <f t="shared" si="2"/>
        <v>27.083333333333336</v>
      </c>
      <c r="I16" s="205" t="str">
        <f t="shared" si="3"/>
        <v/>
      </c>
      <c r="K16" s="205" t="str">
        <f t="shared" si="4"/>
        <v/>
      </c>
      <c r="M16" s="205" t="str">
        <f t="shared" si="5"/>
        <v/>
      </c>
      <c r="N16" s="197">
        <v>35000</v>
      </c>
      <c r="O16" s="205">
        <f t="shared" si="6"/>
        <v>7291.666666666667</v>
      </c>
      <c r="Q16" s="205" t="str">
        <f t="shared" si="0"/>
        <v/>
      </c>
    </row>
    <row r="17" spans="2:17" x14ac:dyDescent="0.25">
      <c r="B17" s="197">
        <v>4.75</v>
      </c>
      <c r="D17" s="197">
        <v>566</v>
      </c>
      <c r="E17" s="205">
        <f t="shared" si="1"/>
        <v>119.15789473684211</v>
      </c>
      <c r="G17" s="205" t="str">
        <f t="shared" si="2"/>
        <v/>
      </c>
      <c r="I17" s="205" t="str">
        <f t="shared" si="3"/>
        <v/>
      </c>
      <c r="K17" s="205" t="str">
        <f t="shared" si="4"/>
        <v/>
      </c>
      <c r="M17" s="205" t="str">
        <f t="shared" si="5"/>
        <v/>
      </c>
      <c r="N17" s="197">
        <v>30000</v>
      </c>
      <c r="O17" s="205">
        <f t="shared" si="6"/>
        <v>6315.7894736842109</v>
      </c>
      <c r="Q17" s="205" t="str">
        <f t="shared" si="0"/>
        <v/>
      </c>
    </row>
    <row r="18" spans="2:17" x14ac:dyDescent="0.25">
      <c r="B18" s="197">
        <v>7.6659000808736701</v>
      </c>
      <c r="E18" s="205" t="str">
        <f t="shared" si="1"/>
        <v/>
      </c>
      <c r="F18" s="197">
        <v>17</v>
      </c>
      <c r="G18" s="205">
        <f t="shared" si="2"/>
        <v>2.2176130422590297</v>
      </c>
      <c r="I18" s="205" t="str">
        <f t="shared" si="3"/>
        <v/>
      </c>
      <c r="K18" s="205" t="str">
        <f t="shared" si="4"/>
        <v/>
      </c>
      <c r="L18" s="197">
        <v>34613</v>
      </c>
      <c r="M18" s="205">
        <f t="shared" si="5"/>
        <v>4515.190601865399</v>
      </c>
      <c r="O18" s="205" t="str">
        <f t="shared" si="6"/>
        <v/>
      </c>
      <c r="Q18" s="205" t="str">
        <f t="shared" si="0"/>
        <v/>
      </c>
    </row>
    <row r="19" spans="2:17" x14ac:dyDescent="0.25">
      <c r="B19" s="197">
        <v>3.9494500100788401</v>
      </c>
      <c r="E19" s="205" t="str">
        <f t="shared" si="1"/>
        <v/>
      </c>
      <c r="G19" s="205" t="str">
        <f t="shared" si="2"/>
        <v/>
      </c>
      <c r="I19" s="205" t="str">
        <f t="shared" si="3"/>
        <v/>
      </c>
      <c r="K19" s="205" t="str">
        <f t="shared" si="4"/>
        <v/>
      </c>
      <c r="L19" s="197">
        <v>35000</v>
      </c>
      <c r="M19" s="205">
        <f t="shared" si="5"/>
        <v>8861.9934195093956</v>
      </c>
      <c r="O19" s="205" t="str">
        <f t="shared" si="6"/>
        <v/>
      </c>
      <c r="Q19" s="205" t="str">
        <f t="shared" si="0"/>
        <v/>
      </c>
    </row>
    <row r="20" spans="2:17" x14ac:dyDescent="0.25">
      <c r="B20" s="197">
        <v>11.11</v>
      </c>
      <c r="E20" s="205" t="str">
        <f t="shared" si="1"/>
        <v/>
      </c>
      <c r="F20" s="197">
        <v>214</v>
      </c>
      <c r="G20" s="205">
        <f t="shared" si="2"/>
        <v>19.261926192619264</v>
      </c>
      <c r="H20" s="197">
        <v>313</v>
      </c>
      <c r="I20" s="205">
        <f t="shared" si="3"/>
        <v>28.172817281728175</v>
      </c>
      <c r="K20" s="205" t="str">
        <f t="shared" si="4"/>
        <v/>
      </c>
      <c r="M20" s="205" t="str">
        <f t="shared" si="5"/>
        <v/>
      </c>
      <c r="O20" s="205" t="str">
        <f t="shared" si="6"/>
        <v/>
      </c>
      <c r="Q20" s="205" t="str">
        <f t="shared" si="0"/>
        <v/>
      </c>
    </row>
    <row r="21" spans="2:17" x14ac:dyDescent="0.25">
      <c r="E21" s="205" t="str">
        <f t="shared" si="1"/>
        <v/>
      </c>
      <c r="G21" s="205" t="str">
        <f t="shared" si="2"/>
        <v/>
      </c>
      <c r="I21" s="205" t="str">
        <f t="shared" si="3"/>
        <v/>
      </c>
      <c r="K21" s="205" t="str">
        <f t="shared" si="4"/>
        <v/>
      </c>
      <c r="M21" s="205" t="str">
        <f t="shared" si="5"/>
        <v/>
      </c>
      <c r="O21" s="205" t="str">
        <f t="shared" si="6"/>
        <v/>
      </c>
      <c r="Q21" s="205" t="str">
        <f t="shared" si="0"/>
        <v/>
      </c>
    </row>
    <row r="22" spans="2:17" x14ac:dyDescent="0.25">
      <c r="E22" s="205" t="str">
        <f t="shared" si="1"/>
        <v/>
      </c>
      <c r="G22" s="205" t="str">
        <f t="shared" si="2"/>
        <v/>
      </c>
      <c r="I22" s="205" t="str">
        <f t="shared" si="3"/>
        <v/>
      </c>
      <c r="K22" s="205" t="str">
        <f t="shared" si="4"/>
        <v/>
      </c>
      <c r="M22" s="205" t="str">
        <f t="shared" si="5"/>
        <v/>
      </c>
      <c r="O22" s="205" t="str">
        <f t="shared" si="6"/>
        <v/>
      </c>
      <c r="Q22" s="205" t="str">
        <f t="shared" si="0"/>
        <v/>
      </c>
    </row>
    <row r="23" spans="2:17" x14ac:dyDescent="0.25">
      <c r="B23" s="197">
        <v>17.2042</v>
      </c>
      <c r="D23" s="197">
        <v>2461.6799999999998</v>
      </c>
      <c r="E23" s="205">
        <f t="shared" si="1"/>
        <v>143.08599063019494</v>
      </c>
      <c r="F23" s="197">
        <v>294.18</v>
      </c>
      <c r="G23" s="205">
        <f t="shared" si="2"/>
        <v>17.099312958463631</v>
      </c>
      <c r="I23" s="205" t="str">
        <f t="shared" si="3"/>
        <v/>
      </c>
      <c r="K23" s="205" t="str">
        <f t="shared" si="4"/>
        <v/>
      </c>
      <c r="L23" s="197">
        <v>70469.399999999994</v>
      </c>
      <c r="M23" s="205">
        <f t="shared" si="5"/>
        <v>4096.0579393403932</v>
      </c>
      <c r="O23" s="205" t="str">
        <f t="shared" si="6"/>
        <v/>
      </c>
      <c r="P23" s="197">
        <v>73.11</v>
      </c>
      <c r="Q23" s="205">
        <f t="shared" si="0"/>
        <v>4.2495437160693319</v>
      </c>
    </row>
    <row r="24" spans="2:17" x14ac:dyDescent="0.25">
      <c r="B24" s="197">
        <v>5.0269000000000004</v>
      </c>
      <c r="E24" s="205" t="str">
        <f t="shared" si="1"/>
        <v/>
      </c>
      <c r="G24" s="205" t="str">
        <f t="shared" si="2"/>
        <v/>
      </c>
      <c r="I24" s="205" t="str">
        <f t="shared" si="3"/>
        <v/>
      </c>
      <c r="K24" s="205" t="str">
        <f t="shared" si="4"/>
        <v/>
      </c>
      <c r="L24" s="197">
        <v>42275.08</v>
      </c>
      <c r="M24" s="205">
        <f t="shared" si="5"/>
        <v>8409.7714297081693</v>
      </c>
      <c r="O24" s="205" t="str">
        <f t="shared" si="6"/>
        <v/>
      </c>
      <c r="P24" s="197">
        <v>50.94</v>
      </c>
      <c r="Q24" s="205">
        <f t="shared" si="0"/>
        <v>10.133481867552566</v>
      </c>
    </row>
    <row r="25" spans="2:17" x14ac:dyDescent="0.25">
      <c r="B25" s="197">
        <v>5.5</v>
      </c>
      <c r="E25" s="205" t="str">
        <f t="shared" si="1"/>
        <v/>
      </c>
      <c r="G25" s="205" t="str">
        <f t="shared" si="2"/>
        <v/>
      </c>
      <c r="I25" s="205" t="str">
        <f t="shared" si="3"/>
        <v/>
      </c>
      <c r="K25" s="205" t="str">
        <f t="shared" si="4"/>
        <v/>
      </c>
      <c r="M25" s="205" t="str">
        <f t="shared" si="5"/>
        <v/>
      </c>
      <c r="N25" s="197">
        <v>-803.66</v>
      </c>
      <c r="O25" s="205">
        <f t="shared" si="6"/>
        <v>-146.12</v>
      </c>
      <c r="P25" s="197">
        <v>39290.559999999998</v>
      </c>
      <c r="Q25" s="205">
        <f t="shared" si="0"/>
        <v>7143.7381818181811</v>
      </c>
    </row>
    <row r="26" spans="2:17" x14ac:dyDescent="0.25">
      <c r="B26" s="197">
        <v>5.32</v>
      </c>
      <c r="E26" s="205" t="str">
        <f t="shared" si="1"/>
        <v/>
      </c>
      <c r="G26" s="205" t="str">
        <f t="shared" si="2"/>
        <v/>
      </c>
      <c r="I26" s="205" t="str">
        <f t="shared" si="3"/>
        <v/>
      </c>
      <c r="K26" s="205" t="str">
        <f t="shared" si="4"/>
        <v/>
      </c>
      <c r="M26" s="205" t="str">
        <f t="shared" si="5"/>
        <v/>
      </c>
      <c r="O26" s="205" t="str">
        <f t="shared" si="6"/>
        <v/>
      </c>
      <c r="P26" s="197">
        <v>41072.36</v>
      </c>
      <c r="Q26" s="205">
        <f t="shared" si="0"/>
        <v>7720.3684210526317</v>
      </c>
    </row>
    <row r="27" spans="2:17" x14ac:dyDescent="0.25">
      <c r="B27" s="197">
        <v>4.8099999999999996</v>
      </c>
      <c r="D27" s="197">
        <v>136.5</v>
      </c>
      <c r="E27" s="205">
        <f t="shared" si="1"/>
        <v>28.378378378378379</v>
      </c>
      <c r="G27" s="205" t="str">
        <f t="shared" si="2"/>
        <v/>
      </c>
      <c r="I27" s="205" t="str">
        <f t="shared" si="3"/>
        <v/>
      </c>
      <c r="K27" s="205" t="str">
        <f t="shared" si="4"/>
        <v/>
      </c>
      <c r="L27" s="197">
        <v>-2887.53</v>
      </c>
      <c r="M27" s="205">
        <f t="shared" si="5"/>
        <v>-600.31808731808746</v>
      </c>
      <c r="N27" s="197">
        <v>23148.79</v>
      </c>
      <c r="O27" s="205">
        <f t="shared" si="6"/>
        <v>4812.6382536382544</v>
      </c>
      <c r="Q27" s="205" t="str">
        <f t="shared" si="0"/>
        <v/>
      </c>
    </row>
    <row r="28" spans="2:17" x14ac:dyDescent="0.25">
      <c r="B28" s="197">
        <v>4.125</v>
      </c>
      <c r="E28" s="205" t="str">
        <f t="shared" si="1"/>
        <v/>
      </c>
      <c r="G28" s="205" t="str">
        <f t="shared" si="2"/>
        <v/>
      </c>
      <c r="I28" s="205" t="str">
        <f t="shared" si="3"/>
        <v/>
      </c>
      <c r="K28" s="205" t="str">
        <f t="shared" si="4"/>
        <v/>
      </c>
      <c r="L28" s="197">
        <v>30000</v>
      </c>
      <c r="M28" s="205">
        <f t="shared" si="5"/>
        <v>7272.727272727273</v>
      </c>
      <c r="O28" s="205" t="str">
        <f t="shared" si="6"/>
        <v/>
      </c>
      <c r="P28" s="197">
        <v>6365</v>
      </c>
      <c r="Q28" s="205">
        <f t="shared" si="0"/>
        <v>1543.030303030303</v>
      </c>
    </row>
    <row r="29" spans="2:17" x14ac:dyDescent="0.25">
      <c r="B29" s="197">
        <v>5.81</v>
      </c>
      <c r="E29" s="205" t="str">
        <f t="shared" si="1"/>
        <v/>
      </c>
      <c r="G29" s="205" t="str">
        <f t="shared" si="2"/>
        <v/>
      </c>
      <c r="I29" s="205" t="str">
        <f t="shared" si="3"/>
        <v/>
      </c>
      <c r="K29" s="205" t="str">
        <f t="shared" si="4"/>
        <v/>
      </c>
      <c r="M29" s="205" t="str">
        <f t="shared" si="5"/>
        <v/>
      </c>
      <c r="O29" s="205" t="str">
        <f t="shared" si="6"/>
        <v/>
      </c>
      <c r="Q29" s="205" t="str">
        <f t="shared" si="0"/>
        <v/>
      </c>
    </row>
    <row r="30" spans="2:17" x14ac:dyDescent="0.25">
      <c r="E30" s="205" t="str">
        <f t="shared" si="1"/>
        <v/>
      </c>
      <c r="G30" s="205" t="str">
        <f t="shared" si="2"/>
        <v/>
      </c>
      <c r="I30" s="205" t="str">
        <f t="shared" si="3"/>
        <v/>
      </c>
      <c r="K30" s="205" t="str">
        <f t="shared" si="4"/>
        <v/>
      </c>
      <c r="M30" s="205" t="str">
        <f t="shared" si="5"/>
        <v/>
      </c>
      <c r="O30" s="205" t="str">
        <f t="shared" si="6"/>
        <v/>
      </c>
      <c r="Q30" s="205" t="str">
        <f t="shared" si="0"/>
        <v/>
      </c>
    </row>
    <row r="31" spans="2:17" x14ac:dyDescent="0.25">
      <c r="B31" s="197">
        <v>5.2439999999999998</v>
      </c>
      <c r="D31" s="197">
        <v>283</v>
      </c>
      <c r="E31" s="205">
        <f t="shared" si="1"/>
        <v>53.966437833714721</v>
      </c>
      <c r="F31" s="197">
        <v>38</v>
      </c>
      <c r="G31" s="205">
        <f t="shared" si="2"/>
        <v>7.2463768115942031</v>
      </c>
      <c r="I31" s="205" t="str">
        <f t="shared" si="3"/>
        <v/>
      </c>
      <c r="K31" s="205" t="str">
        <f t="shared" si="4"/>
        <v/>
      </c>
      <c r="M31" s="205" t="str">
        <f t="shared" si="5"/>
        <v/>
      </c>
      <c r="O31" s="205" t="str">
        <f t="shared" si="6"/>
        <v/>
      </c>
      <c r="P31" s="197">
        <v>714</v>
      </c>
      <c r="Q31" s="205">
        <f t="shared" si="0"/>
        <v>136.15560640732267</v>
      </c>
    </row>
    <row r="32" spans="2:17" x14ac:dyDescent="0.25">
      <c r="E32" s="205" t="str">
        <f t="shared" si="1"/>
        <v/>
      </c>
      <c r="G32" s="205" t="str">
        <f t="shared" si="2"/>
        <v/>
      </c>
      <c r="I32" s="205" t="str">
        <f t="shared" si="3"/>
        <v/>
      </c>
      <c r="K32" s="205" t="str">
        <f t="shared" si="4"/>
        <v/>
      </c>
      <c r="M32" s="205" t="str">
        <f t="shared" si="5"/>
        <v/>
      </c>
      <c r="N32" s="197">
        <v>34889</v>
      </c>
      <c r="O32" s="205" t="str">
        <f t="shared" si="6"/>
        <v/>
      </c>
      <c r="P32" s="197">
        <v>101</v>
      </c>
      <c r="Q32" s="205" t="str">
        <f t="shared" si="0"/>
        <v/>
      </c>
    </row>
    <row r="33" spans="2:17" x14ac:dyDescent="0.25">
      <c r="B33" s="197">
        <v>3.7155129778868901</v>
      </c>
      <c r="D33" s="197">
        <v>134.82</v>
      </c>
      <c r="E33" s="205">
        <f t="shared" si="1"/>
        <v>36.285702890123041</v>
      </c>
      <c r="F33" s="197">
        <v>127.16</v>
      </c>
      <c r="G33" s="205">
        <f t="shared" si="2"/>
        <v>34.224076394511542</v>
      </c>
      <c r="I33" s="205" t="str">
        <f t="shared" si="3"/>
        <v/>
      </c>
      <c r="J33" s="197">
        <v>150</v>
      </c>
      <c r="K33" s="205">
        <f t="shared" si="4"/>
        <v>40.371276023723901</v>
      </c>
      <c r="L33" s="197">
        <v>171.75</v>
      </c>
      <c r="M33" s="205">
        <f t="shared" si="5"/>
        <v>46.225111047163864</v>
      </c>
      <c r="O33" s="205" t="str">
        <f t="shared" si="6"/>
        <v/>
      </c>
      <c r="P33" s="197">
        <v>12.61</v>
      </c>
      <c r="Q33" s="205">
        <f t="shared" si="0"/>
        <v>3.3938786043943892</v>
      </c>
    </row>
    <row r="34" spans="2:17" x14ac:dyDescent="0.25">
      <c r="B34" s="197">
        <v>4.8899999999999997</v>
      </c>
      <c r="D34" s="197">
        <v>526.1</v>
      </c>
      <c r="E34" s="205">
        <f t="shared" si="1"/>
        <v>107.58691206543969</v>
      </c>
      <c r="F34" s="197">
        <v>1215.8</v>
      </c>
      <c r="G34" s="205">
        <f t="shared" si="2"/>
        <v>248.62985685071575</v>
      </c>
      <c r="I34" s="205" t="str">
        <f t="shared" si="3"/>
        <v/>
      </c>
      <c r="J34" s="197">
        <v>150</v>
      </c>
      <c r="K34" s="205">
        <f t="shared" si="4"/>
        <v>30.674846625766872</v>
      </c>
      <c r="M34" s="205" t="str">
        <f t="shared" si="5"/>
        <v/>
      </c>
      <c r="O34" s="205" t="str">
        <f t="shared" si="6"/>
        <v/>
      </c>
      <c r="P34" s="197">
        <v>52.39</v>
      </c>
      <c r="Q34" s="205">
        <f t="shared" si="0"/>
        <v>10.713701431492844</v>
      </c>
    </row>
    <row r="35" spans="2:17" x14ac:dyDescent="0.25">
      <c r="B35" s="197">
        <v>3.5</v>
      </c>
      <c r="D35" s="197">
        <v>251.1</v>
      </c>
      <c r="E35" s="205">
        <f t="shared" si="1"/>
        <v>71.742857142857147</v>
      </c>
      <c r="G35" s="205" t="str">
        <f t="shared" si="2"/>
        <v/>
      </c>
      <c r="I35" s="205" t="str">
        <f t="shared" si="3"/>
        <v/>
      </c>
      <c r="J35" s="197">
        <v>119.25</v>
      </c>
      <c r="K35" s="205">
        <f t="shared" si="4"/>
        <v>34.071428571428569</v>
      </c>
      <c r="M35" s="205" t="str">
        <f t="shared" si="5"/>
        <v/>
      </c>
      <c r="O35" s="205" t="str">
        <f t="shared" si="6"/>
        <v/>
      </c>
      <c r="Q35" s="205" t="str">
        <f t="shared" si="0"/>
        <v/>
      </c>
    </row>
    <row r="36" spans="2:17" x14ac:dyDescent="0.25">
      <c r="B36" s="197">
        <v>5.9068411214953302</v>
      </c>
      <c r="E36" s="205" t="str">
        <f t="shared" si="1"/>
        <v/>
      </c>
      <c r="G36" s="205" t="str">
        <f t="shared" si="2"/>
        <v/>
      </c>
      <c r="I36" s="205" t="str">
        <f t="shared" si="3"/>
        <v/>
      </c>
      <c r="J36" s="197">
        <v>50</v>
      </c>
      <c r="K36" s="205">
        <f t="shared" si="4"/>
        <v>8.4647612779099752</v>
      </c>
      <c r="M36" s="205" t="str">
        <f t="shared" si="5"/>
        <v/>
      </c>
      <c r="O36" s="205" t="str">
        <f t="shared" si="6"/>
        <v/>
      </c>
      <c r="P36" s="197">
        <v>404.13</v>
      </c>
      <c r="Q36" s="205">
        <f t="shared" si="0"/>
        <v>68.417279504835165</v>
      </c>
    </row>
    <row r="37" spans="2:17" x14ac:dyDescent="0.25">
      <c r="B37" s="197">
        <v>5.7219250780437001</v>
      </c>
      <c r="E37" s="205" t="str">
        <f t="shared" si="1"/>
        <v/>
      </c>
      <c r="G37" s="205" t="str">
        <f t="shared" si="2"/>
        <v/>
      </c>
      <c r="I37" s="205" t="str">
        <f t="shared" si="3"/>
        <v/>
      </c>
      <c r="K37" s="205" t="str">
        <f t="shared" si="4"/>
        <v/>
      </c>
      <c r="M37" s="205" t="str">
        <f t="shared" si="5"/>
        <v/>
      </c>
      <c r="O37" s="205" t="str">
        <f t="shared" si="6"/>
        <v/>
      </c>
      <c r="P37" s="197">
        <v>92.43</v>
      </c>
      <c r="Q37" s="205">
        <f t="shared" si="0"/>
        <v>16.153654362702945</v>
      </c>
    </row>
    <row r="38" spans="2:17" x14ac:dyDescent="0.25">
      <c r="B38" s="197">
        <v>5.3967692787561798</v>
      </c>
      <c r="E38" s="205" t="str">
        <f t="shared" si="1"/>
        <v/>
      </c>
      <c r="F38" s="197">
        <v>72</v>
      </c>
      <c r="G38" s="205">
        <f t="shared" si="2"/>
        <v>13.34131519822804</v>
      </c>
      <c r="I38" s="205" t="str">
        <f t="shared" si="3"/>
        <v/>
      </c>
      <c r="K38" s="205" t="str">
        <f t="shared" si="4"/>
        <v/>
      </c>
      <c r="M38" s="205" t="str">
        <f t="shared" si="5"/>
        <v/>
      </c>
      <c r="O38" s="205" t="str">
        <f t="shared" si="6"/>
        <v/>
      </c>
      <c r="Q38" s="205" t="str">
        <f t="shared" si="0"/>
        <v/>
      </c>
    </row>
    <row r="39" spans="2:17" x14ac:dyDescent="0.25">
      <c r="B39" s="197">
        <v>26.933108726616901</v>
      </c>
      <c r="D39" s="197">
        <v>315</v>
      </c>
      <c r="E39" s="205">
        <f t="shared" si="1"/>
        <v>11.695642088605176</v>
      </c>
      <c r="F39" s="197">
        <v>189</v>
      </c>
      <c r="G39" s="205">
        <f t="shared" si="2"/>
        <v>7.0173852531631065</v>
      </c>
      <c r="I39" s="205" t="str">
        <f t="shared" si="3"/>
        <v/>
      </c>
      <c r="K39" s="205" t="str">
        <f t="shared" si="4"/>
        <v/>
      </c>
      <c r="M39" s="205" t="str">
        <f t="shared" si="5"/>
        <v/>
      </c>
      <c r="N39" s="197">
        <v>132838</v>
      </c>
      <c r="O39" s="205">
        <f t="shared" si="6"/>
        <v>4932.145091321062</v>
      </c>
      <c r="Q39" s="205" t="str">
        <f t="shared" si="0"/>
        <v/>
      </c>
    </row>
    <row r="40" spans="2:17" x14ac:dyDescent="0.25">
      <c r="E40" s="205" t="str">
        <f t="shared" si="1"/>
        <v/>
      </c>
      <c r="G40" s="205" t="str">
        <f t="shared" si="2"/>
        <v/>
      </c>
      <c r="I40" s="205" t="str">
        <f t="shared" si="3"/>
        <v/>
      </c>
      <c r="K40" s="205" t="str">
        <f t="shared" si="4"/>
        <v/>
      </c>
      <c r="M40" s="205" t="str">
        <f t="shared" si="5"/>
        <v/>
      </c>
      <c r="O40" s="205" t="str">
        <f t="shared" si="6"/>
        <v/>
      </c>
      <c r="Q40" s="205" t="str">
        <f t="shared" si="0"/>
        <v/>
      </c>
    </row>
    <row r="41" spans="2:17" x14ac:dyDescent="0.25">
      <c r="E41" s="205" t="str">
        <f t="shared" si="1"/>
        <v/>
      </c>
      <c r="G41" s="205" t="str">
        <f t="shared" si="2"/>
        <v/>
      </c>
      <c r="I41" s="205" t="str">
        <f t="shared" si="3"/>
        <v/>
      </c>
      <c r="K41" s="205" t="str">
        <f t="shared" si="4"/>
        <v/>
      </c>
      <c r="M41" s="205" t="str">
        <f t="shared" si="5"/>
        <v/>
      </c>
      <c r="O41" s="205" t="str">
        <f t="shared" si="6"/>
        <v/>
      </c>
      <c r="Q41" s="205" t="str">
        <f t="shared" si="0"/>
        <v/>
      </c>
    </row>
    <row r="42" spans="2:17" x14ac:dyDescent="0.25">
      <c r="E42" s="205" t="str">
        <f t="shared" si="1"/>
        <v/>
      </c>
      <c r="G42" s="205" t="str">
        <f t="shared" si="2"/>
        <v/>
      </c>
      <c r="I42" s="205" t="str">
        <f t="shared" si="3"/>
        <v/>
      </c>
      <c r="K42" s="205" t="str">
        <f t="shared" si="4"/>
        <v/>
      </c>
      <c r="M42" s="205" t="str">
        <f t="shared" si="5"/>
        <v/>
      </c>
      <c r="O42" s="205" t="str">
        <f t="shared" si="6"/>
        <v/>
      </c>
      <c r="Q42" s="205" t="str">
        <f t="shared" si="0"/>
        <v/>
      </c>
    </row>
    <row r="43" spans="2:17" x14ac:dyDescent="0.25">
      <c r="E43" s="205" t="str">
        <f t="shared" si="1"/>
        <v/>
      </c>
      <c r="G43" s="205" t="str">
        <f t="shared" si="2"/>
        <v/>
      </c>
      <c r="I43" s="205" t="str">
        <f t="shared" si="3"/>
        <v/>
      </c>
      <c r="K43" s="205" t="str">
        <f t="shared" si="4"/>
        <v/>
      </c>
      <c r="M43" s="205" t="str">
        <f t="shared" si="5"/>
        <v/>
      </c>
      <c r="O43" s="205" t="str">
        <f t="shared" si="6"/>
        <v/>
      </c>
      <c r="Q43" s="205" t="str">
        <f t="shared" si="0"/>
        <v/>
      </c>
    </row>
    <row r="44" spans="2:17" x14ac:dyDescent="0.25">
      <c r="E44" s="205" t="str">
        <f t="shared" si="1"/>
        <v/>
      </c>
      <c r="G44" s="205" t="str">
        <f t="shared" si="2"/>
        <v/>
      </c>
      <c r="I44" s="205" t="str">
        <f t="shared" si="3"/>
        <v/>
      </c>
      <c r="K44" s="205" t="str">
        <f t="shared" si="4"/>
        <v/>
      </c>
      <c r="M44" s="205" t="str">
        <f t="shared" si="5"/>
        <v/>
      </c>
      <c r="O44" s="205" t="str">
        <f t="shared" si="6"/>
        <v/>
      </c>
      <c r="Q44" s="205" t="str">
        <f t="shared" si="0"/>
        <v/>
      </c>
    </row>
    <row r="45" spans="2:17" x14ac:dyDescent="0.25">
      <c r="E45" s="205" t="str">
        <f t="shared" si="1"/>
        <v/>
      </c>
      <c r="G45" s="205" t="str">
        <f t="shared" si="2"/>
        <v/>
      </c>
      <c r="I45" s="205" t="str">
        <f t="shared" si="3"/>
        <v/>
      </c>
      <c r="K45" s="205" t="str">
        <f t="shared" si="4"/>
        <v/>
      </c>
      <c r="M45" s="205" t="str">
        <f t="shared" si="5"/>
        <v/>
      </c>
      <c r="O45" s="205" t="str">
        <f t="shared" si="6"/>
        <v/>
      </c>
      <c r="Q45" s="205" t="str">
        <f t="shared" si="0"/>
        <v/>
      </c>
    </row>
    <row r="46" spans="2:17" x14ac:dyDescent="0.25">
      <c r="E46" s="205" t="str">
        <f t="shared" si="1"/>
        <v/>
      </c>
      <c r="G46" s="205" t="str">
        <f t="shared" si="2"/>
        <v/>
      </c>
      <c r="I46" s="205" t="str">
        <f t="shared" si="3"/>
        <v/>
      </c>
      <c r="K46" s="205" t="str">
        <f t="shared" si="4"/>
        <v/>
      </c>
      <c r="M46" s="205" t="str">
        <f t="shared" si="5"/>
        <v/>
      </c>
      <c r="O46" s="205" t="str">
        <f t="shared" si="6"/>
        <v/>
      </c>
      <c r="Q46" s="205" t="str">
        <f t="shared" si="0"/>
        <v/>
      </c>
    </row>
    <row r="47" spans="2:17" x14ac:dyDescent="0.25">
      <c r="E47" s="205" t="str">
        <f t="shared" si="1"/>
        <v/>
      </c>
      <c r="G47" s="205" t="str">
        <f t="shared" si="2"/>
        <v/>
      </c>
      <c r="I47" s="205" t="str">
        <f t="shared" si="3"/>
        <v/>
      </c>
      <c r="K47" s="205" t="str">
        <f t="shared" si="4"/>
        <v/>
      </c>
      <c r="M47" s="205" t="str">
        <f t="shared" si="5"/>
        <v/>
      </c>
      <c r="O47" s="205" t="str">
        <f t="shared" si="6"/>
        <v/>
      </c>
      <c r="Q47" s="205" t="str">
        <f t="shared" si="0"/>
        <v/>
      </c>
    </row>
    <row r="48" spans="2:17" x14ac:dyDescent="0.25">
      <c r="E48" s="205" t="str">
        <f t="shared" si="1"/>
        <v/>
      </c>
      <c r="G48" s="205" t="str">
        <f t="shared" si="2"/>
        <v/>
      </c>
      <c r="I48" s="205" t="str">
        <f t="shared" si="3"/>
        <v/>
      </c>
      <c r="K48" s="205" t="str">
        <f t="shared" si="4"/>
        <v/>
      </c>
      <c r="M48" s="205" t="str">
        <f t="shared" si="5"/>
        <v/>
      </c>
      <c r="O48" s="205" t="str">
        <f t="shared" si="6"/>
        <v/>
      </c>
      <c r="Q48" s="205" t="str">
        <f t="shared" si="0"/>
        <v/>
      </c>
    </row>
    <row r="49" spans="5:17" x14ac:dyDescent="0.25">
      <c r="E49" s="205" t="str">
        <f t="shared" si="1"/>
        <v/>
      </c>
      <c r="G49" s="205" t="str">
        <f t="shared" si="2"/>
        <v/>
      </c>
      <c r="I49" s="205" t="str">
        <f t="shared" si="3"/>
        <v/>
      </c>
      <c r="K49" s="205" t="str">
        <f t="shared" si="4"/>
        <v/>
      </c>
      <c r="M49" s="205" t="str">
        <f t="shared" si="5"/>
        <v/>
      </c>
      <c r="O49" s="205" t="str">
        <f t="shared" si="6"/>
        <v/>
      </c>
      <c r="Q49" s="205" t="str">
        <f t="shared" si="0"/>
        <v/>
      </c>
    </row>
    <row r="50" spans="5:17" x14ac:dyDescent="0.25">
      <c r="E50" s="205" t="str">
        <f t="shared" si="1"/>
        <v/>
      </c>
      <c r="G50" s="205" t="str">
        <f t="shared" si="2"/>
        <v/>
      </c>
      <c r="I50" s="205" t="str">
        <f t="shared" si="3"/>
        <v/>
      </c>
      <c r="K50" s="205" t="str">
        <f t="shared" si="4"/>
        <v/>
      </c>
      <c r="M50" s="205" t="str">
        <f t="shared" si="5"/>
        <v/>
      </c>
      <c r="O50" s="205" t="str">
        <f t="shared" si="6"/>
        <v/>
      </c>
      <c r="Q50" s="205" t="str">
        <f t="shared" si="0"/>
        <v/>
      </c>
    </row>
    <row r="51" spans="5:17" x14ac:dyDescent="0.25">
      <c r="E51" s="205" t="str">
        <f t="shared" si="1"/>
        <v/>
      </c>
      <c r="G51" s="205" t="str">
        <f t="shared" si="2"/>
        <v/>
      </c>
      <c r="I51" s="205" t="str">
        <f t="shared" si="3"/>
        <v/>
      </c>
      <c r="K51" s="205" t="str">
        <f t="shared" si="4"/>
        <v/>
      </c>
      <c r="M51" s="205" t="str">
        <f t="shared" si="5"/>
        <v/>
      </c>
      <c r="O51" s="205" t="str">
        <f t="shared" si="6"/>
        <v/>
      </c>
      <c r="Q51" s="205" t="str">
        <f t="shared" si="0"/>
        <v/>
      </c>
    </row>
    <row r="52" spans="5:17" x14ac:dyDescent="0.25">
      <c r="E52" s="205" t="str">
        <f t="shared" si="1"/>
        <v/>
      </c>
      <c r="G52" s="205" t="str">
        <f t="shared" si="2"/>
        <v/>
      </c>
      <c r="I52" s="205" t="str">
        <f t="shared" si="3"/>
        <v/>
      </c>
      <c r="K52" s="205" t="str">
        <f t="shared" si="4"/>
        <v/>
      </c>
      <c r="M52" s="205" t="str">
        <f t="shared" si="5"/>
        <v/>
      </c>
      <c r="O52" s="205" t="str">
        <f t="shared" si="6"/>
        <v/>
      </c>
      <c r="Q52" s="205" t="str">
        <f t="shared" si="0"/>
        <v/>
      </c>
    </row>
    <row r="53" spans="5:17" x14ac:dyDescent="0.25">
      <c r="E53" s="205" t="str">
        <f t="shared" si="1"/>
        <v/>
      </c>
      <c r="G53" s="205" t="str">
        <f t="shared" si="2"/>
        <v/>
      </c>
      <c r="I53" s="205" t="str">
        <f t="shared" si="3"/>
        <v/>
      </c>
      <c r="K53" s="205" t="str">
        <f t="shared" si="4"/>
        <v/>
      </c>
      <c r="M53" s="205" t="str">
        <f t="shared" si="5"/>
        <v/>
      </c>
      <c r="O53" s="205" t="str">
        <f t="shared" si="6"/>
        <v/>
      </c>
      <c r="Q53" s="205" t="str">
        <f t="shared" si="0"/>
        <v/>
      </c>
    </row>
    <row r="54" spans="5:17" x14ac:dyDescent="0.25">
      <c r="E54" s="205" t="str">
        <f t="shared" si="1"/>
        <v/>
      </c>
      <c r="G54" s="205" t="str">
        <f t="shared" si="2"/>
        <v/>
      </c>
      <c r="I54" s="205" t="str">
        <f t="shared" si="3"/>
        <v/>
      </c>
      <c r="K54" s="205" t="str">
        <f t="shared" si="4"/>
        <v/>
      </c>
      <c r="M54" s="205" t="str">
        <f t="shared" si="5"/>
        <v/>
      </c>
      <c r="O54" s="205" t="str">
        <f t="shared" si="6"/>
        <v/>
      </c>
      <c r="Q54" s="205" t="str">
        <f t="shared" si="0"/>
        <v/>
      </c>
    </row>
    <row r="55" spans="5:17" x14ac:dyDescent="0.25">
      <c r="E55" s="205" t="str">
        <f t="shared" si="1"/>
        <v/>
      </c>
      <c r="G55" s="205" t="str">
        <f t="shared" si="2"/>
        <v/>
      </c>
      <c r="I55" s="205" t="str">
        <f t="shared" si="3"/>
        <v/>
      </c>
      <c r="K55" s="205" t="str">
        <f t="shared" si="4"/>
        <v/>
      </c>
      <c r="M55" s="205" t="str">
        <f t="shared" si="5"/>
        <v/>
      </c>
      <c r="O55" s="205" t="str">
        <f t="shared" si="6"/>
        <v/>
      </c>
      <c r="Q55" s="205" t="str">
        <f t="shared" si="0"/>
        <v/>
      </c>
    </row>
    <row r="56" spans="5:17" x14ac:dyDescent="0.25">
      <c r="E56" s="205" t="str">
        <f t="shared" si="1"/>
        <v/>
      </c>
      <c r="G56" s="205" t="str">
        <f t="shared" si="2"/>
        <v/>
      </c>
      <c r="I56" s="205" t="str">
        <f t="shared" si="3"/>
        <v/>
      </c>
      <c r="K56" s="205" t="str">
        <f t="shared" si="4"/>
        <v/>
      </c>
      <c r="M56" s="205" t="str">
        <f t="shared" si="5"/>
        <v/>
      </c>
      <c r="O56" s="205" t="str">
        <f t="shared" si="6"/>
        <v/>
      </c>
      <c r="Q56" s="205" t="str">
        <f t="shared" si="0"/>
        <v/>
      </c>
    </row>
    <row r="57" spans="5:17" x14ac:dyDescent="0.25">
      <c r="E57" s="205" t="str">
        <f t="shared" si="1"/>
        <v/>
      </c>
      <c r="G57" s="205" t="str">
        <f t="shared" si="2"/>
        <v/>
      </c>
      <c r="I57" s="205" t="str">
        <f t="shared" si="3"/>
        <v/>
      </c>
      <c r="K57" s="205" t="str">
        <f t="shared" si="4"/>
        <v/>
      </c>
      <c r="M57" s="205" t="str">
        <f t="shared" si="5"/>
        <v/>
      </c>
      <c r="O57" s="205" t="str">
        <f t="shared" si="6"/>
        <v/>
      </c>
      <c r="Q57" s="205" t="str">
        <f t="shared" si="0"/>
        <v/>
      </c>
    </row>
    <row r="58" spans="5:17" x14ac:dyDescent="0.25">
      <c r="E58" s="205" t="str">
        <f t="shared" si="1"/>
        <v/>
      </c>
      <c r="G58" s="205" t="str">
        <f t="shared" si="2"/>
        <v/>
      </c>
      <c r="I58" s="205" t="str">
        <f t="shared" si="3"/>
        <v/>
      </c>
      <c r="K58" s="205" t="str">
        <f t="shared" si="4"/>
        <v/>
      </c>
      <c r="M58" s="205" t="str">
        <f t="shared" si="5"/>
        <v/>
      </c>
      <c r="O58" s="205" t="str">
        <f t="shared" si="6"/>
        <v/>
      </c>
      <c r="Q58" s="205" t="str">
        <f t="shared" si="0"/>
        <v/>
      </c>
    </row>
    <row r="59" spans="5:17" x14ac:dyDescent="0.25">
      <c r="E59" s="205" t="str">
        <f t="shared" si="1"/>
        <v/>
      </c>
      <c r="G59" s="205" t="str">
        <f t="shared" si="2"/>
        <v/>
      </c>
      <c r="I59" s="205" t="str">
        <f t="shared" si="3"/>
        <v/>
      </c>
      <c r="K59" s="205" t="str">
        <f t="shared" si="4"/>
        <v/>
      </c>
      <c r="M59" s="205" t="str">
        <f t="shared" si="5"/>
        <v/>
      </c>
      <c r="O59" s="205" t="str">
        <f t="shared" si="6"/>
        <v/>
      </c>
      <c r="Q59" s="205" t="str">
        <f t="shared" si="0"/>
        <v/>
      </c>
    </row>
    <row r="60" spans="5:17" x14ac:dyDescent="0.25">
      <c r="E60" s="205" t="str">
        <f t="shared" si="1"/>
        <v/>
      </c>
      <c r="G60" s="205" t="str">
        <f t="shared" si="2"/>
        <v/>
      </c>
      <c r="I60" s="205" t="str">
        <f t="shared" si="3"/>
        <v/>
      </c>
      <c r="K60" s="205" t="str">
        <f t="shared" si="4"/>
        <v/>
      </c>
      <c r="M60" s="205" t="str">
        <f t="shared" si="5"/>
        <v/>
      </c>
      <c r="O60" s="205" t="str">
        <f t="shared" si="6"/>
        <v/>
      </c>
      <c r="Q60" s="205" t="str">
        <f t="shared" si="0"/>
        <v/>
      </c>
    </row>
    <row r="61" spans="5:17" x14ac:dyDescent="0.25">
      <c r="E61" s="205" t="str">
        <f t="shared" si="1"/>
        <v/>
      </c>
      <c r="G61" s="205" t="str">
        <f t="shared" si="2"/>
        <v/>
      </c>
      <c r="I61" s="205" t="str">
        <f t="shared" si="3"/>
        <v/>
      </c>
      <c r="K61" s="205" t="str">
        <f t="shared" si="4"/>
        <v/>
      </c>
      <c r="M61" s="205" t="str">
        <f t="shared" si="5"/>
        <v/>
      </c>
      <c r="O61" s="205" t="str">
        <f t="shared" si="6"/>
        <v/>
      </c>
      <c r="Q61" s="205" t="str">
        <f t="shared" si="0"/>
        <v/>
      </c>
    </row>
    <row r="62" spans="5:17" x14ac:dyDescent="0.25">
      <c r="E62" s="205" t="str">
        <f t="shared" si="1"/>
        <v/>
      </c>
      <c r="G62" s="205" t="str">
        <f t="shared" si="2"/>
        <v/>
      </c>
      <c r="I62" s="205" t="str">
        <f t="shared" si="3"/>
        <v/>
      </c>
      <c r="K62" s="205" t="str">
        <f t="shared" si="4"/>
        <v/>
      </c>
      <c r="M62" s="205" t="str">
        <f t="shared" si="5"/>
        <v/>
      </c>
      <c r="O62" s="205" t="str">
        <f t="shared" si="6"/>
        <v/>
      </c>
      <c r="Q62" s="205" t="str">
        <f t="shared" si="0"/>
        <v/>
      </c>
    </row>
    <row r="63" spans="5:17" x14ac:dyDescent="0.25">
      <c r="E63" s="205" t="str">
        <f t="shared" si="1"/>
        <v/>
      </c>
      <c r="G63" s="205" t="str">
        <f t="shared" si="2"/>
        <v/>
      </c>
      <c r="I63" s="205" t="str">
        <f t="shared" si="3"/>
        <v/>
      </c>
      <c r="K63" s="205" t="str">
        <f t="shared" si="4"/>
        <v/>
      </c>
      <c r="M63" s="205" t="str">
        <f t="shared" si="5"/>
        <v/>
      </c>
      <c r="O63" s="205" t="str">
        <f t="shared" si="6"/>
        <v/>
      </c>
      <c r="Q63" s="205" t="str">
        <f t="shared" si="0"/>
        <v/>
      </c>
    </row>
    <row r="64" spans="5:17" x14ac:dyDescent="0.25">
      <c r="E64" s="205" t="str">
        <f t="shared" si="1"/>
        <v/>
      </c>
      <c r="G64" s="205" t="str">
        <f t="shared" si="2"/>
        <v/>
      </c>
      <c r="I64" s="205" t="str">
        <f t="shared" si="3"/>
        <v/>
      </c>
      <c r="K64" s="205" t="str">
        <f t="shared" si="4"/>
        <v/>
      </c>
      <c r="M64" s="205" t="str">
        <f t="shared" si="5"/>
        <v/>
      </c>
      <c r="O64" s="205" t="str">
        <f t="shared" si="6"/>
        <v/>
      </c>
      <c r="Q64" s="205" t="str">
        <f t="shared" si="0"/>
        <v/>
      </c>
    </row>
    <row r="65" spans="5:17" x14ac:dyDescent="0.25">
      <c r="E65" s="205" t="str">
        <f t="shared" si="1"/>
        <v/>
      </c>
      <c r="G65" s="205" t="str">
        <f t="shared" si="2"/>
        <v/>
      </c>
      <c r="I65" s="205" t="str">
        <f t="shared" si="3"/>
        <v/>
      </c>
      <c r="K65" s="205" t="str">
        <f t="shared" si="4"/>
        <v/>
      </c>
      <c r="M65" s="205" t="str">
        <f t="shared" si="5"/>
        <v/>
      </c>
      <c r="O65" s="205" t="str">
        <f t="shared" si="6"/>
        <v/>
      </c>
      <c r="Q65" s="205" t="str">
        <f t="shared" si="0"/>
        <v/>
      </c>
    </row>
    <row r="66" spans="5:17" x14ac:dyDescent="0.25">
      <c r="E66" s="205" t="str">
        <f t="shared" si="1"/>
        <v/>
      </c>
      <c r="G66" s="205" t="str">
        <f t="shared" si="2"/>
        <v/>
      </c>
      <c r="I66" s="205" t="str">
        <f t="shared" si="3"/>
        <v/>
      </c>
      <c r="K66" s="205" t="str">
        <f t="shared" si="4"/>
        <v/>
      </c>
      <c r="M66" s="205" t="str">
        <f t="shared" si="5"/>
        <v/>
      </c>
      <c r="O66" s="205" t="str">
        <f t="shared" si="6"/>
        <v/>
      </c>
      <c r="Q66" s="205" t="str">
        <f t="shared" si="0"/>
        <v/>
      </c>
    </row>
    <row r="67" spans="5:17" x14ac:dyDescent="0.25">
      <c r="E67" s="205" t="str">
        <f t="shared" si="1"/>
        <v/>
      </c>
      <c r="G67" s="205" t="str">
        <f t="shared" si="2"/>
        <v/>
      </c>
      <c r="I67" s="205" t="str">
        <f t="shared" si="3"/>
        <v/>
      </c>
      <c r="K67" s="205" t="str">
        <f t="shared" si="4"/>
        <v/>
      </c>
      <c r="M67" s="205" t="str">
        <f t="shared" si="5"/>
        <v/>
      </c>
      <c r="O67" s="205" t="str">
        <f t="shared" si="6"/>
        <v/>
      </c>
      <c r="Q67" s="205" t="str">
        <f t="shared" si="0"/>
        <v/>
      </c>
    </row>
    <row r="68" spans="5:17" x14ac:dyDescent="0.25">
      <c r="E68" s="205" t="str">
        <f t="shared" si="1"/>
        <v/>
      </c>
      <c r="G68" s="205" t="str">
        <f t="shared" si="2"/>
        <v/>
      </c>
      <c r="I68" s="205" t="str">
        <f t="shared" si="3"/>
        <v/>
      </c>
      <c r="K68" s="205" t="str">
        <f t="shared" si="4"/>
        <v/>
      </c>
      <c r="M68" s="205" t="str">
        <f t="shared" si="5"/>
        <v/>
      </c>
      <c r="O68" s="205" t="str">
        <f t="shared" si="6"/>
        <v/>
      </c>
      <c r="Q68" s="205" t="str">
        <f t="shared" si="0"/>
        <v/>
      </c>
    </row>
    <row r="69" spans="5:17" x14ac:dyDescent="0.25">
      <c r="E69" s="205" t="str">
        <f t="shared" si="1"/>
        <v/>
      </c>
      <c r="G69" s="205" t="str">
        <f t="shared" si="2"/>
        <v/>
      </c>
      <c r="I69" s="205" t="str">
        <f t="shared" si="3"/>
        <v/>
      </c>
      <c r="K69" s="205" t="str">
        <f t="shared" si="4"/>
        <v/>
      </c>
      <c r="M69" s="205" t="str">
        <f t="shared" si="5"/>
        <v/>
      </c>
      <c r="O69" s="205" t="str">
        <f t="shared" si="6"/>
        <v/>
      </c>
      <c r="Q69" s="205" t="str">
        <f t="shared" si="0"/>
        <v/>
      </c>
    </row>
    <row r="70" spans="5:17" x14ac:dyDescent="0.25">
      <c r="E70" s="205" t="str">
        <f t="shared" si="1"/>
        <v/>
      </c>
      <c r="G70" s="205" t="str">
        <f t="shared" si="2"/>
        <v/>
      </c>
      <c r="I70" s="205" t="str">
        <f t="shared" si="3"/>
        <v/>
      </c>
      <c r="K70" s="205" t="str">
        <f t="shared" si="4"/>
        <v/>
      </c>
      <c r="M70" s="205" t="str">
        <f t="shared" si="5"/>
        <v/>
      </c>
      <c r="O70" s="205" t="str">
        <f t="shared" si="6"/>
        <v/>
      </c>
      <c r="Q70" s="205" t="str">
        <f t="shared" si="0"/>
        <v/>
      </c>
    </row>
    <row r="71" spans="5:17" x14ac:dyDescent="0.25">
      <c r="E71" s="205" t="str">
        <f t="shared" si="1"/>
        <v/>
      </c>
      <c r="G71" s="205" t="str">
        <f t="shared" si="2"/>
        <v/>
      </c>
      <c r="I71" s="205" t="str">
        <f t="shared" si="3"/>
        <v/>
      </c>
      <c r="K71" s="205" t="str">
        <f t="shared" si="4"/>
        <v/>
      </c>
      <c r="M71" s="205" t="str">
        <f t="shared" si="5"/>
        <v/>
      </c>
      <c r="O71" s="205" t="str">
        <f t="shared" si="6"/>
        <v/>
      </c>
      <c r="Q71" s="205" t="str">
        <f t="shared" si="0"/>
        <v/>
      </c>
    </row>
    <row r="72" spans="5:17" x14ac:dyDescent="0.25">
      <c r="E72" s="205" t="str">
        <f t="shared" si="1"/>
        <v/>
      </c>
      <c r="G72" s="205" t="str">
        <f t="shared" si="2"/>
        <v/>
      </c>
      <c r="I72" s="205" t="str">
        <f t="shared" si="3"/>
        <v/>
      </c>
      <c r="K72" s="205" t="str">
        <f t="shared" si="4"/>
        <v/>
      </c>
      <c r="M72" s="205" t="str">
        <f t="shared" si="5"/>
        <v/>
      </c>
      <c r="O72" s="205" t="str">
        <f t="shared" si="6"/>
        <v/>
      </c>
      <c r="Q72" s="205" t="str">
        <f t="shared" si="0"/>
        <v/>
      </c>
    </row>
    <row r="73" spans="5:17" x14ac:dyDescent="0.25">
      <c r="E73" s="205" t="str">
        <f t="shared" si="1"/>
        <v/>
      </c>
      <c r="G73" s="205" t="str">
        <f t="shared" si="2"/>
        <v/>
      </c>
      <c r="I73" s="205" t="str">
        <f t="shared" si="3"/>
        <v/>
      </c>
      <c r="K73" s="205" t="str">
        <f t="shared" si="4"/>
        <v/>
      </c>
      <c r="M73" s="205" t="str">
        <f t="shared" si="5"/>
        <v/>
      </c>
      <c r="O73" s="205" t="str">
        <f t="shared" si="6"/>
        <v/>
      </c>
      <c r="Q73" s="205" t="str">
        <f t="shared" si="0"/>
        <v/>
      </c>
    </row>
    <row r="74" spans="5:17" x14ac:dyDescent="0.25">
      <c r="E74" s="205" t="str">
        <f t="shared" si="1"/>
        <v/>
      </c>
      <c r="G74" s="205" t="str">
        <f t="shared" si="2"/>
        <v/>
      </c>
      <c r="I74" s="205" t="str">
        <f t="shared" si="3"/>
        <v/>
      </c>
      <c r="K74" s="205" t="str">
        <f t="shared" si="4"/>
        <v/>
      </c>
      <c r="M74" s="205" t="str">
        <f t="shared" si="5"/>
        <v/>
      </c>
      <c r="O74" s="205" t="str">
        <f t="shared" si="6"/>
        <v/>
      </c>
      <c r="Q74" s="205" t="str">
        <f t="shared" si="0"/>
        <v/>
      </c>
    </row>
    <row r="75" spans="5:17" x14ac:dyDescent="0.25">
      <c r="E75" s="205" t="str">
        <f t="shared" si="1"/>
        <v/>
      </c>
      <c r="G75" s="205" t="str">
        <f t="shared" si="2"/>
        <v/>
      </c>
      <c r="I75" s="205" t="str">
        <f t="shared" si="3"/>
        <v/>
      </c>
      <c r="K75" s="205" t="str">
        <f t="shared" si="4"/>
        <v/>
      </c>
      <c r="M75" s="205" t="str">
        <f t="shared" si="5"/>
        <v/>
      </c>
      <c r="O75" s="205" t="str">
        <f t="shared" si="6"/>
        <v/>
      </c>
      <c r="Q75" s="205" t="str">
        <f t="shared" si="0"/>
        <v/>
      </c>
    </row>
    <row r="76" spans="5:17" x14ac:dyDescent="0.25">
      <c r="E76" s="205" t="str">
        <f t="shared" si="1"/>
        <v/>
      </c>
      <c r="G76" s="205" t="str">
        <f t="shared" si="2"/>
        <v/>
      </c>
      <c r="I76" s="205" t="str">
        <f t="shared" si="3"/>
        <v/>
      </c>
      <c r="K76" s="205" t="str">
        <f t="shared" si="4"/>
        <v/>
      </c>
      <c r="M76" s="205" t="str">
        <f t="shared" si="5"/>
        <v/>
      </c>
      <c r="O76" s="205" t="str">
        <f t="shared" si="6"/>
        <v/>
      </c>
      <c r="Q76" s="205" t="str">
        <f t="shared" ref="Q76:Q139" si="7">IF(OR($B76=0,P76=0),"",P76/$B76)</f>
        <v/>
      </c>
    </row>
    <row r="77" spans="5:17" x14ac:dyDescent="0.25">
      <c r="E77" s="205" t="str">
        <f t="shared" ref="E77:E140" si="8">IF(OR($B77=0,D77=0),"",D77/$B77)</f>
        <v/>
      </c>
      <c r="G77" s="205" t="str">
        <f t="shared" ref="G77:G140" si="9">IF(OR($B77=0,F77=0),"",F77/$B77)</f>
        <v/>
      </c>
      <c r="I77" s="205" t="str">
        <f t="shared" ref="I77:I140" si="10">IF(OR($B77=0,H77=0),"",H77/$B77)</f>
        <v/>
      </c>
      <c r="K77" s="205" t="str">
        <f t="shared" ref="K77:K140" si="11">IF(OR($B77=0,J77=0),"",J77/$B77)</f>
        <v/>
      </c>
      <c r="M77" s="205" t="str">
        <f t="shared" ref="M77:M140" si="12">IF(OR($B77=0,L77=0),"",L77/$B77)</f>
        <v/>
      </c>
      <c r="O77" s="205" t="str">
        <f t="shared" ref="O77:O140" si="13">IF(OR($B77=0,N77=0),"",N77/$B77)</f>
        <v/>
      </c>
      <c r="Q77" s="205" t="str">
        <f t="shared" si="7"/>
        <v/>
      </c>
    </row>
    <row r="78" spans="5:17" x14ac:dyDescent="0.25">
      <c r="E78" s="205" t="str">
        <f t="shared" si="8"/>
        <v/>
      </c>
      <c r="G78" s="205" t="str">
        <f t="shared" si="9"/>
        <v/>
      </c>
      <c r="I78" s="205" t="str">
        <f t="shared" si="10"/>
        <v/>
      </c>
      <c r="K78" s="205" t="str">
        <f t="shared" si="11"/>
        <v/>
      </c>
      <c r="M78" s="205" t="str">
        <f t="shared" si="12"/>
        <v/>
      </c>
      <c r="O78" s="205" t="str">
        <f t="shared" si="13"/>
        <v/>
      </c>
      <c r="Q78" s="205" t="str">
        <f t="shared" si="7"/>
        <v/>
      </c>
    </row>
    <row r="79" spans="5:17" x14ac:dyDescent="0.25">
      <c r="E79" s="205" t="str">
        <f t="shared" si="8"/>
        <v/>
      </c>
      <c r="G79" s="205" t="str">
        <f t="shared" si="9"/>
        <v/>
      </c>
      <c r="I79" s="205" t="str">
        <f t="shared" si="10"/>
        <v/>
      </c>
      <c r="K79" s="205" t="str">
        <f t="shared" si="11"/>
        <v/>
      </c>
      <c r="M79" s="205" t="str">
        <f t="shared" si="12"/>
        <v/>
      </c>
      <c r="O79" s="205" t="str">
        <f t="shared" si="13"/>
        <v/>
      </c>
      <c r="Q79" s="205" t="str">
        <f t="shared" si="7"/>
        <v/>
      </c>
    </row>
    <row r="80" spans="5:17" x14ac:dyDescent="0.25">
      <c r="E80" s="205" t="str">
        <f t="shared" si="8"/>
        <v/>
      </c>
      <c r="G80" s="205" t="str">
        <f t="shared" si="9"/>
        <v/>
      </c>
      <c r="I80" s="205" t="str">
        <f t="shared" si="10"/>
        <v/>
      </c>
      <c r="K80" s="205" t="str">
        <f t="shared" si="11"/>
        <v/>
      </c>
      <c r="M80" s="205" t="str">
        <f t="shared" si="12"/>
        <v/>
      </c>
      <c r="O80" s="205" t="str">
        <f t="shared" si="13"/>
        <v/>
      </c>
      <c r="Q80" s="205" t="str">
        <f t="shared" si="7"/>
        <v/>
      </c>
    </row>
    <row r="81" spans="5:17" x14ac:dyDescent="0.25">
      <c r="E81" s="205" t="str">
        <f t="shared" si="8"/>
        <v/>
      </c>
      <c r="G81" s="205" t="str">
        <f t="shared" si="9"/>
        <v/>
      </c>
      <c r="I81" s="205" t="str">
        <f t="shared" si="10"/>
        <v/>
      </c>
      <c r="K81" s="205" t="str">
        <f t="shared" si="11"/>
        <v/>
      </c>
      <c r="M81" s="205" t="str">
        <f t="shared" si="12"/>
        <v/>
      </c>
      <c r="O81" s="205" t="str">
        <f t="shared" si="13"/>
        <v/>
      </c>
      <c r="Q81" s="205" t="str">
        <f t="shared" si="7"/>
        <v/>
      </c>
    </row>
    <row r="82" spans="5:17" x14ac:dyDescent="0.25">
      <c r="E82" s="205" t="str">
        <f t="shared" si="8"/>
        <v/>
      </c>
      <c r="G82" s="205" t="str">
        <f t="shared" si="9"/>
        <v/>
      </c>
      <c r="I82" s="205" t="str">
        <f t="shared" si="10"/>
        <v/>
      </c>
      <c r="K82" s="205" t="str">
        <f t="shared" si="11"/>
        <v/>
      </c>
      <c r="M82" s="205" t="str">
        <f t="shared" si="12"/>
        <v/>
      </c>
      <c r="O82" s="205" t="str">
        <f t="shared" si="13"/>
        <v/>
      </c>
      <c r="Q82" s="205" t="str">
        <f t="shared" si="7"/>
        <v/>
      </c>
    </row>
    <row r="83" spans="5:17" x14ac:dyDescent="0.25">
      <c r="E83" s="205" t="str">
        <f t="shared" si="8"/>
        <v/>
      </c>
      <c r="G83" s="205" t="str">
        <f t="shared" si="9"/>
        <v/>
      </c>
      <c r="I83" s="205" t="str">
        <f t="shared" si="10"/>
        <v/>
      </c>
      <c r="K83" s="205" t="str">
        <f t="shared" si="11"/>
        <v/>
      </c>
      <c r="M83" s="205" t="str">
        <f t="shared" si="12"/>
        <v/>
      </c>
      <c r="O83" s="205" t="str">
        <f t="shared" si="13"/>
        <v/>
      </c>
      <c r="Q83" s="205" t="str">
        <f t="shared" si="7"/>
        <v/>
      </c>
    </row>
    <row r="84" spans="5:17" x14ac:dyDescent="0.25">
      <c r="E84" s="205" t="str">
        <f t="shared" si="8"/>
        <v/>
      </c>
      <c r="G84" s="205" t="str">
        <f t="shared" si="9"/>
        <v/>
      </c>
      <c r="I84" s="205" t="str">
        <f t="shared" si="10"/>
        <v/>
      </c>
      <c r="K84" s="205" t="str">
        <f t="shared" si="11"/>
        <v/>
      </c>
      <c r="M84" s="205" t="str">
        <f t="shared" si="12"/>
        <v/>
      </c>
      <c r="O84" s="205" t="str">
        <f t="shared" si="13"/>
        <v/>
      </c>
      <c r="Q84" s="205" t="str">
        <f t="shared" si="7"/>
        <v/>
      </c>
    </row>
    <row r="85" spans="5:17" x14ac:dyDescent="0.25">
      <c r="E85" s="205" t="str">
        <f t="shared" si="8"/>
        <v/>
      </c>
      <c r="G85" s="205" t="str">
        <f t="shared" si="9"/>
        <v/>
      </c>
      <c r="I85" s="205" t="str">
        <f t="shared" si="10"/>
        <v/>
      </c>
      <c r="K85" s="205" t="str">
        <f t="shared" si="11"/>
        <v/>
      </c>
      <c r="M85" s="205" t="str">
        <f t="shared" si="12"/>
        <v/>
      </c>
      <c r="O85" s="205" t="str">
        <f t="shared" si="13"/>
        <v/>
      </c>
      <c r="Q85" s="205" t="str">
        <f t="shared" si="7"/>
        <v/>
      </c>
    </row>
    <row r="86" spans="5:17" x14ac:dyDescent="0.25">
      <c r="E86" s="205" t="str">
        <f t="shared" si="8"/>
        <v/>
      </c>
      <c r="G86" s="205" t="str">
        <f t="shared" si="9"/>
        <v/>
      </c>
      <c r="I86" s="205" t="str">
        <f t="shared" si="10"/>
        <v/>
      </c>
      <c r="K86" s="205" t="str">
        <f t="shared" si="11"/>
        <v/>
      </c>
      <c r="M86" s="205" t="str">
        <f t="shared" si="12"/>
        <v/>
      </c>
      <c r="O86" s="205" t="str">
        <f t="shared" si="13"/>
        <v/>
      </c>
      <c r="Q86" s="205" t="str">
        <f t="shared" si="7"/>
        <v/>
      </c>
    </row>
    <row r="87" spans="5:17" x14ac:dyDescent="0.25">
      <c r="E87" s="205" t="str">
        <f t="shared" si="8"/>
        <v/>
      </c>
      <c r="G87" s="205" t="str">
        <f t="shared" si="9"/>
        <v/>
      </c>
      <c r="I87" s="205" t="str">
        <f t="shared" si="10"/>
        <v/>
      </c>
      <c r="K87" s="205" t="str">
        <f t="shared" si="11"/>
        <v/>
      </c>
      <c r="M87" s="205" t="str">
        <f t="shared" si="12"/>
        <v/>
      </c>
      <c r="O87" s="205" t="str">
        <f t="shared" si="13"/>
        <v/>
      </c>
      <c r="Q87" s="205" t="str">
        <f t="shared" si="7"/>
        <v/>
      </c>
    </row>
    <row r="88" spans="5:17" x14ac:dyDescent="0.25">
      <c r="E88" s="205" t="str">
        <f t="shared" si="8"/>
        <v/>
      </c>
      <c r="G88" s="205" t="str">
        <f t="shared" si="9"/>
        <v/>
      </c>
      <c r="I88" s="205" t="str">
        <f t="shared" si="10"/>
        <v/>
      </c>
      <c r="K88" s="205" t="str">
        <f t="shared" si="11"/>
        <v/>
      </c>
      <c r="M88" s="205" t="str">
        <f t="shared" si="12"/>
        <v/>
      </c>
      <c r="O88" s="205" t="str">
        <f t="shared" si="13"/>
        <v/>
      </c>
      <c r="Q88" s="205" t="str">
        <f t="shared" si="7"/>
        <v/>
      </c>
    </row>
    <row r="89" spans="5:17" x14ac:dyDescent="0.25">
      <c r="E89" s="205" t="str">
        <f t="shared" si="8"/>
        <v/>
      </c>
      <c r="G89" s="205" t="str">
        <f t="shared" si="9"/>
        <v/>
      </c>
      <c r="I89" s="205" t="str">
        <f t="shared" si="10"/>
        <v/>
      </c>
      <c r="K89" s="205" t="str">
        <f t="shared" si="11"/>
        <v/>
      </c>
      <c r="M89" s="205" t="str">
        <f t="shared" si="12"/>
        <v/>
      </c>
      <c r="O89" s="205" t="str">
        <f t="shared" si="13"/>
        <v/>
      </c>
      <c r="Q89" s="205" t="str">
        <f t="shared" si="7"/>
        <v/>
      </c>
    </row>
    <row r="90" spans="5:17" x14ac:dyDescent="0.25">
      <c r="E90" s="205" t="str">
        <f t="shared" si="8"/>
        <v/>
      </c>
      <c r="G90" s="205" t="str">
        <f t="shared" si="9"/>
        <v/>
      </c>
      <c r="I90" s="205" t="str">
        <f t="shared" si="10"/>
        <v/>
      </c>
      <c r="K90" s="205" t="str">
        <f t="shared" si="11"/>
        <v/>
      </c>
      <c r="M90" s="205" t="str">
        <f t="shared" si="12"/>
        <v/>
      </c>
      <c r="O90" s="205" t="str">
        <f t="shared" si="13"/>
        <v/>
      </c>
      <c r="Q90" s="205" t="str">
        <f t="shared" si="7"/>
        <v/>
      </c>
    </row>
    <row r="91" spans="5:17" x14ac:dyDescent="0.25">
      <c r="E91" s="205" t="str">
        <f t="shared" si="8"/>
        <v/>
      </c>
      <c r="G91" s="205" t="str">
        <f t="shared" si="9"/>
        <v/>
      </c>
      <c r="I91" s="205" t="str">
        <f t="shared" si="10"/>
        <v/>
      </c>
      <c r="K91" s="205" t="str">
        <f t="shared" si="11"/>
        <v/>
      </c>
      <c r="M91" s="205" t="str">
        <f t="shared" si="12"/>
        <v/>
      </c>
      <c r="O91" s="205" t="str">
        <f t="shared" si="13"/>
        <v/>
      </c>
      <c r="Q91" s="205" t="str">
        <f t="shared" si="7"/>
        <v/>
      </c>
    </row>
    <row r="92" spans="5:17" x14ac:dyDescent="0.25">
      <c r="E92" s="205" t="str">
        <f t="shared" si="8"/>
        <v/>
      </c>
      <c r="G92" s="205" t="str">
        <f t="shared" si="9"/>
        <v/>
      </c>
      <c r="I92" s="205" t="str">
        <f t="shared" si="10"/>
        <v/>
      </c>
      <c r="K92" s="205" t="str">
        <f t="shared" si="11"/>
        <v/>
      </c>
      <c r="M92" s="205" t="str">
        <f t="shared" si="12"/>
        <v/>
      </c>
      <c r="O92" s="205" t="str">
        <f t="shared" si="13"/>
        <v/>
      </c>
      <c r="Q92" s="205" t="str">
        <f t="shared" si="7"/>
        <v/>
      </c>
    </row>
    <row r="93" spans="5:17" x14ac:dyDescent="0.25">
      <c r="E93" s="205" t="str">
        <f t="shared" si="8"/>
        <v/>
      </c>
      <c r="G93" s="205" t="str">
        <f t="shared" si="9"/>
        <v/>
      </c>
      <c r="I93" s="205" t="str">
        <f t="shared" si="10"/>
        <v/>
      </c>
      <c r="K93" s="205" t="str">
        <f t="shared" si="11"/>
        <v/>
      </c>
      <c r="M93" s="205" t="str">
        <f t="shared" si="12"/>
        <v/>
      </c>
      <c r="O93" s="205" t="str">
        <f t="shared" si="13"/>
        <v/>
      </c>
      <c r="Q93" s="205" t="str">
        <f t="shared" si="7"/>
        <v/>
      </c>
    </row>
    <row r="94" spans="5:17" x14ac:dyDescent="0.25">
      <c r="E94" s="205" t="str">
        <f t="shared" si="8"/>
        <v/>
      </c>
      <c r="G94" s="205" t="str">
        <f t="shared" si="9"/>
        <v/>
      </c>
      <c r="I94" s="205" t="str">
        <f t="shared" si="10"/>
        <v/>
      </c>
      <c r="K94" s="205" t="str">
        <f t="shared" si="11"/>
        <v/>
      </c>
      <c r="M94" s="205" t="str">
        <f t="shared" si="12"/>
        <v/>
      </c>
      <c r="O94" s="205" t="str">
        <f t="shared" si="13"/>
        <v/>
      </c>
      <c r="Q94" s="205" t="str">
        <f t="shared" si="7"/>
        <v/>
      </c>
    </row>
    <row r="95" spans="5:17" x14ac:dyDescent="0.25">
      <c r="E95" s="205" t="str">
        <f t="shared" si="8"/>
        <v/>
      </c>
      <c r="G95" s="205" t="str">
        <f t="shared" si="9"/>
        <v/>
      </c>
      <c r="I95" s="205" t="str">
        <f t="shared" si="10"/>
        <v/>
      </c>
      <c r="K95" s="205" t="str">
        <f t="shared" si="11"/>
        <v/>
      </c>
      <c r="M95" s="205" t="str">
        <f t="shared" si="12"/>
        <v/>
      </c>
      <c r="O95" s="205" t="str">
        <f t="shared" si="13"/>
        <v/>
      </c>
      <c r="Q95" s="205" t="str">
        <f t="shared" si="7"/>
        <v/>
      </c>
    </row>
    <row r="96" spans="5:17" x14ac:dyDescent="0.25">
      <c r="E96" s="205" t="str">
        <f t="shared" si="8"/>
        <v/>
      </c>
      <c r="G96" s="205" t="str">
        <f t="shared" si="9"/>
        <v/>
      </c>
      <c r="I96" s="205" t="str">
        <f t="shared" si="10"/>
        <v/>
      </c>
      <c r="K96" s="205" t="str">
        <f t="shared" si="11"/>
        <v/>
      </c>
      <c r="M96" s="205" t="str">
        <f t="shared" si="12"/>
        <v/>
      </c>
      <c r="O96" s="205" t="str">
        <f t="shared" si="13"/>
        <v/>
      </c>
      <c r="Q96" s="205" t="str">
        <f t="shared" si="7"/>
        <v/>
      </c>
    </row>
    <row r="97" spans="5:17" x14ac:dyDescent="0.25">
      <c r="E97" s="205" t="str">
        <f t="shared" si="8"/>
        <v/>
      </c>
      <c r="G97" s="205" t="str">
        <f t="shared" si="9"/>
        <v/>
      </c>
      <c r="I97" s="205" t="str">
        <f t="shared" si="10"/>
        <v/>
      </c>
      <c r="K97" s="205" t="str">
        <f t="shared" si="11"/>
        <v/>
      </c>
      <c r="M97" s="205" t="str">
        <f t="shared" si="12"/>
        <v/>
      </c>
      <c r="O97" s="205" t="str">
        <f t="shared" si="13"/>
        <v/>
      </c>
      <c r="Q97" s="205" t="str">
        <f t="shared" si="7"/>
        <v/>
      </c>
    </row>
    <row r="98" spans="5:17" x14ac:dyDescent="0.25">
      <c r="E98" s="205" t="str">
        <f t="shared" si="8"/>
        <v/>
      </c>
      <c r="G98" s="205" t="str">
        <f t="shared" si="9"/>
        <v/>
      </c>
      <c r="I98" s="205" t="str">
        <f t="shared" si="10"/>
        <v/>
      </c>
      <c r="K98" s="205" t="str">
        <f t="shared" si="11"/>
        <v/>
      </c>
      <c r="M98" s="205" t="str">
        <f t="shared" si="12"/>
        <v/>
      </c>
      <c r="O98" s="205" t="str">
        <f t="shared" si="13"/>
        <v/>
      </c>
      <c r="Q98" s="205" t="str">
        <f t="shared" si="7"/>
        <v/>
      </c>
    </row>
    <row r="99" spans="5:17" x14ac:dyDescent="0.25">
      <c r="E99" s="205" t="str">
        <f t="shared" si="8"/>
        <v/>
      </c>
      <c r="G99" s="205" t="str">
        <f t="shared" si="9"/>
        <v/>
      </c>
      <c r="I99" s="205" t="str">
        <f t="shared" si="10"/>
        <v/>
      </c>
      <c r="K99" s="205" t="str">
        <f t="shared" si="11"/>
        <v/>
      </c>
      <c r="M99" s="205" t="str">
        <f t="shared" si="12"/>
        <v/>
      </c>
      <c r="O99" s="205" t="str">
        <f t="shared" si="13"/>
        <v/>
      </c>
      <c r="Q99" s="205" t="str">
        <f t="shared" si="7"/>
        <v/>
      </c>
    </row>
    <row r="100" spans="5:17" x14ac:dyDescent="0.25">
      <c r="E100" s="205" t="str">
        <f t="shared" si="8"/>
        <v/>
      </c>
      <c r="G100" s="205" t="str">
        <f t="shared" si="9"/>
        <v/>
      </c>
      <c r="I100" s="205" t="str">
        <f t="shared" si="10"/>
        <v/>
      </c>
      <c r="K100" s="205" t="str">
        <f t="shared" si="11"/>
        <v/>
      </c>
      <c r="M100" s="205" t="str">
        <f t="shared" si="12"/>
        <v/>
      </c>
      <c r="O100" s="205" t="str">
        <f t="shared" si="13"/>
        <v/>
      </c>
      <c r="Q100" s="205" t="str">
        <f t="shared" si="7"/>
        <v/>
      </c>
    </row>
    <row r="101" spans="5:17" x14ac:dyDescent="0.25">
      <c r="E101" s="205" t="str">
        <f t="shared" si="8"/>
        <v/>
      </c>
      <c r="G101" s="205" t="str">
        <f t="shared" si="9"/>
        <v/>
      </c>
      <c r="I101" s="205" t="str">
        <f t="shared" si="10"/>
        <v/>
      </c>
      <c r="K101" s="205" t="str">
        <f t="shared" si="11"/>
        <v/>
      </c>
      <c r="M101" s="205" t="str">
        <f t="shared" si="12"/>
        <v/>
      </c>
      <c r="O101" s="205" t="str">
        <f t="shared" si="13"/>
        <v/>
      </c>
      <c r="Q101" s="205" t="str">
        <f t="shared" si="7"/>
        <v/>
      </c>
    </row>
    <row r="102" spans="5:17" x14ac:dyDescent="0.25">
      <c r="E102" s="205" t="str">
        <f t="shared" si="8"/>
        <v/>
      </c>
      <c r="G102" s="205" t="str">
        <f t="shared" si="9"/>
        <v/>
      </c>
      <c r="I102" s="205" t="str">
        <f t="shared" si="10"/>
        <v/>
      </c>
      <c r="K102" s="205" t="str">
        <f t="shared" si="11"/>
        <v/>
      </c>
      <c r="M102" s="205" t="str">
        <f t="shared" si="12"/>
        <v/>
      </c>
      <c r="O102" s="205" t="str">
        <f t="shared" si="13"/>
        <v/>
      </c>
      <c r="Q102" s="205" t="str">
        <f t="shared" si="7"/>
        <v/>
      </c>
    </row>
    <row r="103" spans="5:17" x14ac:dyDescent="0.25">
      <c r="E103" s="205" t="str">
        <f t="shared" si="8"/>
        <v/>
      </c>
      <c r="G103" s="205" t="str">
        <f t="shared" si="9"/>
        <v/>
      </c>
      <c r="I103" s="205" t="str">
        <f t="shared" si="10"/>
        <v/>
      </c>
      <c r="K103" s="205" t="str">
        <f t="shared" si="11"/>
        <v/>
      </c>
      <c r="M103" s="205" t="str">
        <f t="shared" si="12"/>
        <v/>
      </c>
      <c r="O103" s="205" t="str">
        <f t="shared" si="13"/>
        <v/>
      </c>
      <c r="Q103" s="205" t="str">
        <f t="shared" si="7"/>
        <v/>
      </c>
    </row>
    <row r="104" spans="5:17" x14ac:dyDescent="0.25">
      <c r="E104" s="205" t="str">
        <f t="shared" si="8"/>
        <v/>
      </c>
      <c r="G104" s="205" t="str">
        <f t="shared" si="9"/>
        <v/>
      </c>
      <c r="I104" s="205" t="str">
        <f t="shared" si="10"/>
        <v/>
      </c>
      <c r="K104" s="205" t="str">
        <f t="shared" si="11"/>
        <v/>
      </c>
      <c r="M104" s="205" t="str">
        <f t="shared" si="12"/>
        <v/>
      </c>
      <c r="O104" s="205" t="str">
        <f t="shared" si="13"/>
        <v/>
      </c>
      <c r="Q104" s="205" t="str">
        <f t="shared" si="7"/>
        <v/>
      </c>
    </row>
    <row r="105" spans="5:17" x14ac:dyDescent="0.25">
      <c r="E105" s="205" t="str">
        <f t="shared" si="8"/>
        <v/>
      </c>
      <c r="G105" s="205" t="str">
        <f t="shared" si="9"/>
        <v/>
      </c>
      <c r="I105" s="205" t="str">
        <f t="shared" si="10"/>
        <v/>
      </c>
      <c r="K105" s="205" t="str">
        <f t="shared" si="11"/>
        <v/>
      </c>
      <c r="M105" s="205" t="str">
        <f t="shared" si="12"/>
        <v/>
      </c>
      <c r="O105" s="205" t="str">
        <f t="shared" si="13"/>
        <v/>
      </c>
      <c r="Q105" s="205" t="str">
        <f t="shared" si="7"/>
        <v/>
      </c>
    </row>
    <row r="106" spans="5:17" x14ac:dyDescent="0.25">
      <c r="E106" s="205" t="str">
        <f t="shared" si="8"/>
        <v/>
      </c>
      <c r="G106" s="205" t="str">
        <f t="shared" si="9"/>
        <v/>
      </c>
      <c r="I106" s="205" t="str">
        <f t="shared" si="10"/>
        <v/>
      </c>
      <c r="K106" s="205" t="str">
        <f t="shared" si="11"/>
        <v/>
      </c>
      <c r="M106" s="205" t="str">
        <f t="shared" si="12"/>
        <v/>
      </c>
      <c r="O106" s="205" t="str">
        <f t="shared" si="13"/>
        <v/>
      </c>
      <c r="Q106" s="205" t="str">
        <f t="shared" si="7"/>
        <v/>
      </c>
    </row>
    <row r="107" spans="5:17" x14ac:dyDescent="0.25">
      <c r="E107" s="205" t="str">
        <f t="shared" si="8"/>
        <v/>
      </c>
      <c r="G107" s="205" t="str">
        <f t="shared" si="9"/>
        <v/>
      </c>
      <c r="I107" s="205" t="str">
        <f t="shared" si="10"/>
        <v/>
      </c>
      <c r="K107" s="205" t="str">
        <f t="shared" si="11"/>
        <v/>
      </c>
      <c r="M107" s="205" t="str">
        <f t="shared" si="12"/>
        <v/>
      </c>
      <c r="O107" s="205" t="str">
        <f t="shared" si="13"/>
        <v/>
      </c>
      <c r="Q107" s="205" t="str">
        <f t="shared" si="7"/>
        <v/>
      </c>
    </row>
    <row r="108" spans="5:17" x14ac:dyDescent="0.25">
      <c r="E108" s="205" t="str">
        <f t="shared" si="8"/>
        <v/>
      </c>
      <c r="G108" s="205" t="str">
        <f t="shared" si="9"/>
        <v/>
      </c>
      <c r="I108" s="205" t="str">
        <f t="shared" si="10"/>
        <v/>
      </c>
      <c r="K108" s="205" t="str">
        <f t="shared" si="11"/>
        <v/>
      </c>
      <c r="M108" s="205" t="str">
        <f t="shared" si="12"/>
        <v/>
      </c>
      <c r="O108" s="205" t="str">
        <f t="shared" si="13"/>
        <v/>
      </c>
      <c r="Q108" s="205" t="str">
        <f t="shared" si="7"/>
        <v/>
      </c>
    </row>
    <row r="109" spans="5:17" x14ac:dyDescent="0.25">
      <c r="E109" s="205" t="str">
        <f t="shared" si="8"/>
        <v/>
      </c>
      <c r="G109" s="205" t="str">
        <f t="shared" si="9"/>
        <v/>
      </c>
      <c r="I109" s="205" t="str">
        <f t="shared" si="10"/>
        <v/>
      </c>
      <c r="K109" s="205" t="str">
        <f t="shared" si="11"/>
        <v/>
      </c>
      <c r="M109" s="205" t="str">
        <f t="shared" si="12"/>
        <v/>
      </c>
      <c r="O109" s="205" t="str">
        <f t="shared" si="13"/>
        <v/>
      </c>
      <c r="Q109" s="205" t="str">
        <f t="shared" si="7"/>
        <v/>
      </c>
    </row>
    <row r="110" spans="5:17" x14ac:dyDescent="0.25">
      <c r="E110" s="205" t="str">
        <f t="shared" si="8"/>
        <v/>
      </c>
      <c r="G110" s="205" t="str">
        <f t="shared" si="9"/>
        <v/>
      </c>
      <c r="I110" s="205" t="str">
        <f t="shared" si="10"/>
        <v/>
      </c>
      <c r="K110" s="205" t="str">
        <f t="shared" si="11"/>
        <v/>
      </c>
      <c r="M110" s="205" t="str">
        <f t="shared" si="12"/>
        <v/>
      </c>
      <c r="O110" s="205" t="str">
        <f t="shared" si="13"/>
        <v/>
      </c>
      <c r="Q110" s="205" t="str">
        <f t="shared" si="7"/>
        <v/>
      </c>
    </row>
    <row r="111" spans="5:17" x14ac:dyDescent="0.25">
      <c r="E111" s="205" t="str">
        <f t="shared" si="8"/>
        <v/>
      </c>
      <c r="G111" s="205" t="str">
        <f t="shared" si="9"/>
        <v/>
      </c>
      <c r="I111" s="205" t="str">
        <f t="shared" si="10"/>
        <v/>
      </c>
      <c r="K111" s="205" t="str">
        <f t="shared" si="11"/>
        <v/>
      </c>
      <c r="M111" s="205" t="str">
        <f t="shared" si="12"/>
        <v/>
      </c>
      <c r="O111" s="205" t="str">
        <f t="shared" si="13"/>
        <v/>
      </c>
      <c r="Q111" s="205" t="str">
        <f t="shared" si="7"/>
        <v/>
      </c>
    </row>
    <row r="112" spans="5:17" x14ac:dyDescent="0.25">
      <c r="E112" s="205" t="str">
        <f t="shared" si="8"/>
        <v/>
      </c>
      <c r="G112" s="205" t="str">
        <f t="shared" si="9"/>
        <v/>
      </c>
      <c r="I112" s="205" t="str">
        <f t="shared" si="10"/>
        <v/>
      </c>
      <c r="K112" s="205" t="str">
        <f t="shared" si="11"/>
        <v/>
      </c>
      <c r="M112" s="205" t="str">
        <f t="shared" si="12"/>
        <v/>
      </c>
      <c r="O112" s="205" t="str">
        <f t="shared" si="13"/>
        <v/>
      </c>
      <c r="Q112" s="205" t="str">
        <f t="shared" si="7"/>
        <v/>
      </c>
    </row>
    <row r="113" spans="5:17" x14ac:dyDescent="0.25">
      <c r="E113" s="205" t="str">
        <f t="shared" si="8"/>
        <v/>
      </c>
      <c r="G113" s="205" t="str">
        <f t="shared" si="9"/>
        <v/>
      </c>
      <c r="I113" s="205" t="str">
        <f t="shared" si="10"/>
        <v/>
      </c>
      <c r="K113" s="205" t="str">
        <f t="shared" si="11"/>
        <v/>
      </c>
      <c r="M113" s="205" t="str">
        <f t="shared" si="12"/>
        <v/>
      </c>
      <c r="O113" s="205" t="str">
        <f t="shared" si="13"/>
        <v/>
      </c>
      <c r="Q113" s="205" t="str">
        <f t="shared" si="7"/>
        <v/>
      </c>
    </row>
    <row r="114" spans="5:17" x14ac:dyDescent="0.25">
      <c r="E114" s="205" t="str">
        <f t="shared" si="8"/>
        <v/>
      </c>
      <c r="G114" s="205" t="str">
        <f t="shared" si="9"/>
        <v/>
      </c>
      <c r="I114" s="205" t="str">
        <f t="shared" si="10"/>
        <v/>
      </c>
      <c r="K114" s="205" t="str">
        <f t="shared" si="11"/>
        <v/>
      </c>
      <c r="M114" s="205" t="str">
        <f t="shared" si="12"/>
        <v/>
      </c>
      <c r="O114" s="205" t="str">
        <f t="shared" si="13"/>
        <v/>
      </c>
      <c r="Q114" s="205" t="str">
        <f t="shared" si="7"/>
        <v/>
      </c>
    </row>
    <row r="115" spans="5:17" x14ac:dyDescent="0.25">
      <c r="E115" s="205" t="str">
        <f t="shared" si="8"/>
        <v/>
      </c>
      <c r="G115" s="205" t="str">
        <f t="shared" si="9"/>
        <v/>
      </c>
      <c r="I115" s="205" t="str">
        <f t="shared" si="10"/>
        <v/>
      </c>
      <c r="K115" s="205" t="str">
        <f t="shared" si="11"/>
        <v/>
      </c>
      <c r="M115" s="205" t="str">
        <f t="shared" si="12"/>
        <v/>
      </c>
      <c r="O115" s="205" t="str">
        <f t="shared" si="13"/>
        <v/>
      </c>
      <c r="Q115" s="205" t="str">
        <f t="shared" si="7"/>
        <v/>
      </c>
    </row>
    <row r="116" spans="5:17" x14ac:dyDescent="0.25">
      <c r="E116" s="205" t="str">
        <f t="shared" si="8"/>
        <v/>
      </c>
      <c r="G116" s="205" t="str">
        <f t="shared" si="9"/>
        <v/>
      </c>
      <c r="I116" s="205" t="str">
        <f t="shared" si="10"/>
        <v/>
      </c>
      <c r="K116" s="205" t="str">
        <f t="shared" si="11"/>
        <v/>
      </c>
      <c r="M116" s="205" t="str">
        <f t="shared" si="12"/>
        <v/>
      </c>
      <c r="O116" s="205" t="str">
        <f t="shared" si="13"/>
        <v/>
      </c>
      <c r="Q116" s="205" t="str">
        <f t="shared" si="7"/>
        <v/>
      </c>
    </row>
    <row r="117" spans="5:17" x14ac:dyDescent="0.25">
      <c r="E117" s="205" t="str">
        <f t="shared" si="8"/>
        <v/>
      </c>
      <c r="G117" s="205" t="str">
        <f t="shared" si="9"/>
        <v/>
      </c>
      <c r="I117" s="205" t="str">
        <f t="shared" si="10"/>
        <v/>
      </c>
      <c r="K117" s="205" t="str">
        <f t="shared" si="11"/>
        <v/>
      </c>
      <c r="M117" s="205" t="str">
        <f t="shared" si="12"/>
        <v/>
      </c>
      <c r="O117" s="205" t="str">
        <f t="shared" si="13"/>
        <v/>
      </c>
      <c r="Q117" s="205" t="str">
        <f t="shared" si="7"/>
        <v/>
      </c>
    </row>
    <row r="118" spans="5:17" x14ac:dyDescent="0.25">
      <c r="E118" s="205" t="str">
        <f t="shared" si="8"/>
        <v/>
      </c>
      <c r="G118" s="205" t="str">
        <f t="shared" si="9"/>
        <v/>
      </c>
      <c r="I118" s="205" t="str">
        <f t="shared" si="10"/>
        <v/>
      </c>
      <c r="K118" s="205" t="str">
        <f t="shared" si="11"/>
        <v/>
      </c>
      <c r="M118" s="205" t="str">
        <f t="shared" si="12"/>
        <v/>
      </c>
      <c r="O118" s="205" t="str">
        <f t="shared" si="13"/>
        <v/>
      </c>
      <c r="Q118" s="205" t="str">
        <f t="shared" si="7"/>
        <v/>
      </c>
    </row>
    <row r="119" spans="5:17" x14ac:dyDescent="0.25">
      <c r="E119" s="205" t="str">
        <f t="shared" si="8"/>
        <v/>
      </c>
      <c r="G119" s="205" t="str">
        <f t="shared" si="9"/>
        <v/>
      </c>
      <c r="I119" s="205" t="str">
        <f t="shared" si="10"/>
        <v/>
      </c>
      <c r="K119" s="205" t="str">
        <f t="shared" si="11"/>
        <v/>
      </c>
      <c r="M119" s="205" t="str">
        <f t="shared" si="12"/>
        <v/>
      </c>
      <c r="O119" s="205" t="str">
        <f t="shared" si="13"/>
        <v/>
      </c>
      <c r="Q119" s="205" t="str">
        <f t="shared" si="7"/>
        <v/>
      </c>
    </row>
    <row r="120" spans="5:17" x14ac:dyDescent="0.25">
      <c r="E120" s="205" t="str">
        <f t="shared" si="8"/>
        <v/>
      </c>
      <c r="G120" s="205" t="str">
        <f t="shared" si="9"/>
        <v/>
      </c>
      <c r="I120" s="205" t="str">
        <f t="shared" si="10"/>
        <v/>
      </c>
      <c r="K120" s="205" t="str">
        <f t="shared" si="11"/>
        <v/>
      </c>
      <c r="M120" s="205" t="str">
        <f t="shared" si="12"/>
        <v/>
      </c>
      <c r="O120" s="205" t="str">
        <f t="shared" si="13"/>
        <v/>
      </c>
      <c r="Q120" s="205" t="str">
        <f t="shared" si="7"/>
        <v/>
      </c>
    </row>
    <row r="121" spans="5:17" x14ac:dyDescent="0.25">
      <c r="E121" s="205" t="str">
        <f t="shared" si="8"/>
        <v/>
      </c>
      <c r="G121" s="205" t="str">
        <f t="shared" si="9"/>
        <v/>
      </c>
      <c r="I121" s="205" t="str">
        <f t="shared" si="10"/>
        <v/>
      </c>
      <c r="K121" s="205" t="str">
        <f t="shared" si="11"/>
        <v/>
      </c>
      <c r="M121" s="205" t="str">
        <f t="shared" si="12"/>
        <v/>
      </c>
      <c r="O121" s="205" t="str">
        <f t="shared" si="13"/>
        <v/>
      </c>
      <c r="Q121" s="205" t="str">
        <f t="shared" si="7"/>
        <v/>
      </c>
    </row>
    <row r="122" spans="5:17" x14ac:dyDescent="0.25">
      <c r="E122" s="205" t="str">
        <f t="shared" si="8"/>
        <v/>
      </c>
      <c r="G122" s="205" t="str">
        <f t="shared" si="9"/>
        <v/>
      </c>
      <c r="I122" s="205" t="str">
        <f t="shared" si="10"/>
        <v/>
      </c>
      <c r="K122" s="205" t="str">
        <f t="shared" si="11"/>
        <v/>
      </c>
      <c r="M122" s="205" t="str">
        <f t="shared" si="12"/>
        <v/>
      </c>
      <c r="O122" s="205" t="str">
        <f t="shared" si="13"/>
        <v/>
      </c>
      <c r="Q122" s="205" t="str">
        <f t="shared" si="7"/>
        <v/>
      </c>
    </row>
    <row r="123" spans="5:17" x14ac:dyDescent="0.25">
      <c r="E123" s="205" t="str">
        <f t="shared" si="8"/>
        <v/>
      </c>
      <c r="G123" s="205" t="str">
        <f t="shared" si="9"/>
        <v/>
      </c>
      <c r="I123" s="205" t="str">
        <f t="shared" si="10"/>
        <v/>
      </c>
      <c r="K123" s="205" t="str">
        <f t="shared" si="11"/>
        <v/>
      </c>
      <c r="M123" s="205" t="str">
        <f t="shared" si="12"/>
        <v/>
      </c>
      <c r="O123" s="205" t="str">
        <f t="shared" si="13"/>
        <v/>
      </c>
      <c r="Q123" s="205" t="str">
        <f t="shared" si="7"/>
        <v/>
      </c>
    </row>
    <row r="124" spans="5:17" x14ac:dyDescent="0.25">
      <c r="E124" s="205" t="str">
        <f t="shared" si="8"/>
        <v/>
      </c>
      <c r="G124" s="205" t="str">
        <f t="shared" si="9"/>
        <v/>
      </c>
      <c r="I124" s="205" t="str">
        <f t="shared" si="10"/>
        <v/>
      </c>
      <c r="K124" s="205" t="str">
        <f t="shared" si="11"/>
        <v/>
      </c>
      <c r="M124" s="205" t="str">
        <f t="shared" si="12"/>
        <v/>
      </c>
      <c r="O124" s="205" t="str">
        <f t="shared" si="13"/>
        <v/>
      </c>
      <c r="Q124" s="205" t="str">
        <f t="shared" si="7"/>
        <v/>
      </c>
    </row>
    <row r="125" spans="5:17" x14ac:dyDescent="0.25">
      <c r="E125" s="205" t="str">
        <f t="shared" si="8"/>
        <v/>
      </c>
      <c r="G125" s="205" t="str">
        <f t="shared" si="9"/>
        <v/>
      </c>
      <c r="I125" s="205" t="str">
        <f t="shared" si="10"/>
        <v/>
      </c>
      <c r="K125" s="205" t="str">
        <f t="shared" si="11"/>
        <v/>
      </c>
      <c r="M125" s="205" t="str">
        <f t="shared" si="12"/>
        <v/>
      </c>
      <c r="O125" s="205" t="str">
        <f t="shared" si="13"/>
        <v/>
      </c>
      <c r="Q125" s="205" t="str">
        <f t="shared" si="7"/>
        <v/>
      </c>
    </row>
    <row r="126" spans="5:17" x14ac:dyDescent="0.25">
      <c r="E126" s="205" t="str">
        <f t="shared" si="8"/>
        <v/>
      </c>
      <c r="G126" s="205" t="str">
        <f t="shared" si="9"/>
        <v/>
      </c>
      <c r="I126" s="205" t="str">
        <f t="shared" si="10"/>
        <v/>
      </c>
      <c r="K126" s="205" t="str">
        <f t="shared" si="11"/>
        <v/>
      </c>
      <c r="M126" s="205" t="str">
        <f t="shared" si="12"/>
        <v/>
      </c>
      <c r="O126" s="205" t="str">
        <f t="shared" si="13"/>
        <v/>
      </c>
      <c r="Q126" s="205" t="str">
        <f t="shared" si="7"/>
        <v/>
      </c>
    </row>
    <row r="127" spans="5:17" x14ac:dyDescent="0.25">
      <c r="E127" s="205" t="str">
        <f t="shared" si="8"/>
        <v/>
      </c>
      <c r="G127" s="205" t="str">
        <f t="shared" si="9"/>
        <v/>
      </c>
      <c r="I127" s="205" t="str">
        <f t="shared" si="10"/>
        <v/>
      </c>
      <c r="K127" s="205" t="str">
        <f t="shared" si="11"/>
        <v/>
      </c>
      <c r="M127" s="205" t="str">
        <f t="shared" si="12"/>
        <v/>
      </c>
      <c r="O127" s="205" t="str">
        <f t="shared" si="13"/>
        <v/>
      </c>
      <c r="Q127" s="205" t="str">
        <f t="shared" si="7"/>
        <v/>
      </c>
    </row>
    <row r="128" spans="5:17" x14ac:dyDescent="0.25">
      <c r="E128" s="205" t="str">
        <f t="shared" si="8"/>
        <v/>
      </c>
      <c r="G128" s="205" t="str">
        <f t="shared" si="9"/>
        <v/>
      </c>
      <c r="I128" s="205" t="str">
        <f t="shared" si="10"/>
        <v/>
      </c>
      <c r="K128" s="205" t="str">
        <f t="shared" si="11"/>
        <v/>
      </c>
      <c r="M128" s="205" t="str">
        <f t="shared" si="12"/>
        <v/>
      </c>
      <c r="O128" s="205" t="str">
        <f t="shared" si="13"/>
        <v/>
      </c>
      <c r="Q128" s="205" t="str">
        <f t="shared" si="7"/>
        <v/>
      </c>
    </row>
    <row r="129" spans="5:17" x14ac:dyDescent="0.25">
      <c r="E129" s="205" t="str">
        <f t="shared" si="8"/>
        <v/>
      </c>
      <c r="G129" s="205" t="str">
        <f t="shared" si="9"/>
        <v/>
      </c>
      <c r="I129" s="205" t="str">
        <f t="shared" si="10"/>
        <v/>
      </c>
      <c r="K129" s="205" t="str">
        <f t="shared" si="11"/>
        <v/>
      </c>
      <c r="M129" s="205" t="str">
        <f t="shared" si="12"/>
        <v/>
      </c>
      <c r="O129" s="205" t="str">
        <f t="shared" si="13"/>
        <v/>
      </c>
      <c r="Q129" s="205" t="str">
        <f t="shared" si="7"/>
        <v/>
      </c>
    </row>
    <row r="130" spans="5:17" x14ac:dyDescent="0.25">
      <c r="E130" s="205" t="str">
        <f t="shared" si="8"/>
        <v/>
      </c>
      <c r="G130" s="205" t="str">
        <f t="shared" si="9"/>
        <v/>
      </c>
      <c r="I130" s="205" t="str">
        <f t="shared" si="10"/>
        <v/>
      </c>
      <c r="K130" s="205" t="str">
        <f t="shared" si="11"/>
        <v/>
      </c>
      <c r="M130" s="205" t="str">
        <f t="shared" si="12"/>
        <v/>
      </c>
      <c r="O130" s="205" t="str">
        <f t="shared" si="13"/>
        <v/>
      </c>
      <c r="Q130" s="205" t="str">
        <f t="shared" si="7"/>
        <v/>
      </c>
    </row>
    <row r="131" spans="5:17" x14ac:dyDescent="0.25">
      <c r="E131" s="205" t="str">
        <f t="shared" si="8"/>
        <v/>
      </c>
      <c r="G131" s="205" t="str">
        <f t="shared" si="9"/>
        <v/>
      </c>
      <c r="I131" s="205" t="str">
        <f t="shared" si="10"/>
        <v/>
      </c>
      <c r="K131" s="205" t="str">
        <f t="shared" si="11"/>
        <v/>
      </c>
      <c r="M131" s="205" t="str">
        <f t="shared" si="12"/>
        <v/>
      </c>
      <c r="O131" s="205" t="str">
        <f t="shared" si="13"/>
        <v/>
      </c>
      <c r="Q131" s="205" t="str">
        <f t="shared" si="7"/>
        <v/>
      </c>
    </row>
    <row r="132" spans="5:17" x14ac:dyDescent="0.25">
      <c r="E132" s="205" t="str">
        <f t="shared" si="8"/>
        <v/>
      </c>
      <c r="G132" s="205" t="str">
        <f t="shared" si="9"/>
        <v/>
      </c>
      <c r="I132" s="205" t="str">
        <f t="shared" si="10"/>
        <v/>
      </c>
      <c r="K132" s="205" t="str">
        <f t="shared" si="11"/>
        <v/>
      </c>
      <c r="M132" s="205" t="str">
        <f t="shared" si="12"/>
        <v/>
      </c>
      <c r="O132" s="205" t="str">
        <f t="shared" si="13"/>
        <v/>
      </c>
      <c r="Q132" s="205" t="str">
        <f t="shared" si="7"/>
        <v/>
      </c>
    </row>
    <row r="133" spans="5:17" x14ac:dyDescent="0.25">
      <c r="E133" s="205" t="str">
        <f t="shared" si="8"/>
        <v/>
      </c>
      <c r="G133" s="205" t="str">
        <f t="shared" si="9"/>
        <v/>
      </c>
      <c r="I133" s="205" t="str">
        <f t="shared" si="10"/>
        <v/>
      </c>
      <c r="K133" s="205" t="str">
        <f t="shared" si="11"/>
        <v/>
      </c>
      <c r="M133" s="205" t="str">
        <f t="shared" si="12"/>
        <v/>
      </c>
      <c r="O133" s="205" t="str">
        <f t="shared" si="13"/>
        <v/>
      </c>
      <c r="Q133" s="205" t="str">
        <f t="shared" si="7"/>
        <v/>
      </c>
    </row>
    <row r="134" spans="5:17" x14ac:dyDescent="0.25">
      <c r="E134" s="205" t="str">
        <f t="shared" si="8"/>
        <v/>
      </c>
      <c r="G134" s="205" t="str">
        <f t="shared" si="9"/>
        <v/>
      </c>
      <c r="I134" s="205" t="str">
        <f t="shared" si="10"/>
        <v/>
      </c>
      <c r="K134" s="205" t="str">
        <f t="shared" si="11"/>
        <v/>
      </c>
      <c r="M134" s="205" t="str">
        <f t="shared" si="12"/>
        <v/>
      </c>
      <c r="O134" s="205" t="str">
        <f t="shared" si="13"/>
        <v/>
      </c>
      <c r="Q134" s="205" t="str">
        <f t="shared" si="7"/>
        <v/>
      </c>
    </row>
    <row r="135" spans="5:17" x14ac:dyDescent="0.25">
      <c r="E135" s="205" t="str">
        <f t="shared" si="8"/>
        <v/>
      </c>
      <c r="G135" s="205" t="str">
        <f t="shared" si="9"/>
        <v/>
      </c>
      <c r="I135" s="205" t="str">
        <f t="shared" si="10"/>
        <v/>
      </c>
      <c r="K135" s="205" t="str">
        <f t="shared" si="11"/>
        <v/>
      </c>
      <c r="M135" s="205" t="str">
        <f t="shared" si="12"/>
        <v/>
      </c>
      <c r="O135" s="205" t="str">
        <f t="shared" si="13"/>
        <v/>
      </c>
      <c r="Q135" s="205" t="str">
        <f t="shared" si="7"/>
        <v/>
      </c>
    </row>
    <row r="136" spans="5:17" x14ac:dyDescent="0.25">
      <c r="E136" s="205" t="str">
        <f t="shared" si="8"/>
        <v/>
      </c>
      <c r="G136" s="205" t="str">
        <f t="shared" si="9"/>
        <v/>
      </c>
      <c r="I136" s="205" t="str">
        <f t="shared" si="10"/>
        <v/>
      </c>
      <c r="K136" s="205" t="str">
        <f t="shared" si="11"/>
        <v/>
      </c>
      <c r="M136" s="205" t="str">
        <f t="shared" si="12"/>
        <v/>
      </c>
      <c r="O136" s="205" t="str">
        <f t="shared" si="13"/>
        <v/>
      </c>
      <c r="Q136" s="205" t="str">
        <f t="shared" si="7"/>
        <v/>
      </c>
    </row>
    <row r="137" spans="5:17" x14ac:dyDescent="0.25">
      <c r="E137" s="205" t="str">
        <f t="shared" si="8"/>
        <v/>
      </c>
      <c r="G137" s="205" t="str">
        <f t="shared" si="9"/>
        <v/>
      </c>
      <c r="I137" s="205" t="str">
        <f t="shared" si="10"/>
        <v/>
      </c>
      <c r="K137" s="205" t="str">
        <f t="shared" si="11"/>
        <v/>
      </c>
      <c r="M137" s="205" t="str">
        <f t="shared" si="12"/>
        <v/>
      </c>
      <c r="O137" s="205" t="str">
        <f t="shared" si="13"/>
        <v/>
      </c>
      <c r="Q137" s="205" t="str">
        <f t="shared" si="7"/>
        <v/>
      </c>
    </row>
    <row r="138" spans="5:17" x14ac:dyDescent="0.25">
      <c r="E138" s="205" t="str">
        <f t="shared" si="8"/>
        <v/>
      </c>
      <c r="G138" s="205" t="str">
        <f t="shared" si="9"/>
        <v/>
      </c>
      <c r="I138" s="205" t="str">
        <f t="shared" si="10"/>
        <v/>
      </c>
      <c r="K138" s="205" t="str">
        <f t="shared" si="11"/>
        <v/>
      </c>
      <c r="M138" s="205" t="str">
        <f t="shared" si="12"/>
        <v/>
      </c>
      <c r="O138" s="205" t="str">
        <f t="shared" si="13"/>
        <v/>
      </c>
      <c r="Q138" s="205" t="str">
        <f t="shared" si="7"/>
        <v/>
      </c>
    </row>
    <row r="139" spans="5:17" x14ac:dyDescent="0.25">
      <c r="E139" s="205" t="str">
        <f t="shared" si="8"/>
        <v/>
      </c>
      <c r="G139" s="205" t="str">
        <f t="shared" si="9"/>
        <v/>
      </c>
      <c r="I139" s="205" t="str">
        <f t="shared" si="10"/>
        <v/>
      </c>
      <c r="K139" s="205" t="str">
        <f t="shared" si="11"/>
        <v/>
      </c>
      <c r="M139" s="205" t="str">
        <f t="shared" si="12"/>
        <v/>
      </c>
      <c r="O139" s="205" t="str">
        <f t="shared" si="13"/>
        <v/>
      </c>
      <c r="Q139" s="205" t="str">
        <f t="shared" si="7"/>
        <v/>
      </c>
    </row>
    <row r="140" spans="5:17" x14ac:dyDescent="0.25">
      <c r="E140" s="205" t="str">
        <f t="shared" si="8"/>
        <v/>
      </c>
      <c r="G140" s="205" t="str">
        <f t="shared" si="9"/>
        <v/>
      </c>
      <c r="I140" s="205" t="str">
        <f t="shared" si="10"/>
        <v/>
      </c>
      <c r="K140" s="205" t="str">
        <f t="shared" si="11"/>
        <v/>
      </c>
      <c r="M140" s="205" t="str">
        <f t="shared" si="12"/>
        <v/>
      </c>
      <c r="O140" s="205" t="str">
        <f t="shared" si="13"/>
        <v/>
      </c>
      <c r="Q140" s="205" t="str">
        <f t="shared" ref="Q140:Q203" si="14">IF(OR($B140=0,P140=0),"",P140/$B140)</f>
        <v/>
      </c>
    </row>
    <row r="141" spans="5:17" x14ac:dyDescent="0.25">
      <c r="E141" s="205" t="str">
        <f t="shared" ref="E141:E204" si="15">IF(OR($B141=0,D141=0),"",D141/$B141)</f>
        <v/>
      </c>
      <c r="G141" s="205" t="str">
        <f t="shared" ref="G141:G204" si="16">IF(OR($B141=0,F141=0),"",F141/$B141)</f>
        <v/>
      </c>
      <c r="I141" s="205" t="str">
        <f t="shared" ref="I141:I204" si="17">IF(OR($B141=0,H141=0),"",H141/$B141)</f>
        <v/>
      </c>
      <c r="K141" s="205" t="str">
        <f t="shared" ref="K141:K204" si="18">IF(OR($B141=0,J141=0),"",J141/$B141)</f>
        <v/>
      </c>
      <c r="M141" s="205" t="str">
        <f t="shared" ref="M141:M204" si="19">IF(OR($B141=0,L141=0),"",L141/$B141)</f>
        <v/>
      </c>
      <c r="O141" s="205" t="str">
        <f t="shared" ref="O141:O204" si="20">IF(OR($B141=0,N141=0),"",N141/$B141)</f>
        <v/>
      </c>
      <c r="Q141" s="205" t="str">
        <f t="shared" si="14"/>
        <v/>
      </c>
    </row>
    <row r="142" spans="5:17" x14ac:dyDescent="0.25">
      <c r="E142" s="205" t="str">
        <f t="shared" si="15"/>
        <v/>
      </c>
      <c r="G142" s="205" t="str">
        <f t="shared" si="16"/>
        <v/>
      </c>
      <c r="I142" s="205" t="str">
        <f t="shared" si="17"/>
        <v/>
      </c>
      <c r="K142" s="205" t="str">
        <f t="shared" si="18"/>
        <v/>
      </c>
      <c r="M142" s="205" t="str">
        <f t="shared" si="19"/>
        <v/>
      </c>
      <c r="O142" s="205" t="str">
        <f t="shared" si="20"/>
        <v/>
      </c>
      <c r="Q142" s="205" t="str">
        <f t="shared" si="14"/>
        <v/>
      </c>
    </row>
    <row r="143" spans="5:17" x14ac:dyDescent="0.25">
      <c r="E143" s="205" t="str">
        <f t="shared" si="15"/>
        <v/>
      </c>
      <c r="G143" s="205" t="str">
        <f t="shared" si="16"/>
        <v/>
      </c>
      <c r="I143" s="205" t="str">
        <f t="shared" si="17"/>
        <v/>
      </c>
      <c r="K143" s="205" t="str">
        <f t="shared" si="18"/>
        <v/>
      </c>
      <c r="M143" s="205" t="str">
        <f t="shared" si="19"/>
        <v/>
      </c>
      <c r="O143" s="205" t="str">
        <f t="shared" si="20"/>
        <v/>
      </c>
      <c r="Q143" s="205" t="str">
        <f t="shared" si="14"/>
        <v/>
      </c>
    </row>
    <row r="144" spans="5:17" x14ac:dyDescent="0.25">
      <c r="E144" s="205" t="str">
        <f t="shared" si="15"/>
        <v/>
      </c>
      <c r="G144" s="205" t="str">
        <f t="shared" si="16"/>
        <v/>
      </c>
      <c r="I144" s="205" t="str">
        <f t="shared" si="17"/>
        <v/>
      </c>
      <c r="K144" s="205" t="str">
        <f t="shared" si="18"/>
        <v/>
      </c>
      <c r="M144" s="205" t="str">
        <f t="shared" si="19"/>
        <v/>
      </c>
      <c r="O144" s="205" t="str">
        <f t="shared" si="20"/>
        <v/>
      </c>
      <c r="Q144" s="205" t="str">
        <f t="shared" si="14"/>
        <v/>
      </c>
    </row>
    <row r="145" spans="5:17" x14ac:dyDescent="0.25">
      <c r="E145" s="205" t="str">
        <f t="shared" si="15"/>
        <v/>
      </c>
      <c r="G145" s="205" t="str">
        <f t="shared" si="16"/>
        <v/>
      </c>
      <c r="I145" s="205" t="str">
        <f t="shared" si="17"/>
        <v/>
      </c>
      <c r="K145" s="205" t="str">
        <f t="shared" si="18"/>
        <v/>
      </c>
      <c r="M145" s="205" t="str">
        <f t="shared" si="19"/>
        <v/>
      </c>
      <c r="O145" s="205" t="str">
        <f t="shared" si="20"/>
        <v/>
      </c>
      <c r="Q145" s="205" t="str">
        <f t="shared" si="14"/>
        <v/>
      </c>
    </row>
    <row r="146" spans="5:17" x14ac:dyDescent="0.25">
      <c r="E146" s="205" t="str">
        <f t="shared" si="15"/>
        <v/>
      </c>
      <c r="G146" s="205" t="str">
        <f t="shared" si="16"/>
        <v/>
      </c>
      <c r="I146" s="205" t="str">
        <f t="shared" si="17"/>
        <v/>
      </c>
      <c r="K146" s="205" t="str">
        <f t="shared" si="18"/>
        <v/>
      </c>
      <c r="M146" s="205" t="str">
        <f t="shared" si="19"/>
        <v/>
      </c>
      <c r="O146" s="205" t="str">
        <f t="shared" si="20"/>
        <v/>
      </c>
      <c r="Q146" s="205" t="str">
        <f t="shared" si="14"/>
        <v/>
      </c>
    </row>
    <row r="147" spans="5:17" x14ac:dyDescent="0.25">
      <c r="E147" s="205" t="str">
        <f t="shared" si="15"/>
        <v/>
      </c>
      <c r="G147" s="205" t="str">
        <f t="shared" si="16"/>
        <v/>
      </c>
      <c r="I147" s="205" t="str">
        <f t="shared" si="17"/>
        <v/>
      </c>
      <c r="K147" s="205" t="str">
        <f t="shared" si="18"/>
        <v/>
      </c>
      <c r="M147" s="205" t="str">
        <f t="shared" si="19"/>
        <v/>
      </c>
      <c r="O147" s="205" t="str">
        <f t="shared" si="20"/>
        <v/>
      </c>
      <c r="Q147" s="205" t="str">
        <f t="shared" si="14"/>
        <v/>
      </c>
    </row>
    <row r="148" spans="5:17" x14ac:dyDescent="0.25">
      <c r="E148" s="205" t="str">
        <f t="shared" si="15"/>
        <v/>
      </c>
      <c r="G148" s="205" t="str">
        <f t="shared" si="16"/>
        <v/>
      </c>
      <c r="I148" s="205" t="str">
        <f t="shared" si="17"/>
        <v/>
      </c>
      <c r="K148" s="205" t="str">
        <f t="shared" si="18"/>
        <v/>
      </c>
      <c r="M148" s="205" t="str">
        <f t="shared" si="19"/>
        <v/>
      </c>
      <c r="O148" s="205" t="str">
        <f t="shared" si="20"/>
        <v/>
      </c>
      <c r="Q148" s="205" t="str">
        <f t="shared" si="14"/>
        <v/>
      </c>
    </row>
    <row r="149" spans="5:17" x14ac:dyDescent="0.25">
      <c r="E149" s="205" t="str">
        <f t="shared" si="15"/>
        <v/>
      </c>
      <c r="G149" s="205" t="str">
        <f t="shared" si="16"/>
        <v/>
      </c>
      <c r="I149" s="205" t="str">
        <f t="shared" si="17"/>
        <v/>
      </c>
      <c r="K149" s="205" t="str">
        <f t="shared" si="18"/>
        <v/>
      </c>
      <c r="M149" s="205" t="str">
        <f t="shared" si="19"/>
        <v/>
      </c>
      <c r="O149" s="205" t="str">
        <f t="shared" si="20"/>
        <v/>
      </c>
      <c r="Q149" s="205" t="str">
        <f t="shared" si="14"/>
        <v/>
      </c>
    </row>
    <row r="150" spans="5:17" x14ac:dyDescent="0.25">
      <c r="E150" s="205" t="str">
        <f t="shared" si="15"/>
        <v/>
      </c>
      <c r="G150" s="205" t="str">
        <f t="shared" si="16"/>
        <v/>
      </c>
      <c r="I150" s="205" t="str">
        <f t="shared" si="17"/>
        <v/>
      </c>
      <c r="K150" s="205" t="str">
        <f t="shared" si="18"/>
        <v/>
      </c>
      <c r="M150" s="205" t="str">
        <f t="shared" si="19"/>
        <v/>
      </c>
      <c r="O150" s="205" t="str">
        <f t="shared" si="20"/>
        <v/>
      </c>
      <c r="Q150" s="205" t="str">
        <f t="shared" si="14"/>
        <v/>
      </c>
    </row>
    <row r="151" spans="5:17" x14ac:dyDescent="0.25">
      <c r="E151" s="205" t="str">
        <f t="shared" si="15"/>
        <v/>
      </c>
      <c r="G151" s="205" t="str">
        <f t="shared" si="16"/>
        <v/>
      </c>
      <c r="I151" s="205" t="str">
        <f t="shared" si="17"/>
        <v/>
      </c>
      <c r="K151" s="205" t="str">
        <f t="shared" si="18"/>
        <v/>
      </c>
      <c r="M151" s="205" t="str">
        <f t="shared" si="19"/>
        <v/>
      </c>
      <c r="O151" s="205" t="str">
        <f t="shared" si="20"/>
        <v/>
      </c>
      <c r="Q151" s="205" t="str">
        <f t="shared" si="14"/>
        <v/>
      </c>
    </row>
    <row r="152" spans="5:17" x14ac:dyDescent="0.25">
      <c r="E152" s="205" t="str">
        <f t="shared" si="15"/>
        <v/>
      </c>
      <c r="G152" s="205" t="str">
        <f t="shared" si="16"/>
        <v/>
      </c>
      <c r="I152" s="205" t="str">
        <f t="shared" si="17"/>
        <v/>
      </c>
      <c r="K152" s="205" t="str">
        <f t="shared" si="18"/>
        <v/>
      </c>
      <c r="M152" s="205" t="str">
        <f t="shared" si="19"/>
        <v/>
      </c>
      <c r="O152" s="205" t="str">
        <f t="shared" si="20"/>
        <v/>
      </c>
      <c r="Q152" s="205" t="str">
        <f t="shared" si="14"/>
        <v/>
      </c>
    </row>
    <row r="153" spans="5:17" x14ac:dyDescent="0.25">
      <c r="E153" s="205" t="str">
        <f t="shared" si="15"/>
        <v/>
      </c>
      <c r="G153" s="205" t="str">
        <f t="shared" si="16"/>
        <v/>
      </c>
      <c r="I153" s="205" t="str">
        <f t="shared" si="17"/>
        <v/>
      </c>
      <c r="K153" s="205" t="str">
        <f t="shared" si="18"/>
        <v/>
      </c>
      <c r="M153" s="205" t="str">
        <f t="shared" si="19"/>
        <v/>
      </c>
      <c r="O153" s="205" t="str">
        <f t="shared" si="20"/>
        <v/>
      </c>
      <c r="Q153" s="205" t="str">
        <f t="shared" si="14"/>
        <v/>
      </c>
    </row>
    <row r="154" spans="5:17" x14ac:dyDescent="0.25">
      <c r="E154" s="205" t="str">
        <f t="shared" si="15"/>
        <v/>
      </c>
      <c r="G154" s="205" t="str">
        <f t="shared" si="16"/>
        <v/>
      </c>
      <c r="I154" s="205" t="str">
        <f t="shared" si="17"/>
        <v/>
      </c>
      <c r="K154" s="205" t="str">
        <f t="shared" si="18"/>
        <v/>
      </c>
      <c r="M154" s="205" t="str">
        <f t="shared" si="19"/>
        <v/>
      </c>
      <c r="O154" s="205" t="str">
        <f t="shared" si="20"/>
        <v/>
      </c>
      <c r="Q154" s="205" t="str">
        <f t="shared" si="14"/>
        <v/>
      </c>
    </row>
    <row r="155" spans="5:17" x14ac:dyDescent="0.25">
      <c r="E155" s="205" t="str">
        <f t="shared" si="15"/>
        <v/>
      </c>
      <c r="G155" s="205" t="str">
        <f t="shared" si="16"/>
        <v/>
      </c>
      <c r="I155" s="205" t="str">
        <f t="shared" si="17"/>
        <v/>
      </c>
      <c r="K155" s="205" t="str">
        <f t="shared" si="18"/>
        <v/>
      </c>
      <c r="M155" s="205" t="str">
        <f t="shared" si="19"/>
        <v/>
      </c>
      <c r="O155" s="205" t="str">
        <f t="shared" si="20"/>
        <v/>
      </c>
      <c r="Q155" s="205" t="str">
        <f t="shared" si="14"/>
        <v/>
      </c>
    </row>
    <row r="156" spans="5:17" x14ac:dyDescent="0.25">
      <c r="E156" s="205" t="str">
        <f t="shared" si="15"/>
        <v/>
      </c>
      <c r="G156" s="205" t="str">
        <f t="shared" si="16"/>
        <v/>
      </c>
      <c r="I156" s="205" t="str">
        <f t="shared" si="17"/>
        <v/>
      </c>
      <c r="K156" s="205" t="str">
        <f t="shared" si="18"/>
        <v/>
      </c>
      <c r="M156" s="205" t="str">
        <f t="shared" si="19"/>
        <v/>
      </c>
      <c r="O156" s="205" t="str">
        <f t="shared" si="20"/>
        <v/>
      </c>
      <c r="Q156" s="205" t="str">
        <f t="shared" si="14"/>
        <v/>
      </c>
    </row>
    <row r="157" spans="5:17" x14ac:dyDescent="0.25">
      <c r="E157" s="205" t="str">
        <f t="shared" si="15"/>
        <v/>
      </c>
      <c r="G157" s="205" t="str">
        <f t="shared" si="16"/>
        <v/>
      </c>
      <c r="I157" s="205" t="str">
        <f t="shared" si="17"/>
        <v/>
      </c>
      <c r="K157" s="205" t="str">
        <f t="shared" si="18"/>
        <v/>
      </c>
      <c r="M157" s="205" t="str">
        <f t="shared" si="19"/>
        <v/>
      </c>
      <c r="O157" s="205" t="str">
        <f t="shared" si="20"/>
        <v/>
      </c>
      <c r="Q157" s="205" t="str">
        <f t="shared" si="14"/>
        <v/>
      </c>
    </row>
    <row r="158" spans="5:17" x14ac:dyDescent="0.25">
      <c r="E158" s="205" t="str">
        <f t="shared" si="15"/>
        <v/>
      </c>
      <c r="G158" s="205" t="str">
        <f t="shared" si="16"/>
        <v/>
      </c>
      <c r="I158" s="205" t="str">
        <f t="shared" si="17"/>
        <v/>
      </c>
      <c r="K158" s="205" t="str">
        <f t="shared" si="18"/>
        <v/>
      </c>
      <c r="M158" s="205" t="str">
        <f t="shared" si="19"/>
        <v/>
      </c>
      <c r="O158" s="205" t="str">
        <f t="shared" si="20"/>
        <v/>
      </c>
      <c r="Q158" s="205" t="str">
        <f t="shared" si="14"/>
        <v/>
      </c>
    </row>
    <row r="159" spans="5:17" x14ac:dyDescent="0.25">
      <c r="E159" s="205" t="str">
        <f t="shared" si="15"/>
        <v/>
      </c>
      <c r="G159" s="205" t="str">
        <f t="shared" si="16"/>
        <v/>
      </c>
      <c r="I159" s="205" t="str">
        <f t="shared" si="17"/>
        <v/>
      </c>
      <c r="K159" s="205" t="str">
        <f t="shared" si="18"/>
        <v/>
      </c>
      <c r="M159" s="205" t="str">
        <f t="shared" si="19"/>
        <v/>
      </c>
      <c r="O159" s="205" t="str">
        <f t="shared" si="20"/>
        <v/>
      </c>
      <c r="Q159" s="205" t="str">
        <f t="shared" si="14"/>
        <v/>
      </c>
    </row>
    <row r="160" spans="5:17" x14ac:dyDescent="0.25">
      <c r="E160" s="205" t="str">
        <f t="shared" si="15"/>
        <v/>
      </c>
      <c r="G160" s="205" t="str">
        <f t="shared" si="16"/>
        <v/>
      </c>
      <c r="I160" s="205" t="str">
        <f t="shared" si="17"/>
        <v/>
      </c>
      <c r="K160" s="205" t="str">
        <f t="shared" si="18"/>
        <v/>
      </c>
      <c r="M160" s="205" t="str">
        <f t="shared" si="19"/>
        <v/>
      </c>
      <c r="O160" s="205" t="str">
        <f t="shared" si="20"/>
        <v/>
      </c>
      <c r="Q160" s="205" t="str">
        <f t="shared" si="14"/>
        <v/>
      </c>
    </row>
    <row r="161" spans="5:17" x14ac:dyDescent="0.25">
      <c r="E161" s="205" t="str">
        <f t="shared" si="15"/>
        <v/>
      </c>
      <c r="G161" s="205" t="str">
        <f t="shared" si="16"/>
        <v/>
      </c>
      <c r="I161" s="205" t="str">
        <f t="shared" si="17"/>
        <v/>
      </c>
      <c r="K161" s="205" t="str">
        <f t="shared" si="18"/>
        <v/>
      </c>
      <c r="M161" s="205" t="str">
        <f t="shared" si="19"/>
        <v/>
      </c>
      <c r="O161" s="205" t="str">
        <f t="shared" si="20"/>
        <v/>
      </c>
      <c r="Q161" s="205" t="str">
        <f t="shared" si="14"/>
        <v/>
      </c>
    </row>
    <row r="162" spans="5:17" x14ac:dyDescent="0.25">
      <c r="E162" s="205" t="str">
        <f t="shared" si="15"/>
        <v/>
      </c>
      <c r="G162" s="205" t="str">
        <f t="shared" si="16"/>
        <v/>
      </c>
      <c r="I162" s="205" t="str">
        <f t="shared" si="17"/>
        <v/>
      </c>
      <c r="K162" s="205" t="str">
        <f t="shared" si="18"/>
        <v/>
      </c>
      <c r="M162" s="205" t="str">
        <f t="shared" si="19"/>
        <v/>
      </c>
      <c r="O162" s="205" t="str">
        <f t="shared" si="20"/>
        <v/>
      </c>
      <c r="Q162" s="205" t="str">
        <f t="shared" si="14"/>
        <v/>
      </c>
    </row>
    <row r="163" spans="5:17" x14ac:dyDescent="0.25">
      <c r="E163" s="205" t="str">
        <f t="shared" si="15"/>
        <v/>
      </c>
      <c r="G163" s="205" t="str">
        <f t="shared" si="16"/>
        <v/>
      </c>
      <c r="I163" s="205" t="str">
        <f t="shared" si="17"/>
        <v/>
      </c>
      <c r="K163" s="205" t="str">
        <f t="shared" si="18"/>
        <v/>
      </c>
      <c r="M163" s="205" t="str">
        <f t="shared" si="19"/>
        <v/>
      </c>
      <c r="O163" s="205" t="str">
        <f t="shared" si="20"/>
        <v/>
      </c>
      <c r="Q163" s="205" t="str">
        <f t="shared" si="14"/>
        <v/>
      </c>
    </row>
    <row r="164" spans="5:17" x14ac:dyDescent="0.25">
      <c r="E164" s="205" t="str">
        <f t="shared" si="15"/>
        <v/>
      </c>
      <c r="G164" s="205" t="str">
        <f t="shared" si="16"/>
        <v/>
      </c>
      <c r="I164" s="205" t="str">
        <f t="shared" si="17"/>
        <v/>
      </c>
      <c r="K164" s="205" t="str">
        <f t="shared" si="18"/>
        <v/>
      </c>
      <c r="M164" s="205" t="str">
        <f t="shared" si="19"/>
        <v/>
      </c>
      <c r="O164" s="205" t="str">
        <f t="shared" si="20"/>
        <v/>
      </c>
      <c r="Q164" s="205" t="str">
        <f t="shared" si="14"/>
        <v/>
      </c>
    </row>
    <row r="165" spans="5:17" x14ac:dyDescent="0.25">
      <c r="E165" s="205" t="str">
        <f t="shared" si="15"/>
        <v/>
      </c>
      <c r="G165" s="205" t="str">
        <f t="shared" si="16"/>
        <v/>
      </c>
      <c r="I165" s="205" t="str">
        <f t="shared" si="17"/>
        <v/>
      </c>
      <c r="K165" s="205" t="str">
        <f t="shared" si="18"/>
        <v/>
      </c>
      <c r="M165" s="205" t="str">
        <f t="shared" si="19"/>
        <v/>
      </c>
      <c r="O165" s="205" t="str">
        <f t="shared" si="20"/>
        <v/>
      </c>
      <c r="Q165" s="205" t="str">
        <f t="shared" si="14"/>
        <v/>
      </c>
    </row>
    <row r="166" spans="5:17" x14ac:dyDescent="0.25">
      <c r="E166" s="205" t="str">
        <f t="shared" si="15"/>
        <v/>
      </c>
      <c r="G166" s="205" t="str">
        <f t="shared" si="16"/>
        <v/>
      </c>
      <c r="I166" s="205" t="str">
        <f t="shared" si="17"/>
        <v/>
      </c>
      <c r="K166" s="205" t="str">
        <f t="shared" si="18"/>
        <v/>
      </c>
      <c r="M166" s="205" t="str">
        <f t="shared" si="19"/>
        <v/>
      </c>
      <c r="O166" s="205" t="str">
        <f t="shared" si="20"/>
        <v/>
      </c>
      <c r="Q166" s="205" t="str">
        <f t="shared" si="14"/>
        <v/>
      </c>
    </row>
    <row r="167" spans="5:17" x14ac:dyDescent="0.25">
      <c r="E167" s="205" t="str">
        <f t="shared" si="15"/>
        <v/>
      </c>
      <c r="G167" s="205" t="str">
        <f t="shared" si="16"/>
        <v/>
      </c>
      <c r="I167" s="205" t="str">
        <f t="shared" si="17"/>
        <v/>
      </c>
      <c r="K167" s="205" t="str">
        <f t="shared" si="18"/>
        <v/>
      </c>
      <c r="M167" s="205" t="str">
        <f t="shared" si="19"/>
        <v/>
      </c>
      <c r="O167" s="205" t="str">
        <f t="shared" si="20"/>
        <v/>
      </c>
      <c r="Q167" s="205" t="str">
        <f t="shared" si="14"/>
        <v/>
      </c>
    </row>
    <row r="168" spans="5:17" x14ac:dyDescent="0.25">
      <c r="E168" s="205" t="str">
        <f t="shared" si="15"/>
        <v/>
      </c>
      <c r="G168" s="205" t="str">
        <f t="shared" si="16"/>
        <v/>
      </c>
      <c r="I168" s="205" t="str">
        <f t="shared" si="17"/>
        <v/>
      </c>
      <c r="K168" s="205" t="str">
        <f t="shared" si="18"/>
        <v/>
      </c>
      <c r="M168" s="205" t="str">
        <f t="shared" si="19"/>
        <v/>
      </c>
      <c r="O168" s="205" t="str">
        <f t="shared" si="20"/>
        <v/>
      </c>
      <c r="Q168" s="205" t="str">
        <f t="shared" si="14"/>
        <v/>
      </c>
    </row>
    <row r="169" spans="5:17" x14ac:dyDescent="0.25">
      <c r="E169" s="205" t="str">
        <f t="shared" si="15"/>
        <v/>
      </c>
      <c r="G169" s="205" t="str">
        <f t="shared" si="16"/>
        <v/>
      </c>
      <c r="I169" s="205" t="str">
        <f t="shared" si="17"/>
        <v/>
      </c>
      <c r="K169" s="205" t="str">
        <f t="shared" si="18"/>
        <v/>
      </c>
      <c r="M169" s="205" t="str">
        <f t="shared" si="19"/>
        <v/>
      </c>
      <c r="O169" s="205" t="str">
        <f t="shared" si="20"/>
        <v/>
      </c>
      <c r="Q169" s="205" t="str">
        <f t="shared" si="14"/>
        <v/>
      </c>
    </row>
    <row r="170" spans="5:17" x14ac:dyDescent="0.25">
      <c r="E170" s="205" t="str">
        <f t="shared" si="15"/>
        <v/>
      </c>
      <c r="G170" s="205" t="str">
        <f t="shared" si="16"/>
        <v/>
      </c>
      <c r="I170" s="205" t="str">
        <f t="shared" si="17"/>
        <v/>
      </c>
      <c r="K170" s="205" t="str">
        <f t="shared" si="18"/>
        <v/>
      </c>
      <c r="M170" s="205" t="str">
        <f t="shared" si="19"/>
        <v/>
      </c>
      <c r="O170" s="205" t="str">
        <f t="shared" si="20"/>
        <v/>
      </c>
      <c r="Q170" s="205" t="str">
        <f t="shared" si="14"/>
        <v/>
      </c>
    </row>
    <row r="171" spans="5:17" x14ac:dyDescent="0.25">
      <c r="E171" s="205" t="str">
        <f t="shared" si="15"/>
        <v/>
      </c>
      <c r="G171" s="205" t="str">
        <f t="shared" si="16"/>
        <v/>
      </c>
      <c r="I171" s="205" t="str">
        <f t="shared" si="17"/>
        <v/>
      </c>
      <c r="K171" s="205" t="str">
        <f t="shared" si="18"/>
        <v/>
      </c>
      <c r="M171" s="205" t="str">
        <f t="shared" si="19"/>
        <v/>
      </c>
      <c r="O171" s="205" t="str">
        <f t="shared" si="20"/>
        <v/>
      </c>
      <c r="Q171" s="205" t="str">
        <f t="shared" si="14"/>
        <v/>
      </c>
    </row>
    <row r="172" spans="5:17" x14ac:dyDescent="0.25">
      <c r="E172" s="205" t="str">
        <f t="shared" si="15"/>
        <v/>
      </c>
      <c r="G172" s="205" t="str">
        <f t="shared" si="16"/>
        <v/>
      </c>
      <c r="I172" s="205" t="str">
        <f t="shared" si="17"/>
        <v/>
      </c>
      <c r="K172" s="205" t="str">
        <f t="shared" si="18"/>
        <v/>
      </c>
      <c r="M172" s="205" t="str">
        <f t="shared" si="19"/>
        <v/>
      </c>
      <c r="O172" s="205" t="str">
        <f t="shared" si="20"/>
        <v/>
      </c>
      <c r="Q172" s="205" t="str">
        <f t="shared" si="14"/>
        <v/>
      </c>
    </row>
    <row r="173" spans="5:17" x14ac:dyDescent="0.25">
      <c r="E173" s="205" t="str">
        <f t="shared" si="15"/>
        <v/>
      </c>
      <c r="G173" s="205" t="str">
        <f t="shared" si="16"/>
        <v/>
      </c>
      <c r="I173" s="205" t="str">
        <f t="shared" si="17"/>
        <v/>
      </c>
      <c r="K173" s="205" t="str">
        <f t="shared" si="18"/>
        <v/>
      </c>
      <c r="M173" s="205" t="str">
        <f t="shared" si="19"/>
        <v/>
      </c>
      <c r="O173" s="205" t="str">
        <f t="shared" si="20"/>
        <v/>
      </c>
      <c r="Q173" s="205" t="str">
        <f t="shared" si="14"/>
        <v/>
      </c>
    </row>
    <row r="174" spans="5:17" x14ac:dyDescent="0.25">
      <c r="E174" s="205" t="str">
        <f t="shared" si="15"/>
        <v/>
      </c>
      <c r="G174" s="205" t="str">
        <f t="shared" si="16"/>
        <v/>
      </c>
      <c r="I174" s="205" t="str">
        <f t="shared" si="17"/>
        <v/>
      </c>
      <c r="K174" s="205" t="str">
        <f t="shared" si="18"/>
        <v/>
      </c>
      <c r="M174" s="205" t="str">
        <f t="shared" si="19"/>
        <v/>
      </c>
      <c r="O174" s="205" t="str">
        <f t="shared" si="20"/>
        <v/>
      </c>
      <c r="Q174" s="205" t="str">
        <f t="shared" si="14"/>
        <v/>
      </c>
    </row>
    <row r="175" spans="5:17" x14ac:dyDescent="0.25">
      <c r="E175" s="205" t="str">
        <f t="shared" si="15"/>
        <v/>
      </c>
      <c r="G175" s="205" t="str">
        <f t="shared" si="16"/>
        <v/>
      </c>
      <c r="I175" s="205" t="str">
        <f t="shared" si="17"/>
        <v/>
      </c>
      <c r="K175" s="205" t="str">
        <f t="shared" si="18"/>
        <v/>
      </c>
      <c r="M175" s="205" t="str">
        <f t="shared" si="19"/>
        <v/>
      </c>
      <c r="O175" s="205" t="str">
        <f t="shared" si="20"/>
        <v/>
      </c>
      <c r="Q175" s="205" t="str">
        <f t="shared" si="14"/>
        <v/>
      </c>
    </row>
    <row r="176" spans="5:17" x14ac:dyDescent="0.25">
      <c r="E176" s="205" t="str">
        <f t="shared" si="15"/>
        <v/>
      </c>
      <c r="G176" s="205" t="str">
        <f t="shared" si="16"/>
        <v/>
      </c>
      <c r="I176" s="205" t="str">
        <f t="shared" si="17"/>
        <v/>
      </c>
      <c r="K176" s="205" t="str">
        <f t="shared" si="18"/>
        <v/>
      </c>
      <c r="M176" s="205" t="str">
        <f t="shared" si="19"/>
        <v/>
      </c>
      <c r="O176" s="205" t="str">
        <f t="shared" si="20"/>
        <v/>
      </c>
      <c r="Q176" s="205" t="str">
        <f t="shared" si="14"/>
        <v/>
      </c>
    </row>
    <row r="177" spans="5:17" x14ac:dyDescent="0.25">
      <c r="E177" s="205" t="str">
        <f t="shared" si="15"/>
        <v/>
      </c>
      <c r="G177" s="205" t="str">
        <f t="shared" si="16"/>
        <v/>
      </c>
      <c r="I177" s="205" t="str">
        <f t="shared" si="17"/>
        <v/>
      </c>
      <c r="K177" s="205" t="str">
        <f t="shared" si="18"/>
        <v/>
      </c>
      <c r="M177" s="205" t="str">
        <f t="shared" si="19"/>
        <v/>
      </c>
      <c r="O177" s="205" t="str">
        <f t="shared" si="20"/>
        <v/>
      </c>
      <c r="Q177" s="205" t="str">
        <f t="shared" si="14"/>
        <v/>
      </c>
    </row>
    <row r="178" spans="5:17" x14ac:dyDescent="0.25">
      <c r="E178" s="205" t="str">
        <f t="shared" si="15"/>
        <v/>
      </c>
      <c r="G178" s="205" t="str">
        <f t="shared" si="16"/>
        <v/>
      </c>
      <c r="I178" s="205" t="str">
        <f t="shared" si="17"/>
        <v/>
      </c>
      <c r="K178" s="205" t="str">
        <f t="shared" si="18"/>
        <v/>
      </c>
      <c r="M178" s="205" t="str">
        <f t="shared" si="19"/>
        <v/>
      </c>
      <c r="O178" s="205" t="str">
        <f t="shared" si="20"/>
        <v/>
      </c>
      <c r="Q178" s="205" t="str">
        <f t="shared" si="14"/>
        <v/>
      </c>
    </row>
    <row r="179" spans="5:17" x14ac:dyDescent="0.25">
      <c r="E179" s="205" t="str">
        <f t="shared" si="15"/>
        <v/>
      </c>
      <c r="G179" s="205" t="str">
        <f t="shared" si="16"/>
        <v/>
      </c>
      <c r="I179" s="205" t="str">
        <f t="shared" si="17"/>
        <v/>
      </c>
      <c r="K179" s="205" t="str">
        <f t="shared" si="18"/>
        <v/>
      </c>
      <c r="M179" s="205" t="str">
        <f t="shared" si="19"/>
        <v/>
      </c>
      <c r="O179" s="205" t="str">
        <f t="shared" si="20"/>
        <v/>
      </c>
      <c r="Q179" s="205" t="str">
        <f t="shared" si="14"/>
        <v/>
      </c>
    </row>
    <row r="180" spans="5:17" x14ac:dyDescent="0.25">
      <c r="E180" s="205" t="str">
        <f t="shared" si="15"/>
        <v/>
      </c>
      <c r="G180" s="205" t="str">
        <f t="shared" si="16"/>
        <v/>
      </c>
      <c r="I180" s="205" t="str">
        <f t="shared" si="17"/>
        <v/>
      </c>
      <c r="K180" s="205" t="str">
        <f t="shared" si="18"/>
        <v/>
      </c>
      <c r="M180" s="205" t="str">
        <f t="shared" si="19"/>
        <v/>
      </c>
      <c r="O180" s="205" t="str">
        <f t="shared" si="20"/>
        <v/>
      </c>
      <c r="Q180" s="205" t="str">
        <f t="shared" si="14"/>
        <v/>
      </c>
    </row>
    <row r="181" spans="5:17" x14ac:dyDescent="0.25">
      <c r="E181" s="205" t="str">
        <f t="shared" si="15"/>
        <v/>
      </c>
      <c r="G181" s="205" t="str">
        <f t="shared" si="16"/>
        <v/>
      </c>
      <c r="I181" s="205" t="str">
        <f t="shared" si="17"/>
        <v/>
      </c>
      <c r="K181" s="205" t="str">
        <f t="shared" si="18"/>
        <v/>
      </c>
      <c r="M181" s="205" t="str">
        <f t="shared" si="19"/>
        <v/>
      </c>
      <c r="O181" s="205" t="str">
        <f t="shared" si="20"/>
        <v/>
      </c>
      <c r="Q181" s="205" t="str">
        <f t="shared" si="14"/>
        <v/>
      </c>
    </row>
    <row r="182" spans="5:17" x14ac:dyDescent="0.25">
      <c r="E182" s="205" t="str">
        <f t="shared" si="15"/>
        <v/>
      </c>
      <c r="G182" s="205" t="str">
        <f t="shared" si="16"/>
        <v/>
      </c>
      <c r="I182" s="205" t="str">
        <f t="shared" si="17"/>
        <v/>
      </c>
      <c r="K182" s="205" t="str">
        <f t="shared" si="18"/>
        <v/>
      </c>
      <c r="M182" s="205" t="str">
        <f t="shared" si="19"/>
        <v/>
      </c>
      <c r="O182" s="205" t="str">
        <f t="shared" si="20"/>
        <v/>
      </c>
      <c r="Q182" s="205" t="str">
        <f t="shared" si="14"/>
        <v/>
      </c>
    </row>
    <row r="183" spans="5:17" x14ac:dyDescent="0.25">
      <c r="E183" s="205" t="str">
        <f t="shared" si="15"/>
        <v/>
      </c>
      <c r="G183" s="205" t="str">
        <f t="shared" si="16"/>
        <v/>
      </c>
      <c r="I183" s="205" t="str">
        <f t="shared" si="17"/>
        <v/>
      </c>
      <c r="K183" s="205" t="str">
        <f t="shared" si="18"/>
        <v/>
      </c>
      <c r="M183" s="205" t="str">
        <f t="shared" si="19"/>
        <v/>
      </c>
      <c r="O183" s="205" t="str">
        <f t="shared" si="20"/>
        <v/>
      </c>
      <c r="Q183" s="205" t="str">
        <f t="shared" si="14"/>
        <v/>
      </c>
    </row>
    <row r="184" spans="5:17" x14ac:dyDescent="0.25">
      <c r="E184" s="205" t="str">
        <f t="shared" si="15"/>
        <v/>
      </c>
      <c r="G184" s="205" t="str">
        <f t="shared" si="16"/>
        <v/>
      </c>
      <c r="I184" s="205" t="str">
        <f t="shared" si="17"/>
        <v/>
      </c>
      <c r="K184" s="205" t="str">
        <f t="shared" si="18"/>
        <v/>
      </c>
      <c r="M184" s="205" t="str">
        <f t="shared" si="19"/>
        <v/>
      </c>
      <c r="O184" s="205" t="str">
        <f t="shared" si="20"/>
        <v/>
      </c>
      <c r="Q184" s="205" t="str">
        <f t="shared" si="14"/>
        <v/>
      </c>
    </row>
    <row r="185" spans="5:17" x14ac:dyDescent="0.25">
      <c r="E185" s="205" t="str">
        <f t="shared" si="15"/>
        <v/>
      </c>
      <c r="G185" s="205" t="str">
        <f t="shared" si="16"/>
        <v/>
      </c>
      <c r="I185" s="205" t="str">
        <f t="shared" si="17"/>
        <v/>
      </c>
      <c r="K185" s="205" t="str">
        <f t="shared" si="18"/>
        <v/>
      </c>
      <c r="M185" s="205" t="str">
        <f t="shared" si="19"/>
        <v/>
      </c>
      <c r="O185" s="205" t="str">
        <f t="shared" si="20"/>
        <v/>
      </c>
      <c r="Q185" s="205" t="str">
        <f t="shared" si="14"/>
        <v/>
      </c>
    </row>
    <row r="186" spans="5:17" x14ac:dyDescent="0.25">
      <c r="E186" s="205" t="str">
        <f t="shared" si="15"/>
        <v/>
      </c>
      <c r="G186" s="205" t="str">
        <f t="shared" si="16"/>
        <v/>
      </c>
      <c r="I186" s="205" t="str">
        <f t="shared" si="17"/>
        <v/>
      </c>
      <c r="K186" s="205" t="str">
        <f t="shared" si="18"/>
        <v/>
      </c>
      <c r="M186" s="205" t="str">
        <f t="shared" si="19"/>
        <v/>
      </c>
      <c r="O186" s="205" t="str">
        <f t="shared" si="20"/>
        <v/>
      </c>
      <c r="Q186" s="205" t="str">
        <f t="shared" si="14"/>
        <v/>
      </c>
    </row>
    <row r="187" spans="5:17" x14ac:dyDescent="0.25">
      <c r="E187" s="205" t="str">
        <f t="shared" si="15"/>
        <v/>
      </c>
      <c r="G187" s="205" t="str">
        <f t="shared" si="16"/>
        <v/>
      </c>
      <c r="I187" s="205" t="str">
        <f t="shared" si="17"/>
        <v/>
      </c>
      <c r="K187" s="205" t="str">
        <f t="shared" si="18"/>
        <v/>
      </c>
      <c r="M187" s="205" t="str">
        <f t="shared" si="19"/>
        <v/>
      </c>
      <c r="O187" s="205" t="str">
        <f t="shared" si="20"/>
        <v/>
      </c>
      <c r="Q187" s="205" t="str">
        <f t="shared" si="14"/>
        <v/>
      </c>
    </row>
    <row r="188" spans="5:17" x14ac:dyDescent="0.25">
      <c r="E188" s="205" t="str">
        <f t="shared" si="15"/>
        <v/>
      </c>
      <c r="G188" s="205" t="str">
        <f t="shared" si="16"/>
        <v/>
      </c>
      <c r="I188" s="205" t="str">
        <f t="shared" si="17"/>
        <v/>
      </c>
      <c r="K188" s="205" t="str">
        <f t="shared" si="18"/>
        <v/>
      </c>
      <c r="M188" s="205" t="str">
        <f t="shared" si="19"/>
        <v/>
      </c>
      <c r="O188" s="205" t="str">
        <f t="shared" si="20"/>
        <v/>
      </c>
      <c r="Q188" s="205" t="str">
        <f t="shared" si="14"/>
        <v/>
      </c>
    </row>
    <row r="189" spans="5:17" x14ac:dyDescent="0.25">
      <c r="E189" s="205" t="str">
        <f t="shared" si="15"/>
        <v/>
      </c>
      <c r="G189" s="205" t="str">
        <f t="shared" si="16"/>
        <v/>
      </c>
      <c r="I189" s="205" t="str">
        <f t="shared" si="17"/>
        <v/>
      </c>
      <c r="K189" s="205" t="str">
        <f t="shared" si="18"/>
        <v/>
      </c>
      <c r="M189" s="205" t="str">
        <f t="shared" si="19"/>
        <v/>
      </c>
      <c r="O189" s="205" t="str">
        <f t="shared" si="20"/>
        <v/>
      </c>
      <c r="Q189" s="205" t="str">
        <f t="shared" si="14"/>
        <v/>
      </c>
    </row>
    <row r="190" spans="5:17" x14ac:dyDescent="0.25">
      <c r="E190" s="205" t="str">
        <f t="shared" si="15"/>
        <v/>
      </c>
      <c r="G190" s="205" t="str">
        <f t="shared" si="16"/>
        <v/>
      </c>
      <c r="I190" s="205" t="str">
        <f t="shared" si="17"/>
        <v/>
      </c>
      <c r="K190" s="205" t="str">
        <f t="shared" si="18"/>
        <v/>
      </c>
      <c r="M190" s="205" t="str">
        <f t="shared" si="19"/>
        <v/>
      </c>
      <c r="O190" s="205" t="str">
        <f t="shared" si="20"/>
        <v/>
      </c>
      <c r="Q190" s="205" t="str">
        <f t="shared" si="14"/>
        <v/>
      </c>
    </row>
    <row r="191" spans="5:17" x14ac:dyDescent="0.25">
      <c r="E191" s="205" t="str">
        <f t="shared" si="15"/>
        <v/>
      </c>
      <c r="G191" s="205" t="str">
        <f t="shared" si="16"/>
        <v/>
      </c>
      <c r="I191" s="205" t="str">
        <f t="shared" si="17"/>
        <v/>
      </c>
      <c r="K191" s="205" t="str">
        <f t="shared" si="18"/>
        <v/>
      </c>
      <c r="M191" s="205" t="str">
        <f t="shared" si="19"/>
        <v/>
      </c>
      <c r="O191" s="205" t="str">
        <f t="shared" si="20"/>
        <v/>
      </c>
      <c r="Q191" s="205" t="str">
        <f t="shared" si="14"/>
        <v/>
      </c>
    </row>
    <row r="192" spans="5:17" x14ac:dyDescent="0.25">
      <c r="E192" s="205" t="str">
        <f t="shared" si="15"/>
        <v/>
      </c>
      <c r="G192" s="205" t="str">
        <f t="shared" si="16"/>
        <v/>
      </c>
      <c r="I192" s="205" t="str">
        <f t="shared" si="17"/>
        <v/>
      </c>
      <c r="K192" s="205" t="str">
        <f t="shared" si="18"/>
        <v/>
      </c>
      <c r="M192" s="205" t="str">
        <f t="shared" si="19"/>
        <v/>
      </c>
      <c r="O192" s="205" t="str">
        <f t="shared" si="20"/>
        <v/>
      </c>
      <c r="Q192" s="205" t="str">
        <f t="shared" si="14"/>
        <v/>
      </c>
    </row>
    <row r="193" spans="5:17" x14ac:dyDescent="0.25">
      <c r="E193" s="205" t="str">
        <f t="shared" si="15"/>
        <v/>
      </c>
      <c r="G193" s="205" t="str">
        <f t="shared" si="16"/>
        <v/>
      </c>
      <c r="I193" s="205" t="str">
        <f t="shared" si="17"/>
        <v/>
      </c>
      <c r="K193" s="205" t="str">
        <f t="shared" si="18"/>
        <v/>
      </c>
      <c r="M193" s="205" t="str">
        <f t="shared" si="19"/>
        <v/>
      </c>
      <c r="O193" s="205" t="str">
        <f t="shared" si="20"/>
        <v/>
      </c>
      <c r="Q193" s="205" t="str">
        <f t="shared" si="14"/>
        <v/>
      </c>
    </row>
    <row r="194" spans="5:17" x14ac:dyDescent="0.25">
      <c r="E194" s="205" t="str">
        <f t="shared" si="15"/>
        <v/>
      </c>
      <c r="G194" s="205" t="str">
        <f t="shared" si="16"/>
        <v/>
      </c>
      <c r="I194" s="205" t="str">
        <f t="shared" si="17"/>
        <v/>
      </c>
      <c r="K194" s="205" t="str">
        <f t="shared" si="18"/>
        <v/>
      </c>
      <c r="M194" s="205" t="str">
        <f t="shared" si="19"/>
        <v/>
      </c>
      <c r="O194" s="205" t="str">
        <f t="shared" si="20"/>
        <v/>
      </c>
      <c r="Q194" s="205" t="str">
        <f t="shared" si="14"/>
        <v/>
      </c>
    </row>
    <row r="195" spans="5:17" x14ac:dyDescent="0.25">
      <c r="E195" s="205" t="str">
        <f t="shared" si="15"/>
        <v/>
      </c>
      <c r="G195" s="205" t="str">
        <f t="shared" si="16"/>
        <v/>
      </c>
      <c r="I195" s="205" t="str">
        <f t="shared" si="17"/>
        <v/>
      </c>
      <c r="K195" s="205" t="str">
        <f t="shared" si="18"/>
        <v/>
      </c>
      <c r="M195" s="205" t="str">
        <f t="shared" si="19"/>
        <v/>
      </c>
      <c r="O195" s="205" t="str">
        <f t="shared" si="20"/>
        <v/>
      </c>
      <c r="Q195" s="205" t="str">
        <f t="shared" si="14"/>
        <v/>
      </c>
    </row>
    <row r="196" spans="5:17" x14ac:dyDescent="0.25">
      <c r="E196" s="205" t="str">
        <f t="shared" si="15"/>
        <v/>
      </c>
      <c r="G196" s="205" t="str">
        <f t="shared" si="16"/>
        <v/>
      </c>
      <c r="I196" s="205" t="str">
        <f t="shared" si="17"/>
        <v/>
      </c>
      <c r="K196" s="205" t="str">
        <f t="shared" si="18"/>
        <v/>
      </c>
      <c r="M196" s="205" t="str">
        <f t="shared" si="19"/>
        <v/>
      </c>
      <c r="O196" s="205" t="str">
        <f t="shared" si="20"/>
        <v/>
      </c>
      <c r="Q196" s="205" t="str">
        <f t="shared" si="14"/>
        <v/>
      </c>
    </row>
    <row r="197" spans="5:17" x14ac:dyDescent="0.25">
      <c r="E197" s="205" t="str">
        <f t="shared" si="15"/>
        <v/>
      </c>
      <c r="G197" s="205" t="str">
        <f t="shared" si="16"/>
        <v/>
      </c>
      <c r="I197" s="205" t="str">
        <f t="shared" si="17"/>
        <v/>
      </c>
      <c r="K197" s="205" t="str">
        <f t="shared" si="18"/>
        <v/>
      </c>
      <c r="M197" s="205" t="str">
        <f t="shared" si="19"/>
        <v/>
      </c>
      <c r="O197" s="205" t="str">
        <f t="shared" si="20"/>
        <v/>
      </c>
      <c r="Q197" s="205" t="str">
        <f t="shared" si="14"/>
        <v/>
      </c>
    </row>
    <row r="198" spans="5:17" x14ac:dyDescent="0.25">
      <c r="E198" s="205" t="str">
        <f t="shared" si="15"/>
        <v/>
      </c>
      <c r="G198" s="205" t="str">
        <f t="shared" si="16"/>
        <v/>
      </c>
      <c r="I198" s="205" t="str">
        <f t="shared" si="17"/>
        <v/>
      </c>
      <c r="K198" s="205" t="str">
        <f t="shared" si="18"/>
        <v/>
      </c>
      <c r="M198" s="205" t="str">
        <f t="shared" si="19"/>
        <v/>
      </c>
      <c r="O198" s="205" t="str">
        <f t="shared" si="20"/>
        <v/>
      </c>
      <c r="Q198" s="205" t="str">
        <f t="shared" si="14"/>
        <v/>
      </c>
    </row>
    <row r="199" spans="5:17" x14ac:dyDescent="0.25">
      <c r="E199" s="205" t="str">
        <f t="shared" si="15"/>
        <v/>
      </c>
      <c r="G199" s="205" t="str">
        <f t="shared" si="16"/>
        <v/>
      </c>
      <c r="I199" s="205" t="str">
        <f t="shared" si="17"/>
        <v/>
      </c>
      <c r="K199" s="205" t="str">
        <f t="shared" si="18"/>
        <v/>
      </c>
      <c r="M199" s="205" t="str">
        <f t="shared" si="19"/>
        <v/>
      </c>
      <c r="O199" s="205" t="str">
        <f t="shared" si="20"/>
        <v/>
      </c>
      <c r="Q199" s="205" t="str">
        <f t="shared" si="14"/>
        <v/>
      </c>
    </row>
    <row r="200" spans="5:17" x14ac:dyDescent="0.25">
      <c r="E200" s="205" t="str">
        <f t="shared" si="15"/>
        <v/>
      </c>
      <c r="G200" s="205" t="str">
        <f t="shared" si="16"/>
        <v/>
      </c>
      <c r="I200" s="205" t="str">
        <f t="shared" si="17"/>
        <v/>
      </c>
      <c r="K200" s="205" t="str">
        <f t="shared" si="18"/>
        <v/>
      </c>
      <c r="M200" s="205" t="str">
        <f t="shared" si="19"/>
        <v/>
      </c>
      <c r="O200" s="205" t="str">
        <f t="shared" si="20"/>
        <v/>
      </c>
      <c r="Q200" s="205" t="str">
        <f t="shared" si="14"/>
        <v/>
      </c>
    </row>
    <row r="201" spans="5:17" x14ac:dyDescent="0.25">
      <c r="E201" s="205" t="str">
        <f t="shared" si="15"/>
        <v/>
      </c>
      <c r="G201" s="205" t="str">
        <f t="shared" si="16"/>
        <v/>
      </c>
      <c r="I201" s="205" t="str">
        <f t="shared" si="17"/>
        <v/>
      </c>
      <c r="K201" s="205" t="str">
        <f t="shared" si="18"/>
        <v/>
      </c>
      <c r="M201" s="205" t="str">
        <f t="shared" si="19"/>
        <v/>
      </c>
      <c r="O201" s="205" t="str">
        <f t="shared" si="20"/>
        <v/>
      </c>
      <c r="Q201" s="205" t="str">
        <f t="shared" si="14"/>
        <v/>
      </c>
    </row>
    <row r="202" spans="5:17" x14ac:dyDescent="0.25">
      <c r="E202" s="205" t="str">
        <f t="shared" si="15"/>
        <v/>
      </c>
      <c r="G202" s="205" t="str">
        <f t="shared" si="16"/>
        <v/>
      </c>
      <c r="I202" s="205" t="str">
        <f t="shared" si="17"/>
        <v/>
      </c>
      <c r="K202" s="205" t="str">
        <f t="shared" si="18"/>
        <v/>
      </c>
      <c r="M202" s="205" t="str">
        <f t="shared" si="19"/>
        <v/>
      </c>
      <c r="O202" s="205" t="str">
        <f t="shared" si="20"/>
        <v/>
      </c>
      <c r="Q202" s="205" t="str">
        <f t="shared" si="14"/>
        <v/>
      </c>
    </row>
    <row r="203" spans="5:17" x14ac:dyDescent="0.25">
      <c r="E203" s="205" t="str">
        <f t="shared" si="15"/>
        <v/>
      </c>
      <c r="G203" s="205" t="str">
        <f t="shared" si="16"/>
        <v/>
      </c>
      <c r="I203" s="205" t="str">
        <f t="shared" si="17"/>
        <v/>
      </c>
      <c r="K203" s="205" t="str">
        <f t="shared" si="18"/>
        <v/>
      </c>
      <c r="M203" s="205" t="str">
        <f t="shared" si="19"/>
        <v/>
      </c>
      <c r="O203" s="205" t="str">
        <f t="shared" si="20"/>
        <v/>
      </c>
      <c r="Q203" s="205" t="str">
        <f t="shared" si="14"/>
        <v/>
      </c>
    </row>
    <row r="204" spans="5:17" x14ac:dyDescent="0.25">
      <c r="E204" s="205" t="str">
        <f t="shared" si="15"/>
        <v/>
      </c>
      <c r="G204" s="205" t="str">
        <f t="shared" si="16"/>
        <v/>
      </c>
      <c r="I204" s="205" t="str">
        <f t="shared" si="17"/>
        <v/>
      </c>
      <c r="K204" s="205" t="str">
        <f t="shared" si="18"/>
        <v/>
      </c>
      <c r="M204" s="205" t="str">
        <f t="shared" si="19"/>
        <v/>
      </c>
      <c r="O204" s="205" t="str">
        <f t="shared" si="20"/>
        <v/>
      </c>
      <c r="Q204" s="205" t="str">
        <f t="shared" ref="Q204:Q267" si="21">IF(OR($B204=0,P204=0),"",P204/$B204)</f>
        <v/>
      </c>
    </row>
    <row r="205" spans="5:17" x14ac:dyDescent="0.25">
      <c r="E205" s="205" t="str">
        <f t="shared" ref="E205:E268" si="22">IF(OR($B205=0,D205=0),"",D205/$B205)</f>
        <v/>
      </c>
      <c r="G205" s="205" t="str">
        <f t="shared" ref="G205:G268" si="23">IF(OR($B205=0,F205=0),"",F205/$B205)</f>
        <v/>
      </c>
      <c r="I205" s="205" t="str">
        <f t="shared" ref="I205:I268" si="24">IF(OR($B205=0,H205=0),"",H205/$B205)</f>
        <v/>
      </c>
      <c r="K205" s="205" t="str">
        <f t="shared" ref="K205:K268" si="25">IF(OR($B205=0,J205=0),"",J205/$B205)</f>
        <v/>
      </c>
      <c r="M205" s="205" t="str">
        <f t="shared" ref="M205:M268" si="26">IF(OR($B205=0,L205=0),"",L205/$B205)</f>
        <v/>
      </c>
      <c r="O205" s="205" t="str">
        <f t="shared" ref="O205:O268" si="27">IF(OR($B205=0,N205=0),"",N205/$B205)</f>
        <v/>
      </c>
      <c r="Q205" s="205" t="str">
        <f t="shared" si="21"/>
        <v/>
      </c>
    </row>
    <row r="206" spans="5:17" x14ac:dyDescent="0.25">
      <c r="E206" s="205" t="str">
        <f t="shared" si="22"/>
        <v/>
      </c>
      <c r="G206" s="205" t="str">
        <f t="shared" si="23"/>
        <v/>
      </c>
      <c r="I206" s="205" t="str">
        <f t="shared" si="24"/>
        <v/>
      </c>
      <c r="K206" s="205" t="str">
        <f t="shared" si="25"/>
        <v/>
      </c>
      <c r="M206" s="205" t="str">
        <f t="shared" si="26"/>
        <v/>
      </c>
      <c r="O206" s="205" t="str">
        <f t="shared" si="27"/>
        <v/>
      </c>
      <c r="Q206" s="205" t="str">
        <f t="shared" si="21"/>
        <v/>
      </c>
    </row>
    <row r="207" spans="5:17" x14ac:dyDescent="0.25">
      <c r="E207" s="205" t="str">
        <f t="shared" si="22"/>
        <v/>
      </c>
      <c r="G207" s="205" t="str">
        <f t="shared" si="23"/>
        <v/>
      </c>
      <c r="I207" s="205" t="str">
        <f t="shared" si="24"/>
        <v/>
      </c>
      <c r="K207" s="205" t="str">
        <f t="shared" si="25"/>
        <v/>
      </c>
      <c r="M207" s="205" t="str">
        <f t="shared" si="26"/>
        <v/>
      </c>
      <c r="O207" s="205" t="str">
        <f t="shared" si="27"/>
        <v/>
      </c>
      <c r="Q207" s="205" t="str">
        <f t="shared" si="21"/>
        <v/>
      </c>
    </row>
    <row r="208" spans="5:17" x14ac:dyDescent="0.25">
      <c r="E208" s="205" t="str">
        <f t="shared" si="22"/>
        <v/>
      </c>
      <c r="G208" s="205" t="str">
        <f t="shared" si="23"/>
        <v/>
      </c>
      <c r="I208" s="205" t="str">
        <f t="shared" si="24"/>
        <v/>
      </c>
      <c r="K208" s="205" t="str">
        <f t="shared" si="25"/>
        <v/>
      </c>
      <c r="M208" s="205" t="str">
        <f t="shared" si="26"/>
        <v/>
      </c>
      <c r="O208" s="205" t="str">
        <f t="shared" si="27"/>
        <v/>
      </c>
      <c r="Q208" s="205" t="str">
        <f t="shared" si="21"/>
        <v/>
      </c>
    </row>
    <row r="209" spans="5:17" x14ac:dyDescent="0.25">
      <c r="E209" s="205" t="str">
        <f t="shared" si="22"/>
        <v/>
      </c>
      <c r="G209" s="205" t="str">
        <f t="shared" si="23"/>
        <v/>
      </c>
      <c r="I209" s="205" t="str">
        <f t="shared" si="24"/>
        <v/>
      </c>
      <c r="K209" s="205" t="str">
        <f t="shared" si="25"/>
        <v/>
      </c>
      <c r="M209" s="205" t="str">
        <f t="shared" si="26"/>
        <v/>
      </c>
      <c r="O209" s="205" t="str">
        <f t="shared" si="27"/>
        <v/>
      </c>
      <c r="Q209" s="205" t="str">
        <f t="shared" si="21"/>
        <v/>
      </c>
    </row>
    <row r="210" spans="5:17" x14ac:dyDescent="0.25">
      <c r="E210" s="205" t="str">
        <f t="shared" si="22"/>
        <v/>
      </c>
      <c r="G210" s="205" t="str">
        <f t="shared" si="23"/>
        <v/>
      </c>
      <c r="I210" s="205" t="str">
        <f t="shared" si="24"/>
        <v/>
      </c>
      <c r="K210" s="205" t="str">
        <f t="shared" si="25"/>
        <v/>
      </c>
      <c r="M210" s="205" t="str">
        <f t="shared" si="26"/>
        <v/>
      </c>
      <c r="O210" s="205" t="str">
        <f t="shared" si="27"/>
        <v/>
      </c>
      <c r="Q210" s="205" t="str">
        <f t="shared" si="21"/>
        <v/>
      </c>
    </row>
    <row r="211" spans="5:17" x14ac:dyDescent="0.25">
      <c r="E211" s="205" t="str">
        <f t="shared" si="22"/>
        <v/>
      </c>
      <c r="G211" s="205" t="str">
        <f t="shared" si="23"/>
        <v/>
      </c>
      <c r="I211" s="205" t="str">
        <f t="shared" si="24"/>
        <v/>
      </c>
      <c r="K211" s="205" t="str">
        <f t="shared" si="25"/>
        <v/>
      </c>
      <c r="M211" s="205" t="str">
        <f t="shared" si="26"/>
        <v/>
      </c>
      <c r="O211" s="205" t="str">
        <f t="shared" si="27"/>
        <v/>
      </c>
      <c r="Q211" s="205" t="str">
        <f t="shared" si="21"/>
        <v/>
      </c>
    </row>
    <row r="212" spans="5:17" x14ac:dyDescent="0.25">
      <c r="E212" s="205" t="str">
        <f t="shared" si="22"/>
        <v/>
      </c>
      <c r="G212" s="205" t="str">
        <f t="shared" si="23"/>
        <v/>
      </c>
      <c r="I212" s="205" t="str">
        <f t="shared" si="24"/>
        <v/>
      </c>
      <c r="K212" s="205" t="str">
        <f t="shared" si="25"/>
        <v/>
      </c>
      <c r="M212" s="205" t="str">
        <f t="shared" si="26"/>
        <v/>
      </c>
      <c r="O212" s="205" t="str">
        <f t="shared" si="27"/>
        <v/>
      </c>
      <c r="Q212" s="205" t="str">
        <f t="shared" si="21"/>
        <v/>
      </c>
    </row>
    <row r="213" spans="5:17" x14ac:dyDescent="0.25">
      <c r="E213" s="205" t="str">
        <f t="shared" si="22"/>
        <v/>
      </c>
      <c r="G213" s="205" t="str">
        <f t="shared" si="23"/>
        <v/>
      </c>
      <c r="I213" s="205" t="str">
        <f t="shared" si="24"/>
        <v/>
      </c>
      <c r="K213" s="205" t="str">
        <f t="shared" si="25"/>
        <v/>
      </c>
      <c r="M213" s="205" t="str">
        <f t="shared" si="26"/>
        <v/>
      </c>
      <c r="O213" s="205" t="str">
        <f t="shared" si="27"/>
        <v/>
      </c>
      <c r="Q213" s="205" t="str">
        <f t="shared" si="21"/>
        <v/>
      </c>
    </row>
    <row r="214" spans="5:17" x14ac:dyDescent="0.25">
      <c r="E214" s="205" t="str">
        <f t="shared" si="22"/>
        <v/>
      </c>
      <c r="G214" s="205" t="str">
        <f t="shared" si="23"/>
        <v/>
      </c>
      <c r="I214" s="205" t="str">
        <f t="shared" si="24"/>
        <v/>
      </c>
      <c r="K214" s="205" t="str">
        <f t="shared" si="25"/>
        <v/>
      </c>
      <c r="M214" s="205" t="str">
        <f t="shared" si="26"/>
        <v/>
      </c>
      <c r="O214" s="205" t="str">
        <f t="shared" si="27"/>
        <v/>
      </c>
      <c r="Q214" s="205" t="str">
        <f t="shared" si="21"/>
        <v/>
      </c>
    </row>
    <row r="215" spans="5:17" x14ac:dyDescent="0.25">
      <c r="E215" s="205" t="str">
        <f t="shared" si="22"/>
        <v/>
      </c>
      <c r="G215" s="205" t="str">
        <f t="shared" si="23"/>
        <v/>
      </c>
      <c r="I215" s="205" t="str">
        <f t="shared" si="24"/>
        <v/>
      </c>
      <c r="K215" s="205" t="str">
        <f t="shared" si="25"/>
        <v/>
      </c>
      <c r="M215" s="205" t="str">
        <f t="shared" si="26"/>
        <v/>
      </c>
      <c r="O215" s="205" t="str">
        <f t="shared" si="27"/>
        <v/>
      </c>
      <c r="Q215" s="205" t="str">
        <f t="shared" si="21"/>
        <v/>
      </c>
    </row>
    <row r="216" spans="5:17" x14ac:dyDescent="0.25">
      <c r="E216" s="205" t="str">
        <f t="shared" si="22"/>
        <v/>
      </c>
      <c r="G216" s="205" t="str">
        <f t="shared" si="23"/>
        <v/>
      </c>
      <c r="I216" s="205" t="str">
        <f t="shared" si="24"/>
        <v/>
      </c>
      <c r="K216" s="205" t="str">
        <f t="shared" si="25"/>
        <v/>
      </c>
      <c r="M216" s="205" t="str">
        <f t="shared" si="26"/>
        <v/>
      </c>
      <c r="O216" s="205" t="str">
        <f t="shared" si="27"/>
        <v/>
      </c>
      <c r="Q216" s="205" t="str">
        <f t="shared" si="21"/>
        <v/>
      </c>
    </row>
    <row r="217" spans="5:17" x14ac:dyDescent="0.25">
      <c r="E217" s="205" t="str">
        <f t="shared" si="22"/>
        <v/>
      </c>
      <c r="G217" s="205" t="str">
        <f t="shared" si="23"/>
        <v/>
      </c>
      <c r="I217" s="205" t="str">
        <f t="shared" si="24"/>
        <v/>
      </c>
      <c r="K217" s="205" t="str">
        <f t="shared" si="25"/>
        <v/>
      </c>
      <c r="M217" s="205" t="str">
        <f t="shared" si="26"/>
        <v/>
      </c>
      <c r="O217" s="205" t="str">
        <f t="shared" si="27"/>
        <v/>
      </c>
      <c r="Q217" s="205" t="str">
        <f t="shared" si="21"/>
        <v/>
      </c>
    </row>
    <row r="218" spans="5:17" x14ac:dyDescent="0.25">
      <c r="E218" s="205" t="str">
        <f t="shared" si="22"/>
        <v/>
      </c>
      <c r="G218" s="205" t="str">
        <f t="shared" si="23"/>
        <v/>
      </c>
      <c r="I218" s="205" t="str">
        <f t="shared" si="24"/>
        <v/>
      </c>
      <c r="K218" s="205" t="str">
        <f t="shared" si="25"/>
        <v/>
      </c>
      <c r="M218" s="205" t="str">
        <f t="shared" si="26"/>
        <v/>
      </c>
      <c r="O218" s="205" t="str">
        <f t="shared" si="27"/>
        <v/>
      </c>
      <c r="Q218" s="205" t="str">
        <f t="shared" si="21"/>
        <v/>
      </c>
    </row>
    <row r="219" spans="5:17" x14ac:dyDescent="0.25">
      <c r="E219" s="205" t="str">
        <f t="shared" si="22"/>
        <v/>
      </c>
      <c r="G219" s="205" t="str">
        <f t="shared" si="23"/>
        <v/>
      </c>
      <c r="I219" s="205" t="str">
        <f t="shared" si="24"/>
        <v/>
      </c>
      <c r="K219" s="205" t="str">
        <f t="shared" si="25"/>
        <v/>
      </c>
      <c r="M219" s="205" t="str">
        <f t="shared" si="26"/>
        <v/>
      </c>
      <c r="O219" s="205" t="str">
        <f t="shared" si="27"/>
        <v/>
      </c>
      <c r="Q219" s="205" t="str">
        <f t="shared" si="21"/>
        <v/>
      </c>
    </row>
    <row r="220" spans="5:17" x14ac:dyDescent="0.25">
      <c r="E220" s="205" t="str">
        <f t="shared" si="22"/>
        <v/>
      </c>
      <c r="G220" s="205" t="str">
        <f t="shared" si="23"/>
        <v/>
      </c>
      <c r="I220" s="205" t="str">
        <f t="shared" si="24"/>
        <v/>
      </c>
      <c r="K220" s="205" t="str">
        <f t="shared" si="25"/>
        <v/>
      </c>
      <c r="M220" s="205" t="str">
        <f t="shared" si="26"/>
        <v/>
      </c>
      <c r="O220" s="205" t="str">
        <f t="shared" si="27"/>
        <v/>
      </c>
      <c r="Q220" s="205" t="str">
        <f t="shared" si="21"/>
        <v/>
      </c>
    </row>
    <row r="221" spans="5:17" x14ac:dyDescent="0.25">
      <c r="E221" s="205" t="str">
        <f t="shared" si="22"/>
        <v/>
      </c>
      <c r="G221" s="205" t="str">
        <f t="shared" si="23"/>
        <v/>
      </c>
      <c r="I221" s="205" t="str">
        <f t="shared" si="24"/>
        <v/>
      </c>
      <c r="K221" s="205" t="str">
        <f t="shared" si="25"/>
        <v/>
      </c>
      <c r="M221" s="205" t="str">
        <f t="shared" si="26"/>
        <v/>
      </c>
      <c r="O221" s="205" t="str">
        <f t="shared" si="27"/>
        <v/>
      </c>
      <c r="Q221" s="205" t="str">
        <f t="shared" si="21"/>
        <v/>
      </c>
    </row>
    <row r="222" spans="5:17" x14ac:dyDescent="0.25">
      <c r="E222" s="205" t="str">
        <f t="shared" si="22"/>
        <v/>
      </c>
      <c r="G222" s="205" t="str">
        <f t="shared" si="23"/>
        <v/>
      </c>
      <c r="I222" s="205" t="str">
        <f t="shared" si="24"/>
        <v/>
      </c>
      <c r="K222" s="205" t="str">
        <f t="shared" si="25"/>
        <v/>
      </c>
      <c r="M222" s="205" t="str">
        <f t="shared" si="26"/>
        <v/>
      </c>
      <c r="O222" s="205" t="str">
        <f t="shared" si="27"/>
        <v/>
      </c>
      <c r="Q222" s="205" t="str">
        <f t="shared" si="21"/>
        <v/>
      </c>
    </row>
    <row r="223" spans="5:17" x14ac:dyDescent="0.25">
      <c r="E223" s="205" t="str">
        <f t="shared" si="22"/>
        <v/>
      </c>
      <c r="G223" s="205" t="str">
        <f t="shared" si="23"/>
        <v/>
      </c>
      <c r="I223" s="205" t="str">
        <f t="shared" si="24"/>
        <v/>
      </c>
      <c r="K223" s="205" t="str">
        <f t="shared" si="25"/>
        <v/>
      </c>
      <c r="M223" s="205" t="str">
        <f t="shared" si="26"/>
        <v/>
      </c>
      <c r="O223" s="205" t="str">
        <f t="shared" si="27"/>
        <v/>
      </c>
      <c r="Q223" s="205" t="str">
        <f t="shared" si="21"/>
        <v/>
      </c>
    </row>
    <row r="224" spans="5:17" x14ac:dyDescent="0.25">
      <c r="E224" s="205" t="str">
        <f t="shared" si="22"/>
        <v/>
      </c>
      <c r="G224" s="205" t="str">
        <f t="shared" si="23"/>
        <v/>
      </c>
      <c r="I224" s="205" t="str">
        <f t="shared" si="24"/>
        <v/>
      </c>
      <c r="K224" s="205" t="str">
        <f t="shared" si="25"/>
        <v/>
      </c>
      <c r="M224" s="205" t="str">
        <f t="shared" si="26"/>
        <v/>
      </c>
      <c r="O224" s="205" t="str">
        <f t="shared" si="27"/>
        <v/>
      </c>
      <c r="Q224" s="205" t="str">
        <f t="shared" si="21"/>
        <v/>
      </c>
    </row>
    <row r="225" spans="5:17" x14ac:dyDescent="0.25">
      <c r="E225" s="205" t="str">
        <f t="shared" si="22"/>
        <v/>
      </c>
      <c r="G225" s="205" t="str">
        <f t="shared" si="23"/>
        <v/>
      </c>
      <c r="I225" s="205" t="str">
        <f t="shared" si="24"/>
        <v/>
      </c>
      <c r="K225" s="205" t="str">
        <f t="shared" si="25"/>
        <v/>
      </c>
      <c r="M225" s="205" t="str">
        <f t="shared" si="26"/>
        <v/>
      </c>
      <c r="O225" s="205" t="str">
        <f t="shared" si="27"/>
        <v/>
      </c>
      <c r="Q225" s="205" t="str">
        <f t="shared" si="21"/>
        <v/>
      </c>
    </row>
    <row r="226" spans="5:17" x14ac:dyDescent="0.25">
      <c r="E226" s="205" t="str">
        <f t="shared" si="22"/>
        <v/>
      </c>
      <c r="G226" s="205" t="str">
        <f t="shared" si="23"/>
        <v/>
      </c>
      <c r="I226" s="205" t="str">
        <f t="shared" si="24"/>
        <v/>
      </c>
      <c r="K226" s="205" t="str">
        <f t="shared" si="25"/>
        <v/>
      </c>
      <c r="M226" s="205" t="str">
        <f t="shared" si="26"/>
        <v/>
      </c>
      <c r="O226" s="205" t="str">
        <f t="shared" si="27"/>
        <v/>
      </c>
      <c r="Q226" s="205" t="str">
        <f t="shared" si="21"/>
        <v/>
      </c>
    </row>
    <row r="227" spans="5:17" x14ac:dyDescent="0.25">
      <c r="E227" s="205" t="str">
        <f t="shared" si="22"/>
        <v/>
      </c>
      <c r="G227" s="205" t="str">
        <f t="shared" si="23"/>
        <v/>
      </c>
      <c r="I227" s="205" t="str">
        <f t="shared" si="24"/>
        <v/>
      </c>
      <c r="K227" s="205" t="str">
        <f t="shared" si="25"/>
        <v/>
      </c>
      <c r="M227" s="205" t="str">
        <f t="shared" si="26"/>
        <v/>
      </c>
      <c r="O227" s="205" t="str">
        <f t="shared" si="27"/>
        <v/>
      </c>
      <c r="Q227" s="205" t="str">
        <f t="shared" si="21"/>
        <v/>
      </c>
    </row>
    <row r="228" spans="5:17" x14ac:dyDescent="0.25">
      <c r="E228" s="205" t="str">
        <f t="shared" si="22"/>
        <v/>
      </c>
      <c r="G228" s="205" t="str">
        <f t="shared" si="23"/>
        <v/>
      </c>
      <c r="I228" s="205" t="str">
        <f t="shared" si="24"/>
        <v/>
      </c>
      <c r="K228" s="205" t="str">
        <f t="shared" si="25"/>
        <v/>
      </c>
      <c r="M228" s="205" t="str">
        <f t="shared" si="26"/>
        <v/>
      </c>
      <c r="O228" s="205" t="str">
        <f t="shared" si="27"/>
        <v/>
      </c>
      <c r="Q228" s="205" t="str">
        <f t="shared" si="21"/>
        <v/>
      </c>
    </row>
    <row r="229" spans="5:17" x14ac:dyDescent="0.25">
      <c r="E229" s="205" t="str">
        <f t="shared" si="22"/>
        <v/>
      </c>
      <c r="G229" s="205" t="str">
        <f t="shared" si="23"/>
        <v/>
      </c>
      <c r="I229" s="205" t="str">
        <f t="shared" si="24"/>
        <v/>
      </c>
      <c r="K229" s="205" t="str">
        <f t="shared" si="25"/>
        <v/>
      </c>
      <c r="M229" s="205" t="str">
        <f t="shared" si="26"/>
        <v/>
      </c>
      <c r="O229" s="205" t="str">
        <f t="shared" si="27"/>
        <v/>
      </c>
      <c r="Q229" s="205" t="str">
        <f t="shared" si="21"/>
        <v/>
      </c>
    </row>
    <row r="230" spans="5:17" x14ac:dyDescent="0.25">
      <c r="E230" s="205" t="str">
        <f t="shared" si="22"/>
        <v/>
      </c>
      <c r="G230" s="205" t="str">
        <f t="shared" si="23"/>
        <v/>
      </c>
      <c r="I230" s="205" t="str">
        <f t="shared" si="24"/>
        <v/>
      </c>
      <c r="K230" s="205" t="str">
        <f t="shared" si="25"/>
        <v/>
      </c>
      <c r="M230" s="205" t="str">
        <f t="shared" si="26"/>
        <v/>
      </c>
      <c r="O230" s="205" t="str">
        <f t="shared" si="27"/>
        <v/>
      </c>
      <c r="Q230" s="205" t="str">
        <f t="shared" si="21"/>
        <v/>
      </c>
    </row>
    <row r="231" spans="5:17" x14ac:dyDescent="0.25">
      <c r="E231" s="205" t="str">
        <f t="shared" si="22"/>
        <v/>
      </c>
      <c r="G231" s="205" t="str">
        <f t="shared" si="23"/>
        <v/>
      </c>
      <c r="I231" s="205" t="str">
        <f t="shared" si="24"/>
        <v/>
      </c>
      <c r="K231" s="205" t="str">
        <f t="shared" si="25"/>
        <v/>
      </c>
      <c r="M231" s="205" t="str">
        <f t="shared" si="26"/>
        <v/>
      </c>
      <c r="O231" s="205" t="str">
        <f t="shared" si="27"/>
        <v/>
      </c>
      <c r="Q231" s="205" t="str">
        <f t="shared" si="21"/>
        <v/>
      </c>
    </row>
    <row r="232" spans="5:17" x14ac:dyDescent="0.25">
      <c r="E232" s="205" t="str">
        <f t="shared" si="22"/>
        <v/>
      </c>
      <c r="G232" s="205" t="str">
        <f t="shared" si="23"/>
        <v/>
      </c>
      <c r="I232" s="205" t="str">
        <f t="shared" si="24"/>
        <v/>
      </c>
      <c r="K232" s="205" t="str">
        <f t="shared" si="25"/>
        <v/>
      </c>
      <c r="M232" s="205" t="str">
        <f t="shared" si="26"/>
        <v/>
      </c>
      <c r="O232" s="205" t="str">
        <f t="shared" si="27"/>
        <v/>
      </c>
      <c r="Q232" s="205" t="str">
        <f t="shared" si="21"/>
        <v/>
      </c>
    </row>
    <row r="233" spans="5:17" x14ac:dyDescent="0.25">
      <c r="E233" s="205" t="str">
        <f t="shared" si="22"/>
        <v/>
      </c>
      <c r="G233" s="205" t="str">
        <f t="shared" si="23"/>
        <v/>
      </c>
      <c r="I233" s="205" t="str">
        <f t="shared" si="24"/>
        <v/>
      </c>
      <c r="K233" s="205" t="str">
        <f t="shared" si="25"/>
        <v/>
      </c>
      <c r="M233" s="205" t="str">
        <f t="shared" si="26"/>
        <v/>
      </c>
      <c r="O233" s="205" t="str">
        <f t="shared" si="27"/>
        <v/>
      </c>
      <c r="Q233" s="205" t="str">
        <f t="shared" si="21"/>
        <v/>
      </c>
    </row>
    <row r="234" spans="5:17" x14ac:dyDescent="0.25">
      <c r="E234" s="205" t="str">
        <f t="shared" si="22"/>
        <v/>
      </c>
      <c r="G234" s="205" t="str">
        <f t="shared" si="23"/>
        <v/>
      </c>
      <c r="I234" s="205" t="str">
        <f t="shared" si="24"/>
        <v/>
      </c>
      <c r="K234" s="205" t="str">
        <f t="shared" si="25"/>
        <v/>
      </c>
      <c r="M234" s="205" t="str">
        <f t="shared" si="26"/>
        <v/>
      </c>
      <c r="O234" s="205" t="str">
        <f t="shared" si="27"/>
        <v/>
      </c>
      <c r="Q234" s="205" t="str">
        <f t="shared" si="21"/>
        <v/>
      </c>
    </row>
    <row r="235" spans="5:17" x14ac:dyDescent="0.25">
      <c r="E235" s="205" t="str">
        <f t="shared" si="22"/>
        <v/>
      </c>
      <c r="G235" s="205" t="str">
        <f t="shared" si="23"/>
        <v/>
      </c>
      <c r="I235" s="205" t="str">
        <f t="shared" si="24"/>
        <v/>
      </c>
      <c r="K235" s="205" t="str">
        <f t="shared" si="25"/>
        <v/>
      </c>
      <c r="M235" s="205" t="str">
        <f t="shared" si="26"/>
        <v/>
      </c>
      <c r="O235" s="205" t="str">
        <f t="shared" si="27"/>
        <v/>
      </c>
      <c r="Q235" s="205" t="str">
        <f t="shared" si="21"/>
        <v/>
      </c>
    </row>
    <row r="236" spans="5:17" x14ac:dyDescent="0.25">
      <c r="E236" s="205" t="str">
        <f t="shared" si="22"/>
        <v/>
      </c>
      <c r="G236" s="205" t="str">
        <f t="shared" si="23"/>
        <v/>
      </c>
      <c r="I236" s="205" t="str">
        <f t="shared" si="24"/>
        <v/>
      </c>
      <c r="K236" s="205" t="str">
        <f t="shared" si="25"/>
        <v/>
      </c>
      <c r="M236" s="205" t="str">
        <f t="shared" si="26"/>
        <v/>
      </c>
      <c r="O236" s="205" t="str">
        <f t="shared" si="27"/>
        <v/>
      </c>
      <c r="Q236" s="205" t="str">
        <f t="shared" si="21"/>
        <v/>
      </c>
    </row>
    <row r="237" spans="5:17" x14ac:dyDescent="0.25">
      <c r="E237" s="205" t="str">
        <f t="shared" si="22"/>
        <v/>
      </c>
      <c r="G237" s="205" t="str">
        <f t="shared" si="23"/>
        <v/>
      </c>
      <c r="I237" s="205" t="str">
        <f t="shared" si="24"/>
        <v/>
      </c>
      <c r="K237" s="205" t="str">
        <f t="shared" si="25"/>
        <v/>
      </c>
      <c r="M237" s="205" t="str">
        <f t="shared" si="26"/>
        <v/>
      </c>
      <c r="O237" s="205" t="str">
        <f t="shared" si="27"/>
        <v/>
      </c>
      <c r="Q237" s="205" t="str">
        <f t="shared" si="21"/>
        <v/>
      </c>
    </row>
    <row r="238" spans="5:17" x14ac:dyDescent="0.25">
      <c r="E238" s="205" t="str">
        <f t="shared" si="22"/>
        <v/>
      </c>
      <c r="G238" s="205" t="str">
        <f t="shared" si="23"/>
        <v/>
      </c>
      <c r="I238" s="205" t="str">
        <f t="shared" si="24"/>
        <v/>
      </c>
      <c r="K238" s="205" t="str">
        <f t="shared" si="25"/>
        <v/>
      </c>
      <c r="M238" s="205" t="str">
        <f t="shared" si="26"/>
        <v/>
      </c>
      <c r="O238" s="205" t="str">
        <f t="shared" si="27"/>
        <v/>
      </c>
      <c r="Q238" s="205" t="str">
        <f t="shared" si="21"/>
        <v/>
      </c>
    </row>
    <row r="239" spans="5:17" x14ac:dyDescent="0.25">
      <c r="E239" s="205" t="str">
        <f t="shared" si="22"/>
        <v/>
      </c>
      <c r="G239" s="205" t="str">
        <f t="shared" si="23"/>
        <v/>
      </c>
      <c r="I239" s="205" t="str">
        <f t="shared" si="24"/>
        <v/>
      </c>
      <c r="K239" s="205" t="str">
        <f t="shared" si="25"/>
        <v/>
      </c>
      <c r="M239" s="205" t="str">
        <f t="shared" si="26"/>
        <v/>
      </c>
      <c r="O239" s="205" t="str">
        <f t="shared" si="27"/>
        <v/>
      </c>
      <c r="Q239" s="205" t="str">
        <f t="shared" si="21"/>
        <v/>
      </c>
    </row>
    <row r="240" spans="5:17" x14ac:dyDescent="0.25">
      <c r="E240" s="205" t="str">
        <f t="shared" si="22"/>
        <v/>
      </c>
      <c r="G240" s="205" t="str">
        <f t="shared" si="23"/>
        <v/>
      </c>
      <c r="I240" s="205" t="str">
        <f t="shared" si="24"/>
        <v/>
      </c>
      <c r="K240" s="205" t="str">
        <f t="shared" si="25"/>
        <v/>
      </c>
      <c r="M240" s="205" t="str">
        <f t="shared" si="26"/>
        <v/>
      </c>
      <c r="O240" s="205" t="str">
        <f t="shared" si="27"/>
        <v/>
      </c>
      <c r="Q240" s="205" t="str">
        <f t="shared" si="21"/>
        <v/>
      </c>
    </row>
    <row r="241" spans="5:17" x14ac:dyDescent="0.25">
      <c r="E241" s="205" t="str">
        <f t="shared" si="22"/>
        <v/>
      </c>
      <c r="G241" s="205" t="str">
        <f t="shared" si="23"/>
        <v/>
      </c>
      <c r="I241" s="205" t="str">
        <f t="shared" si="24"/>
        <v/>
      </c>
      <c r="K241" s="205" t="str">
        <f t="shared" si="25"/>
        <v/>
      </c>
      <c r="M241" s="205" t="str">
        <f t="shared" si="26"/>
        <v/>
      </c>
      <c r="O241" s="205" t="str">
        <f t="shared" si="27"/>
        <v/>
      </c>
      <c r="Q241" s="205" t="str">
        <f t="shared" si="21"/>
        <v/>
      </c>
    </row>
    <row r="242" spans="5:17" x14ac:dyDescent="0.25">
      <c r="E242" s="205" t="str">
        <f t="shared" si="22"/>
        <v/>
      </c>
      <c r="G242" s="205" t="str">
        <f t="shared" si="23"/>
        <v/>
      </c>
      <c r="I242" s="205" t="str">
        <f t="shared" si="24"/>
        <v/>
      </c>
      <c r="K242" s="205" t="str">
        <f t="shared" si="25"/>
        <v/>
      </c>
      <c r="M242" s="205" t="str">
        <f t="shared" si="26"/>
        <v/>
      </c>
      <c r="O242" s="205" t="str">
        <f t="shared" si="27"/>
        <v/>
      </c>
      <c r="Q242" s="205" t="str">
        <f t="shared" si="21"/>
        <v/>
      </c>
    </row>
    <row r="243" spans="5:17" x14ac:dyDescent="0.25">
      <c r="E243" s="205" t="str">
        <f t="shared" si="22"/>
        <v/>
      </c>
      <c r="G243" s="205" t="str">
        <f t="shared" si="23"/>
        <v/>
      </c>
      <c r="I243" s="205" t="str">
        <f t="shared" si="24"/>
        <v/>
      </c>
      <c r="K243" s="205" t="str">
        <f t="shared" si="25"/>
        <v/>
      </c>
      <c r="M243" s="205" t="str">
        <f t="shared" si="26"/>
        <v/>
      </c>
      <c r="O243" s="205" t="str">
        <f t="shared" si="27"/>
        <v/>
      </c>
      <c r="Q243" s="205" t="str">
        <f t="shared" si="21"/>
        <v/>
      </c>
    </row>
    <row r="244" spans="5:17" x14ac:dyDescent="0.25">
      <c r="E244" s="205" t="str">
        <f t="shared" si="22"/>
        <v/>
      </c>
      <c r="G244" s="205" t="str">
        <f t="shared" si="23"/>
        <v/>
      </c>
      <c r="I244" s="205" t="str">
        <f t="shared" si="24"/>
        <v/>
      </c>
      <c r="K244" s="205" t="str">
        <f t="shared" si="25"/>
        <v/>
      </c>
      <c r="M244" s="205" t="str">
        <f t="shared" si="26"/>
        <v/>
      </c>
      <c r="O244" s="205" t="str">
        <f t="shared" si="27"/>
        <v/>
      </c>
      <c r="Q244" s="205" t="str">
        <f t="shared" si="21"/>
        <v/>
      </c>
    </row>
    <row r="245" spans="5:17" x14ac:dyDescent="0.25">
      <c r="E245" s="205" t="str">
        <f t="shared" si="22"/>
        <v/>
      </c>
      <c r="G245" s="205" t="str">
        <f t="shared" si="23"/>
        <v/>
      </c>
      <c r="I245" s="205" t="str">
        <f t="shared" si="24"/>
        <v/>
      </c>
      <c r="K245" s="205" t="str">
        <f t="shared" si="25"/>
        <v/>
      </c>
      <c r="M245" s="205" t="str">
        <f t="shared" si="26"/>
        <v/>
      </c>
      <c r="O245" s="205" t="str">
        <f t="shared" si="27"/>
        <v/>
      </c>
      <c r="Q245" s="205" t="str">
        <f t="shared" si="21"/>
        <v/>
      </c>
    </row>
    <row r="246" spans="5:17" x14ac:dyDescent="0.25">
      <c r="E246" s="205" t="str">
        <f t="shared" si="22"/>
        <v/>
      </c>
      <c r="G246" s="205" t="str">
        <f t="shared" si="23"/>
        <v/>
      </c>
      <c r="I246" s="205" t="str">
        <f t="shared" si="24"/>
        <v/>
      </c>
      <c r="K246" s="205" t="str">
        <f t="shared" si="25"/>
        <v/>
      </c>
      <c r="M246" s="205" t="str">
        <f t="shared" si="26"/>
        <v/>
      </c>
      <c r="O246" s="205" t="str">
        <f t="shared" si="27"/>
        <v/>
      </c>
      <c r="Q246" s="205" t="str">
        <f t="shared" si="21"/>
        <v/>
      </c>
    </row>
    <row r="247" spans="5:17" x14ac:dyDescent="0.25">
      <c r="E247" s="205" t="str">
        <f t="shared" si="22"/>
        <v/>
      </c>
      <c r="G247" s="205" t="str">
        <f t="shared" si="23"/>
        <v/>
      </c>
      <c r="I247" s="205" t="str">
        <f t="shared" si="24"/>
        <v/>
      </c>
      <c r="K247" s="205" t="str">
        <f t="shared" si="25"/>
        <v/>
      </c>
      <c r="M247" s="205" t="str">
        <f t="shared" si="26"/>
        <v/>
      </c>
      <c r="O247" s="205" t="str">
        <f t="shared" si="27"/>
        <v/>
      </c>
      <c r="Q247" s="205" t="str">
        <f t="shared" si="21"/>
        <v/>
      </c>
    </row>
    <row r="248" spans="5:17" x14ac:dyDescent="0.25">
      <c r="E248" s="205" t="str">
        <f t="shared" si="22"/>
        <v/>
      </c>
      <c r="G248" s="205" t="str">
        <f t="shared" si="23"/>
        <v/>
      </c>
      <c r="I248" s="205" t="str">
        <f t="shared" si="24"/>
        <v/>
      </c>
      <c r="K248" s="205" t="str">
        <f t="shared" si="25"/>
        <v/>
      </c>
      <c r="M248" s="205" t="str">
        <f t="shared" si="26"/>
        <v/>
      </c>
      <c r="O248" s="205" t="str">
        <f t="shared" si="27"/>
        <v/>
      </c>
      <c r="Q248" s="205" t="str">
        <f t="shared" si="21"/>
        <v/>
      </c>
    </row>
    <row r="249" spans="5:17" x14ac:dyDescent="0.25">
      <c r="E249" s="205" t="str">
        <f t="shared" si="22"/>
        <v/>
      </c>
      <c r="G249" s="205" t="str">
        <f t="shared" si="23"/>
        <v/>
      </c>
      <c r="I249" s="205" t="str">
        <f t="shared" si="24"/>
        <v/>
      </c>
      <c r="K249" s="205" t="str">
        <f t="shared" si="25"/>
        <v/>
      </c>
      <c r="M249" s="205" t="str">
        <f t="shared" si="26"/>
        <v/>
      </c>
      <c r="O249" s="205" t="str">
        <f t="shared" si="27"/>
        <v/>
      </c>
      <c r="Q249" s="205" t="str">
        <f t="shared" si="21"/>
        <v/>
      </c>
    </row>
    <row r="250" spans="5:17" x14ac:dyDescent="0.25">
      <c r="E250" s="205" t="str">
        <f t="shared" si="22"/>
        <v/>
      </c>
      <c r="G250" s="205" t="str">
        <f t="shared" si="23"/>
        <v/>
      </c>
      <c r="I250" s="205" t="str">
        <f t="shared" si="24"/>
        <v/>
      </c>
      <c r="K250" s="205" t="str">
        <f t="shared" si="25"/>
        <v/>
      </c>
      <c r="M250" s="205" t="str">
        <f t="shared" si="26"/>
        <v/>
      </c>
      <c r="O250" s="205" t="str">
        <f t="shared" si="27"/>
        <v/>
      </c>
      <c r="Q250" s="205" t="str">
        <f t="shared" si="21"/>
        <v/>
      </c>
    </row>
    <row r="251" spans="5:17" x14ac:dyDescent="0.25">
      <c r="E251" s="205" t="str">
        <f t="shared" si="22"/>
        <v/>
      </c>
      <c r="G251" s="205" t="str">
        <f t="shared" si="23"/>
        <v/>
      </c>
      <c r="I251" s="205" t="str">
        <f t="shared" si="24"/>
        <v/>
      </c>
      <c r="K251" s="205" t="str">
        <f t="shared" si="25"/>
        <v/>
      </c>
      <c r="M251" s="205" t="str">
        <f t="shared" si="26"/>
        <v/>
      </c>
      <c r="O251" s="205" t="str">
        <f t="shared" si="27"/>
        <v/>
      </c>
      <c r="Q251" s="205" t="str">
        <f t="shared" si="21"/>
        <v/>
      </c>
    </row>
    <row r="252" spans="5:17" x14ac:dyDescent="0.25">
      <c r="E252" s="205" t="str">
        <f t="shared" si="22"/>
        <v/>
      </c>
      <c r="G252" s="205" t="str">
        <f t="shared" si="23"/>
        <v/>
      </c>
      <c r="I252" s="205" t="str">
        <f t="shared" si="24"/>
        <v/>
      </c>
      <c r="K252" s="205" t="str">
        <f t="shared" si="25"/>
        <v/>
      </c>
      <c r="M252" s="205" t="str">
        <f t="shared" si="26"/>
        <v/>
      </c>
      <c r="O252" s="205" t="str">
        <f t="shared" si="27"/>
        <v/>
      </c>
      <c r="Q252" s="205" t="str">
        <f t="shared" si="21"/>
        <v/>
      </c>
    </row>
    <row r="253" spans="5:17" x14ac:dyDescent="0.25">
      <c r="E253" s="205" t="str">
        <f t="shared" si="22"/>
        <v/>
      </c>
      <c r="G253" s="205" t="str">
        <f t="shared" si="23"/>
        <v/>
      </c>
      <c r="I253" s="205" t="str">
        <f t="shared" si="24"/>
        <v/>
      </c>
      <c r="K253" s="205" t="str">
        <f t="shared" si="25"/>
        <v/>
      </c>
      <c r="M253" s="205" t="str">
        <f t="shared" si="26"/>
        <v/>
      </c>
      <c r="O253" s="205" t="str">
        <f t="shared" si="27"/>
        <v/>
      </c>
      <c r="Q253" s="205" t="str">
        <f t="shared" si="21"/>
        <v/>
      </c>
    </row>
    <row r="254" spans="5:17" x14ac:dyDescent="0.25">
      <c r="E254" s="205" t="str">
        <f t="shared" si="22"/>
        <v/>
      </c>
      <c r="G254" s="205" t="str">
        <f t="shared" si="23"/>
        <v/>
      </c>
      <c r="I254" s="205" t="str">
        <f t="shared" si="24"/>
        <v/>
      </c>
      <c r="K254" s="205" t="str">
        <f t="shared" si="25"/>
        <v/>
      </c>
      <c r="M254" s="205" t="str">
        <f t="shared" si="26"/>
        <v/>
      </c>
      <c r="O254" s="205" t="str">
        <f t="shared" si="27"/>
        <v/>
      </c>
      <c r="Q254" s="205" t="str">
        <f t="shared" si="21"/>
        <v/>
      </c>
    </row>
    <row r="255" spans="5:17" x14ac:dyDescent="0.25">
      <c r="E255" s="205" t="str">
        <f t="shared" si="22"/>
        <v/>
      </c>
      <c r="G255" s="205" t="str">
        <f t="shared" si="23"/>
        <v/>
      </c>
      <c r="I255" s="205" t="str">
        <f t="shared" si="24"/>
        <v/>
      </c>
      <c r="K255" s="205" t="str">
        <f t="shared" si="25"/>
        <v/>
      </c>
      <c r="M255" s="205" t="str">
        <f t="shared" si="26"/>
        <v/>
      </c>
      <c r="O255" s="205" t="str">
        <f t="shared" si="27"/>
        <v/>
      </c>
      <c r="Q255" s="205" t="str">
        <f t="shared" si="21"/>
        <v/>
      </c>
    </row>
    <row r="256" spans="5:17" x14ac:dyDescent="0.25">
      <c r="E256" s="205" t="str">
        <f t="shared" si="22"/>
        <v/>
      </c>
      <c r="G256" s="205" t="str">
        <f t="shared" si="23"/>
        <v/>
      </c>
      <c r="I256" s="205" t="str">
        <f t="shared" si="24"/>
        <v/>
      </c>
      <c r="K256" s="205" t="str">
        <f t="shared" si="25"/>
        <v/>
      </c>
      <c r="M256" s="205" t="str">
        <f t="shared" si="26"/>
        <v/>
      </c>
      <c r="O256" s="205" t="str">
        <f t="shared" si="27"/>
        <v/>
      </c>
      <c r="Q256" s="205" t="str">
        <f t="shared" si="21"/>
        <v/>
      </c>
    </row>
    <row r="257" spans="5:17" x14ac:dyDescent="0.25">
      <c r="E257" s="205" t="str">
        <f t="shared" si="22"/>
        <v/>
      </c>
      <c r="G257" s="205" t="str">
        <f t="shared" si="23"/>
        <v/>
      </c>
      <c r="I257" s="205" t="str">
        <f t="shared" si="24"/>
        <v/>
      </c>
      <c r="K257" s="205" t="str">
        <f t="shared" si="25"/>
        <v/>
      </c>
      <c r="M257" s="205" t="str">
        <f t="shared" si="26"/>
        <v/>
      </c>
      <c r="O257" s="205" t="str">
        <f t="shared" si="27"/>
        <v/>
      </c>
      <c r="Q257" s="205" t="str">
        <f t="shared" si="21"/>
        <v/>
      </c>
    </row>
    <row r="258" spans="5:17" x14ac:dyDescent="0.25">
      <c r="E258" s="205" t="str">
        <f t="shared" si="22"/>
        <v/>
      </c>
      <c r="G258" s="205" t="str">
        <f t="shared" si="23"/>
        <v/>
      </c>
      <c r="I258" s="205" t="str">
        <f t="shared" si="24"/>
        <v/>
      </c>
      <c r="K258" s="205" t="str">
        <f t="shared" si="25"/>
        <v/>
      </c>
      <c r="M258" s="205" t="str">
        <f t="shared" si="26"/>
        <v/>
      </c>
      <c r="O258" s="205" t="str">
        <f t="shared" si="27"/>
        <v/>
      </c>
      <c r="Q258" s="205" t="str">
        <f t="shared" si="21"/>
        <v/>
      </c>
    </row>
    <row r="259" spans="5:17" x14ac:dyDescent="0.25">
      <c r="E259" s="205" t="str">
        <f t="shared" si="22"/>
        <v/>
      </c>
      <c r="G259" s="205" t="str">
        <f t="shared" si="23"/>
        <v/>
      </c>
      <c r="I259" s="205" t="str">
        <f t="shared" si="24"/>
        <v/>
      </c>
      <c r="K259" s="205" t="str">
        <f t="shared" si="25"/>
        <v/>
      </c>
      <c r="M259" s="205" t="str">
        <f t="shared" si="26"/>
        <v/>
      </c>
      <c r="O259" s="205" t="str">
        <f t="shared" si="27"/>
        <v/>
      </c>
      <c r="Q259" s="205" t="str">
        <f t="shared" si="21"/>
        <v/>
      </c>
    </row>
    <row r="260" spans="5:17" x14ac:dyDescent="0.25">
      <c r="E260" s="205" t="str">
        <f t="shared" si="22"/>
        <v/>
      </c>
      <c r="G260" s="205" t="str">
        <f t="shared" si="23"/>
        <v/>
      </c>
      <c r="I260" s="205" t="str">
        <f t="shared" si="24"/>
        <v/>
      </c>
      <c r="K260" s="205" t="str">
        <f t="shared" si="25"/>
        <v/>
      </c>
      <c r="M260" s="205" t="str">
        <f t="shared" si="26"/>
        <v/>
      </c>
      <c r="O260" s="205" t="str">
        <f t="shared" si="27"/>
        <v/>
      </c>
      <c r="Q260" s="205" t="str">
        <f t="shared" si="21"/>
        <v/>
      </c>
    </row>
    <row r="261" spans="5:17" x14ac:dyDescent="0.25">
      <c r="E261" s="205" t="str">
        <f t="shared" si="22"/>
        <v/>
      </c>
      <c r="G261" s="205" t="str">
        <f t="shared" si="23"/>
        <v/>
      </c>
      <c r="I261" s="205" t="str">
        <f t="shared" si="24"/>
        <v/>
      </c>
      <c r="K261" s="205" t="str">
        <f t="shared" si="25"/>
        <v/>
      </c>
      <c r="M261" s="205" t="str">
        <f t="shared" si="26"/>
        <v/>
      </c>
      <c r="O261" s="205" t="str">
        <f t="shared" si="27"/>
        <v/>
      </c>
      <c r="Q261" s="205" t="str">
        <f t="shared" si="21"/>
        <v/>
      </c>
    </row>
    <row r="262" spans="5:17" x14ac:dyDescent="0.25">
      <c r="E262" s="205" t="str">
        <f t="shared" si="22"/>
        <v/>
      </c>
      <c r="G262" s="205" t="str">
        <f t="shared" si="23"/>
        <v/>
      </c>
      <c r="I262" s="205" t="str">
        <f t="shared" si="24"/>
        <v/>
      </c>
      <c r="K262" s="205" t="str">
        <f t="shared" si="25"/>
        <v/>
      </c>
      <c r="M262" s="205" t="str">
        <f t="shared" si="26"/>
        <v/>
      </c>
      <c r="O262" s="205" t="str">
        <f t="shared" si="27"/>
        <v/>
      </c>
      <c r="Q262" s="205" t="str">
        <f t="shared" si="21"/>
        <v/>
      </c>
    </row>
    <row r="263" spans="5:17" x14ac:dyDescent="0.25">
      <c r="E263" s="205" t="str">
        <f t="shared" si="22"/>
        <v/>
      </c>
      <c r="G263" s="205" t="str">
        <f t="shared" si="23"/>
        <v/>
      </c>
      <c r="I263" s="205" t="str">
        <f t="shared" si="24"/>
        <v/>
      </c>
      <c r="K263" s="205" t="str">
        <f t="shared" si="25"/>
        <v/>
      </c>
      <c r="M263" s="205" t="str">
        <f t="shared" si="26"/>
        <v/>
      </c>
      <c r="O263" s="205" t="str">
        <f t="shared" si="27"/>
        <v/>
      </c>
      <c r="Q263" s="205" t="str">
        <f t="shared" si="21"/>
        <v/>
      </c>
    </row>
    <row r="264" spans="5:17" x14ac:dyDescent="0.25">
      <c r="E264" s="205" t="str">
        <f t="shared" si="22"/>
        <v/>
      </c>
      <c r="G264" s="205" t="str">
        <f t="shared" si="23"/>
        <v/>
      </c>
      <c r="I264" s="205" t="str">
        <f t="shared" si="24"/>
        <v/>
      </c>
      <c r="K264" s="205" t="str">
        <f t="shared" si="25"/>
        <v/>
      </c>
      <c r="M264" s="205" t="str">
        <f t="shared" si="26"/>
        <v/>
      </c>
      <c r="O264" s="205" t="str">
        <f t="shared" si="27"/>
        <v/>
      </c>
      <c r="Q264" s="205" t="str">
        <f t="shared" si="21"/>
        <v/>
      </c>
    </row>
    <row r="265" spans="5:17" x14ac:dyDescent="0.25">
      <c r="E265" s="205" t="str">
        <f t="shared" si="22"/>
        <v/>
      </c>
      <c r="G265" s="205" t="str">
        <f t="shared" si="23"/>
        <v/>
      </c>
      <c r="I265" s="205" t="str">
        <f t="shared" si="24"/>
        <v/>
      </c>
      <c r="K265" s="205" t="str">
        <f t="shared" si="25"/>
        <v/>
      </c>
      <c r="M265" s="205" t="str">
        <f t="shared" si="26"/>
        <v/>
      </c>
      <c r="O265" s="205" t="str">
        <f t="shared" si="27"/>
        <v/>
      </c>
      <c r="Q265" s="205" t="str">
        <f t="shared" si="21"/>
        <v/>
      </c>
    </row>
    <row r="266" spans="5:17" x14ac:dyDescent="0.25">
      <c r="E266" s="205" t="str">
        <f t="shared" si="22"/>
        <v/>
      </c>
      <c r="G266" s="205" t="str">
        <f t="shared" si="23"/>
        <v/>
      </c>
      <c r="I266" s="205" t="str">
        <f t="shared" si="24"/>
        <v/>
      </c>
      <c r="K266" s="205" t="str">
        <f t="shared" si="25"/>
        <v/>
      </c>
      <c r="M266" s="205" t="str">
        <f t="shared" si="26"/>
        <v/>
      </c>
      <c r="O266" s="205" t="str">
        <f t="shared" si="27"/>
        <v/>
      </c>
      <c r="Q266" s="205" t="str">
        <f t="shared" si="21"/>
        <v/>
      </c>
    </row>
    <row r="267" spans="5:17" x14ac:dyDescent="0.25">
      <c r="E267" s="205" t="str">
        <f t="shared" si="22"/>
        <v/>
      </c>
      <c r="G267" s="205" t="str">
        <f t="shared" si="23"/>
        <v/>
      </c>
      <c r="I267" s="205" t="str">
        <f t="shared" si="24"/>
        <v/>
      </c>
      <c r="K267" s="205" t="str">
        <f t="shared" si="25"/>
        <v/>
      </c>
      <c r="M267" s="205" t="str">
        <f t="shared" si="26"/>
        <v/>
      </c>
      <c r="O267" s="205" t="str">
        <f t="shared" si="27"/>
        <v/>
      </c>
      <c r="Q267" s="205" t="str">
        <f t="shared" si="21"/>
        <v/>
      </c>
    </row>
    <row r="268" spans="5:17" x14ac:dyDescent="0.25">
      <c r="E268" s="205" t="str">
        <f t="shared" si="22"/>
        <v/>
      </c>
      <c r="G268" s="205" t="str">
        <f t="shared" si="23"/>
        <v/>
      </c>
      <c r="I268" s="205" t="str">
        <f t="shared" si="24"/>
        <v/>
      </c>
      <c r="K268" s="205" t="str">
        <f t="shared" si="25"/>
        <v/>
      </c>
      <c r="M268" s="205" t="str">
        <f t="shared" si="26"/>
        <v/>
      </c>
      <c r="O268" s="205" t="str">
        <f t="shared" si="27"/>
        <v/>
      </c>
      <c r="Q268" s="205" t="str">
        <f t="shared" ref="Q268:Q300" si="28">IF(OR($B268=0,P268=0),"",P268/$B268)</f>
        <v/>
      </c>
    </row>
    <row r="269" spans="5:17" x14ac:dyDescent="0.25">
      <c r="E269" s="205" t="str">
        <f t="shared" ref="E269:E300" si="29">IF(OR($B269=0,D269=0),"",D269/$B269)</f>
        <v/>
      </c>
      <c r="G269" s="205" t="str">
        <f t="shared" ref="G269:G300" si="30">IF(OR($B269=0,F269=0),"",F269/$B269)</f>
        <v/>
      </c>
      <c r="I269" s="205" t="str">
        <f t="shared" ref="I269:I300" si="31">IF(OR($B269=0,H269=0),"",H269/$B269)</f>
        <v/>
      </c>
      <c r="K269" s="205" t="str">
        <f t="shared" ref="K269:K300" si="32">IF(OR($B269=0,J269=0),"",J269/$B269)</f>
        <v/>
      </c>
      <c r="M269" s="205" t="str">
        <f t="shared" ref="M269:M300" si="33">IF(OR($B269=0,L269=0),"",L269/$B269)</f>
        <v/>
      </c>
      <c r="O269" s="205" t="str">
        <f t="shared" ref="O269:O300" si="34">IF(OR($B269=0,N269=0),"",N269/$B269)</f>
        <v/>
      </c>
      <c r="Q269" s="205" t="str">
        <f t="shared" si="28"/>
        <v/>
      </c>
    </row>
    <row r="270" spans="5:17" x14ac:dyDescent="0.25">
      <c r="E270" s="205" t="str">
        <f t="shared" si="29"/>
        <v/>
      </c>
      <c r="G270" s="205" t="str">
        <f t="shared" si="30"/>
        <v/>
      </c>
      <c r="I270" s="205" t="str">
        <f t="shared" si="31"/>
        <v/>
      </c>
      <c r="K270" s="205" t="str">
        <f t="shared" si="32"/>
        <v/>
      </c>
      <c r="M270" s="205" t="str">
        <f t="shared" si="33"/>
        <v/>
      </c>
      <c r="O270" s="205" t="str">
        <f t="shared" si="34"/>
        <v/>
      </c>
      <c r="Q270" s="205" t="str">
        <f t="shared" si="28"/>
        <v/>
      </c>
    </row>
    <row r="271" spans="5:17" x14ac:dyDescent="0.25">
      <c r="E271" s="205" t="str">
        <f t="shared" si="29"/>
        <v/>
      </c>
      <c r="G271" s="205" t="str">
        <f t="shared" si="30"/>
        <v/>
      </c>
      <c r="I271" s="205" t="str">
        <f t="shared" si="31"/>
        <v/>
      </c>
      <c r="K271" s="205" t="str">
        <f t="shared" si="32"/>
        <v/>
      </c>
      <c r="M271" s="205" t="str">
        <f t="shared" si="33"/>
        <v/>
      </c>
      <c r="O271" s="205" t="str">
        <f t="shared" si="34"/>
        <v/>
      </c>
      <c r="Q271" s="205" t="str">
        <f t="shared" si="28"/>
        <v/>
      </c>
    </row>
    <row r="272" spans="5:17" x14ac:dyDescent="0.25">
      <c r="E272" s="205" t="str">
        <f t="shared" si="29"/>
        <v/>
      </c>
      <c r="G272" s="205" t="str">
        <f t="shared" si="30"/>
        <v/>
      </c>
      <c r="I272" s="205" t="str">
        <f t="shared" si="31"/>
        <v/>
      </c>
      <c r="K272" s="205" t="str">
        <f t="shared" si="32"/>
        <v/>
      </c>
      <c r="M272" s="205" t="str">
        <f t="shared" si="33"/>
        <v/>
      </c>
      <c r="O272" s="205" t="str">
        <f t="shared" si="34"/>
        <v/>
      </c>
      <c r="Q272" s="205" t="str">
        <f t="shared" si="28"/>
        <v/>
      </c>
    </row>
    <row r="273" spans="5:17" x14ac:dyDescent="0.25">
      <c r="E273" s="205" t="str">
        <f t="shared" si="29"/>
        <v/>
      </c>
      <c r="G273" s="205" t="str">
        <f t="shared" si="30"/>
        <v/>
      </c>
      <c r="I273" s="205" t="str">
        <f t="shared" si="31"/>
        <v/>
      </c>
      <c r="K273" s="205" t="str">
        <f t="shared" si="32"/>
        <v/>
      </c>
      <c r="M273" s="205" t="str">
        <f t="shared" si="33"/>
        <v/>
      </c>
      <c r="O273" s="205" t="str">
        <f t="shared" si="34"/>
        <v/>
      </c>
      <c r="Q273" s="205" t="str">
        <f t="shared" si="28"/>
        <v/>
      </c>
    </row>
    <row r="274" spans="5:17" x14ac:dyDescent="0.25">
      <c r="E274" s="205" t="str">
        <f t="shared" si="29"/>
        <v/>
      </c>
      <c r="G274" s="205" t="str">
        <f t="shared" si="30"/>
        <v/>
      </c>
      <c r="I274" s="205" t="str">
        <f t="shared" si="31"/>
        <v/>
      </c>
      <c r="K274" s="205" t="str">
        <f t="shared" si="32"/>
        <v/>
      </c>
      <c r="M274" s="205" t="str">
        <f t="shared" si="33"/>
        <v/>
      </c>
      <c r="O274" s="205" t="str">
        <f t="shared" si="34"/>
        <v/>
      </c>
      <c r="Q274" s="205" t="str">
        <f t="shared" si="28"/>
        <v/>
      </c>
    </row>
    <row r="275" spans="5:17" x14ac:dyDescent="0.25">
      <c r="E275" s="205" t="str">
        <f t="shared" si="29"/>
        <v/>
      </c>
      <c r="G275" s="205" t="str">
        <f t="shared" si="30"/>
        <v/>
      </c>
      <c r="I275" s="205" t="str">
        <f t="shared" si="31"/>
        <v/>
      </c>
      <c r="K275" s="205" t="str">
        <f t="shared" si="32"/>
        <v/>
      </c>
      <c r="M275" s="205" t="str">
        <f t="shared" si="33"/>
        <v/>
      </c>
      <c r="O275" s="205" t="str">
        <f t="shared" si="34"/>
        <v/>
      </c>
      <c r="Q275" s="205" t="str">
        <f t="shared" si="28"/>
        <v/>
      </c>
    </row>
    <row r="276" spans="5:17" x14ac:dyDescent="0.25">
      <c r="E276" s="205" t="str">
        <f t="shared" si="29"/>
        <v/>
      </c>
      <c r="G276" s="205" t="str">
        <f t="shared" si="30"/>
        <v/>
      </c>
      <c r="I276" s="205" t="str">
        <f t="shared" si="31"/>
        <v/>
      </c>
      <c r="K276" s="205" t="str">
        <f t="shared" si="32"/>
        <v/>
      </c>
      <c r="M276" s="205" t="str">
        <f t="shared" si="33"/>
        <v/>
      </c>
      <c r="O276" s="205" t="str">
        <f t="shared" si="34"/>
        <v/>
      </c>
      <c r="Q276" s="205" t="str">
        <f t="shared" si="28"/>
        <v/>
      </c>
    </row>
    <row r="277" spans="5:17" x14ac:dyDescent="0.25">
      <c r="E277" s="205" t="str">
        <f t="shared" si="29"/>
        <v/>
      </c>
      <c r="G277" s="205" t="str">
        <f t="shared" si="30"/>
        <v/>
      </c>
      <c r="I277" s="205" t="str">
        <f t="shared" si="31"/>
        <v/>
      </c>
      <c r="K277" s="205" t="str">
        <f t="shared" si="32"/>
        <v/>
      </c>
      <c r="M277" s="205" t="str">
        <f t="shared" si="33"/>
        <v/>
      </c>
      <c r="O277" s="205" t="str">
        <f t="shared" si="34"/>
        <v/>
      </c>
      <c r="Q277" s="205" t="str">
        <f t="shared" si="28"/>
        <v/>
      </c>
    </row>
    <row r="278" spans="5:17" x14ac:dyDescent="0.25">
      <c r="E278" s="205" t="str">
        <f t="shared" si="29"/>
        <v/>
      </c>
      <c r="G278" s="205" t="str">
        <f t="shared" si="30"/>
        <v/>
      </c>
      <c r="I278" s="205" t="str">
        <f t="shared" si="31"/>
        <v/>
      </c>
      <c r="K278" s="205" t="str">
        <f t="shared" si="32"/>
        <v/>
      </c>
      <c r="M278" s="205" t="str">
        <f t="shared" si="33"/>
        <v/>
      </c>
      <c r="O278" s="205" t="str">
        <f t="shared" si="34"/>
        <v/>
      </c>
      <c r="Q278" s="205" t="str">
        <f t="shared" si="28"/>
        <v/>
      </c>
    </row>
    <row r="279" spans="5:17" x14ac:dyDescent="0.25">
      <c r="E279" s="205" t="str">
        <f t="shared" si="29"/>
        <v/>
      </c>
      <c r="G279" s="205" t="str">
        <f t="shared" si="30"/>
        <v/>
      </c>
      <c r="I279" s="205" t="str">
        <f t="shared" si="31"/>
        <v/>
      </c>
      <c r="K279" s="205" t="str">
        <f t="shared" si="32"/>
        <v/>
      </c>
      <c r="M279" s="205" t="str">
        <f t="shared" si="33"/>
        <v/>
      </c>
      <c r="O279" s="205" t="str">
        <f t="shared" si="34"/>
        <v/>
      </c>
      <c r="Q279" s="205" t="str">
        <f t="shared" si="28"/>
        <v/>
      </c>
    </row>
    <row r="280" spans="5:17" x14ac:dyDescent="0.25">
      <c r="E280" s="205" t="str">
        <f t="shared" si="29"/>
        <v/>
      </c>
      <c r="G280" s="205" t="str">
        <f t="shared" si="30"/>
        <v/>
      </c>
      <c r="I280" s="205" t="str">
        <f t="shared" si="31"/>
        <v/>
      </c>
      <c r="K280" s="205" t="str">
        <f t="shared" si="32"/>
        <v/>
      </c>
      <c r="M280" s="205" t="str">
        <f t="shared" si="33"/>
        <v/>
      </c>
      <c r="O280" s="205" t="str">
        <f t="shared" si="34"/>
        <v/>
      </c>
      <c r="Q280" s="205" t="str">
        <f t="shared" si="28"/>
        <v/>
      </c>
    </row>
    <row r="281" spans="5:17" x14ac:dyDescent="0.25">
      <c r="E281" s="205" t="str">
        <f t="shared" si="29"/>
        <v/>
      </c>
      <c r="G281" s="205" t="str">
        <f t="shared" si="30"/>
        <v/>
      </c>
      <c r="I281" s="205" t="str">
        <f t="shared" si="31"/>
        <v/>
      </c>
      <c r="K281" s="205" t="str">
        <f t="shared" si="32"/>
        <v/>
      </c>
      <c r="M281" s="205" t="str">
        <f t="shared" si="33"/>
        <v/>
      </c>
      <c r="O281" s="205" t="str">
        <f t="shared" si="34"/>
        <v/>
      </c>
      <c r="Q281" s="205" t="str">
        <f t="shared" si="28"/>
        <v/>
      </c>
    </row>
    <row r="282" spans="5:17" x14ac:dyDescent="0.25">
      <c r="E282" s="205" t="str">
        <f t="shared" si="29"/>
        <v/>
      </c>
      <c r="G282" s="205" t="str">
        <f t="shared" si="30"/>
        <v/>
      </c>
      <c r="I282" s="205" t="str">
        <f t="shared" si="31"/>
        <v/>
      </c>
      <c r="K282" s="205" t="str">
        <f t="shared" si="32"/>
        <v/>
      </c>
      <c r="M282" s="205" t="str">
        <f t="shared" si="33"/>
        <v/>
      </c>
      <c r="O282" s="205" t="str">
        <f t="shared" si="34"/>
        <v/>
      </c>
      <c r="Q282" s="205" t="str">
        <f t="shared" si="28"/>
        <v/>
      </c>
    </row>
    <row r="283" spans="5:17" x14ac:dyDescent="0.25">
      <c r="E283" s="205" t="str">
        <f t="shared" si="29"/>
        <v/>
      </c>
      <c r="G283" s="205" t="str">
        <f t="shared" si="30"/>
        <v/>
      </c>
      <c r="I283" s="205" t="str">
        <f t="shared" si="31"/>
        <v/>
      </c>
      <c r="K283" s="205" t="str">
        <f t="shared" si="32"/>
        <v/>
      </c>
      <c r="M283" s="205" t="str">
        <f t="shared" si="33"/>
        <v/>
      </c>
      <c r="O283" s="205" t="str">
        <f t="shared" si="34"/>
        <v/>
      </c>
      <c r="Q283" s="205" t="str">
        <f t="shared" si="28"/>
        <v/>
      </c>
    </row>
    <row r="284" spans="5:17" x14ac:dyDescent="0.25">
      <c r="E284" s="205" t="str">
        <f t="shared" si="29"/>
        <v/>
      </c>
      <c r="G284" s="205" t="str">
        <f t="shared" si="30"/>
        <v/>
      </c>
      <c r="I284" s="205" t="str">
        <f t="shared" si="31"/>
        <v/>
      </c>
      <c r="K284" s="205" t="str">
        <f t="shared" si="32"/>
        <v/>
      </c>
      <c r="M284" s="205" t="str">
        <f t="shared" si="33"/>
        <v/>
      </c>
      <c r="O284" s="205" t="str">
        <f t="shared" si="34"/>
        <v/>
      </c>
      <c r="Q284" s="205" t="str">
        <f t="shared" si="28"/>
        <v/>
      </c>
    </row>
    <row r="285" spans="5:17" x14ac:dyDescent="0.25">
      <c r="E285" s="205" t="str">
        <f t="shared" si="29"/>
        <v/>
      </c>
      <c r="G285" s="205" t="str">
        <f t="shared" si="30"/>
        <v/>
      </c>
      <c r="I285" s="205" t="str">
        <f t="shared" si="31"/>
        <v/>
      </c>
      <c r="K285" s="205" t="str">
        <f t="shared" si="32"/>
        <v/>
      </c>
      <c r="M285" s="205" t="str">
        <f t="shared" si="33"/>
        <v/>
      </c>
      <c r="O285" s="205" t="str">
        <f t="shared" si="34"/>
        <v/>
      </c>
      <c r="Q285" s="205" t="str">
        <f t="shared" si="28"/>
        <v/>
      </c>
    </row>
    <row r="286" spans="5:17" x14ac:dyDescent="0.25">
      <c r="E286" s="205" t="str">
        <f t="shared" si="29"/>
        <v/>
      </c>
      <c r="G286" s="205" t="str">
        <f t="shared" si="30"/>
        <v/>
      </c>
      <c r="I286" s="205" t="str">
        <f t="shared" si="31"/>
        <v/>
      </c>
      <c r="K286" s="205" t="str">
        <f t="shared" si="32"/>
        <v/>
      </c>
      <c r="M286" s="205" t="str">
        <f t="shared" si="33"/>
        <v/>
      </c>
      <c r="O286" s="205" t="str">
        <f t="shared" si="34"/>
        <v/>
      </c>
      <c r="Q286" s="205" t="str">
        <f t="shared" si="28"/>
        <v/>
      </c>
    </row>
    <row r="287" spans="5:17" x14ac:dyDescent="0.25">
      <c r="E287" s="205" t="str">
        <f t="shared" si="29"/>
        <v/>
      </c>
      <c r="G287" s="205" t="str">
        <f t="shared" si="30"/>
        <v/>
      </c>
      <c r="I287" s="205" t="str">
        <f t="shared" si="31"/>
        <v/>
      </c>
      <c r="K287" s="205" t="str">
        <f t="shared" si="32"/>
        <v/>
      </c>
      <c r="M287" s="205" t="str">
        <f t="shared" si="33"/>
        <v/>
      </c>
      <c r="O287" s="205" t="str">
        <f t="shared" si="34"/>
        <v/>
      </c>
      <c r="Q287" s="205" t="str">
        <f t="shared" si="28"/>
        <v/>
      </c>
    </row>
    <row r="288" spans="5:17" x14ac:dyDescent="0.25">
      <c r="E288" s="205" t="str">
        <f t="shared" si="29"/>
        <v/>
      </c>
      <c r="G288" s="205" t="str">
        <f t="shared" si="30"/>
        <v/>
      </c>
      <c r="I288" s="205" t="str">
        <f t="shared" si="31"/>
        <v/>
      </c>
      <c r="K288" s="205" t="str">
        <f t="shared" si="32"/>
        <v/>
      </c>
      <c r="M288" s="205" t="str">
        <f t="shared" si="33"/>
        <v/>
      </c>
      <c r="O288" s="205" t="str">
        <f t="shared" si="34"/>
        <v/>
      </c>
      <c r="Q288" s="205" t="str">
        <f t="shared" si="28"/>
        <v/>
      </c>
    </row>
    <row r="289" spans="5:17" x14ac:dyDescent="0.25">
      <c r="E289" s="205" t="str">
        <f t="shared" si="29"/>
        <v/>
      </c>
      <c r="G289" s="205" t="str">
        <f t="shared" si="30"/>
        <v/>
      </c>
      <c r="I289" s="205" t="str">
        <f t="shared" si="31"/>
        <v/>
      </c>
      <c r="K289" s="205" t="str">
        <f t="shared" si="32"/>
        <v/>
      </c>
      <c r="M289" s="205" t="str">
        <f t="shared" si="33"/>
        <v/>
      </c>
      <c r="O289" s="205" t="str">
        <f t="shared" si="34"/>
        <v/>
      </c>
      <c r="Q289" s="205" t="str">
        <f t="shared" si="28"/>
        <v/>
      </c>
    </row>
    <row r="290" spans="5:17" x14ac:dyDescent="0.25">
      <c r="E290" s="205" t="str">
        <f t="shared" si="29"/>
        <v/>
      </c>
      <c r="G290" s="205" t="str">
        <f t="shared" si="30"/>
        <v/>
      </c>
      <c r="I290" s="205" t="str">
        <f t="shared" si="31"/>
        <v/>
      </c>
      <c r="K290" s="205" t="str">
        <f t="shared" si="32"/>
        <v/>
      </c>
      <c r="M290" s="205" t="str">
        <f t="shared" si="33"/>
        <v/>
      </c>
      <c r="O290" s="205" t="str">
        <f t="shared" si="34"/>
        <v/>
      </c>
      <c r="Q290" s="205" t="str">
        <f t="shared" si="28"/>
        <v/>
      </c>
    </row>
    <row r="291" spans="5:17" x14ac:dyDescent="0.25">
      <c r="E291" s="205" t="str">
        <f t="shared" si="29"/>
        <v/>
      </c>
      <c r="G291" s="205" t="str">
        <f t="shared" si="30"/>
        <v/>
      </c>
      <c r="I291" s="205" t="str">
        <f t="shared" si="31"/>
        <v/>
      </c>
      <c r="K291" s="205" t="str">
        <f t="shared" si="32"/>
        <v/>
      </c>
      <c r="M291" s="205" t="str">
        <f t="shared" si="33"/>
        <v/>
      </c>
      <c r="O291" s="205" t="str">
        <f t="shared" si="34"/>
        <v/>
      </c>
      <c r="Q291" s="205" t="str">
        <f t="shared" si="28"/>
        <v/>
      </c>
    </row>
    <row r="292" spans="5:17" x14ac:dyDescent="0.25">
      <c r="E292" s="205" t="str">
        <f t="shared" si="29"/>
        <v/>
      </c>
      <c r="G292" s="205" t="str">
        <f t="shared" si="30"/>
        <v/>
      </c>
      <c r="I292" s="205" t="str">
        <f t="shared" si="31"/>
        <v/>
      </c>
      <c r="K292" s="205" t="str">
        <f t="shared" si="32"/>
        <v/>
      </c>
      <c r="M292" s="205" t="str">
        <f t="shared" si="33"/>
        <v/>
      </c>
      <c r="O292" s="205" t="str">
        <f t="shared" si="34"/>
        <v/>
      </c>
      <c r="Q292" s="205" t="str">
        <f t="shared" si="28"/>
        <v/>
      </c>
    </row>
    <row r="293" spans="5:17" x14ac:dyDescent="0.25">
      <c r="E293" s="205" t="str">
        <f t="shared" si="29"/>
        <v/>
      </c>
      <c r="G293" s="205" t="str">
        <f t="shared" si="30"/>
        <v/>
      </c>
      <c r="I293" s="205" t="str">
        <f t="shared" si="31"/>
        <v/>
      </c>
      <c r="K293" s="205" t="str">
        <f t="shared" si="32"/>
        <v/>
      </c>
      <c r="M293" s="205" t="str">
        <f t="shared" si="33"/>
        <v/>
      </c>
      <c r="O293" s="205" t="str">
        <f t="shared" si="34"/>
        <v/>
      </c>
      <c r="Q293" s="205" t="str">
        <f t="shared" si="28"/>
        <v/>
      </c>
    </row>
    <row r="294" spans="5:17" x14ac:dyDescent="0.25">
      <c r="E294" s="205" t="str">
        <f t="shared" si="29"/>
        <v/>
      </c>
      <c r="G294" s="205" t="str">
        <f t="shared" si="30"/>
        <v/>
      </c>
      <c r="I294" s="205" t="str">
        <f t="shared" si="31"/>
        <v/>
      </c>
      <c r="K294" s="205" t="str">
        <f t="shared" si="32"/>
        <v/>
      </c>
      <c r="M294" s="205" t="str">
        <f t="shared" si="33"/>
        <v/>
      </c>
      <c r="O294" s="205" t="str">
        <f t="shared" si="34"/>
        <v/>
      </c>
      <c r="Q294" s="205" t="str">
        <f t="shared" si="28"/>
        <v/>
      </c>
    </row>
    <row r="295" spans="5:17" x14ac:dyDescent="0.25">
      <c r="E295" s="205" t="str">
        <f t="shared" si="29"/>
        <v/>
      </c>
      <c r="G295" s="205" t="str">
        <f t="shared" si="30"/>
        <v/>
      </c>
      <c r="I295" s="205" t="str">
        <f t="shared" si="31"/>
        <v/>
      </c>
      <c r="K295" s="205" t="str">
        <f t="shared" si="32"/>
        <v/>
      </c>
      <c r="M295" s="205" t="str">
        <f t="shared" si="33"/>
        <v/>
      </c>
      <c r="O295" s="205" t="str">
        <f t="shared" si="34"/>
        <v/>
      </c>
      <c r="Q295" s="205" t="str">
        <f t="shared" si="28"/>
        <v/>
      </c>
    </row>
    <row r="296" spans="5:17" x14ac:dyDescent="0.25">
      <c r="E296" s="205" t="str">
        <f t="shared" si="29"/>
        <v/>
      </c>
      <c r="G296" s="205" t="str">
        <f t="shared" si="30"/>
        <v/>
      </c>
      <c r="I296" s="205" t="str">
        <f t="shared" si="31"/>
        <v/>
      </c>
      <c r="K296" s="205" t="str">
        <f t="shared" si="32"/>
        <v/>
      </c>
      <c r="M296" s="205" t="str">
        <f t="shared" si="33"/>
        <v/>
      </c>
      <c r="O296" s="205" t="str">
        <f t="shared" si="34"/>
        <v/>
      </c>
      <c r="Q296" s="205" t="str">
        <f t="shared" si="28"/>
        <v/>
      </c>
    </row>
    <row r="297" spans="5:17" x14ac:dyDescent="0.25">
      <c r="E297" s="205" t="str">
        <f t="shared" si="29"/>
        <v/>
      </c>
      <c r="G297" s="205" t="str">
        <f t="shared" si="30"/>
        <v/>
      </c>
      <c r="I297" s="205" t="str">
        <f t="shared" si="31"/>
        <v/>
      </c>
      <c r="K297" s="205" t="str">
        <f t="shared" si="32"/>
        <v/>
      </c>
      <c r="M297" s="205" t="str">
        <f t="shared" si="33"/>
        <v/>
      </c>
      <c r="O297" s="205" t="str">
        <f t="shared" si="34"/>
        <v/>
      </c>
      <c r="Q297" s="205" t="str">
        <f t="shared" si="28"/>
        <v/>
      </c>
    </row>
    <row r="298" spans="5:17" x14ac:dyDescent="0.25">
      <c r="E298" s="205" t="str">
        <f t="shared" si="29"/>
        <v/>
      </c>
      <c r="G298" s="205" t="str">
        <f t="shared" si="30"/>
        <v/>
      </c>
      <c r="I298" s="205" t="str">
        <f t="shared" si="31"/>
        <v/>
      </c>
      <c r="K298" s="205" t="str">
        <f t="shared" si="32"/>
        <v/>
      </c>
      <c r="M298" s="205" t="str">
        <f t="shared" si="33"/>
        <v/>
      </c>
      <c r="O298" s="205" t="str">
        <f t="shared" si="34"/>
        <v/>
      </c>
      <c r="Q298" s="205" t="str">
        <f t="shared" si="28"/>
        <v/>
      </c>
    </row>
    <row r="299" spans="5:17" x14ac:dyDescent="0.25">
      <c r="E299" s="205" t="str">
        <f t="shared" si="29"/>
        <v/>
      </c>
      <c r="G299" s="205" t="str">
        <f t="shared" si="30"/>
        <v/>
      </c>
      <c r="I299" s="205" t="str">
        <f t="shared" si="31"/>
        <v/>
      </c>
      <c r="K299" s="205" t="str">
        <f t="shared" si="32"/>
        <v/>
      </c>
      <c r="M299" s="205" t="str">
        <f t="shared" si="33"/>
        <v/>
      </c>
      <c r="O299" s="205" t="str">
        <f t="shared" si="34"/>
        <v/>
      </c>
      <c r="Q299" s="205" t="str">
        <f t="shared" si="28"/>
        <v/>
      </c>
    </row>
    <row r="300" spans="5:17" x14ac:dyDescent="0.25">
      <c r="E300" s="205" t="str">
        <f t="shared" si="29"/>
        <v/>
      </c>
      <c r="G300" s="205" t="str">
        <f t="shared" si="30"/>
        <v/>
      </c>
      <c r="I300" s="205" t="str">
        <f t="shared" si="31"/>
        <v/>
      </c>
      <c r="K300" s="205" t="str">
        <f t="shared" si="32"/>
        <v/>
      </c>
      <c r="M300" s="205" t="str">
        <f t="shared" si="33"/>
        <v/>
      </c>
      <c r="O300" s="205" t="str">
        <f t="shared" si="34"/>
        <v/>
      </c>
      <c r="Q300" s="205" t="str">
        <f t="shared" si="28"/>
        <v/>
      </c>
    </row>
  </sheetData>
  <mergeCells count="1">
    <mergeCell ref="A3:A6"/>
  </mergeCells>
  <conditionalFormatting sqref="Q12:Q300 O12:O300 M12:M300 K12:K300 I12:I300 G12:G300 E12:E300">
    <cfRule type="expression" dxfId="0" priority="1">
      <formula>AND(LEN(E12)&gt;0,OR(E12&lt;E$2,E12&gt;E$3))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FY24 Models FNLA</vt:lpstr>
      <vt:lpstr>Staff add-on</vt:lpstr>
      <vt:lpstr>CAF Fall 2020</vt:lpstr>
      <vt:lpstr>M2021 53rd BLS  SALARY CHART</vt:lpstr>
      <vt:lpstr>CAF Fall 2022</vt:lpstr>
      <vt:lpstr>FY21 UFR</vt:lpstr>
      <vt:lpstr>'FY24 Models FNLA'!Print_Area</vt:lpstr>
      <vt:lpstr>'M2021 53rd BLS  SALARY CHART'!Print_Area</vt:lpstr>
      <vt:lpstr>'CAF Fall 2020'!Print_Titles</vt:lpstr>
      <vt:lpstr>'CAF Fall 2022'!Print_Titles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Harrison, Deborah (EHS)</cp:lastModifiedBy>
  <dcterms:created xsi:type="dcterms:W3CDTF">2021-03-15T13:57:01Z</dcterms:created>
  <dcterms:modified xsi:type="dcterms:W3CDTF">2023-04-27T18:59:57Z</dcterms:modified>
</cp:coreProperties>
</file>