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60" windowHeight="77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Sheet1!$A$1:$K$25</definedName>
  </definedName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F16" i="1"/>
  <c r="J19" i="1"/>
  <c r="J18" i="1"/>
  <c r="J16" i="1"/>
  <c r="J15" i="1"/>
  <c r="J14" i="1"/>
  <c r="J13" i="1"/>
  <c r="J12" i="1"/>
  <c r="J11" i="1"/>
  <c r="J10" i="1"/>
  <c r="J8" i="1"/>
  <c r="J7" i="1"/>
  <c r="J6" i="1"/>
  <c r="J5" i="1"/>
  <c r="I20" i="1"/>
  <c r="J20" i="1" s="1"/>
  <c r="I17" i="1"/>
  <c r="I9" i="1"/>
  <c r="D22" i="1"/>
  <c r="I22" i="1" l="1"/>
  <c r="J9" i="1"/>
  <c r="J17" i="1"/>
  <c r="E22" i="1"/>
  <c r="J22" i="1" l="1"/>
  <c r="F14" i="1" l="1"/>
  <c r="G14" i="1" s="1"/>
  <c r="F6" i="1"/>
  <c r="G6" i="1" s="1"/>
  <c r="F13" i="1"/>
  <c r="G13" i="1" s="1"/>
  <c r="F18" i="1"/>
  <c r="G18" i="1" s="1"/>
  <c r="F10" i="1"/>
  <c r="G10" i="1" s="1"/>
  <c r="F17" i="1"/>
  <c r="G17" i="1" s="1"/>
  <c r="F9" i="1"/>
  <c r="G9" i="1" s="1"/>
  <c r="F20" i="1"/>
  <c r="G20" i="1" s="1"/>
  <c r="F12" i="1"/>
  <c r="G12" i="1" s="1"/>
  <c r="F19" i="1"/>
  <c r="G19" i="1" s="1"/>
  <c r="F11" i="1"/>
  <c r="G11" i="1" s="1"/>
  <c r="G16" i="1"/>
  <c r="F8" i="1"/>
  <c r="G8" i="1" s="1"/>
  <c r="F15" i="1"/>
  <c r="G15" i="1" s="1"/>
  <c r="F5" i="1"/>
  <c r="F7" i="1"/>
  <c r="G7" i="1" s="1"/>
  <c r="K7" i="1" l="1"/>
  <c r="L7" i="1"/>
  <c r="N7" i="1" s="1"/>
  <c r="K16" i="1"/>
  <c r="L16" i="1"/>
  <c r="N16" i="1" s="1"/>
  <c r="K19" i="1"/>
  <c r="L19" i="1"/>
  <c r="N19" i="1" s="1"/>
  <c r="K20" i="1"/>
  <c r="L20" i="1"/>
  <c r="N20" i="1" s="1"/>
  <c r="K17" i="1"/>
  <c r="L17" i="1"/>
  <c r="N17" i="1" s="1"/>
  <c r="K18" i="1"/>
  <c r="L18" i="1"/>
  <c r="N18" i="1" s="1"/>
  <c r="K6" i="1"/>
  <c r="L6" i="1"/>
  <c r="N6" i="1" s="1"/>
  <c r="K15" i="1"/>
  <c r="L15" i="1"/>
  <c r="N15" i="1" s="1"/>
  <c r="K8" i="1"/>
  <c r="L8" i="1"/>
  <c r="N8" i="1" s="1"/>
  <c r="K11" i="1"/>
  <c r="L11" i="1"/>
  <c r="N11" i="1" s="1"/>
  <c r="K12" i="1"/>
  <c r="L12" i="1"/>
  <c r="N12" i="1" s="1"/>
  <c r="K9" i="1"/>
  <c r="L9" i="1"/>
  <c r="N9" i="1" s="1"/>
  <c r="K10" i="1"/>
  <c r="L10" i="1"/>
  <c r="N10" i="1" s="1"/>
  <c r="K13" i="1"/>
  <c r="L13" i="1"/>
  <c r="N13" i="1" s="1"/>
  <c r="K14" i="1"/>
  <c r="L14" i="1"/>
  <c r="N14" i="1" s="1"/>
  <c r="G5" i="1"/>
  <c r="K5" i="1" l="1"/>
  <c r="L5" i="1"/>
  <c r="N5" i="1" s="1"/>
  <c r="K22" i="1"/>
</calcChain>
</file>

<file path=xl/sharedStrings.xml><?xml version="1.0" encoding="utf-8"?>
<sst xmlns="http://schemas.openxmlformats.org/spreadsheetml/2006/main" count="33" uniqueCount="33">
  <si>
    <t>WORKFORCE AREA</t>
  </si>
  <si>
    <t>2014-2015                                    ALLOCATION</t>
  </si>
  <si>
    <t>Berkshire</t>
  </si>
  <si>
    <t>Boston</t>
  </si>
  <si>
    <t>Bristol</t>
  </si>
  <si>
    <t>Brockton</t>
  </si>
  <si>
    <t>Cape &amp; Islands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</si>
  <si>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</si>
  <si>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</si>
  <si>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</si>
  <si>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</si>
  <si>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</si>
  <si>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</si>
  <si>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</si>
  <si>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South/West</t>
  </si>
  <si>
    <t>North Central</t>
  </si>
  <si>
    <t>North Shore</t>
  </si>
  <si>
    <t>South Shore</t>
  </si>
  <si>
    <t>TOTAL</t>
  </si>
  <si>
    <t>Funds available to partners</t>
  </si>
  <si>
    <t>Second round based on reduced grant level from DOL.</t>
  </si>
  <si>
    <t>DCS Salary/Fringe/AS&amp;T and Overhead Costs</t>
  </si>
  <si>
    <t>DCS Salary/Fringe/  AS&amp;T/Overhead Costs &amp; 10% Space</t>
  </si>
  <si>
    <t>2014-2015 Reviews Completed
(Att, DNA, API)</t>
  </si>
  <si>
    <t>2014-2015 Completion % of Actual Total Completions</t>
  </si>
  <si>
    <t>Additional Funds per % of Completions</t>
  </si>
  <si>
    <t>2015-2016 Total RESEA Allocation</t>
  </si>
  <si>
    <t>2015-2016                       RESEA   ALLOCATION (+ 3%)</t>
  </si>
  <si>
    <t>NEW RESEA
Completion
Goal
(2015)</t>
  </si>
  <si>
    <t>% of Completion Goal v Total Goal</t>
  </si>
  <si>
    <t>% of funding v Overall Funding</t>
  </si>
  <si>
    <t>Difference</t>
  </si>
  <si>
    <t>DCS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</si>
</sst>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_);_(&quot;$&quot;* \(#,##0.00\);_(&quot;$&quot;* &quot;-&quot;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</cellStyleXfs>
  <cellXfs count="56">
    <xf numFmtId="0" fontId="0" fillId="0" borderId="0" xfId="0"/>
    <xf numFmtId="0" fontId="0" fillId="0" borderId="0" xfId="0" applyFont="1" applyAlignment="1">
      <alignment horizontal="center"/>
    </xf>
    <xf numFmtId="42" fontId="8" fillId="0" borderId="1" xfId="1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42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42" fontId="8" fillId="0" borderId="1" xfId="1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6" fontId="8" fillId="0" borderId="1" xfId="1" applyNumberFormat="1" applyFont="1" applyFill="1" applyBorder="1" applyAlignment="1">
      <alignment horizontal="center"/>
    </xf>
    <xf numFmtId="164" fontId="6" fillId="0" borderId="1" xfId="4" applyNumberFormat="1" applyFont="1" applyBorder="1"/>
    <xf numFmtId="164" fontId="6" fillId="0" borderId="1" xfId="4" applyNumberFormat="1" applyFont="1" applyFill="1" applyBorder="1"/>
    <xf numFmtId="164" fontId="6" fillId="2" borderId="1" xfId="4" applyNumberFormat="1" applyFont="1" applyFill="1" applyBorder="1"/>
    <xf numFmtId="0" fontId="7" fillId="0" borderId="1" xfId="1" applyFont="1" applyBorder="1" applyAlignment="1">
      <alignment horizontal="center"/>
    </xf>
    <xf numFmtId="1" fontId="2" fillId="0" borderId="1" xfId="6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" fontId="0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43" fontId="3" fillId="0" borderId="2" xfId="6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9" fontId="3" fillId="0" borderId="2" xfId="5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37" fontId="3" fillId="0" borderId="2" xfId="6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164" fontId="0" fillId="0" borderId="0" xfId="0" applyNumberFormat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4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9" fontId="3" fillId="0" borderId="0" xfId="5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37" fontId="3" fillId="0" borderId="0" xfId="6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43" fontId="3" fillId="0" borderId="0" xfId="6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42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2" fontId="0" fillId="0" borderId="1" xfId="0" applyNumberFormat="1" applyFont="1" applyFill="1" applyBorder="1" applyAlignment="1">
      <alignment horizontal="center"/>
    </xf>
    <xf numFmtId="1" fontId="2" fillId="0" borderId="1" xfId="6" applyNumberFormat="1" applyFont="1" applyFill="1" applyBorder="1" applyAlignment="1">
      <alignment horizontal="center"/>
    </xf>
    <xf numFmtId="10" fontId="0" fillId="0" borderId="0" xfId="5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9" fillId="0" borderId="1" xfId="7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7" fillId="6" borderId="1" xfId="1" applyFont="1" applyFill="1" applyBorder="1" applyAlignment="1">
      <alignment horizontal="center" wrapText="1"/>
    </xf>
    <xf numFmtId="3" fontId="7" fillId="6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</cellXfs>
  <cellStyles count="8">
    <cellStyle name="Comma" xfId="6" builtinId="3"/>
    <cellStyle name="Comma 2" xfId="2"/>
    <cellStyle name="Currency" xfId="4" builtinId="4"/>
    <cellStyle name="Currency 2" xfId="3"/>
    <cellStyle name="Normal" xfId="0" builtinId="0"/>
    <cellStyle name="Normal 2" xfId="1"/>
    <cellStyle name="Normal_REA Goal by AREA" xfId="7"/>
    <cellStyle name="Percent" xfId="5" builtinId="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K18" sqref="K18"/>
    </sheetView>
  </sheetViews>
  <sheetFormatPr defaultColWidth="15.33203125" defaultRowHeight="14.4" x14ac:dyDescent="0.3"/>
  <cols>
    <col min="1" max="1" width="26.44140625" style="1" customWidth="1"/>
    <col min="2" max="8" width="15.33203125" style="1"/>
    <col min="9" max="9" width="8.88671875" style="1" hidden="1" customWidth="1"/>
    <col min="10" max="10" width="15.5546875" style="1" customWidth="1"/>
    <col min="11" max="11" width="15.33203125" style="1"/>
    <col min="12" max="12" width="15.5546875" style="1" hidden="1" customWidth="1"/>
    <col min="13" max="14" width="0" style="1" hidden="1" customWidth="1"/>
    <col min="15" max="16384" width="15.33203125" style="1"/>
  </cols>
  <sheetData>
    <row r="1" spans="1:14" ht="14.4" customHeight="1" x14ac:dyDescent="0.3">
      <c r="A1" s="50" t="s">
        <v>0</v>
      </c>
      <c r="B1" s="51" t="s">
        <v>1</v>
      </c>
      <c r="C1" s="50" t="s">
        <v>27</v>
      </c>
      <c r="D1" s="53" t="s">
        <v>23</v>
      </c>
      <c r="E1" s="50" t="s">
        <v>24</v>
      </c>
      <c r="F1" s="50" t="s">
        <v>25</v>
      </c>
      <c r="G1" s="52" t="s">
        <v>26</v>
      </c>
      <c r="H1" s="52" t="s">
        <v>28</v>
      </c>
      <c r="I1" s="53" t="s">
        <v>21</v>
      </c>
      <c r="J1" s="55" t="s">
        <v>22</v>
      </c>
      <c r="K1" s="54" t="s">
        <v>19</v>
      </c>
      <c r="L1" s="48" t="s">
        <v>30</v>
      </c>
      <c r="M1" s="49" t="s">
        <v>29</v>
      </c>
    </row>
    <row r="2" spans="1:14" x14ac:dyDescent="0.3">
      <c r="A2" s="50"/>
      <c r="B2" s="51"/>
      <c r="C2" s="50"/>
      <c r="D2" s="53"/>
      <c r="E2" s="50"/>
      <c r="F2" s="50"/>
      <c r="G2" s="52"/>
      <c r="H2" s="52"/>
      <c r="I2" s="53"/>
      <c r="J2" s="55"/>
      <c r="K2" s="54"/>
      <c r="L2" s="48"/>
      <c r="M2" s="49"/>
    </row>
    <row r="3" spans="1:14" x14ac:dyDescent="0.3">
      <c r="A3" s="50"/>
      <c r="B3" s="51"/>
      <c r="C3" s="50"/>
      <c r="D3" s="53"/>
      <c r="E3" s="50"/>
      <c r="F3" s="50"/>
      <c r="G3" s="52"/>
      <c r="H3" s="52"/>
      <c r="I3" s="53"/>
      <c r="J3" s="55"/>
      <c r="K3" s="54"/>
      <c r="L3" s="48"/>
      <c r="M3" s="49"/>
    </row>
    <row r="4" spans="1:14" ht="32.25" customHeight="1" x14ac:dyDescent="0.3">
      <c r="A4" s="50"/>
      <c r="B4" s="51"/>
      <c r="C4" s="50"/>
      <c r="D4" s="53"/>
      <c r="E4" s="50"/>
      <c r="F4" s="50"/>
      <c r="G4" s="52"/>
      <c r="H4" s="52"/>
      <c r="I4" s="53"/>
      <c r="J4" s="55"/>
      <c r="K4" s="54"/>
      <c r="L4" s="48"/>
      <c r="M4" s="49"/>
      <c r="N4" s="1" t="s">
        <v>31</v>
      </c>
    </row>
    <row r="5" spans="1:14" ht="15" x14ac:dyDescent="0.25">
      <c r="A5" s="13" t="s">
        <v>2</v>
      </c>
      <c r="B5" s="2">
        <v>82657.5</v>
      </c>
      <c r="C5" s="2">
        <v>85137.225000000006</v>
      </c>
      <c r="D5" s="45">
        <v>706</v>
      </c>
      <c r="E5" s="3">
        <v>1.7000000000000001E-2</v>
      </c>
      <c r="F5" s="4">
        <f>F22*E5</f>
        <v>18541.475000000002</v>
      </c>
      <c r="G5" s="5">
        <f t="shared" ref="G5:G20" si="0">F5+C5</f>
        <v>103678.70000000001</v>
      </c>
      <c r="H5" s="14">
        <f t="shared" ref="H5:H20" si="1">L5*$H$22</f>
        <v>1457.0450851722708</v>
      </c>
      <c r="I5" s="10">
        <v>72243</v>
      </c>
      <c r="J5" s="11">
        <f t="shared" ref="J5:J20" si="2">I5*0.1+I5</f>
        <v>79467.3</v>
      </c>
      <c r="K5" s="11">
        <f t="shared" ref="K5:K20" si="3">G5-J5</f>
        <v>24211.400000000009</v>
      </c>
      <c r="L5" s="43">
        <f t="shared" ref="L5:L10" si="4">G5/4233831</f>
        <v>2.4488152691970938E-2</v>
      </c>
      <c r="M5" s="43">
        <f t="shared" ref="M5:M10" si="5">H5/59500</f>
        <v>2.4488152691970938E-2</v>
      </c>
      <c r="N5" s="44">
        <f>L5-M5</f>
        <v>0</v>
      </c>
    </row>
    <row r="6" spans="1:14" ht="15" x14ac:dyDescent="0.25">
      <c r="A6" s="15" t="s">
        <v>3</v>
      </c>
      <c r="B6" s="7">
        <v>233427.87</v>
      </c>
      <c r="C6" s="7">
        <v>240430.70609999998</v>
      </c>
      <c r="D6" s="46">
        <v>3573</v>
      </c>
      <c r="E6" s="8">
        <v>9.0300000000000005E-2</v>
      </c>
      <c r="F6" s="9">
        <f>F22*E6</f>
        <v>98487.952499999999</v>
      </c>
      <c r="G6" s="5">
        <f t="shared" si="0"/>
        <v>338918.65859999997</v>
      </c>
      <c r="H6" s="14">
        <f t="shared" si="1"/>
        <v>4762.9818447406142</v>
      </c>
      <c r="I6" s="10">
        <v>101048</v>
      </c>
      <c r="J6" s="11">
        <f t="shared" si="2"/>
        <v>111152.8</v>
      </c>
      <c r="K6" s="11">
        <f t="shared" si="3"/>
        <v>227765.85859999998</v>
      </c>
      <c r="L6" s="43">
        <f t="shared" si="4"/>
        <v>8.0050115037657382E-2</v>
      </c>
      <c r="M6" s="43">
        <f t="shared" si="5"/>
        <v>8.0050115037657382E-2</v>
      </c>
      <c r="N6" s="44">
        <f t="shared" ref="N6:N20" si="6">L6-M6</f>
        <v>0</v>
      </c>
    </row>
    <row r="7" spans="1:14" ht="15" x14ac:dyDescent="0.25">
      <c r="A7" s="13" t="s">
        <v>4</v>
      </c>
      <c r="B7" s="2">
        <v>163355.94</v>
      </c>
      <c r="C7" s="2">
        <v>168256.6182</v>
      </c>
      <c r="D7" s="46">
        <v>2973</v>
      </c>
      <c r="E7" s="3">
        <v>7.6999999999999999E-2</v>
      </c>
      <c r="F7" s="4">
        <f>F22*E7</f>
        <v>83981.975000000006</v>
      </c>
      <c r="G7" s="5">
        <f t="shared" si="0"/>
        <v>252238.5932</v>
      </c>
      <c r="H7" s="14">
        <f t="shared" si="1"/>
        <v>3544.8264929327602</v>
      </c>
      <c r="I7" s="10">
        <v>90658</v>
      </c>
      <c r="J7" s="11">
        <f t="shared" si="2"/>
        <v>99723.8</v>
      </c>
      <c r="K7" s="11">
        <f t="shared" si="3"/>
        <v>152514.79320000001</v>
      </c>
      <c r="L7" s="43">
        <f t="shared" si="4"/>
        <v>5.9576915847609414E-2</v>
      </c>
      <c r="M7" s="43">
        <f t="shared" si="5"/>
        <v>5.9576915847609414E-2</v>
      </c>
      <c r="N7" s="44">
        <f t="shared" si="6"/>
        <v>0</v>
      </c>
    </row>
    <row r="8" spans="1:14" ht="15" x14ac:dyDescent="0.25">
      <c r="A8" s="15" t="s">
        <v>5</v>
      </c>
      <c r="B8" s="7">
        <v>130932.57</v>
      </c>
      <c r="C8" s="7">
        <v>134860.5471</v>
      </c>
      <c r="D8" s="47">
        <v>1540</v>
      </c>
      <c r="E8" s="8">
        <v>3.7999999999999999E-2</v>
      </c>
      <c r="F8" s="9">
        <f>F22*E8</f>
        <v>41445.65</v>
      </c>
      <c r="G8" s="41">
        <f t="shared" si="0"/>
        <v>176306.19709999999</v>
      </c>
      <c r="H8" s="42">
        <f t="shared" si="1"/>
        <v>2477.7131461907666</v>
      </c>
      <c r="I8" s="12"/>
      <c r="J8" s="11">
        <f t="shared" si="2"/>
        <v>0</v>
      </c>
      <c r="K8" s="11">
        <f t="shared" si="3"/>
        <v>176306.19709999999</v>
      </c>
      <c r="L8" s="43">
        <f t="shared" si="4"/>
        <v>4.1642237751105322E-2</v>
      </c>
      <c r="M8" s="43">
        <f t="shared" si="5"/>
        <v>4.1642237751105322E-2</v>
      </c>
      <c r="N8" s="44">
        <f t="shared" si="6"/>
        <v>0</v>
      </c>
    </row>
    <row r="9" spans="1:14" ht="15" x14ac:dyDescent="0.25">
      <c r="A9" s="15" t="s">
        <v>6</v>
      </c>
      <c r="B9" s="7">
        <v>67259</v>
      </c>
      <c r="C9" s="7">
        <v>69276.77</v>
      </c>
      <c r="D9" s="47">
        <v>484</v>
      </c>
      <c r="E9" s="8">
        <v>0.01</v>
      </c>
      <c r="F9" s="9">
        <f>F22*E9</f>
        <v>10906.75</v>
      </c>
      <c r="G9" s="41">
        <f t="shared" si="0"/>
        <v>80183.520000000004</v>
      </c>
      <c r="H9" s="42">
        <f t="shared" si="1"/>
        <v>1126.8563719241508</v>
      </c>
      <c r="I9" s="10">
        <f>31374*2</f>
        <v>62748</v>
      </c>
      <c r="J9" s="11">
        <f t="shared" si="2"/>
        <v>69022.8</v>
      </c>
      <c r="K9" s="11">
        <f t="shared" si="3"/>
        <v>11160.720000000001</v>
      </c>
      <c r="L9" s="43">
        <f t="shared" si="4"/>
        <v>1.8938762553347074E-2</v>
      </c>
      <c r="M9" s="43">
        <f t="shared" si="5"/>
        <v>1.8938762553347074E-2</v>
      </c>
      <c r="N9" s="44">
        <f t="shared" si="6"/>
        <v>0</v>
      </c>
    </row>
    <row r="10" spans="1:14" ht="15" x14ac:dyDescent="0.25">
      <c r="A10" s="15" t="s">
        <v>7</v>
      </c>
      <c r="B10" s="7">
        <v>330306.58</v>
      </c>
      <c r="C10" s="7">
        <v>340215.77740000002</v>
      </c>
      <c r="D10" s="46">
        <v>4478</v>
      </c>
      <c r="E10" s="8">
        <v>0.1125</v>
      </c>
      <c r="F10" s="9">
        <f>F22*E10</f>
        <v>122700.9375</v>
      </c>
      <c r="G10" s="41">
        <f t="shared" si="0"/>
        <v>462916.71490000002</v>
      </c>
      <c r="H10" s="42">
        <f t="shared" si="1"/>
        <v>6505.5843127772459</v>
      </c>
      <c r="I10" s="10">
        <v>331079.09999999998</v>
      </c>
      <c r="J10" s="11">
        <f t="shared" si="2"/>
        <v>364187.00999999995</v>
      </c>
      <c r="K10" s="11">
        <f t="shared" si="3"/>
        <v>98729.70490000007</v>
      </c>
      <c r="L10" s="43">
        <f t="shared" si="4"/>
        <v>0.10933755147524783</v>
      </c>
      <c r="M10" s="43">
        <f t="shared" si="5"/>
        <v>0.10933755147524783</v>
      </c>
      <c r="N10" s="44">
        <f t="shared" si="6"/>
        <v>0</v>
      </c>
    </row>
    <row r="11" spans="1:14" ht="15" x14ac:dyDescent="0.25">
      <c r="A11" s="15" t="s">
        <v>8</v>
      </c>
      <c r="B11" s="7">
        <v>82657.5</v>
      </c>
      <c r="C11" s="7">
        <v>85137.225000000006</v>
      </c>
      <c r="D11" s="46">
        <v>763</v>
      </c>
      <c r="E11" s="8">
        <v>2.0899999999999998E-2</v>
      </c>
      <c r="F11" s="9">
        <f>F22*E11</f>
        <v>22795.107499999998</v>
      </c>
      <c r="G11" s="41">
        <f t="shared" si="0"/>
        <v>107932.3325</v>
      </c>
      <c r="H11" s="42">
        <f t="shared" si="1"/>
        <v>1516.8233648792311</v>
      </c>
      <c r="I11" s="10">
        <v>63484.05</v>
      </c>
      <c r="J11" s="11">
        <f t="shared" si="2"/>
        <v>69832.455000000002</v>
      </c>
      <c r="K11" s="11">
        <f t="shared" si="3"/>
        <v>38099.877500000002</v>
      </c>
      <c r="L11" s="43">
        <f t="shared" ref="L11:L20" si="7">G11/4233831</f>
        <v>2.5492829661835817E-2</v>
      </c>
      <c r="M11" s="43">
        <f t="shared" ref="M11:M20" si="8">H11/59500</f>
        <v>2.5492829661835817E-2</v>
      </c>
      <c r="N11" s="44">
        <f t="shared" si="6"/>
        <v>0</v>
      </c>
    </row>
    <row r="12" spans="1:14" ht="15" x14ac:dyDescent="0.25">
      <c r="A12" s="15" t="s">
        <v>9</v>
      </c>
      <c r="B12" s="7">
        <v>199374.01</v>
      </c>
      <c r="C12" s="7">
        <v>205355.2303</v>
      </c>
      <c r="D12" s="46">
        <v>2327</v>
      </c>
      <c r="E12" s="8">
        <v>6.1899999999999997E-2</v>
      </c>
      <c r="F12" s="9">
        <f>F22*E12</f>
        <v>67512.782500000001</v>
      </c>
      <c r="G12" s="41">
        <f t="shared" si="0"/>
        <v>272868.01280000003</v>
      </c>
      <c r="H12" s="42">
        <f t="shared" si="1"/>
        <v>3834.7413398409153</v>
      </c>
      <c r="I12" s="10">
        <v>188344</v>
      </c>
      <c r="J12" s="11">
        <f t="shared" si="2"/>
        <v>207178.4</v>
      </c>
      <c r="K12" s="11">
        <f t="shared" si="3"/>
        <v>65689.612800000032</v>
      </c>
      <c r="L12" s="43">
        <f t="shared" si="7"/>
        <v>6.4449434283040591E-2</v>
      </c>
      <c r="M12" s="43">
        <f t="shared" si="8"/>
        <v>6.4449434283040591E-2</v>
      </c>
      <c r="N12" s="44">
        <f t="shared" si="6"/>
        <v>0</v>
      </c>
    </row>
    <row r="13" spans="1:14" ht="15" x14ac:dyDescent="0.25">
      <c r="A13" s="15" t="s">
        <v>10</v>
      </c>
      <c r="B13" s="7">
        <v>92247.83</v>
      </c>
      <c r="C13" s="7">
        <v>95015.264899999995</v>
      </c>
      <c r="D13" s="46">
        <v>1092</v>
      </c>
      <c r="E13" s="8">
        <v>2.9000000000000001E-2</v>
      </c>
      <c r="F13" s="9">
        <f>F22*E13</f>
        <v>31629.575000000001</v>
      </c>
      <c r="G13" s="41">
        <f t="shared" si="0"/>
        <v>126644.83989999999</v>
      </c>
      <c r="H13" s="42">
        <f t="shared" si="1"/>
        <v>1779.7989513634341</v>
      </c>
      <c r="I13" s="10">
        <v>91000</v>
      </c>
      <c r="J13" s="11">
        <f t="shared" si="2"/>
        <v>100100</v>
      </c>
      <c r="K13" s="11">
        <f t="shared" si="3"/>
        <v>26544.839899999992</v>
      </c>
      <c r="L13" s="43">
        <f t="shared" si="7"/>
        <v>2.9912587417872841E-2</v>
      </c>
      <c r="M13" s="43">
        <f t="shared" si="8"/>
        <v>2.9912587417872841E-2</v>
      </c>
      <c r="N13" s="44">
        <f t="shared" si="6"/>
        <v>0</v>
      </c>
    </row>
    <row r="14" spans="1:14" ht="15" x14ac:dyDescent="0.25">
      <c r="A14" s="15" t="s">
        <v>11</v>
      </c>
      <c r="B14" s="7">
        <v>178544.32</v>
      </c>
      <c r="C14" s="7">
        <v>183900.6496</v>
      </c>
      <c r="D14" s="46">
        <v>3005</v>
      </c>
      <c r="E14" s="8">
        <v>7.2999999999999995E-2</v>
      </c>
      <c r="F14" s="9">
        <f>F22*E14</f>
        <v>79619.274999999994</v>
      </c>
      <c r="G14" s="41">
        <f t="shared" si="0"/>
        <v>263519.92460000003</v>
      </c>
      <c r="H14" s="42">
        <f t="shared" si="1"/>
        <v>3703.3683001754207</v>
      </c>
      <c r="I14" s="12"/>
      <c r="J14" s="11">
        <f t="shared" si="2"/>
        <v>0</v>
      </c>
      <c r="K14" s="11">
        <f t="shared" si="3"/>
        <v>263519.92460000003</v>
      </c>
      <c r="L14" s="43">
        <f t="shared" si="7"/>
        <v>6.2241484036561691E-2</v>
      </c>
      <c r="M14" s="43">
        <f t="shared" si="8"/>
        <v>6.2241484036561691E-2</v>
      </c>
      <c r="N14" s="44">
        <f t="shared" si="6"/>
        <v>0</v>
      </c>
    </row>
    <row r="15" spans="1:14" ht="15" x14ac:dyDescent="0.25">
      <c r="A15" s="15" t="s">
        <v>12</v>
      </c>
      <c r="B15" s="7">
        <v>226156.07</v>
      </c>
      <c r="C15" s="7">
        <v>232940.75210000001</v>
      </c>
      <c r="D15" s="46">
        <v>3171</v>
      </c>
      <c r="E15" s="8">
        <v>7.3999999999999996E-2</v>
      </c>
      <c r="F15" s="9">
        <f>F22*E15</f>
        <v>80709.95</v>
      </c>
      <c r="G15" s="41">
        <f t="shared" si="0"/>
        <v>313650.70209999999</v>
      </c>
      <c r="H15" s="42">
        <f t="shared" si="1"/>
        <v>4407.8794772275978</v>
      </c>
      <c r="I15" s="10">
        <v>216028</v>
      </c>
      <c r="J15" s="11">
        <f t="shared" si="2"/>
        <v>237630.8</v>
      </c>
      <c r="K15" s="11">
        <f t="shared" si="3"/>
        <v>76019.902100000007</v>
      </c>
      <c r="L15" s="43">
        <f t="shared" si="7"/>
        <v>7.4082008020631904E-2</v>
      </c>
      <c r="M15" s="43">
        <f t="shared" si="8"/>
        <v>7.408200802063189E-2</v>
      </c>
      <c r="N15" s="44">
        <f t="shared" si="6"/>
        <v>0</v>
      </c>
    </row>
    <row r="16" spans="1:14" ht="15" x14ac:dyDescent="0.25">
      <c r="A16" s="15" t="s">
        <v>13</v>
      </c>
      <c r="B16" s="7">
        <v>267816.48</v>
      </c>
      <c r="C16" s="7">
        <v>275850.97440000001</v>
      </c>
      <c r="D16" s="46">
        <v>4333</v>
      </c>
      <c r="E16" s="8">
        <v>0.1094</v>
      </c>
      <c r="F16" s="9">
        <f>F22*E16</f>
        <v>119319.845</v>
      </c>
      <c r="G16" s="41">
        <f t="shared" si="0"/>
        <v>395170.81940000004</v>
      </c>
      <c r="H16" s="42">
        <f t="shared" si="1"/>
        <v>5553.519673860389</v>
      </c>
      <c r="I16" s="12"/>
      <c r="J16" s="11">
        <f t="shared" si="2"/>
        <v>0</v>
      </c>
      <c r="K16" s="11">
        <f t="shared" si="3"/>
        <v>395170.81940000004</v>
      </c>
      <c r="L16" s="43">
        <f t="shared" si="7"/>
        <v>9.333646510689729E-2</v>
      </c>
      <c r="M16" s="43">
        <f t="shared" si="8"/>
        <v>9.333646510689729E-2</v>
      </c>
      <c r="N16" s="44">
        <f t="shared" si="6"/>
        <v>0</v>
      </c>
    </row>
    <row r="17" spans="1:14" ht="15" x14ac:dyDescent="0.25">
      <c r="A17" s="15" t="s">
        <v>14</v>
      </c>
      <c r="B17" s="7">
        <v>324355.24</v>
      </c>
      <c r="C17" s="7">
        <v>334085.89720000001</v>
      </c>
      <c r="D17" s="46">
        <v>3719</v>
      </c>
      <c r="E17" s="8">
        <v>8.9200000000000002E-2</v>
      </c>
      <c r="F17" s="9">
        <f>F22*E17</f>
        <v>97288.21</v>
      </c>
      <c r="G17" s="41">
        <f t="shared" si="0"/>
        <v>431374.10720000003</v>
      </c>
      <c r="H17" s="42">
        <f t="shared" si="1"/>
        <v>6062.3013479753918</v>
      </c>
      <c r="I17" s="10">
        <f>102410+51205</f>
        <v>153615</v>
      </c>
      <c r="J17" s="11">
        <f t="shared" si="2"/>
        <v>168976.5</v>
      </c>
      <c r="K17" s="11">
        <f t="shared" si="3"/>
        <v>262397.60720000003</v>
      </c>
      <c r="L17" s="43">
        <f t="shared" si="7"/>
        <v>0.1018874176130318</v>
      </c>
      <c r="M17" s="43">
        <f t="shared" si="8"/>
        <v>0.1018874176130318</v>
      </c>
      <c r="N17" s="44">
        <f t="shared" si="6"/>
        <v>0</v>
      </c>
    </row>
    <row r="18" spans="1:14" ht="15" x14ac:dyDescent="0.25">
      <c r="A18" s="13" t="s">
        <v>15</v>
      </c>
      <c r="B18" s="2">
        <v>208302.05</v>
      </c>
      <c r="C18" s="2">
        <v>214551.1115</v>
      </c>
      <c r="D18" s="46">
        <v>1905</v>
      </c>
      <c r="E18" s="3">
        <v>4.5400000000000003E-2</v>
      </c>
      <c r="F18" s="4">
        <f>F22*E18</f>
        <v>49516.645000000004</v>
      </c>
      <c r="G18" s="5">
        <f t="shared" si="0"/>
        <v>264067.75650000002</v>
      </c>
      <c r="H18" s="14">
        <f t="shared" si="1"/>
        <v>3711.0672371547189</v>
      </c>
      <c r="I18" s="10">
        <v>144382</v>
      </c>
      <c r="J18" s="11">
        <f t="shared" si="2"/>
        <v>158820.20000000001</v>
      </c>
      <c r="K18" s="11">
        <f t="shared" si="3"/>
        <v>105247.55650000001</v>
      </c>
      <c r="L18" s="43">
        <f t="shared" si="7"/>
        <v>6.237087793537343E-2</v>
      </c>
      <c r="M18" s="43">
        <f t="shared" si="8"/>
        <v>6.237087793537343E-2</v>
      </c>
      <c r="N18" s="44">
        <f t="shared" si="6"/>
        <v>0</v>
      </c>
    </row>
    <row r="19" spans="1:14" ht="15" x14ac:dyDescent="0.25">
      <c r="A19" s="13" t="s">
        <v>16</v>
      </c>
      <c r="B19" s="2">
        <v>184495.66</v>
      </c>
      <c r="C19" s="2">
        <v>190030.52979999999</v>
      </c>
      <c r="D19" s="46">
        <v>2791</v>
      </c>
      <c r="E19" s="3">
        <v>6.9800000000000001E-2</v>
      </c>
      <c r="F19" s="4">
        <f>F22*E19</f>
        <v>76129.115000000005</v>
      </c>
      <c r="G19" s="5">
        <f t="shared" si="0"/>
        <v>266159.64480000001</v>
      </c>
      <c r="H19" s="14">
        <f t="shared" si="1"/>
        <v>3740.4655182504926</v>
      </c>
      <c r="I19" s="10">
        <v>126095</v>
      </c>
      <c r="J19" s="11">
        <f t="shared" si="2"/>
        <v>138704.5</v>
      </c>
      <c r="K19" s="11">
        <f t="shared" si="3"/>
        <v>127455.14480000001</v>
      </c>
      <c r="L19" s="43">
        <f t="shared" si="7"/>
        <v>6.286496669328559E-2</v>
      </c>
      <c r="M19" s="43">
        <f t="shared" si="8"/>
        <v>6.286496669328559E-2</v>
      </c>
      <c r="N19" s="44">
        <f t="shared" si="6"/>
        <v>0</v>
      </c>
    </row>
    <row r="20" spans="1:14" ht="15" x14ac:dyDescent="0.25">
      <c r="A20" s="13" t="s">
        <v>17</v>
      </c>
      <c r="B20" s="2">
        <v>279719.15999999997</v>
      </c>
      <c r="C20" s="2">
        <v>288110.73479999998</v>
      </c>
      <c r="D20" s="46">
        <v>3617</v>
      </c>
      <c r="E20" s="3">
        <v>8.2600000000000007E-2</v>
      </c>
      <c r="F20" s="4">
        <f>F22*E20</f>
        <v>90089.755000000005</v>
      </c>
      <c r="G20" s="5">
        <f t="shared" si="0"/>
        <v>378200.48979999998</v>
      </c>
      <c r="H20" s="14">
        <f t="shared" si="1"/>
        <v>5315.0277238510462</v>
      </c>
      <c r="I20" s="10">
        <f>180055+22507</f>
        <v>202562</v>
      </c>
      <c r="J20" s="11">
        <f t="shared" si="2"/>
        <v>222818.2</v>
      </c>
      <c r="K20" s="11">
        <f t="shared" si="3"/>
        <v>155382.28979999997</v>
      </c>
      <c r="L20" s="43">
        <f t="shared" si="7"/>
        <v>8.9328197039513377E-2</v>
      </c>
      <c r="M20" s="43">
        <f t="shared" si="8"/>
        <v>8.9328197039513377E-2</v>
      </c>
      <c r="N20" s="44">
        <f t="shared" si="6"/>
        <v>0</v>
      </c>
    </row>
    <row r="21" spans="1:14" ht="15.75" thickBot="1" x14ac:dyDescent="0.3">
      <c r="A21" s="16"/>
      <c r="B21" s="17"/>
      <c r="C21" s="17"/>
      <c r="D21" s="18"/>
      <c r="E21" s="17"/>
      <c r="F21" s="17"/>
      <c r="G21" s="19"/>
      <c r="H21" s="19"/>
      <c r="I21" s="19"/>
      <c r="J21" s="19"/>
      <c r="K21" s="19"/>
    </row>
    <row r="22" spans="1:14" ht="30.75" customHeight="1" thickTop="1" x14ac:dyDescent="0.3">
      <c r="A22" s="21" t="s">
        <v>18</v>
      </c>
      <c r="B22" s="22">
        <v>3051607.7800000003</v>
      </c>
      <c r="C22" s="22">
        <v>3143156.0134000005</v>
      </c>
      <c r="D22" s="23">
        <f>SUM(D5:D20)</f>
        <v>40477</v>
      </c>
      <c r="E22" s="24">
        <f>SUM(E5:E20)</f>
        <v>1</v>
      </c>
      <c r="F22" s="25">
        <v>1090675</v>
      </c>
      <c r="G22" s="25">
        <v>4233830.7357595395</v>
      </c>
      <c r="H22" s="26">
        <v>59500</v>
      </c>
      <c r="I22" s="37">
        <f>SUM(I5:I20)</f>
        <v>1843286.15</v>
      </c>
      <c r="J22" s="25">
        <f>SUM(J5:J21)</f>
        <v>2027614.7649999999</v>
      </c>
      <c r="K22" s="20">
        <f>SUM(K5:K20)</f>
        <v>2206216.2483999999</v>
      </c>
    </row>
    <row r="23" spans="1:14" ht="30.75" customHeight="1" x14ac:dyDescent="0.3">
      <c r="A23" s="29"/>
      <c r="B23" s="30"/>
      <c r="C23" s="30"/>
      <c r="D23" s="31"/>
      <c r="E23" s="32"/>
      <c r="F23" s="33"/>
      <c r="G23" s="33"/>
      <c r="H23" s="34"/>
      <c r="I23" s="35"/>
      <c r="J23" s="33"/>
      <c r="K23" s="36"/>
    </row>
    <row r="24" spans="1:14" x14ac:dyDescent="0.3">
      <c r="A24" s="39" t="s">
        <v>32</v>
      </c>
      <c r="H24" s="6"/>
      <c r="K24" s="38"/>
    </row>
    <row r="25" spans="1:14" x14ac:dyDescent="0.3">
      <c r="A25" s="40" t="s">
        <v>20</v>
      </c>
      <c r="H25" s="6"/>
      <c r="I25" s="27"/>
      <c r="K25" s="28"/>
    </row>
    <row r="30" spans="1:14" x14ac:dyDescent="0.3">
      <c r="B30" s="38"/>
    </row>
  </sheetData>
  <mergeCells count="13">
    <mergeCell ref="L1:L4"/>
    <mergeCell ref="M1:M4"/>
    <mergeCell ref="A1:A4"/>
    <mergeCell ref="B1:B4"/>
    <mergeCell ref="C1:C4"/>
    <mergeCell ref="G1:G4"/>
    <mergeCell ref="D1:D4"/>
    <mergeCell ref="K1:K4"/>
    <mergeCell ref="E1:E4"/>
    <mergeCell ref="F1:F4"/>
    <mergeCell ref="J1:J4"/>
    <mergeCell ref="H1:H4"/>
    <mergeCell ref="I1:I4"/>
  </mergeCells>
  <pageMargins left="0.7" right="0.7" top="1.25" bottom="0.75" header="0.8" footer="0.3"/>
  <pageSetup paperSize="5" scale="97" fitToHeight="0" orientation="landscape" r:id="rId1"/>
  <headerFooter>
    <oddHeader>&amp;C&amp;"-,Bold"&amp;16 2015-2016 RESEA Goals and Allocations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2015-06-22T19:17:01Z</dcterms:created>
  <dc:creator>Sweeney, Alice (DWD)</dc:creator>
  <lastModifiedBy>Seifried, Leslie (DWD)</lastModifiedBy>
  <lastPrinted>2015-06-30T13:10:08Z</lastPrinted>
  <dcterms:modified xsi:type="dcterms:W3CDTF">2015-07-16T14:43:11Z</dcterms:modified>
</coreProperties>
</file>