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opes\Desktop\DOER\"/>
    </mc:Choice>
  </mc:AlternateContent>
  <xr:revisionPtr revIDLastSave="0" documentId="8_{508F1B14-8274-4E78-A537-B2EB49C5FB70}" xr6:coauthVersionLast="46" xr6:coauthVersionMax="46" xr10:uidLastSave="{00000000-0000-0000-0000-000000000000}"/>
  <bookViews>
    <workbookView xWindow="-110" yWindow="-110" windowWidth="19420" windowHeight="10420" firstSheet="2" activeTab="12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Winter2017" sheetId="15" r:id="rId14"/>
    <sheet name="winterdata" sheetId="16" r:id="rId15"/>
  </sheets>
  <definedNames>
    <definedName name="_xlnm._FilterDatabase" localSheetId="14" hidden="1">winterdata!$A$2:$E$276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5" l="1"/>
  <c r="C44" i="15"/>
  <c r="D44" i="15"/>
  <c r="E44" i="15"/>
  <c r="B45" i="15"/>
  <c r="C45" i="15"/>
  <c r="D45" i="15"/>
  <c r="F45" i="15" s="1"/>
  <c r="E45" i="15"/>
  <c r="B46" i="15"/>
  <c r="C46" i="15"/>
  <c r="D46" i="15"/>
  <c r="E46" i="15"/>
  <c r="B47" i="15"/>
  <c r="C47" i="15"/>
  <c r="D47" i="15"/>
  <c r="F47" i="15" s="1"/>
  <c r="E47" i="15"/>
  <c r="B48" i="15"/>
  <c r="C48" i="15"/>
  <c r="D48" i="15"/>
  <c r="E48" i="15"/>
  <c r="E42" i="15"/>
  <c r="C42" i="15"/>
  <c r="D42" i="15"/>
  <c r="B42" i="15"/>
  <c r="B37" i="15"/>
  <c r="C37" i="15"/>
  <c r="D37" i="15"/>
  <c r="E37" i="15"/>
  <c r="B38" i="15"/>
  <c r="C38" i="15"/>
  <c r="D38" i="15"/>
  <c r="F38" i="15" s="1"/>
  <c r="E38" i="15"/>
  <c r="B39" i="15"/>
  <c r="C39" i="15"/>
  <c r="D39" i="15"/>
  <c r="E39" i="15"/>
  <c r="B40" i="15"/>
  <c r="C40" i="15"/>
  <c r="D40" i="15"/>
  <c r="F40" i="15" s="1"/>
  <c r="E40" i="15"/>
  <c r="B41" i="15"/>
  <c r="C41" i="15"/>
  <c r="D41" i="15"/>
  <c r="E41" i="15"/>
  <c r="E36" i="15"/>
  <c r="C36" i="15"/>
  <c r="D36" i="15"/>
  <c r="B36" i="15"/>
  <c r="B35" i="15"/>
  <c r="B29" i="15"/>
  <c r="C29" i="15"/>
  <c r="D29" i="15"/>
  <c r="E29" i="15"/>
  <c r="B30" i="15"/>
  <c r="C30" i="15"/>
  <c r="D30" i="15"/>
  <c r="E30" i="15"/>
  <c r="B31" i="15"/>
  <c r="C31" i="15"/>
  <c r="D31" i="15"/>
  <c r="E31" i="15"/>
  <c r="B32" i="15"/>
  <c r="N5" i="15" s="1"/>
  <c r="C32" i="15"/>
  <c r="D32" i="15"/>
  <c r="E32" i="15"/>
  <c r="B33" i="15"/>
  <c r="C33" i="15"/>
  <c r="D33" i="15"/>
  <c r="E33" i="15"/>
  <c r="B34" i="15"/>
  <c r="C34" i="15"/>
  <c r="D34" i="15"/>
  <c r="E34" i="15"/>
  <c r="B27" i="15"/>
  <c r="B21" i="15"/>
  <c r="C21" i="15"/>
  <c r="D21" i="15"/>
  <c r="E21" i="15"/>
  <c r="G21" i="15" s="1"/>
  <c r="B22" i="15"/>
  <c r="C22" i="15"/>
  <c r="D22" i="15"/>
  <c r="E22" i="15"/>
  <c r="B23" i="15"/>
  <c r="C23" i="15"/>
  <c r="D23" i="15"/>
  <c r="E23" i="15"/>
  <c r="G23" i="15" s="1"/>
  <c r="B24" i="15"/>
  <c r="C24" i="15"/>
  <c r="D24" i="15"/>
  <c r="E24" i="15"/>
  <c r="B25" i="15"/>
  <c r="C25" i="15"/>
  <c r="D25" i="15"/>
  <c r="E25" i="15"/>
  <c r="B26" i="15"/>
  <c r="F26" i="15" s="1"/>
  <c r="C26" i="15"/>
  <c r="D26" i="15"/>
  <c r="E26" i="15"/>
  <c r="E19" i="15"/>
  <c r="C19" i="15"/>
  <c r="D19" i="15"/>
  <c r="B19" i="15"/>
  <c r="E13" i="15"/>
  <c r="E14" i="15"/>
  <c r="E15" i="15"/>
  <c r="E16" i="15"/>
  <c r="E17" i="15"/>
  <c r="E18" i="15"/>
  <c r="E12" i="15"/>
  <c r="C13" i="15"/>
  <c r="K13" i="15" s="1"/>
  <c r="C14" i="15"/>
  <c r="C15" i="15"/>
  <c r="G15" i="15" s="1"/>
  <c r="C16" i="15"/>
  <c r="C17" i="15"/>
  <c r="C12" i="15"/>
  <c r="D12" i="15"/>
  <c r="D13" i="15"/>
  <c r="D14" i="15"/>
  <c r="D15" i="15"/>
  <c r="D16" i="15"/>
  <c r="D17" i="15"/>
  <c r="C18" i="15"/>
  <c r="D18" i="15"/>
  <c r="B13" i="15"/>
  <c r="B14" i="15"/>
  <c r="B15" i="15"/>
  <c r="Q4" i="15" s="1"/>
  <c r="B16" i="15"/>
  <c r="B17" i="15"/>
  <c r="B18" i="15"/>
  <c r="B12" i="15"/>
  <c r="B11" i="15"/>
  <c r="B10" i="15"/>
  <c r="F13" i="15"/>
  <c r="B20" i="15"/>
  <c r="F20" i="15" s="1"/>
  <c r="C20" i="15"/>
  <c r="D20" i="15"/>
  <c r="E20" i="15"/>
  <c r="K25" i="15"/>
  <c r="C27" i="15"/>
  <c r="D27" i="15"/>
  <c r="E27" i="15"/>
  <c r="B28" i="15"/>
  <c r="C28" i="15"/>
  <c r="D28" i="15"/>
  <c r="E28" i="15"/>
  <c r="G29" i="15"/>
  <c r="F29" i="15"/>
  <c r="F31" i="15"/>
  <c r="F33" i="15"/>
  <c r="C35" i="15"/>
  <c r="D35" i="15"/>
  <c r="L35" i="15" s="1"/>
  <c r="E35" i="15"/>
  <c r="F37" i="15"/>
  <c r="F39" i="15"/>
  <c r="L41" i="15"/>
  <c r="B43" i="15"/>
  <c r="C43" i="15"/>
  <c r="D43" i="15"/>
  <c r="F43" i="15" s="1"/>
  <c r="E43" i="15"/>
  <c r="F46" i="15"/>
  <c r="F48" i="15"/>
  <c r="K44" i="15"/>
  <c r="K46" i="15"/>
  <c r="K48" i="15"/>
  <c r="F21" i="15"/>
  <c r="F23" i="15"/>
  <c r="F25" i="15"/>
  <c r="E11" i="15"/>
  <c r="C11" i="15"/>
  <c r="D11" i="15"/>
  <c r="D10" i="15"/>
  <c r="E10" i="15"/>
  <c r="C10" i="15"/>
  <c r="F44" i="15"/>
  <c r="L12" i="15"/>
  <c r="H4" i="15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K25" i="13" s="1"/>
  <c r="D25" i="13"/>
  <c r="E25" i="13"/>
  <c r="B26" i="13"/>
  <c r="C26" i="13"/>
  <c r="D26" i="13"/>
  <c r="E26" i="13"/>
  <c r="B27" i="13"/>
  <c r="C27" i="13"/>
  <c r="K27" i="13" s="1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K33" i="13" s="1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A12" i="13"/>
  <c r="F16" i="15" l="1"/>
  <c r="F36" i="15"/>
  <c r="F42" i="15"/>
  <c r="F14" i="15"/>
  <c r="F34" i="15"/>
  <c r="K36" i="15"/>
  <c r="K40" i="15"/>
  <c r="K38" i="15"/>
  <c r="K45" i="15"/>
  <c r="K23" i="13"/>
  <c r="B4" i="13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B4" i="15"/>
  <c r="L34" i="13"/>
  <c r="F46" i="13"/>
  <c r="F30" i="13"/>
  <c r="H5" i="13" s="1"/>
  <c r="G31" i="13"/>
  <c r="G25" i="13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K34" i="15"/>
  <c r="K30" i="15"/>
  <c r="G12" i="15"/>
  <c r="N4" i="15"/>
  <c r="F24" i="15"/>
  <c r="F22" i="15"/>
  <c r="K26" i="15"/>
  <c r="K24" i="15"/>
  <c r="K22" i="15"/>
  <c r="F30" i="15"/>
  <c r="L27" i="15"/>
  <c r="F32" i="15"/>
  <c r="L17" i="15"/>
  <c r="E4" i="15"/>
  <c r="F19" i="15"/>
  <c r="K17" i="15"/>
  <c r="F12" i="15"/>
  <c r="B5" i="15"/>
  <c r="K5" i="15"/>
  <c r="Q5" i="15"/>
  <c r="K47" i="15"/>
  <c r="K41" i="15"/>
  <c r="K39" i="15"/>
  <c r="K37" i="15"/>
  <c r="L44" i="15"/>
  <c r="K33" i="15"/>
  <c r="K35" i="15"/>
  <c r="N6" i="15"/>
  <c r="K31" i="15"/>
  <c r="L33" i="15"/>
  <c r="L45" i="15"/>
  <c r="F35" i="15"/>
  <c r="F41" i="15"/>
  <c r="L43" i="15"/>
  <c r="L39" i="15"/>
  <c r="K4" i="15"/>
  <c r="F15" i="15"/>
  <c r="M15" i="15" s="1"/>
  <c r="L47" i="15"/>
  <c r="K18" i="15"/>
  <c r="L15" i="15"/>
  <c r="T4" i="15"/>
  <c r="F18" i="15"/>
  <c r="F10" i="15"/>
  <c r="I42" i="15" s="1"/>
  <c r="K11" i="15"/>
  <c r="G11" i="15"/>
  <c r="J11" i="15" s="1"/>
  <c r="G19" i="15"/>
  <c r="J19" i="15" s="1"/>
  <c r="G10" i="15"/>
  <c r="L48" i="15"/>
  <c r="K21" i="15"/>
  <c r="L46" i="15"/>
  <c r="L40" i="15"/>
  <c r="L36" i="15"/>
  <c r="L34" i="15"/>
  <c r="L32" i="15"/>
  <c r="L28" i="15"/>
  <c r="L16" i="15"/>
  <c r="R4" i="15"/>
  <c r="S4" i="15" s="1"/>
  <c r="G33" i="15"/>
  <c r="M33" i="15" s="1"/>
  <c r="K29" i="15"/>
  <c r="G31" i="15"/>
  <c r="M31" i="15" s="1"/>
  <c r="L4" i="15"/>
  <c r="M4" i="15" s="1"/>
  <c r="K23" i="15"/>
  <c r="G13" i="15"/>
  <c r="M13" i="15" s="1"/>
  <c r="G37" i="15"/>
  <c r="M37" i="15" s="1"/>
  <c r="F4" i="15"/>
  <c r="G4" i="15" s="1"/>
  <c r="C5" i="15"/>
  <c r="D5" i="15" s="1"/>
  <c r="O5" i="15"/>
  <c r="P5" i="15" s="1"/>
  <c r="F5" i="15"/>
  <c r="G5" i="15" s="1"/>
  <c r="G20" i="15"/>
  <c r="M20" i="15" s="1"/>
  <c r="U4" i="15"/>
  <c r="V4" i="15" s="1"/>
  <c r="O4" i="15"/>
  <c r="P4" i="15" s="1"/>
  <c r="C4" i="15"/>
  <c r="D4" i="15" s="1"/>
  <c r="R5" i="15"/>
  <c r="S5" i="15" s="1"/>
  <c r="K12" i="15"/>
  <c r="G44" i="15"/>
  <c r="M44" i="15" s="1"/>
  <c r="G42" i="15"/>
  <c r="M42" i="15" s="1"/>
  <c r="G38" i="15"/>
  <c r="M38" i="15" s="1"/>
  <c r="G30" i="15"/>
  <c r="M30" i="15" s="1"/>
  <c r="G22" i="15"/>
  <c r="G18" i="15"/>
  <c r="G14" i="15"/>
  <c r="M14" i="15" s="1"/>
  <c r="U5" i="15"/>
  <c r="V5" i="15" s="1"/>
  <c r="K28" i="15"/>
  <c r="K32" i="15"/>
  <c r="K14" i="15"/>
  <c r="L11" i="15"/>
  <c r="M29" i="15"/>
  <c r="K20" i="15"/>
  <c r="G36" i="15"/>
  <c r="M36" i="15" s="1"/>
  <c r="L38" i="15"/>
  <c r="L18" i="15"/>
  <c r="G32" i="15"/>
  <c r="M32" i="15" s="1"/>
  <c r="L31" i="15"/>
  <c r="F11" i="15"/>
  <c r="F17" i="15"/>
  <c r="L19" i="15"/>
  <c r="F27" i="15"/>
  <c r="H5" i="15" s="1"/>
  <c r="H6" i="15" s="1"/>
  <c r="K27" i="15"/>
  <c r="Q6" i="15"/>
  <c r="L23" i="15"/>
  <c r="G43" i="15"/>
  <c r="M43" i="15" s="1"/>
  <c r="M21" i="15"/>
  <c r="M23" i="15"/>
  <c r="K42" i="15"/>
  <c r="I4" i="15"/>
  <c r="L5" i="15"/>
  <c r="M5" i="15" s="1"/>
  <c r="T5" i="15"/>
  <c r="K15" i="15"/>
  <c r="G16" i="15"/>
  <c r="M16" i="15" s="1"/>
  <c r="G24" i="15"/>
  <c r="M24" i="15" s="1"/>
  <c r="G25" i="15"/>
  <c r="M25" i="15" s="1"/>
  <c r="G26" i="15"/>
  <c r="M26" i="15" s="1"/>
  <c r="G27" i="15"/>
  <c r="G34" i="15"/>
  <c r="M34" i="15" s="1"/>
  <c r="L37" i="15"/>
  <c r="G39" i="15"/>
  <c r="M39" i="15" s="1"/>
  <c r="L42" i="15"/>
  <c r="K43" i="15"/>
  <c r="B6" i="15"/>
  <c r="E5" i="15"/>
  <c r="K16" i="15"/>
  <c r="G17" i="15"/>
  <c r="G35" i="15"/>
  <c r="G40" i="15"/>
  <c r="M40" i="15" s="1"/>
  <c r="G45" i="15"/>
  <c r="M45" i="15" s="1"/>
  <c r="K19" i="15"/>
  <c r="K10" i="15"/>
  <c r="G41" i="15"/>
  <c r="G46" i="15"/>
  <c r="M46" i="15" s="1"/>
  <c r="F28" i="15"/>
  <c r="G47" i="15"/>
  <c r="M47" i="15" s="1"/>
  <c r="L10" i="15"/>
  <c r="G28" i="15"/>
  <c r="G48" i="15"/>
  <c r="M48" i="15" s="1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I35" i="15" l="1"/>
  <c r="I19" i="15"/>
  <c r="I11" i="15"/>
  <c r="M46" i="13"/>
  <c r="M25" i="13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22" i="15"/>
  <c r="E6" i="15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M12" i="15"/>
  <c r="K6" i="15"/>
  <c r="M18" i="15"/>
  <c r="H11" i="15"/>
  <c r="M19" i="15"/>
  <c r="H19" i="15"/>
  <c r="M10" i="15"/>
  <c r="T6" i="15"/>
  <c r="M41" i="15"/>
  <c r="J10" i="15"/>
  <c r="F6" i="15"/>
  <c r="G6" i="15" s="1"/>
  <c r="M17" i="15"/>
  <c r="C6" i="15"/>
  <c r="D6" i="15" s="1"/>
  <c r="J42" i="15"/>
  <c r="H42" i="15"/>
  <c r="R6" i="15"/>
  <c r="P6" i="15"/>
  <c r="V6" i="15"/>
  <c r="M11" i="15"/>
  <c r="O6" i="15"/>
  <c r="S6" i="15"/>
  <c r="U6" i="15"/>
  <c r="I27" i="15"/>
  <c r="I10" i="15" s="1"/>
  <c r="H35" i="15"/>
  <c r="M35" i="15"/>
  <c r="L6" i="15"/>
  <c r="M27" i="15"/>
  <c r="I5" i="15"/>
  <c r="J5" i="15" s="1"/>
  <c r="J27" i="15"/>
  <c r="H27" i="15"/>
  <c r="J35" i="15"/>
  <c r="J4" i="15"/>
  <c r="M28" i="15"/>
  <c r="M6" i="15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H10" i="15"/>
  <c r="J6" i="15"/>
  <c r="I6" i="15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H27" i="10" s="1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I3" i="9" l="1"/>
  <c r="J41" i="6"/>
  <c r="I41" i="8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<sst xmlns="http://schemas.openxmlformats.org/spreadsheetml/2006/main" count="1047" uniqueCount="58">
  <si>
    <t>LDC # Sales Customers</t>
  </si>
  <si>
    <t>LDC  THERMS (Volume)</t>
  </si>
  <si>
    <t>Total  Gas Customer Counts</t>
  </si>
  <si>
    <t>Total Therms</t>
  </si>
  <si>
    <t>% of classs Therms</t>
  </si>
  <si>
    <t>% of Customers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</si>
  <si>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</si>
  <si>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</si>
  <si>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</si>
  <si>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</si>
  <si>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</si>
  <si>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</si>
  <si>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</si>
  <si>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</si>
  <si>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</si>
  <si>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</si>
  <si>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 xml:space="preserve">Small C&amp;I </t>
  </si>
  <si>
    <t xml:space="preserve">Medium C&amp;I 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</si>
  <si>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</si>
  <si>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</si>
  <si>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</si>
  <si>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</si>
  <si>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</si>
  <si>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</si>
  <si>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</si>
  <si>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</si>
  <si>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</si>
  <si>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</si>
  <si>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</si>
  <si>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</si>
  <si>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</si>
  <si>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</si>
  <si>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</si>
  <si>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Therms</t>
  </si>
  <si>
    <t>MMBTU</t>
  </si>
  <si>
    <t>Total Residential</t>
  </si>
  <si>
    <t xml:space="preserve">Total C&amp; I </t>
  </si>
  <si>
    <t>Total</t>
  </si>
  <si>
    <t>LDC Usage/         Customer</t>
  </si>
  <si>
    <t>Tot Usage/         Customer</t>
  </si>
  <si>
    <t>NGRID</t>
  </si>
  <si>
    <t>Customer 
Count</t>
  </si>
  <si>
    <t>Customer
 Count</t>
  </si>
  <si>
    <t>Eversource</t>
  </si>
  <si>
    <t>Row Labels</t>
  </si>
  <si>
    <t>Sum of LDC_Customer_Count</t>
  </si>
  <si>
    <t>Sum of LDC_Therms_USED</t>
  </si>
  <si>
    <t>Average of CG_Customer_Count</t>
  </si>
  <si>
    <t>Sum of CG_Therms_USED</t>
  </si>
  <si>
    <t>Small C&amp;I</t>
  </si>
  <si>
    <t>Medium C&amp;I</t>
  </si>
  <si>
    <t>Winter 2017 October-April</t>
  </si>
  <si>
    <t>Winer 2017</t>
  </si>
  <si>
    <t>Annual</t>
  </si>
  <si>
    <t>CS  # Sales Customer</t>
  </si>
  <si>
    <t>CS THERMS (Volume)</t>
  </si>
  <si>
    <t>CS Usage/         Customer</t>
  </si>
  <si>
    <t>Competitive Supply (CS) Rate Class Load ( in %) Therms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</si>
</sst>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indent="1"/>
    </xf>
    <xf numFmtId="3" fontId="1" fillId="5" borderId="11" xfId="0" applyNumberFormat="1" applyFont="1" applyFill="1" applyBorder="1"/>
    <xf numFmtId="3" fontId="1" fillId="5" borderId="12" xfId="0" applyNumberFormat="1" applyFont="1" applyFill="1" applyBorder="1"/>
    <xf numFmtId="3" fontId="1" fillId="5" borderId="12" xfId="0" applyNumberFormat="1" applyFont="1" applyFill="1" applyBorder="1" applyAlignment="1">
      <alignment horizontal="center"/>
    </xf>
    <xf numFmtId="3" fontId="1" fillId="7" borderId="11" xfId="0" applyNumberFormat="1" applyFont="1" applyFill="1" applyBorder="1"/>
    <xf numFmtId="0" fontId="1" fillId="7" borderId="10" xfId="0" applyFont="1" applyFill="1" applyBorder="1" applyAlignment="1">
      <alignment horizontal="left" indent="1"/>
    </xf>
    <xf numFmtId="3" fontId="1" fillId="7" borderId="12" xfId="0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wrapText="1"/>
    </xf>
    <xf numFmtId="3" fontId="3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wrapText="1"/>
    </xf>
    <xf numFmtId="3" fontId="1" fillId="7" borderId="12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20" xfId="0" applyNumberFormat="1" applyBorder="1"/>
    <xf numFmtId="3" fontId="1" fillId="7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7" borderId="14" xfId="0" applyNumberFormat="1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" xfId="0" applyNumberFormat="1" applyBorder="1" applyAlignment="1">
      <alignment horizontal="center"/>
    </xf>
    <xf numFmtId="3" fontId="0" fillId="0" borderId="0" xfId="0" applyNumberFormat="1" applyFill="1" applyBorder="1"/>
    <xf numFmtId="0" fontId="0" fillId="9" borderId="8" xfId="0" applyFill="1" applyBorder="1" applyAlignment="1">
      <alignment wrapText="1"/>
    </xf>
    <xf numFmtId="3" fontId="0" fillId="10" borderId="26" xfId="0" applyNumberFormat="1" applyFill="1" applyBorder="1"/>
    <xf numFmtId="3" fontId="0" fillId="10" borderId="4" xfId="0" applyNumberFormat="1" applyFill="1" applyBorder="1"/>
    <xf numFmtId="3" fontId="0" fillId="10" borderId="5" xfId="0" applyNumberFormat="1" applyFill="1" applyBorder="1"/>
    <xf numFmtId="3" fontId="0" fillId="10" borderId="10" xfId="0" applyNumberFormat="1" applyFill="1" applyBorder="1"/>
    <xf numFmtId="3" fontId="0" fillId="10" borderId="11" xfId="0" applyNumberFormat="1" applyFill="1" applyBorder="1"/>
    <xf numFmtId="3" fontId="0" fillId="10" borderId="23" xfId="0" applyNumberFormat="1" applyFill="1" applyBorder="1"/>
    <xf numFmtId="3" fontId="0" fillId="10" borderId="15" xfId="0" applyNumberFormat="1" applyFill="1" applyBorder="1"/>
    <xf numFmtId="3" fontId="0" fillId="10" borderId="0" xfId="0" applyNumberFormat="1" applyFill="1"/>
    <xf numFmtId="3" fontId="0" fillId="10" borderId="27" xfId="0" applyNumberFormat="1" applyFill="1" applyBorder="1"/>
    <xf numFmtId="3" fontId="0" fillId="10" borderId="17" xfId="0" applyNumberFormat="1" applyFill="1" applyBorder="1"/>
    <xf numFmtId="3" fontId="0" fillId="10" borderId="18" xfId="0" applyNumberFormat="1" applyFill="1" applyBorder="1"/>
    <xf numFmtId="3" fontId="0" fillId="10" borderId="24" xfId="0" applyNumberFormat="1" applyFill="1" applyBorder="1"/>
    <xf numFmtId="3" fontId="7" fillId="0" borderId="28" xfId="0" applyNumberFormat="1" applyFont="1" applyBorder="1" applyAlignment="1">
      <alignment horizontal="center"/>
    </xf>
    <xf numFmtId="0" fontId="5" fillId="7" borderId="23" xfId="0" applyFont="1" applyFill="1" applyBorder="1"/>
    <xf numFmtId="166" fontId="8" fillId="12" borderId="0" xfId="0" applyNumberFormat="1" applyFont="1" applyFill="1"/>
    <xf numFmtId="0" fontId="8" fillId="12" borderId="0" xfId="0" applyFont="1" applyFill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6" fillId="12" borderId="8" xfId="0" applyNumberFormat="1" applyFont="1" applyFill="1" applyBorder="1" applyAlignment="1">
      <alignment horizontal="center" wrapText="1"/>
    </xf>
    <xf numFmtId="3" fontId="6" fillId="12" borderId="8" xfId="0" applyNumberFormat="1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3" fontId="9" fillId="0" borderId="0" xfId="0" applyNumberFormat="1" applyFon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11" borderId="0" xfId="0" applyFill="1" applyAlignment="1">
      <alignment horizontal="left" indent="2"/>
    </xf>
    <xf numFmtId="0" fontId="0" fillId="8" borderId="0" xfId="0" applyFill="1" applyAlignment="1">
      <alignment horizontal="left" indent="2"/>
    </xf>
    <xf numFmtId="0" fontId="0" fillId="6" borderId="0" xfId="0" applyFill="1" applyAlignment="1">
      <alignment horizontal="left" indent="2"/>
    </xf>
    <xf numFmtId="0" fontId="0" fillId="13" borderId="0" xfId="0" applyFill="1" applyAlignment="1">
      <alignment horizontal="left" indent="2"/>
    </xf>
    <xf numFmtId="0" fontId="5" fillId="14" borderId="23" xfId="0" applyFont="1" applyFill="1" applyBorder="1"/>
    <xf numFmtId="0" fontId="1" fillId="14" borderId="1" xfId="0" applyFont="1" applyFill="1" applyBorder="1" applyAlignment="1">
      <alignment horizontal="left" wrapText="1"/>
    </xf>
    <xf numFmtId="3" fontId="3" fillId="14" borderId="3" xfId="0" applyNumberFormat="1" applyFont="1" applyFill="1" applyBorder="1" applyAlignment="1">
      <alignment horizontal="center" vertical="center" wrapText="1"/>
    </xf>
    <xf numFmtId="3" fontId="3" fillId="14" borderId="4" xfId="0" applyNumberFormat="1" applyFont="1" applyFill="1" applyBorder="1" applyAlignment="1">
      <alignment wrapText="1"/>
    </xf>
    <xf numFmtId="3" fontId="3" fillId="14" borderId="5" xfId="0" applyNumberFormat="1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7" xfId="0" applyFont="1" applyFill="1" applyBorder="1" applyAlignment="1">
      <alignment wrapText="1"/>
    </xf>
    <xf numFmtId="0" fontId="1" fillId="14" borderId="10" xfId="0" applyFont="1" applyFill="1" applyBorder="1" applyAlignment="1">
      <alignment horizontal="left" indent="1"/>
    </xf>
    <xf numFmtId="3" fontId="1" fillId="14" borderId="11" xfId="0" applyNumberFormat="1" applyFont="1" applyFill="1" applyBorder="1"/>
    <xf numFmtId="3" fontId="1" fillId="14" borderId="12" xfId="0" applyNumberFormat="1" applyFont="1" applyFill="1" applyBorder="1"/>
    <xf numFmtId="3" fontId="1" fillId="14" borderId="0" xfId="0" applyNumberFormat="1" applyFont="1" applyFill="1" applyBorder="1"/>
    <xf numFmtId="3" fontId="1" fillId="14" borderId="12" xfId="0" applyNumberFormat="1" applyFont="1" applyFill="1" applyBorder="1" applyAlignment="1">
      <alignment horizontal="center"/>
    </xf>
    <xf numFmtId="3" fontId="1" fillId="14" borderId="14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9" fillId="0" borderId="18" xfId="0" applyNumberFormat="1" applyFont="1" applyFill="1" applyBorder="1"/>
    <xf numFmtId="0" fontId="0" fillId="14" borderId="8" xfId="0" applyFill="1" applyBorder="1" applyAlignment="1">
      <alignment wrapText="1"/>
    </xf>
    <xf numFmtId="3" fontId="0" fillId="14" borderId="26" xfId="0" applyNumberFormat="1" applyFill="1" applyBorder="1"/>
    <xf numFmtId="3" fontId="0" fillId="14" borderId="4" xfId="0" applyNumberFormat="1" applyFill="1" applyBorder="1"/>
    <xf numFmtId="3" fontId="0" fillId="14" borderId="5" xfId="0" applyNumberFormat="1" applyFill="1" applyBorder="1"/>
    <xf numFmtId="3" fontId="0" fillId="14" borderId="10" xfId="0" applyNumberFormat="1" applyFill="1" applyBorder="1"/>
    <xf numFmtId="3" fontId="0" fillId="14" borderId="11" xfId="0" applyNumberFormat="1" applyFill="1" applyBorder="1"/>
    <xf numFmtId="3" fontId="0" fillId="14" borderId="23" xfId="0" applyNumberFormat="1" applyFill="1" applyBorder="1"/>
    <xf numFmtId="3" fontId="0" fillId="14" borderId="15" xfId="0" applyNumberFormat="1" applyFill="1" applyBorder="1"/>
    <xf numFmtId="3" fontId="0" fillId="14" borderId="0" xfId="0" applyNumberFormat="1" applyFill="1"/>
    <xf numFmtId="3" fontId="0" fillId="14" borderId="27" xfId="0" applyNumberFormat="1" applyFill="1" applyBorder="1"/>
    <xf numFmtId="3" fontId="0" fillId="14" borderId="17" xfId="0" applyNumberFormat="1" applyFill="1" applyBorder="1"/>
    <xf numFmtId="3" fontId="0" fillId="14" borderId="18" xfId="0" applyNumberFormat="1" applyFill="1" applyBorder="1"/>
    <xf numFmtId="3" fontId="0" fillId="14" borderId="24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3" fontId="5" fillId="7" borderId="10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9" fontId="2" fillId="0" borderId="32" xfId="0" applyNumberFormat="1" applyFont="1" applyBorder="1" applyAlignment="1">
      <alignment horizontal="center" vertical="top"/>
    </xf>
    <xf numFmtId="9" fontId="2" fillId="0" borderId="37" xfId="0" applyNumberFormat="1" applyFont="1" applyBorder="1" applyAlignment="1">
      <alignment horizontal="center" vertical="top"/>
    </xf>
    <xf numFmtId="9" fontId="2" fillId="0" borderId="38" xfId="0" applyNumberFormat="1" applyFont="1" applyBorder="1" applyAlignment="1">
      <alignment horizontal="center" vertical="top"/>
    </xf>
    <xf numFmtId="165" fontId="2" fillId="0" borderId="19" xfId="0" applyNumberFormat="1" applyFont="1" applyBorder="1" applyAlignment="1">
      <alignment horizontal="center" vertical="top"/>
    </xf>
    <xf numFmtId="165" fontId="2" fillId="0" borderId="21" xfId="0" applyNumberFormat="1" applyFont="1" applyBorder="1" applyAlignment="1">
      <alignment horizontal="center" vertical="top"/>
    </xf>
    <xf numFmtId="3" fontId="5" fillId="14" borderId="10" xfId="0" applyNumberFormat="1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/>
    </xf>
    <xf numFmtId="3" fontId="4" fillId="3" borderId="39" xfId="0" applyNumberFormat="1" applyFont="1" applyFill="1" applyBorder="1" applyAlignment="1">
      <alignment wrapText="1"/>
    </xf>
    <xf numFmtId="3" fontId="3" fillId="4" borderId="39" xfId="0" applyNumberFormat="1" applyFont="1" applyFill="1" applyBorder="1" applyAlignment="1">
      <alignment wrapText="1"/>
    </xf>
    <xf numFmtId="3" fontId="3" fillId="5" borderId="39" xfId="0" applyNumberFormat="1" applyFont="1" applyFill="1" applyBorder="1" applyAlignment="1">
      <alignment wrapText="1"/>
    </xf>
    <xf numFmtId="3" fontId="3" fillId="7" borderId="39" xfId="0" applyNumberFormat="1" applyFont="1" applyFill="1" applyBorder="1" applyAlignment="1">
      <alignment wrapText="1"/>
    </xf>
    <xf numFmtId="3" fontId="3" fillId="14" borderId="3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v>2017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2</v>
      </c>
      <c r="G1" s="7" t="s">
        <v>3</v>
      </c>
      <c r="H1" s="8" t="s">
        <v>4</v>
      </c>
      <c r="I1" s="8" t="s">
        <v>5</v>
      </c>
      <c r="J1" s="9" t="s">
        <v>57</v>
      </c>
    </row>
    <row r="2" spans="1:12" ht="15" thickBot="1" x14ac:dyDescent="0.4">
      <c r="A2" s="10" t="s">
        <v>6</v>
      </c>
      <c r="B2" s="11">
        <v>1566186</v>
      </c>
      <c r="C2" s="11">
        <v>268466434.84810126</v>
      </c>
      <c r="D2" s="11">
        <v>42641</v>
      </c>
      <c r="E2" s="11">
        <v>95855169.290282384</v>
      </c>
      <c r="F2" s="12">
        <f>B2+D2</f>
        <v>1608827</v>
      </c>
      <c r="G2" s="12">
        <f>C2+E2</f>
        <v>364321604.13838363</v>
      </c>
      <c r="H2" s="13">
        <f>SUM(H3:H42)</f>
        <v>1</v>
      </c>
      <c r="I2" s="14">
        <f>SUM(I3:I42)</f>
        <v>1</v>
      </c>
      <c r="J2" s="14">
        <f>E2/G2</f>
        <v>0.26310591576631515</v>
      </c>
    </row>
    <row r="3" spans="1:12" x14ac:dyDescent="0.35">
      <c r="A3" s="15" t="s">
        <v>7</v>
      </c>
      <c r="B3" s="16">
        <v>1290263</v>
      </c>
      <c r="C3" s="16">
        <v>179041369.51712754</v>
      </c>
      <c r="D3" s="16">
        <v>14775</v>
      </c>
      <c r="E3" s="16">
        <v>2227348.19</v>
      </c>
      <c r="F3" s="17">
        <f>B3+D3</f>
        <v>1305038</v>
      </c>
      <c r="G3" s="17">
        <f>C3+E3</f>
        <v>181268717.70712754</v>
      </c>
      <c r="H3" s="161">
        <f>G3/G$2</f>
        <v>0.49755138220755796</v>
      </c>
      <c r="I3" s="164">
        <f>F3/F2</f>
        <v>0.81117360660903881</v>
      </c>
      <c r="J3" s="167">
        <f>E3/G3</f>
        <v>1.22875486635189E-2</v>
      </c>
    </row>
    <row r="4" spans="1:12" x14ac:dyDescent="0.35">
      <c r="A4" s="18" t="s">
        <v>8</v>
      </c>
      <c r="B4" s="19">
        <v>28039</v>
      </c>
      <c r="C4" s="19">
        <v>4566567</v>
      </c>
      <c r="D4" s="19">
        <v>46</v>
      </c>
      <c r="E4" s="19">
        <v>21090</v>
      </c>
      <c r="F4" s="20">
        <f>B4+D4</f>
        <v>28085</v>
      </c>
      <c r="G4" s="20">
        <f t="shared" ref="F4:G33" si="0">C4+E4</f>
        <v>4587657</v>
      </c>
      <c r="H4" s="162"/>
      <c r="I4" s="165"/>
      <c r="J4" s="168"/>
      <c r="L4" s="19"/>
    </row>
    <row r="5" spans="1:12" x14ac:dyDescent="0.35">
      <c r="A5" s="18" t="s">
        <v>9</v>
      </c>
      <c r="B5" s="19">
        <v>1571</v>
      </c>
      <c r="C5" s="19">
        <v>173433</v>
      </c>
      <c r="D5" s="19">
        <v>0</v>
      </c>
      <c r="E5" s="19">
        <v>0</v>
      </c>
      <c r="F5" s="20">
        <f t="shared" si="0"/>
        <v>1571</v>
      </c>
      <c r="G5" s="20">
        <f t="shared" si="0"/>
        <v>173433</v>
      </c>
      <c r="H5" s="162"/>
      <c r="I5" s="165"/>
      <c r="J5" s="168"/>
      <c r="L5" s="21"/>
    </row>
    <row r="6" spans="1:12" x14ac:dyDescent="0.35">
      <c r="A6" s="18" t="s">
        <v>10</v>
      </c>
      <c r="B6" s="19">
        <v>247290</v>
      </c>
      <c r="C6" s="19">
        <v>38470656</v>
      </c>
      <c r="D6" s="19">
        <v>461</v>
      </c>
      <c r="E6" s="19">
        <v>7946.9000000000005</v>
      </c>
      <c r="F6" s="20">
        <f t="shared" si="0"/>
        <v>247751</v>
      </c>
      <c r="G6" s="20">
        <f t="shared" si="0"/>
        <v>38478602.899999999</v>
      </c>
      <c r="H6" s="162"/>
      <c r="I6" s="165"/>
      <c r="J6" s="168"/>
    </row>
    <row r="7" spans="1:12" x14ac:dyDescent="0.35">
      <c r="A7" s="18" t="s">
        <v>11</v>
      </c>
      <c r="B7" s="19">
        <v>230119</v>
      </c>
      <c r="C7" s="19">
        <v>33313879</v>
      </c>
      <c r="D7" s="19">
        <v>1430</v>
      </c>
      <c r="E7" s="19">
        <v>264424</v>
      </c>
      <c r="F7" s="20">
        <f t="shared" si="0"/>
        <v>231549</v>
      </c>
      <c r="G7" s="20">
        <f t="shared" si="0"/>
        <v>33578303</v>
      </c>
      <c r="H7" s="162"/>
      <c r="I7" s="165"/>
      <c r="J7" s="168"/>
    </row>
    <row r="8" spans="1:12" x14ac:dyDescent="0.35">
      <c r="A8" s="18" t="s">
        <v>12</v>
      </c>
      <c r="B8" s="19">
        <v>40530</v>
      </c>
      <c r="C8" s="19">
        <v>5193080.8471275503</v>
      </c>
      <c r="D8" s="19">
        <v>238</v>
      </c>
      <c r="E8" s="19">
        <v>31603</v>
      </c>
      <c r="F8" s="20">
        <f t="shared" si="0"/>
        <v>40768</v>
      </c>
      <c r="G8" s="20">
        <f t="shared" si="0"/>
        <v>5224683.8471275503</v>
      </c>
      <c r="H8" s="162"/>
      <c r="I8" s="165"/>
      <c r="J8" s="168"/>
    </row>
    <row r="9" spans="1:12" x14ac:dyDescent="0.35">
      <c r="A9" s="18" t="s">
        <v>13</v>
      </c>
      <c r="B9" s="19">
        <v>731501</v>
      </c>
      <c r="C9" s="19">
        <v>95899005</v>
      </c>
      <c r="D9" s="19">
        <v>12595</v>
      </c>
      <c r="E9" s="19">
        <v>1901565</v>
      </c>
      <c r="F9" s="20">
        <f t="shared" si="0"/>
        <v>744096</v>
      </c>
      <c r="G9" s="20">
        <f t="shared" si="0"/>
        <v>97800570</v>
      </c>
      <c r="H9" s="162"/>
      <c r="I9" s="165"/>
      <c r="J9" s="168"/>
    </row>
    <row r="10" spans="1:12" ht="15" thickBot="1" x14ac:dyDescent="0.4">
      <c r="A10" s="22" t="s">
        <v>14</v>
      </c>
      <c r="B10" s="23">
        <v>11213</v>
      </c>
      <c r="C10" s="23">
        <v>1424748.67</v>
      </c>
      <c r="D10" s="23">
        <v>5</v>
      </c>
      <c r="E10" s="23">
        <v>719.28999999999905</v>
      </c>
      <c r="F10" s="24">
        <f t="shared" si="0"/>
        <v>11218</v>
      </c>
      <c r="G10" s="24">
        <f t="shared" si="0"/>
        <v>1425467.96</v>
      </c>
      <c r="H10" s="163"/>
      <c r="I10" s="166"/>
      <c r="J10" s="169"/>
    </row>
    <row r="11" spans="1:12" x14ac:dyDescent="0.35">
      <c r="A11" s="15" t="s">
        <v>15</v>
      </c>
      <c r="B11" s="16">
        <v>152340</v>
      </c>
      <c r="C11" s="16">
        <v>20844206.369999997</v>
      </c>
      <c r="D11" s="16">
        <v>4742</v>
      </c>
      <c r="E11" s="16">
        <v>652948.5</v>
      </c>
      <c r="F11" s="25">
        <f t="shared" si="0"/>
        <v>157082</v>
      </c>
      <c r="G11" s="25">
        <f t="shared" si="0"/>
        <v>21497154.869999997</v>
      </c>
      <c r="H11" s="161">
        <f>G11/G2</f>
        <v>5.9005984344081157E-2</v>
      </c>
      <c r="I11" s="170">
        <f>F11/F2</f>
        <v>9.7637595589830359E-2</v>
      </c>
      <c r="J11" s="173">
        <f>E11/G11</f>
        <v>3.0373717077845107E-2</v>
      </c>
    </row>
    <row r="12" spans="1:12" x14ac:dyDescent="0.35">
      <c r="A12" s="18" t="s">
        <v>8</v>
      </c>
      <c r="B12" s="19">
        <v>6541</v>
      </c>
      <c r="C12" s="19">
        <v>953541</v>
      </c>
      <c r="D12" s="19">
        <v>0</v>
      </c>
      <c r="E12" s="19">
        <v>0</v>
      </c>
      <c r="F12" s="26">
        <f t="shared" si="0"/>
        <v>6541</v>
      </c>
      <c r="G12" s="26">
        <f t="shared" si="0"/>
        <v>953541</v>
      </c>
      <c r="H12" s="162"/>
      <c r="I12" s="171"/>
      <c r="J12" s="174"/>
    </row>
    <row r="13" spans="1:12" x14ac:dyDescent="0.35">
      <c r="A13" s="18" t="s">
        <v>9</v>
      </c>
      <c r="B13" s="19">
        <v>104</v>
      </c>
      <c r="C13" s="19">
        <v>9917</v>
      </c>
      <c r="D13" s="19">
        <v>0</v>
      </c>
      <c r="E13" s="19">
        <v>0</v>
      </c>
      <c r="F13" s="26">
        <f t="shared" si="0"/>
        <v>104</v>
      </c>
      <c r="G13" s="26">
        <f t="shared" si="0"/>
        <v>9917</v>
      </c>
      <c r="H13" s="162"/>
      <c r="I13" s="171"/>
      <c r="J13" s="174"/>
    </row>
    <row r="14" spans="1:12" x14ac:dyDescent="0.35">
      <c r="A14" s="18" t="s">
        <v>10</v>
      </c>
      <c r="B14" s="19">
        <v>39398</v>
      </c>
      <c r="C14" s="19">
        <v>5833406</v>
      </c>
      <c r="D14" s="19">
        <v>7</v>
      </c>
      <c r="E14" s="19">
        <v>21.5</v>
      </c>
      <c r="F14" s="26">
        <f t="shared" si="0"/>
        <v>39405</v>
      </c>
      <c r="G14" s="26">
        <f t="shared" si="0"/>
        <v>5833427.5</v>
      </c>
      <c r="H14" s="162"/>
      <c r="I14" s="171"/>
      <c r="J14" s="174"/>
    </row>
    <row r="15" spans="1:12" x14ac:dyDescent="0.35">
      <c r="A15" s="18" t="s">
        <v>11</v>
      </c>
      <c r="B15" s="19">
        <v>29428</v>
      </c>
      <c r="C15" s="19">
        <v>4031913</v>
      </c>
      <c r="D15" s="19">
        <v>846</v>
      </c>
      <c r="E15" s="19">
        <v>125778</v>
      </c>
      <c r="F15" s="26">
        <f t="shared" si="0"/>
        <v>30274</v>
      </c>
      <c r="G15" s="26">
        <f t="shared" si="0"/>
        <v>4157691</v>
      </c>
      <c r="H15" s="162"/>
      <c r="I15" s="171"/>
      <c r="J15" s="174"/>
    </row>
    <row r="16" spans="1:12" x14ac:dyDescent="0.35">
      <c r="A16" s="18" t="s">
        <v>12</v>
      </c>
      <c r="B16" s="19">
        <v>10539</v>
      </c>
      <c r="C16" s="19">
        <v>1289687</v>
      </c>
      <c r="D16" s="19">
        <v>0</v>
      </c>
      <c r="E16" s="19">
        <v>0</v>
      </c>
      <c r="F16" s="26">
        <f t="shared" si="0"/>
        <v>10539</v>
      </c>
      <c r="G16" s="26">
        <f t="shared" si="0"/>
        <v>1289687</v>
      </c>
      <c r="H16" s="162"/>
      <c r="I16" s="171"/>
      <c r="J16" s="174"/>
    </row>
    <row r="17" spans="1:13" x14ac:dyDescent="0.35">
      <c r="A17" s="18" t="s">
        <v>13</v>
      </c>
      <c r="B17" s="19">
        <v>63376</v>
      </c>
      <c r="C17" s="19">
        <v>8359708</v>
      </c>
      <c r="D17" s="19">
        <v>3889</v>
      </c>
      <c r="E17" s="19">
        <v>527149</v>
      </c>
      <c r="F17" s="26">
        <f t="shared" si="0"/>
        <v>67265</v>
      </c>
      <c r="G17" s="26">
        <f t="shared" si="0"/>
        <v>8886857</v>
      </c>
      <c r="H17" s="162"/>
      <c r="I17" s="171"/>
      <c r="J17" s="174"/>
    </row>
    <row r="18" spans="1:13" ht="15" thickBot="1" x14ac:dyDescent="0.4">
      <c r="A18" s="22" t="s">
        <v>14</v>
      </c>
      <c r="B18" s="23">
        <v>2954</v>
      </c>
      <c r="C18" s="23">
        <v>366034.36999999895</v>
      </c>
      <c r="D18" s="23">
        <v>0</v>
      </c>
      <c r="E18" s="23">
        <v>0</v>
      </c>
      <c r="F18" s="27">
        <f t="shared" si="0"/>
        <v>2954</v>
      </c>
      <c r="G18" s="27">
        <f t="shared" si="0"/>
        <v>366034.36999999895</v>
      </c>
      <c r="H18" s="163"/>
      <c r="I18" s="172"/>
      <c r="J18" s="175"/>
    </row>
    <row r="19" spans="1:13" x14ac:dyDescent="0.35">
      <c r="A19" s="15" t="s">
        <v>49</v>
      </c>
      <c r="B19" s="16">
        <v>101819</v>
      </c>
      <c r="C19" s="16">
        <v>25325924.759999998</v>
      </c>
      <c r="D19" s="16">
        <v>10640</v>
      </c>
      <c r="E19" s="16">
        <v>5503259.5099999998</v>
      </c>
      <c r="F19" s="25">
        <f t="shared" si="0"/>
        <v>112459</v>
      </c>
      <c r="G19" s="25">
        <f t="shared" si="0"/>
        <v>30829184.269999996</v>
      </c>
      <c r="H19" s="161">
        <f>G19/G2</f>
        <v>8.4620796350824867E-2</v>
      </c>
      <c r="I19" s="170">
        <f>F19/F2</f>
        <v>6.9901238604275037E-2</v>
      </c>
      <c r="J19" s="173">
        <f>E19/G19</f>
        <v>0.17850811302053307</v>
      </c>
    </row>
    <row r="20" spans="1:13" x14ac:dyDescent="0.35">
      <c r="A20" s="18" t="s">
        <v>8</v>
      </c>
      <c r="B20" s="19">
        <v>4076</v>
      </c>
      <c r="C20" s="19">
        <v>1483525</v>
      </c>
      <c r="D20" s="19">
        <v>485</v>
      </c>
      <c r="E20" s="19">
        <v>283616</v>
      </c>
      <c r="F20" s="26">
        <f t="shared" si="0"/>
        <v>4561</v>
      </c>
      <c r="G20" s="26">
        <f t="shared" si="0"/>
        <v>1767141</v>
      </c>
      <c r="H20" s="162"/>
      <c r="I20" s="171"/>
      <c r="J20" s="174"/>
    </row>
    <row r="21" spans="1:13" x14ac:dyDescent="0.35">
      <c r="A21" s="18" t="s">
        <v>9</v>
      </c>
      <c r="B21" s="19">
        <v>175</v>
      </c>
      <c r="C21" s="19">
        <v>97254</v>
      </c>
      <c r="D21" s="19">
        <v>0</v>
      </c>
      <c r="E21" s="19">
        <v>0</v>
      </c>
      <c r="F21" s="26">
        <f t="shared" si="0"/>
        <v>175</v>
      </c>
      <c r="G21" s="26">
        <f t="shared" si="0"/>
        <v>97254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21809</v>
      </c>
      <c r="C22" s="19">
        <v>616762.99999999907</v>
      </c>
      <c r="D22" s="19">
        <v>2241</v>
      </c>
      <c r="E22" s="19">
        <v>90198.499999999884</v>
      </c>
      <c r="F22" s="26">
        <f t="shared" si="0"/>
        <v>24050</v>
      </c>
      <c r="G22" s="26">
        <f t="shared" si="0"/>
        <v>706961.49999999895</v>
      </c>
      <c r="H22" s="162"/>
      <c r="I22" s="171"/>
      <c r="J22" s="174"/>
    </row>
    <row r="23" spans="1:13" x14ac:dyDescent="0.35">
      <c r="A23" s="18" t="s">
        <v>11</v>
      </c>
      <c r="B23" s="19">
        <v>22090</v>
      </c>
      <c r="C23" s="19">
        <v>7993793</v>
      </c>
      <c r="D23" s="19">
        <v>2221</v>
      </c>
      <c r="E23" s="19">
        <v>1504836</v>
      </c>
      <c r="F23" s="26">
        <f t="shared" si="0"/>
        <v>24311</v>
      </c>
      <c r="G23" s="26">
        <f t="shared" si="0"/>
        <v>9498629</v>
      </c>
      <c r="H23" s="162"/>
      <c r="I23" s="171"/>
      <c r="J23" s="174"/>
    </row>
    <row r="24" spans="1:13" x14ac:dyDescent="0.35">
      <c r="A24" s="18" t="s">
        <v>12</v>
      </c>
      <c r="B24" s="19">
        <v>3455</v>
      </c>
      <c r="C24" s="19">
        <v>957665</v>
      </c>
      <c r="D24" s="19">
        <v>223</v>
      </c>
      <c r="E24" s="19">
        <v>171468</v>
      </c>
      <c r="F24" s="26">
        <f t="shared" si="0"/>
        <v>3678</v>
      </c>
      <c r="G24" s="26">
        <f t="shared" si="0"/>
        <v>1129133</v>
      </c>
      <c r="H24" s="162"/>
      <c r="I24" s="171"/>
      <c r="J24" s="174"/>
    </row>
    <row r="25" spans="1:13" x14ac:dyDescent="0.35">
      <c r="A25" s="18" t="s">
        <v>13</v>
      </c>
      <c r="B25" s="19">
        <v>48937</v>
      </c>
      <c r="C25" s="19">
        <v>13760121</v>
      </c>
      <c r="D25" s="19">
        <v>5371</v>
      </c>
      <c r="E25" s="19">
        <v>3392300</v>
      </c>
      <c r="F25" s="26">
        <f t="shared" si="0"/>
        <v>54308</v>
      </c>
      <c r="G25" s="26">
        <f t="shared" si="0"/>
        <v>17152421</v>
      </c>
      <c r="H25" s="162"/>
      <c r="I25" s="171"/>
      <c r="J25" s="174"/>
    </row>
    <row r="26" spans="1:13" ht="15" thickBot="1" x14ac:dyDescent="0.4">
      <c r="A26" s="22" t="s">
        <v>14</v>
      </c>
      <c r="B26" s="23">
        <v>1277</v>
      </c>
      <c r="C26" s="23">
        <v>416803.75999999902</v>
      </c>
      <c r="D26" s="23">
        <v>99</v>
      </c>
      <c r="E26" s="23">
        <v>60841.01</v>
      </c>
      <c r="F26" s="27">
        <f t="shared" si="0"/>
        <v>1376</v>
      </c>
      <c r="G26" s="27">
        <f t="shared" si="0"/>
        <v>477644.76999999903</v>
      </c>
      <c r="H26" s="163"/>
      <c r="I26" s="172"/>
      <c r="J26" s="175"/>
    </row>
    <row r="27" spans="1:13" x14ac:dyDescent="0.35">
      <c r="A27" s="15" t="s">
        <v>50</v>
      </c>
      <c r="B27" s="16">
        <v>16501</v>
      </c>
      <c r="C27" s="16">
        <v>20532404.480973706</v>
      </c>
      <c r="D27" s="16">
        <v>7540</v>
      </c>
      <c r="E27" s="16">
        <v>16749050.867361248</v>
      </c>
      <c r="F27" s="25">
        <f t="shared" si="0"/>
        <v>24041</v>
      </c>
      <c r="G27" s="25">
        <f t="shared" si="0"/>
        <v>37281455.348334953</v>
      </c>
      <c r="H27" s="161">
        <f>G27/G2</f>
        <v>0.10233116818999841</v>
      </c>
      <c r="I27" s="170">
        <f>F27/F2</f>
        <v>1.4943185314517968E-2</v>
      </c>
      <c r="J27" s="173">
        <f>E27/G27</f>
        <v>0.44925957720449572</v>
      </c>
    </row>
    <row r="28" spans="1:13" x14ac:dyDescent="0.35">
      <c r="A28" s="18" t="s">
        <v>8</v>
      </c>
      <c r="B28" s="19">
        <v>378</v>
      </c>
      <c r="C28" s="19">
        <v>1060599</v>
      </c>
      <c r="D28" s="19">
        <v>260</v>
      </c>
      <c r="E28" s="19">
        <v>924163</v>
      </c>
      <c r="F28" s="26">
        <f t="shared" si="0"/>
        <v>638</v>
      </c>
      <c r="G28" s="26">
        <f t="shared" si="0"/>
        <v>1984762</v>
      </c>
      <c r="H28" s="162"/>
      <c r="I28" s="171"/>
      <c r="J28" s="174"/>
    </row>
    <row r="29" spans="1:13" x14ac:dyDescent="0.35">
      <c r="A29" s="18" t="s">
        <v>10</v>
      </c>
      <c r="B29" s="19">
        <v>4003</v>
      </c>
      <c r="C29" s="19">
        <v>796348.89999999804</v>
      </c>
      <c r="D29" s="19">
        <v>2031</v>
      </c>
      <c r="E29" s="19">
        <v>554883</v>
      </c>
      <c r="F29" s="26">
        <f t="shared" si="0"/>
        <v>6034</v>
      </c>
      <c r="G29" s="26">
        <f t="shared" si="0"/>
        <v>1351231.899999998</v>
      </c>
      <c r="H29" s="162"/>
      <c r="I29" s="171"/>
      <c r="J29" s="174"/>
    </row>
    <row r="30" spans="1:13" x14ac:dyDescent="0.35">
      <c r="A30" s="18" t="s">
        <v>11</v>
      </c>
      <c r="B30" s="19">
        <v>2150</v>
      </c>
      <c r="C30" s="19">
        <v>7994113</v>
      </c>
      <c r="D30" s="19">
        <v>1609</v>
      </c>
      <c r="E30" s="19">
        <v>7369097</v>
      </c>
      <c r="F30" s="26">
        <f t="shared" si="0"/>
        <v>3759</v>
      </c>
      <c r="G30" s="26">
        <f t="shared" si="0"/>
        <v>15363210</v>
      </c>
      <c r="H30" s="162"/>
      <c r="I30" s="171"/>
      <c r="J30" s="174"/>
    </row>
    <row r="31" spans="1:13" x14ac:dyDescent="0.35">
      <c r="A31" s="18" t="s">
        <v>12</v>
      </c>
      <c r="B31" s="19">
        <v>280</v>
      </c>
      <c r="C31" s="19">
        <v>751141.00097370893</v>
      </c>
      <c r="D31" s="19">
        <v>241</v>
      </c>
      <c r="E31" s="19">
        <v>959550.72736124601</v>
      </c>
      <c r="F31" s="26">
        <f t="shared" si="0"/>
        <v>521</v>
      </c>
      <c r="G31" s="26">
        <f t="shared" si="0"/>
        <v>1710691.7283349549</v>
      </c>
      <c r="H31" s="162"/>
      <c r="I31" s="171"/>
      <c r="J31" s="174"/>
    </row>
    <row r="32" spans="1:13" x14ac:dyDescent="0.35">
      <c r="A32" s="18" t="s">
        <v>13</v>
      </c>
      <c r="B32" s="19">
        <v>9513</v>
      </c>
      <c r="C32" s="19">
        <v>9377574</v>
      </c>
      <c r="D32" s="19">
        <v>3313</v>
      </c>
      <c r="E32" s="19">
        <v>6577795</v>
      </c>
      <c r="F32" s="26">
        <f t="shared" si="0"/>
        <v>12826</v>
      </c>
      <c r="G32" s="26">
        <f t="shared" si="0"/>
        <v>15955369</v>
      </c>
      <c r="H32" s="162"/>
      <c r="I32" s="171"/>
      <c r="J32" s="174"/>
    </row>
    <row r="33" spans="1:10" ht="15" thickBot="1" x14ac:dyDescent="0.4">
      <c r="A33" s="22" t="s">
        <v>14</v>
      </c>
      <c r="B33" s="23">
        <v>177</v>
      </c>
      <c r="C33" s="23">
        <v>552628.57999999984</v>
      </c>
      <c r="D33" s="23">
        <v>86</v>
      </c>
      <c r="E33" s="23">
        <v>363562.1399999999</v>
      </c>
      <c r="F33" s="27">
        <f t="shared" si="0"/>
        <v>263</v>
      </c>
      <c r="G33" s="27">
        <f t="shared" si="0"/>
        <v>916190.71999999974</v>
      </c>
      <c r="H33" s="163"/>
      <c r="I33" s="172"/>
      <c r="J33" s="175"/>
    </row>
    <row r="34" spans="1:10" x14ac:dyDescent="0.35">
      <c r="A34" s="15" t="s">
        <v>18</v>
      </c>
      <c r="B34" s="16">
        <v>5263</v>
      </c>
      <c r="C34" s="16">
        <v>22722519.819999997</v>
      </c>
      <c r="D34" s="16">
        <v>4944</v>
      </c>
      <c r="E34" s="16">
        <v>70722562.222921133</v>
      </c>
      <c r="F34" s="25">
        <f>B34+D34</f>
        <v>10207</v>
      </c>
      <c r="G34" s="25">
        <f>C34+E34</f>
        <v>93445082.042921126</v>
      </c>
      <c r="H34" s="161">
        <f>G34/G2</f>
        <v>0.2564906417337442</v>
      </c>
      <c r="I34" s="177">
        <f>F34/F2</f>
        <v>6.3443738823378776E-3</v>
      </c>
      <c r="J34" s="180">
        <f>E34/G34</f>
        <v>0.75683557311701966</v>
      </c>
    </row>
    <row r="35" spans="1:10" x14ac:dyDescent="0.35">
      <c r="A35" s="18" t="s">
        <v>8</v>
      </c>
      <c r="B35" s="19">
        <v>31</v>
      </c>
      <c r="C35" s="19">
        <v>472572</v>
      </c>
      <c r="D35" s="19">
        <v>88</v>
      </c>
      <c r="E35" s="19">
        <v>4612995</v>
      </c>
      <c r="F35" s="26">
        <f>B35+D35</f>
        <v>119</v>
      </c>
      <c r="G35" s="26">
        <f>C35+E35</f>
        <v>5085567</v>
      </c>
      <c r="H35" s="162"/>
      <c r="I35" s="178"/>
      <c r="J35" s="181"/>
    </row>
    <row r="36" spans="1:10" x14ac:dyDescent="0.35">
      <c r="A36" s="18" t="s">
        <v>10</v>
      </c>
      <c r="B36" s="19">
        <v>245</v>
      </c>
      <c r="C36" s="19">
        <v>321342.29999999894</v>
      </c>
      <c r="D36" s="19">
        <v>626</v>
      </c>
      <c r="E36" s="19">
        <v>1503841.7999999989</v>
      </c>
      <c r="F36" s="26">
        <f t="shared" ref="F36:G40" si="1">B36+D36</f>
        <v>871</v>
      </c>
      <c r="G36" s="26">
        <f t="shared" si="1"/>
        <v>1825184.0999999978</v>
      </c>
      <c r="H36" s="162"/>
      <c r="I36" s="178"/>
      <c r="J36" s="181"/>
    </row>
    <row r="37" spans="1:10" x14ac:dyDescent="0.35">
      <c r="A37" s="18" t="s">
        <v>11</v>
      </c>
      <c r="B37" s="19">
        <v>96</v>
      </c>
      <c r="C37" s="19">
        <v>4518839</v>
      </c>
      <c r="D37" s="19">
        <v>224</v>
      </c>
      <c r="E37" s="19">
        <v>10813398</v>
      </c>
      <c r="F37" s="26">
        <f t="shared" si="1"/>
        <v>320</v>
      </c>
      <c r="G37" s="26">
        <f t="shared" si="1"/>
        <v>15332237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146890</v>
      </c>
      <c r="D38" s="19">
        <v>13</v>
      </c>
      <c r="E38" s="19">
        <v>638861.00292112899</v>
      </c>
      <c r="F38" s="26">
        <f t="shared" si="1"/>
        <v>16</v>
      </c>
      <c r="G38" s="26">
        <f t="shared" si="1"/>
        <v>785751.00292112899</v>
      </c>
      <c r="H38" s="162"/>
      <c r="I38" s="178"/>
      <c r="J38" s="181"/>
    </row>
    <row r="39" spans="1:10" x14ac:dyDescent="0.35">
      <c r="A39" s="18" t="s">
        <v>13</v>
      </c>
      <c r="B39" s="19">
        <v>4883</v>
      </c>
      <c r="C39" s="19">
        <v>17191288</v>
      </c>
      <c r="D39" s="19">
        <v>3970</v>
      </c>
      <c r="E39" s="19">
        <v>51843691</v>
      </c>
      <c r="F39" s="26">
        <f t="shared" si="1"/>
        <v>8853</v>
      </c>
      <c r="G39" s="26">
        <f t="shared" si="1"/>
        <v>69034979</v>
      </c>
      <c r="H39" s="162"/>
      <c r="I39" s="178"/>
      <c r="J39" s="181"/>
    </row>
    <row r="40" spans="1:10" ht="15" thickBot="1" x14ac:dyDescent="0.4">
      <c r="A40" s="18" t="s">
        <v>14</v>
      </c>
      <c r="B40" s="19">
        <v>5</v>
      </c>
      <c r="C40" s="19">
        <v>71588.52</v>
      </c>
      <c r="D40" s="19">
        <v>23</v>
      </c>
      <c r="E40" s="19">
        <v>1309775.4199999971</v>
      </c>
      <c r="F40" s="28">
        <f t="shared" si="1"/>
        <v>28</v>
      </c>
      <c r="G40" s="28">
        <f t="shared" si="1"/>
        <v>1381363.9399999972</v>
      </c>
      <c r="H40" s="176"/>
      <c r="I40" s="179"/>
      <c r="J40" s="182"/>
    </row>
    <row r="41" spans="1:10" x14ac:dyDescent="0.35">
      <c r="A41" s="15" t="s">
        <v>19</v>
      </c>
      <c r="B41" s="16">
        <v>0</v>
      </c>
      <c r="C41" s="16">
        <v>9.9</v>
      </c>
      <c r="D41" s="16">
        <v>0</v>
      </c>
      <c r="E41" s="16">
        <v>0</v>
      </c>
      <c r="F41" s="25">
        <f>B41+D41</f>
        <v>0</v>
      </c>
      <c r="G41" s="25">
        <f>C41+E41</f>
        <v>9.9</v>
      </c>
      <c r="H41" s="183">
        <f>G41/G2</f>
        <v>2.7173793394474605E-8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9.9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9.9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L6" sqref="L6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2017</v>
      </c>
      <c r="B1" s="198" t="s">
        <v>0</v>
      </c>
      <c r="C1" s="54" t="s">
        <v>1</v>
      </c>
      <c r="D1" s="55" t="s">
        <v>54</v>
      </c>
      <c r="E1" s="56" t="s">
        <v>55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57</v>
      </c>
    </row>
    <row r="2" spans="1:12" ht="15" thickBot="1" x14ac:dyDescent="0.4">
      <c r="A2" s="10" t="s">
        <v>28</v>
      </c>
      <c r="B2" s="11">
        <v>1545037</v>
      </c>
      <c r="C2" s="11">
        <v>43091638.309162617</v>
      </c>
      <c r="D2" s="11">
        <v>50345</v>
      </c>
      <c r="E2" s="11">
        <v>35263100.204975657</v>
      </c>
      <c r="F2" s="12">
        <f>B2+D2</f>
        <v>1595382</v>
      </c>
      <c r="G2" s="12">
        <f>C2+E2</f>
        <v>78354738.514138281</v>
      </c>
      <c r="H2" s="13">
        <f>SUM(H3:H42)</f>
        <v>0.99999999999999978</v>
      </c>
      <c r="I2" s="14">
        <f>SUM(I3:I42)</f>
        <v>1</v>
      </c>
      <c r="J2" s="14">
        <f>E2/G2</f>
        <v>0.45004425863297093</v>
      </c>
    </row>
    <row r="3" spans="1:12" x14ac:dyDescent="0.35">
      <c r="A3" s="61" t="s">
        <v>7</v>
      </c>
      <c r="B3" s="62">
        <v>1272768</v>
      </c>
      <c r="C3" s="62">
        <v>25068896.155657254</v>
      </c>
      <c r="D3" s="62">
        <v>20802</v>
      </c>
      <c r="E3" s="62">
        <v>482423.7</v>
      </c>
      <c r="F3" s="63">
        <f>B3+D3</f>
        <v>1293570</v>
      </c>
      <c r="G3" s="63">
        <f>C3+E3</f>
        <v>25551319.855657253</v>
      </c>
      <c r="H3" s="161">
        <f>G3/G$2</f>
        <v>0.32609795323414664</v>
      </c>
      <c r="I3" s="164">
        <f>F3/F2</f>
        <v>0.81082148350677141</v>
      </c>
      <c r="J3" s="167">
        <f>E3/G3</f>
        <v>1.8880578487736624E-2</v>
      </c>
    </row>
    <row r="4" spans="1:12" x14ac:dyDescent="0.35">
      <c r="A4" s="18" t="s">
        <v>8</v>
      </c>
      <c r="B4" s="19">
        <v>28673</v>
      </c>
      <c r="C4" s="19">
        <v>617830</v>
      </c>
      <c r="D4" s="19">
        <v>53</v>
      </c>
      <c r="E4" s="19">
        <v>3265</v>
      </c>
      <c r="F4" s="20">
        <f>B4+D4</f>
        <v>28726</v>
      </c>
      <c r="G4" s="20">
        <f t="shared" ref="F4:G33" si="0">C4+E4</f>
        <v>621095</v>
      </c>
      <c r="H4" s="162"/>
      <c r="I4" s="165"/>
      <c r="J4" s="168"/>
      <c r="L4" s="19"/>
    </row>
    <row r="5" spans="1:12" x14ac:dyDescent="0.35">
      <c r="A5" s="18" t="s">
        <v>9</v>
      </c>
      <c r="B5" s="19">
        <v>1558</v>
      </c>
      <c r="C5" s="19">
        <v>40301</v>
      </c>
      <c r="D5" s="19">
        <v>0</v>
      </c>
      <c r="E5" s="19">
        <v>0</v>
      </c>
      <c r="F5" s="20">
        <f t="shared" si="0"/>
        <v>1558</v>
      </c>
      <c r="G5" s="20">
        <f t="shared" si="0"/>
        <v>40301</v>
      </c>
      <c r="H5" s="162"/>
      <c r="I5" s="165"/>
      <c r="J5" s="168"/>
      <c r="L5" s="21"/>
    </row>
    <row r="6" spans="1:12" x14ac:dyDescent="0.35">
      <c r="A6" s="18" t="s">
        <v>10</v>
      </c>
      <c r="B6" s="19">
        <v>248172</v>
      </c>
      <c r="C6" s="19">
        <v>5303153</v>
      </c>
      <c r="D6" s="19">
        <v>760</v>
      </c>
      <c r="E6" s="19">
        <v>2711</v>
      </c>
      <c r="F6" s="20">
        <f t="shared" si="0"/>
        <v>248932</v>
      </c>
      <c r="G6" s="20">
        <f t="shared" si="0"/>
        <v>5305864</v>
      </c>
      <c r="H6" s="162"/>
      <c r="I6" s="165"/>
      <c r="J6" s="168"/>
    </row>
    <row r="7" spans="1:12" x14ac:dyDescent="0.35">
      <c r="A7" s="18" t="s">
        <v>11</v>
      </c>
      <c r="B7" s="19">
        <v>229780</v>
      </c>
      <c r="C7" s="19">
        <v>4729328</v>
      </c>
      <c r="D7" s="19">
        <v>2521</v>
      </c>
      <c r="E7" s="19">
        <v>64770</v>
      </c>
      <c r="F7" s="20">
        <f t="shared" si="0"/>
        <v>232301</v>
      </c>
      <c r="G7" s="20">
        <f t="shared" si="0"/>
        <v>4794098</v>
      </c>
      <c r="H7" s="162"/>
      <c r="I7" s="165"/>
      <c r="J7" s="168"/>
    </row>
    <row r="8" spans="1:12" x14ac:dyDescent="0.35">
      <c r="A8" s="18" t="s">
        <v>12</v>
      </c>
      <c r="B8" s="19">
        <v>40856</v>
      </c>
      <c r="C8" s="19">
        <v>728096.97565725329</v>
      </c>
      <c r="D8" s="19">
        <v>238</v>
      </c>
      <c r="E8" s="19">
        <v>7685</v>
      </c>
      <c r="F8" s="20">
        <f t="shared" si="0"/>
        <v>41094</v>
      </c>
      <c r="G8" s="20">
        <f t="shared" si="0"/>
        <v>735781.97565725329</v>
      </c>
      <c r="H8" s="162"/>
      <c r="I8" s="165"/>
      <c r="J8" s="168"/>
    </row>
    <row r="9" spans="1:12" x14ac:dyDescent="0.35">
      <c r="A9" s="18" t="s">
        <v>13</v>
      </c>
      <c r="B9" s="19">
        <v>712403</v>
      </c>
      <c r="C9" s="19">
        <v>13427041</v>
      </c>
      <c r="D9" s="19">
        <v>17225</v>
      </c>
      <c r="E9" s="19">
        <v>403897</v>
      </c>
      <c r="F9" s="20">
        <f t="shared" si="0"/>
        <v>729628</v>
      </c>
      <c r="G9" s="20">
        <f t="shared" si="0"/>
        <v>13830938</v>
      </c>
      <c r="H9" s="162"/>
      <c r="I9" s="165"/>
      <c r="J9" s="168"/>
    </row>
    <row r="10" spans="1:12" ht="15" thickBot="1" x14ac:dyDescent="0.4">
      <c r="A10" s="22" t="s">
        <v>14</v>
      </c>
      <c r="B10" s="23">
        <v>11326</v>
      </c>
      <c r="C10" s="23">
        <v>223146.18</v>
      </c>
      <c r="D10" s="23">
        <v>5</v>
      </c>
      <c r="E10" s="23">
        <v>95.7</v>
      </c>
      <c r="F10" s="24">
        <f t="shared" si="0"/>
        <v>11331</v>
      </c>
      <c r="G10" s="24">
        <f t="shared" si="0"/>
        <v>223241.88</v>
      </c>
      <c r="H10" s="163"/>
      <c r="I10" s="166"/>
      <c r="J10" s="169"/>
    </row>
    <row r="11" spans="1:12" x14ac:dyDescent="0.35">
      <c r="A11" s="61" t="s">
        <v>15</v>
      </c>
      <c r="B11" s="62">
        <v>151505</v>
      </c>
      <c r="C11" s="62">
        <v>3120562.676806231</v>
      </c>
      <c r="D11" s="62">
        <v>7264</v>
      </c>
      <c r="E11" s="62">
        <v>160731.9</v>
      </c>
      <c r="F11" s="64">
        <f t="shared" si="0"/>
        <v>158769</v>
      </c>
      <c r="G11" s="64">
        <f t="shared" si="0"/>
        <v>3281294.5768062309</v>
      </c>
      <c r="H11" s="161">
        <f>G11/G2</f>
        <v>4.1877423612538205E-2</v>
      </c>
      <c r="I11" s="170">
        <f>F11/F2</f>
        <v>9.9517858418861432E-2</v>
      </c>
      <c r="J11" s="173">
        <f>E11/G11</f>
        <v>4.898429453305729E-2</v>
      </c>
    </row>
    <row r="12" spans="1:12" x14ac:dyDescent="0.35">
      <c r="A12" s="18" t="s">
        <v>8</v>
      </c>
      <c r="B12" s="19">
        <v>5712</v>
      </c>
      <c r="C12" s="19">
        <v>111915</v>
      </c>
      <c r="D12" s="19">
        <v>0</v>
      </c>
      <c r="E12" s="19">
        <v>0</v>
      </c>
      <c r="F12" s="26">
        <f t="shared" si="0"/>
        <v>5712</v>
      </c>
      <c r="G12" s="26">
        <f t="shared" si="0"/>
        <v>111915</v>
      </c>
      <c r="H12" s="162"/>
      <c r="I12" s="171"/>
      <c r="J12" s="174"/>
    </row>
    <row r="13" spans="1:12" x14ac:dyDescent="0.35">
      <c r="A13" s="18" t="s">
        <v>9</v>
      </c>
      <c r="B13" s="19">
        <v>112</v>
      </c>
      <c r="C13" s="19">
        <v>2586</v>
      </c>
      <c r="D13" s="19">
        <v>0</v>
      </c>
      <c r="E13" s="19">
        <v>0</v>
      </c>
      <c r="F13" s="26">
        <f t="shared" si="0"/>
        <v>112</v>
      </c>
      <c r="G13" s="26">
        <f t="shared" si="0"/>
        <v>2586</v>
      </c>
      <c r="H13" s="162"/>
      <c r="I13" s="171"/>
      <c r="J13" s="174"/>
    </row>
    <row r="14" spans="1:12" x14ac:dyDescent="0.35">
      <c r="A14" s="18" t="s">
        <v>10</v>
      </c>
      <c r="B14" s="19">
        <v>38125</v>
      </c>
      <c r="C14" s="19">
        <v>858195</v>
      </c>
      <c r="D14" s="19">
        <v>109</v>
      </c>
      <c r="E14" s="19">
        <v>207.9</v>
      </c>
      <c r="F14" s="26">
        <f t="shared" si="0"/>
        <v>38234</v>
      </c>
      <c r="G14" s="26">
        <f t="shared" si="0"/>
        <v>858402.9</v>
      </c>
      <c r="H14" s="162"/>
      <c r="I14" s="171"/>
      <c r="J14" s="174"/>
    </row>
    <row r="15" spans="1:12" x14ac:dyDescent="0.35">
      <c r="A15" s="18" t="s">
        <v>11</v>
      </c>
      <c r="B15" s="19">
        <v>29354</v>
      </c>
      <c r="C15" s="19">
        <v>623179</v>
      </c>
      <c r="D15" s="19">
        <v>1197</v>
      </c>
      <c r="E15" s="19">
        <v>29637</v>
      </c>
      <c r="F15" s="26">
        <f t="shared" si="0"/>
        <v>30551</v>
      </c>
      <c r="G15" s="26">
        <f t="shared" si="0"/>
        <v>652816</v>
      </c>
      <c r="H15" s="162"/>
      <c r="I15" s="171"/>
      <c r="J15" s="174"/>
    </row>
    <row r="16" spans="1:12" x14ac:dyDescent="0.35">
      <c r="A16" s="18" t="s">
        <v>12</v>
      </c>
      <c r="B16" s="19">
        <v>9550</v>
      </c>
      <c r="C16" s="19">
        <v>176269.6368062312</v>
      </c>
      <c r="D16" s="19">
        <v>0</v>
      </c>
      <c r="E16" s="19">
        <v>0</v>
      </c>
      <c r="F16" s="26">
        <f t="shared" si="0"/>
        <v>9550</v>
      </c>
      <c r="G16" s="26">
        <f t="shared" si="0"/>
        <v>176269.6368062312</v>
      </c>
      <c r="H16" s="162"/>
      <c r="I16" s="171"/>
      <c r="J16" s="174"/>
    </row>
    <row r="17" spans="1:13" x14ac:dyDescent="0.35">
      <c r="A17" s="18" t="s">
        <v>13</v>
      </c>
      <c r="B17" s="19">
        <v>65819</v>
      </c>
      <c r="C17" s="19">
        <v>1294632</v>
      </c>
      <c r="D17" s="19">
        <v>5958</v>
      </c>
      <c r="E17" s="19">
        <v>130887</v>
      </c>
      <c r="F17" s="26">
        <f t="shared" si="0"/>
        <v>71777</v>
      </c>
      <c r="G17" s="26">
        <f t="shared" si="0"/>
        <v>1425519</v>
      </c>
      <c r="H17" s="162"/>
      <c r="I17" s="171"/>
      <c r="J17" s="174"/>
    </row>
    <row r="18" spans="1:13" ht="15" thickBot="1" x14ac:dyDescent="0.4">
      <c r="A18" s="22" t="s">
        <v>14</v>
      </c>
      <c r="B18" s="23">
        <v>2833</v>
      </c>
      <c r="C18" s="23">
        <v>53786.039999999906</v>
      </c>
      <c r="D18" s="23">
        <v>0</v>
      </c>
      <c r="E18" s="23">
        <v>0</v>
      </c>
      <c r="F18" s="27">
        <f t="shared" si="0"/>
        <v>2833</v>
      </c>
      <c r="G18" s="27">
        <f t="shared" si="0"/>
        <v>53786.039999999906</v>
      </c>
      <c r="H18" s="163"/>
      <c r="I18" s="172"/>
      <c r="J18" s="175"/>
    </row>
    <row r="19" spans="1:13" x14ac:dyDescent="0.35">
      <c r="A19" s="61" t="s">
        <v>49</v>
      </c>
      <c r="B19" s="62">
        <v>98786</v>
      </c>
      <c r="C19" s="62">
        <v>3923670.6429016548</v>
      </c>
      <c r="D19" s="62">
        <v>10121</v>
      </c>
      <c r="E19" s="62">
        <v>1148150.5580331059</v>
      </c>
      <c r="F19" s="64">
        <f t="shared" si="0"/>
        <v>108907</v>
      </c>
      <c r="G19" s="64">
        <f t="shared" si="0"/>
        <v>5071821.2009347603</v>
      </c>
      <c r="H19" s="161">
        <f>G19/G2</f>
        <v>6.4728965945302766E-2</v>
      </c>
      <c r="I19" s="170">
        <f>F19/F2</f>
        <v>6.8263901686241912E-2</v>
      </c>
      <c r="J19" s="173">
        <f>E19/G19</f>
        <v>0.22637835849211255</v>
      </c>
    </row>
    <row r="20" spans="1:13" x14ac:dyDescent="0.35">
      <c r="A20" s="18" t="s">
        <v>8</v>
      </c>
      <c r="B20" s="19">
        <v>4013</v>
      </c>
      <c r="C20" s="19">
        <v>212839</v>
      </c>
      <c r="D20" s="19">
        <v>485</v>
      </c>
      <c r="E20" s="19">
        <v>45767</v>
      </c>
      <c r="F20" s="26">
        <f t="shared" si="0"/>
        <v>4498</v>
      </c>
      <c r="G20" s="26">
        <f t="shared" si="0"/>
        <v>258606</v>
      </c>
      <c r="H20" s="162"/>
      <c r="I20" s="171"/>
      <c r="J20" s="174"/>
    </row>
    <row r="21" spans="1:13" x14ac:dyDescent="0.35">
      <c r="A21" s="18" t="s">
        <v>9</v>
      </c>
      <c r="B21" s="19">
        <v>173</v>
      </c>
      <c r="C21" s="19">
        <v>24542</v>
      </c>
      <c r="D21" s="19">
        <v>0</v>
      </c>
      <c r="E21" s="19">
        <v>0</v>
      </c>
      <c r="F21" s="26">
        <f t="shared" si="0"/>
        <v>173</v>
      </c>
      <c r="G21" s="26">
        <f t="shared" si="0"/>
        <v>24542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20913</v>
      </c>
      <c r="C22" s="19">
        <v>54924.299999999901</v>
      </c>
      <c r="D22" s="19">
        <v>2075</v>
      </c>
      <c r="E22" s="19">
        <v>13611.39999999998</v>
      </c>
      <c r="F22" s="26">
        <f t="shared" si="0"/>
        <v>22988</v>
      </c>
      <c r="G22" s="26">
        <f t="shared" si="0"/>
        <v>68535.699999999881</v>
      </c>
      <c r="H22" s="162"/>
      <c r="I22" s="171"/>
      <c r="J22" s="174"/>
    </row>
    <row r="23" spans="1:13" x14ac:dyDescent="0.35">
      <c r="A23" s="18" t="s">
        <v>11</v>
      </c>
      <c r="B23" s="19">
        <v>21866</v>
      </c>
      <c r="C23" s="19">
        <v>1251366</v>
      </c>
      <c r="D23" s="19">
        <v>2128</v>
      </c>
      <c r="E23" s="19">
        <v>279899</v>
      </c>
      <c r="F23" s="26">
        <f t="shared" si="0"/>
        <v>23994</v>
      </c>
      <c r="G23" s="26">
        <f t="shared" si="0"/>
        <v>1531265</v>
      </c>
      <c r="H23" s="162"/>
      <c r="I23" s="171"/>
      <c r="J23" s="174"/>
    </row>
    <row r="24" spans="1:13" x14ac:dyDescent="0.35">
      <c r="A24" s="18" t="s">
        <v>12</v>
      </c>
      <c r="B24" s="19">
        <v>3399</v>
      </c>
      <c r="C24" s="19">
        <v>115490.26290165519</v>
      </c>
      <c r="D24" s="19">
        <v>204</v>
      </c>
      <c r="E24" s="19">
        <v>26068.258033106078</v>
      </c>
      <c r="F24" s="26">
        <f t="shared" si="0"/>
        <v>3603</v>
      </c>
      <c r="G24" s="26">
        <f t="shared" si="0"/>
        <v>141558.52093476127</v>
      </c>
      <c r="H24" s="162"/>
      <c r="I24" s="171"/>
      <c r="J24" s="174"/>
    </row>
    <row r="25" spans="1:13" x14ac:dyDescent="0.35">
      <c r="A25" s="18" t="s">
        <v>13</v>
      </c>
      <c r="B25" s="19">
        <v>47141</v>
      </c>
      <c r="C25" s="19">
        <v>2205582</v>
      </c>
      <c r="D25" s="19">
        <v>5135</v>
      </c>
      <c r="E25" s="19">
        <v>773225</v>
      </c>
      <c r="F25" s="26">
        <f t="shared" si="0"/>
        <v>52276</v>
      </c>
      <c r="G25" s="26">
        <f t="shared" si="0"/>
        <v>2978807</v>
      </c>
      <c r="H25" s="162"/>
      <c r="I25" s="171"/>
      <c r="J25" s="174"/>
    </row>
    <row r="26" spans="1:13" ht="15" thickBot="1" x14ac:dyDescent="0.4">
      <c r="A26" s="22" t="s">
        <v>14</v>
      </c>
      <c r="B26" s="23">
        <v>1281</v>
      </c>
      <c r="C26" s="23">
        <v>58927.079999999798</v>
      </c>
      <c r="D26" s="23">
        <v>94</v>
      </c>
      <c r="E26" s="23">
        <v>9579.9</v>
      </c>
      <c r="F26" s="27">
        <f t="shared" si="0"/>
        <v>1375</v>
      </c>
      <c r="G26" s="27">
        <f t="shared" si="0"/>
        <v>68506.979999999792</v>
      </c>
      <c r="H26" s="163"/>
      <c r="I26" s="172"/>
      <c r="J26" s="175"/>
    </row>
    <row r="27" spans="1:13" x14ac:dyDescent="0.35">
      <c r="A27" s="61" t="s">
        <v>50</v>
      </c>
      <c r="B27" s="62">
        <v>16786</v>
      </c>
      <c r="C27" s="62">
        <v>4422118.1137974681</v>
      </c>
      <c r="D27" s="62">
        <v>7301</v>
      </c>
      <c r="E27" s="62">
        <v>4151869.9117526771</v>
      </c>
      <c r="F27" s="64">
        <f t="shared" si="0"/>
        <v>24087</v>
      </c>
      <c r="G27" s="64">
        <f t="shared" si="0"/>
        <v>8573988.0255501457</v>
      </c>
      <c r="H27" s="161">
        <f>G27/G2</f>
        <v>0.10942526499533989</v>
      </c>
      <c r="I27" s="170">
        <f>F27/F2</f>
        <v>1.5097951462408376E-2</v>
      </c>
      <c r="J27" s="173">
        <f>E27/G27</f>
        <v>0.48424022746244438</v>
      </c>
    </row>
    <row r="28" spans="1:13" x14ac:dyDescent="0.35">
      <c r="A28" s="18" t="s">
        <v>8</v>
      </c>
      <c r="B28" s="19">
        <v>379</v>
      </c>
      <c r="C28" s="19">
        <v>242006</v>
      </c>
      <c r="D28" s="19">
        <v>257</v>
      </c>
      <c r="E28" s="19">
        <v>242450</v>
      </c>
      <c r="F28" s="26">
        <f t="shared" si="0"/>
        <v>636</v>
      </c>
      <c r="G28" s="26">
        <f t="shared" si="0"/>
        <v>484456</v>
      </c>
      <c r="H28" s="162"/>
      <c r="I28" s="171"/>
      <c r="J28" s="174"/>
    </row>
    <row r="29" spans="1:13" x14ac:dyDescent="0.35">
      <c r="A29" s="18" t="s">
        <v>10</v>
      </c>
      <c r="B29" s="19">
        <v>4392</v>
      </c>
      <c r="C29" s="19">
        <v>140806.59999999989</v>
      </c>
      <c r="D29" s="19">
        <v>1991</v>
      </c>
      <c r="E29" s="19">
        <v>104484.1999999999</v>
      </c>
      <c r="F29" s="26">
        <f t="shared" si="0"/>
        <v>6383</v>
      </c>
      <c r="G29" s="26">
        <f t="shared" si="0"/>
        <v>245290.79999999978</v>
      </c>
      <c r="H29" s="162"/>
      <c r="I29" s="171"/>
      <c r="J29" s="174"/>
    </row>
    <row r="30" spans="1:13" x14ac:dyDescent="0.35">
      <c r="A30" s="18" t="s">
        <v>11</v>
      </c>
      <c r="B30" s="19">
        <v>2183</v>
      </c>
      <c r="C30" s="19">
        <v>1779468</v>
      </c>
      <c r="D30" s="19">
        <v>1573</v>
      </c>
      <c r="E30" s="19">
        <v>1984316</v>
      </c>
      <c r="F30" s="26">
        <f t="shared" si="0"/>
        <v>3756</v>
      </c>
      <c r="G30" s="26">
        <f t="shared" si="0"/>
        <v>3763784</v>
      </c>
      <c r="H30" s="162"/>
      <c r="I30" s="171"/>
      <c r="J30" s="174"/>
    </row>
    <row r="31" spans="1:13" x14ac:dyDescent="0.35">
      <c r="A31" s="18" t="s">
        <v>12</v>
      </c>
      <c r="B31" s="19">
        <v>315</v>
      </c>
      <c r="C31" s="19">
        <v>147836.30379746822</v>
      </c>
      <c r="D31" s="19">
        <v>216</v>
      </c>
      <c r="E31" s="19">
        <v>181132.60175267747</v>
      </c>
      <c r="F31" s="26">
        <f t="shared" si="0"/>
        <v>531</v>
      </c>
      <c r="G31" s="26">
        <f t="shared" si="0"/>
        <v>328968.90555014566</v>
      </c>
      <c r="H31" s="162"/>
      <c r="I31" s="171"/>
      <c r="J31" s="174"/>
    </row>
    <row r="32" spans="1:13" x14ac:dyDescent="0.35">
      <c r="A32" s="18" t="s">
        <v>13</v>
      </c>
      <c r="B32" s="19">
        <v>9343</v>
      </c>
      <c r="C32" s="19">
        <v>2033593</v>
      </c>
      <c r="D32" s="19">
        <v>3178</v>
      </c>
      <c r="E32" s="19">
        <v>1570300</v>
      </c>
      <c r="F32" s="26">
        <f t="shared" si="0"/>
        <v>12521</v>
      </c>
      <c r="G32" s="26">
        <f t="shared" si="0"/>
        <v>3603893</v>
      </c>
      <c r="H32" s="162"/>
      <c r="I32" s="171"/>
      <c r="J32" s="174"/>
    </row>
    <row r="33" spans="1:10" ht="15" thickBot="1" x14ac:dyDescent="0.4">
      <c r="A33" s="22" t="s">
        <v>14</v>
      </c>
      <c r="B33" s="23">
        <v>174</v>
      </c>
      <c r="C33" s="23">
        <v>78408.209999999905</v>
      </c>
      <c r="D33" s="23">
        <v>86</v>
      </c>
      <c r="E33" s="23">
        <v>69187.11</v>
      </c>
      <c r="F33" s="27">
        <f t="shared" si="0"/>
        <v>260</v>
      </c>
      <c r="G33" s="27">
        <f t="shared" si="0"/>
        <v>147595.31999999989</v>
      </c>
      <c r="H33" s="163"/>
      <c r="I33" s="172"/>
      <c r="J33" s="175"/>
    </row>
    <row r="34" spans="1:10" x14ac:dyDescent="0.35">
      <c r="A34" s="61" t="s">
        <v>18</v>
      </c>
      <c r="B34" s="62">
        <v>5192</v>
      </c>
      <c r="C34" s="62">
        <v>6556381.6199999992</v>
      </c>
      <c r="D34" s="62">
        <v>4857</v>
      </c>
      <c r="E34" s="62">
        <v>29319924.135189872</v>
      </c>
      <c r="F34" s="64">
        <f>B34+D34</f>
        <v>10049</v>
      </c>
      <c r="G34" s="64">
        <f>C34+E34</f>
        <v>35876305.755189873</v>
      </c>
      <c r="H34" s="161">
        <f>G34/G2</f>
        <v>0.45787027607419523</v>
      </c>
      <c r="I34" s="177">
        <f>F34/F2</f>
        <v>6.2988049257168503E-3</v>
      </c>
      <c r="J34" s="180">
        <f>E34/G34</f>
        <v>0.81725036951298824</v>
      </c>
    </row>
    <row r="35" spans="1:10" x14ac:dyDescent="0.35">
      <c r="A35" s="18" t="s">
        <v>8</v>
      </c>
      <c r="B35" s="19">
        <v>36</v>
      </c>
      <c r="C35" s="19">
        <v>362571</v>
      </c>
      <c r="D35" s="19">
        <v>87</v>
      </c>
      <c r="E35" s="19">
        <v>3176002</v>
      </c>
      <c r="F35" s="26">
        <f>B35+D35</f>
        <v>123</v>
      </c>
      <c r="G35" s="26">
        <f>C35+E35</f>
        <v>3538573</v>
      </c>
      <c r="H35" s="162"/>
      <c r="I35" s="178"/>
      <c r="J35" s="181"/>
    </row>
    <row r="36" spans="1:10" x14ac:dyDescent="0.35">
      <c r="A36" s="18" t="s">
        <v>10</v>
      </c>
      <c r="B36" s="19">
        <v>274</v>
      </c>
      <c r="C36" s="19">
        <v>90385.699999999895</v>
      </c>
      <c r="D36" s="19">
        <v>652</v>
      </c>
      <c r="E36" s="19">
        <v>608178.09999999893</v>
      </c>
      <c r="F36" s="26">
        <f t="shared" ref="F36:G40" si="1">B36+D36</f>
        <v>926</v>
      </c>
      <c r="G36" s="26">
        <f t="shared" si="1"/>
        <v>698563.79999999888</v>
      </c>
      <c r="H36" s="162"/>
      <c r="I36" s="178"/>
      <c r="J36" s="181"/>
    </row>
    <row r="37" spans="1:10" x14ac:dyDescent="0.35">
      <c r="A37" s="18" t="s">
        <v>11</v>
      </c>
      <c r="B37" s="19">
        <v>100</v>
      </c>
      <c r="C37" s="19">
        <v>2489291</v>
      </c>
      <c r="D37" s="19">
        <v>214</v>
      </c>
      <c r="E37" s="19">
        <v>815131</v>
      </c>
      <c r="F37" s="26">
        <f t="shared" si="1"/>
        <v>314</v>
      </c>
      <c r="G37" s="26">
        <f t="shared" si="1"/>
        <v>3304422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67250</v>
      </c>
      <c r="D38" s="19">
        <v>13</v>
      </c>
      <c r="E38" s="19">
        <v>423791.21518987318</v>
      </c>
      <c r="F38" s="26">
        <f t="shared" si="1"/>
        <v>16</v>
      </c>
      <c r="G38" s="26">
        <f t="shared" si="1"/>
        <v>491041.21518987318</v>
      </c>
      <c r="H38" s="162"/>
      <c r="I38" s="178"/>
      <c r="J38" s="181"/>
    </row>
    <row r="39" spans="1:10" x14ac:dyDescent="0.35">
      <c r="A39" s="18" t="s">
        <v>13</v>
      </c>
      <c r="B39" s="19">
        <v>4775</v>
      </c>
      <c r="C39" s="19">
        <v>3534742</v>
      </c>
      <c r="D39" s="19">
        <v>3868</v>
      </c>
      <c r="E39" s="19">
        <v>23495296</v>
      </c>
      <c r="F39" s="26">
        <f t="shared" si="1"/>
        <v>8643</v>
      </c>
      <c r="G39" s="26">
        <f t="shared" si="1"/>
        <v>27030038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12141.92</v>
      </c>
      <c r="D40" s="19">
        <v>23</v>
      </c>
      <c r="E40" s="19">
        <v>801525.82</v>
      </c>
      <c r="F40" s="28">
        <f t="shared" si="1"/>
        <v>27</v>
      </c>
      <c r="G40" s="28">
        <f t="shared" si="1"/>
        <v>813667.74</v>
      </c>
      <c r="H40" s="176"/>
      <c r="I40" s="179"/>
      <c r="J40" s="182"/>
    </row>
    <row r="41" spans="1:10" x14ac:dyDescent="0.35">
      <c r="A41" s="61" t="s">
        <v>19</v>
      </c>
      <c r="B41" s="62">
        <v>0</v>
      </c>
      <c r="C41" s="62">
        <v>9.0999999999999908</v>
      </c>
      <c r="D41" s="62">
        <v>0</v>
      </c>
      <c r="E41" s="62">
        <v>0</v>
      </c>
      <c r="F41" s="64">
        <f>B41+D41</f>
        <v>0</v>
      </c>
      <c r="G41" s="64">
        <f>C41+E41</f>
        <v>9.0999999999999908</v>
      </c>
      <c r="H41" s="183">
        <f>G41/G2</f>
        <v>1.1613847704128312E-7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9.0999999999999908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9.0999999999999908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2017</v>
      </c>
      <c r="B1" s="198" t="s">
        <v>0</v>
      </c>
      <c r="C1" s="54" t="s">
        <v>1</v>
      </c>
      <c r="D1" s="55" t="s">
        <v>54</v>
      </c>
      <c r="E1" s="56" t="s">
        <v>55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57</v>
      </c>
    </row>
    <row r="2" spans="1:12" ht="15" thickBot="1" x14ac:dyDescent="0.4">
      <c r="A2" s="10" t="s">
        <v>29</v>
      </c>
      <c r="B2" s="11">
        <v>1582070</v>
      </c>
      <c r="C2" s="11">
        <v>91820908.161130577</v>
      </c>
      <c r="D2" s="11">
        <v>52360</v>
      </c>
      <c r="E2" s="11">
        <v>53730916.117836252</v>
      </c>
      <c r="F2" s="12">
        <f>B2+D2</f>
        <v>1634430</v>
      </c>
      <c r="G2" s="12">
        <f>C2+E2</f>
        <v>145551824.27896684</v>
      </c>
      <c r="H2" s="13">
        <f>SUM(H3:H42)</f>
        <v>1</v>
      </c>
      <c r="I2" s="14">
        <f>SUM(I3:I42)</f>
        <v>1</v>
      </c>
      <c r="J2" s="14">
        <f>E2/G2</f>
        <v>0.36915316165914047</v>
      </c>
    </row>
    <row r="3" spans="1:12" x14ac:dyDescent="0.35">
      <c r="A3" s="61" t="s">
        <v>7</v>
      </c>
      <c r="B3" s="62">
        <v>1318549</v>
      </c>
      <c r="C3" s="62">
        <v>59808783.97335282</v>
      </c>
      <c r="D3" s="62">
        <v>23362</v>
      </c>
      <c r="E3" s="62">
        <v>1082825.24</v>
      </c>
      <c r="F3" s="63">
        <f>B3+D3</f>
        <v>1341911</v>
      </c>
      <c r="G3" s="63">
        <f>C3+E3</f>
        <v>60891609.213352822</v>
      </c>
      <c r="H3" s="161">
        <f>G3/G$2</f>
        <v>0.41835002422674578</v>
      </c>
      <c r="I3" s="164">
        <f>F3/F2</f>
        <v>0.82102690234516007</v>
      </c>
      <c r="J3" s="167">
        <f>E3/G3</f>
        <v>1.7782831723267202E-2</v>
      </c>
    </row>
    <row r="4" spans="1:12" x14ac:dyDescent="0.35">
      <c r="A4" s="18" t="s">
        <v>8</v>
      </c>
      <c r="B4" s="19">
        <v>28679</v>
      </c>
      <c r="C4" s="19">
        <v>1704790</v>
      </c>
      <c r="D4" s="19">
        <v>53</v>
      </c>
      <c r="E4" s="19">
        <v>8561</v>
      </c>
      <c r="F4" s="20">
        <f>B4+D4</f>
        <v>28732</v>
      </c>
      <c r="G4" s="20">
        <f t="shared" ref="F4:G33" si="0">C4+E4</f>
        <v>1713351</v>
      </c>
      <c r="H4" s="162"/>
      <c r="I4" s="165"/>
      <c r="J4" s="168"/>
      <c r="L4" s="19"/>
    </row>
    <row r="5" spans="1:12" x14ac:dyDescent="0.35">
      <c r="A5" s="18" t="s">
        <v>9</v>
      </c>
      <c r="B5" s="19">
        <v>1583</v>
      </c>
      <c r="C5" s="19">
        <v>123156</v>
      </c>
      <c r="D5" s="19">
        <v>0</v>
      </c>
      <c r="E5" s="19">
        <v>0</v>
      </c>
      <c r="F5" s="20">
        <f t="shared" si="0"/>
        <v>1583</v>
      </c>
      <c r="G5" s="20">
        <f t="shared" si="0"/>
        <v>123156</v>
      </c>
      <c r="H5" s="162"/>
      <c r="I5" s="165"/>
      <c r="J5" s="168"/>
      <c r="L5" s="21"/>
    </row>
    <row r="6" spans="1:12" x14ac:dyDescent="0.35">
      <c r="A6" s="18" t="s">
        <v>10</v>
      </c>
      <c r="B6" s="19">
        <v>250060</v>
      </c>
      <c r="C6" s="19">
        <v>14634595</v>
      </c>
      <c r="D6" s="19">
        <v>789</v>
      </c>
      <c r="E6" s="19">
        <v>6438.2</v>
      </c>
      <c r="F6" s="20">
        <f t="shared" si="0"/>
        <v>250849</v>
      </c>
      <c r="G6" s="20">
        <f t="shared" si="0"/>
        <v>14641033.199999999</v>
      </c>
      <c r="H6" s="162"/>
      <c r="I6" s="165"/>
      <c r="J6" s="168"/>
    </row>
    <row r="7" spans="1:12" x14ac:dyDescent="0.35">
      <c r="A7" s="18" t="s">
        <v>11</v>
      </c>
      <c r="B7" s="19">
        <v>231339</v>
      </c>
      <c r="C7" s="19">
        <v>11416043</v>
      </c>
      <c r="D7" s="19">
        <v>2610</v>
      </c>
      <c r="E7" s="19">
        <v>140637</v>
      </c>
      <c r="F7" s="20">
        <f t="shared" si="0"/>
        <v>233949</v>
      </c>
      <c r="G7" s="20">
        <f t="shared" si="0"/>
        <v>11556680</v>
      </c>
      <c r="H7" s="162"/>
      <c r="I7" s="165"/>
      <c r="J7" s="168"/>
    </row>
    <row r="8" spans="1:12" x14ac:dyDescent="0.35">
      <c r="A8" s="18" t="s">
        <v>12</v>
      </c>
      <c r="B8" s="19">
        <v>41372</v>
      </c>
      <c r="C8" s="19">
        <v>1368496.563352823</v>
      </c>
      <c r="D8" s="19">
        <v>238</v>
      </c>
      <c r="E8" s="19">
        <v>18372</v>
      </c>
      <c r="F8" s="20">
        <f t="shared" si="0"/>
        <v>41610</v>
      </c>
      <c r="G8" s="20">
        <f t="shared" si="0"/>
        <v>1386868.563352823</v>
      </c>
      <c r="H8" s="162"/>
      <c r="I8" s="165"/>
      <c r="J8" s="168"/>
    </row>
    <row r="9" spans="1:12" x14ac:dyDescent="0.35">
      <c r="A9" s="18" t="s">
        <v>13</v>
      </c>
      <c r="B9" s="19">
        <v>753008</v>
      </c>
      <c r="C9" s="19">
        <v>30033715</v>
      </c>
      <c r="D9" s="19">
        <v>19667</v>
      </c>
      <c r="E9" s="19">
        <v>908605</v>
      </c>
      <c r="F9" s="20">
        <f t="shared" si="0"/>
        <v>772675</v>
      </c>
      <c r="G9" s="20">
        <f t="shared" si="0"/>
        <v>30942320</v>
      </c>
      <c r="H9" s="162"/>
      <c r="I9" s="165"/>
      <c r="J9" s="168"/>
    </row>
    <row r="10" spans="1:12" ht="15" thickBot="1" x14ac:dyDescent="0.4">
      <c r="A10" s="22" t="s">
        <v>14</v>
      </c>
      <c r="B10" s="23">
        <v>12508</v>
      </c>
      <c r="C10" s="23">
        <v>527988.40999999887</v>
      </c>
      <c r="D10" s="23">
        <v>5</v>
      </c>
      <c r="E10" s="23">
        <v>212.039999999999</v>
      </c>
      <c r="F10" s="24">
        <f t="shared" si="0"/>
        <v>12513</v>
      </c>
      <c r="G10" s="24">
        <f t="shared" si="0"/>
        <v>528200.44999999891</v>
      </c>
      <c r="H10" s="163"/>
      <c r="I10" s="166"/>
      <c r="J10" s="169"/>
    </row>
    <row r="11" spans="1:12" x14ac:dyDescent="0.35">
      <c r="A11" s="61" t="s">
        <v>15</v>
      </c>
      <c r="B11" s="62">
        <v>139623</v>
      </c>
      <c r="C11" s="62">
        <v>6611858.0100389859</v>
      </c>
      <c r="D11" s="62">
        <v>6579</v>
      </c>
      <c r="E11" s="62">
        <v>285680</v>
      </c>
      <c r="F11" s="64">
        <f t="shared" si="0"/>
        <v>146202</v>
      </c>
      <c r="G11" s="64">
        <f t="shared" si="0"/>
        <v>6897538.0100389859</v>
      </c>
      <c r="H11" s="161">
        <f>G11/G2</f>
        <v>4.7388880518728915E-2</v>
      </c>
      <c r="I11" s="170">
        <f>F11/F2</f>
        <v>8.9451368366953624E-2</v>
      </c>
      <c r="J11" s="173">
        <f>E11/G11</f>
        <v>4.1417676797751393E-2</v>
      </c>
    </row>
    <row r="12" spans="1:12" x14ac:dyDescent="0.35">
      <c r="A12" s="18" t="s">
        <v>8</v>
      </c>
      <c r="B12" s="19">
        <v>5878</v>
      </c>
      <c r="C12" s="19">
        <v>304432</v>
      </c>
      <c r="D12" s="19">
        <v>0</v>
      </c>
      <c r="E12" s="19">
        <v>0</v>
      </c>
      <c r="F12" s="26">
        <f t="shared" si="0"/>
        <v>5878</v>
      </c>
      <c r="G12" s="26">
        <f t="shared" si="0"/>
        <v>304432</v>
      </c>
      <c r="H12" s="162"/>
      <c r="I12" s="171"/>
      <c r="J12" s="174"/>
    </row>
    <row r="13" spans="1:12" x14ac:dyDescent="0.35">
      <c r="A13" s="18" t="s">
        <v>9</v>
      </c>
      <c r="B13" s="19">
        <v>114</v>
      </c>
      <c r="C13" s="19">
        <v>8052</v>
      </c>
      <c r="D13" s="19">
        <v>0</v>
      </c>
      <c r="E13" s="19">
        <v>0</v>
      </c>
      <c r="F13" s="26">
        <f t="shared" si="0"/>
        <v>114</v>
      </c>
      <c r="G13" s="26">
        <f t="shared" si="0"/>
        <v>8052</v>
      </c>
      <c r="H13" s="162"/>
      <c r="I13" s="171"/>
      <c r="J13" s="174"/>
    </row>
    <row r="14" spans="1:12" x14ac:dyDescent="0.35">
      <c r="A14" s="18" t="s">
        <v>10</v>
      </c>
      <c r="B14" s="19">
        <v>38496</v>
      </c>
      <c r="C14" s="19">
        <v>2260192</v>
      </c>
      <c r="D14" s="19">
        <v>131</v>
      </c>
      <c r="E14" s="19">
        <v>683</v>
      </c>
      <c r="F14" s="26">
        <f t="shared" si="0"/>
        <v>38627</v>
      </c>
      <c r="G14" s="26">
        <f t="shared" si="0"/>
        <v>2260875</v>
      </c>
      <c r="H14" s="162"/>
      <c r="I14" s="171"/>
      <c r="J14" s="174"/>
    </row>
    <row r="15" spans="1:12" x14ac:dyDescent="0.35">
      <c r="A15" s="18" t="s">
        <v>11</v>
      </c>
      <c r="B15" s="19">
        <v>28752</v>
      </c>
      <c r="C15" s="19">
        <v>1314022</v>
      </c>
      <c r="D15" s="19">
        <v>1207</v>
      </c>
      <c r="E15" s="19">
        <v>58465</v>
      </c>
      <c r="F15" s="26">
        <f t="shared" si="0"/>
        <v>29959</v>
      </c>
      <c r="G15" s="26">
        <f t="shared" si="0"/>
        <v>1372487</v>
      </c>
      <c r="H15" s="162"/>
      <c r="I15" s="171"/>
      <c r="J15" s="174"/>
    </row>
    <row r="16" spans="1:12" x14ac:dyDescent="0.35">
      <c r="A16" s="18" t="s">
        <v>12</v>
      </c>
      <c r="B16" s="19">
        <v>9635</v>
      </c>
      <c r="C16" s="19">
        <v>388649.46003898559</v>
      </c>
      <c r="D16" s="19">
        <v>0</v>
      </c>
      <c r="E16" s="19">
        <v>0</v>
      </c>
      <c r="F16" s="26">
        <f t="shared" si="0"/>
        <v>9635</v>
      </c>
      <c r="G16" s="26">
        <f t="shared" si="0"/>
        <v>388649.46003898559</v>
      </c>
      <c r="H16" s="162"/>
      <c r="I16" s="171"/>
      <c r="J16" s="174"/>
    </row>
    <row r="17" spans="1:13" x14ac:dyDescent="0.35">
      <c r="A17" s="18" t="s">
        <v>13</v>
      </c>
      <c r="B17" s="19">
        <v>55046</v>
      </c>
      <c r="C17" s="19">
        <v>2270704</v>
      </c>
      <c r="D17" s="19">
        <v>5241</v>
      </c>
      <c r="E17" s="19">
        <v>226532</v>
      </c>
      <c r="F17" s="26">
        <f t="shared" si="0"/>
        <v>60287</v>
      </c>
      <c r="G17" s="26">
        <f t="shared" si="0"/>
        <v>2497236</v>
      </c>
      <c r="H17" s="162"/>
      <c r="I17" s="171"/>
      <c r="J17" s="174"/>
    </row>
    <row r="18" spans="1:13" ht="15" thickBot="1" x14ac:dyDescent="0.4">
      <c r="A18" s="22" t="s">
        <v>14</v>
      </c>
      <c r="B18" s="23">
        <v>1702</v>
      </c>
      <c r="C18" s="23">
        <v>65806.55</v>
      </c>
      <c r="D18" s="23">
        <v>0</v>
      </c>
      <c r="E18" s="23">
        <v>0</v>
      </c>
      <c r="F18" s="27">
        <f t="shared" si="0"/>
        <v>1702</v>
      </c>
      <c r="G18" s="27">
        <f t="shared" si="0"/>
        <v>65806.55</v>
      </c>
      <c r="H18" s="163"/>
      <c r="I18" s="172"/>
      <c r="J18" s="175"/>
    </row>
    <row r="19" spans="1:13" x14ac:dyDescent="0.35">
      <c r="A19" s="61" t="s">
        <v>49</v>
      </c>
      <c r="B19" s="62">
        <v>101323</v>
      </c>
      <c r="C19" s="62">
        <v>7774273.165828459</v>
      </c>
      <c r="D19" s="62">
        <v>10257</v>
      </c>
      <c r="E19" s="62">
        <v>2037211.75208577</v>
      </c>
      <c r="F19" s="64">
        <f t="shared" si="0"/>
        <v>111580</v>
      </c>
      <c r="G19" s="64">
        <f t="shared" si="0"/>
        <v>9811484.9179142285</v>
      </c>
      <c r="H19" s="161">
        <f>G19/G2</f>
        <v>6.7408876298997028E-2</v>
      </c>
      <c r="I19" s="170">
        <f>F19/F2</f>
        <v>6.8268448327551495E-2</v>
      </c>
      <c r="J19" s="173">
        <f>E19/G19</f>
        <v>0.20763541595687945</v>
      </c>
    </row>
    <row r="20" spans="1:13" x14ac:dyDescent="0.35">
      <c r="A20" s="18" t="s">
        <v>8</v>
      </c>
      <c r="B20" s="19">
        <v>4021</v>
      </c>
      <c r="C20" s="19">
        <v>518202</v>
      </c>
      <c r="D20" s="19">
        <v>485</v>
      </c>
      <c r="E20" s="19">
        <v>111184</v>
      </c>
      <c r="F20" s="26">
        <f t="shared" si="0"/>
        <v>4506</v>
      </c>
      <c r="G20" s="26">
        <f t="shared" si="0"/>
        <v>629386</v>
      </c>
      <c r="H20" s="162"/>
      <c r="I20" s="171"/>
      <c r="J20" s="174"/>
    </row>
    <row r="21" spans="1:13" x14ac:dyDescent="0.35">
      <c r="A21" s="18" t="s">
        <v>9</v>
      </c>
      <c r="B21" s="19">
        <v>181</v>
      </c>
      <c r="C21" s="19">
        <v>67344</v>
      </c>
      <c r="D21" s="19">
        <v>0</v>
      </c>
      <c r="E21" s="19">
        <v>0</v>
      </c>
      <c r="F21" s="26">
        <f t="shared" si="0"/>
        <v>181</v>
      </c>
      <c r="G21" s="26">
        <f t="shared" si="0"/>
        <v>67344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21377</v>
      </c>
      <c r="C22" s="19">
        <v>163502.2999999999</v>
      </c>
      <c r="D22" s="19">
        <v>2116</v>
      </c>
      <c r="E22" s="19">
        <v>30760.799999999992</v>
      </c>
      <c r="F22" s="26">
        <f t="shared" si="0"/>
        <v>23493</v>
      </c>
      <c r="G22" s="26">
        <f t="shared" si="0"/>
        <v>194263.09999999989</v>
      </c>
      <c r="H22" s="162"/>
      <c r="I22" s="171"/>
      <c r="J22" s="174"/>
    </row>
    <row r="23" spans="1:13" x14ac:dyDescent="0.35">
      <c r="A23" s="18" t="s">
        <v>11</v>
      </c>
      <c r="B23" s="19">
        <v>22047</v>
      </c>
      <c r="C23" s="19">
        <v>2663447</v>
      </c>
      <c r="D23" s="19">
        <v>2130</v>
      </c>
      <c r="E23" s="19">
        <v>551834</v>
      </c>
      <c r="F23" s="26">
        <f t="shared" si="0"/>
        <v>24177</v>
      </c>
      <c r="G23" s="26">
        <f t="shared" si="0"/>
        <v>3215281</v>
      </c>
      <c r="H23" s="162"/>
      <c r="I23" s="171"/>
      <c r="J23" s="174"/>
    </row>
    <row r="24" spans="1:13" x14ac:dyDescent="0.35">
      <c r="A24" s="18" t="s">
        <v>12</v>
      </c>
      <c r="B24" s="19">
        <v>3461</v>
      </c>
      <c r="C24" s="19">
        <v>238798.77582845991</v>
      </c>
      <c r="D24" s="19">
        <v>205</v>
      </c>
      <c r="E24" s="19">
        <v>49626.612085769913</v>
      </c>
      <c r="F24" s="26">
        <f t="shared" si="0"/>
        <v>3666</v>
      </c>
      <c r="G24" s="26">
        <f t="shared" si="0"/>
        <v>288425.38791422982</v>
      </c>
      <c r="H24" s="162"/>
      <c r="I24" s="171"/>
      <c r="J24" s="174"/>
    </row>
    <row r="25" spans="1:13" x14ac:dyDescent="0.35">
      <c r="A25" s="18" t="s">
        <v>13</v>
      </c>
      <c r="B25" s="19">
        <v>48940</v>
      </c>
      <c r="C25" s="19">
        <v>3995931</v>
      </c>
      <c r="D25" s="19">
        <v>5228</v>
      </c>
      <c r="E25" s="19">
        <v>1268733</v>
      </c>
      <c r="F25" s="26">
        <f t="shared" si="0"/>
        <v>54168</v>
      </c>
      <c r="G25" s="26">
        <f t="shared" si="0"/>
        <v>5264664</v>
      </c>
      <c r="H25" s="162"/>
      <c r="I25" s="171"/>
      <c r="J25" s="174"/>
    </row>
    <row r="26" spans="1:13" ht="15" thickBot="1" x14ac:dyDescent="0.4">
      <c r="A26" s="22" t="s">
        <v>14</v>
      </c>
      <c r="B26" s="23">
        <v>1296</v>
      </c>
      <c r="C26" s="23">
        <v>127048.08999999989</v>
      </c>
      <c r="D26" s="23">
        <v>93</v>
      </c>
      <c r="E26" s="23">
        <v>25073.34</v>
      </c>
      <c r="F26" s="27">
        <f t="shared" si="0"/>
        <v>1389</v>
      </c>
      <c r="G26" s="27">
        <f t="shared" si="0"/>
        <v>152121.42999999991</v>
      </c>
      <c r="H26" s="163"/>
      <c r="I26" s="172"/>
      <c r="J26" s="175"/>
    </row>
    <row r="27" spans="1:13" x14ac:dyDescent="0.35">
      <c r="A27" s="61" t="s">
        <v>50</v>
      </c>
      <c r="B27" s="62">
        <v>17150</v>
      </c>
      <c r="C27" s="62">
        <v>8156300.5563547751</v>
      </c>
      <c r="D27" s="62">
        <v>7308</v>
      </c>
      <c r="E27" s="62">
        <v>7527937.698791421</v>
      </c>
      <c r="F27" s="64">
        <f t="shared" si="0"/>
        <v>24458</v>
      </c>
      <c r="G27" s="64">
        <f t="shared" si="0"/>
        <v>15684238.255146196</v>
      </c>
      <c r="H27" s="161">
        <f>G27/G2</f>
        <v>0.10775707094598516</v>
      </c>
      <c r="I27" s="170">
        <f>F27/F2</f>
        <v>1.4964238297143346E-2</v>
      </c>
      <c r="J27" s="173">
        <f>E27/G27</f>
        <v>0.47996833357982238</v>
      </c>
    </row>
    <row r="28" spans="1:13" x14ac:dyDescent="0.35">
      <c r="A28" s="18" t="s">
        <v>8</v>
      </c>
      <c r="B28" s="19">
        <v>381</v>
      </c>
      <c r="C28" s="19">
        <v>506541</v>
      </c>
      <c r="D28" s="19">
        <v>255</v>
      </c>
      <c r="E28" s="19">
        <v>532935</v>
      </c>
      <c r="F28" s="26">
        <f t="shared" si="0"/>
        <v>636</v>
      </c>
      <c r="G28" s="26">
        <f t="shared" si="0"/>
        <v>1039476</v>
      </c>
      <c r="H28" s="162"/>
      <c r="I28" s="171"/>
      <c r="J28" s="174"/>
    </row>
    <row r="29" spans="1:13" x14ac:dyDescent="0.35">
      <c r="A29" s="18" t="s">
        <v>10</v>
      </c>
      <c r="B29" s="19">
        <v>4424</v>
      </c>
      <c r="C29" s="19">
        <v>317752.30000000005</v>
      </c>
      <c r="D29" s="19">
        <v>1996</v>
      </c>
      <c r="E29" s="19">
        <v>220909.299999999</v>
      </c>
      <c r="F29" s="26">
        <f t="shared" si="0"/>
        <v>6420</v>
      </c>
      <c r="G29" s="26">
        <f t="shared" si="0"/>
        <v>538661.59999999905</v>
      </c>
      <c r="H29" s="162"/>
      <c r="I29" s="171"/>
      <c r="J29" s="174"/>
    </row>
    <row r="30" spans="1:13" x14ac:dyDescent="0.35">
      <c r="A30" s="18" t="s">
        <v>11</v>
      </c>
      <c r="B30" s="19">
        <v>2209</v>
      </c>
      <c r="C30" s="19">
        <v>3486342</v>
      </c>
      <c r="D30" s="19">
        <v>1565</v>
      </c>
      <c r="E30" s="19">
        <v>3655019</v>
      </c>
      <c r="F30" s="26">
        <f t="shared" si="0"/>
        <v>3774</v>
      </c>
      <c r="G30" s="26">
        <f t="shared" si="0"/>
        <v>7141361</v>
      </c>
      <c r="H30" s="162"/>
      <c r="I30" s="171"/>
      <c r="J30" s="174"/>
    </row>
    <row r="31" spans="1:13" x14ac:dyDescent="0.35">
      <c r="A31" s="18" t="s">
        <v>12</v>
      </c>
      <c r="B31" s="19">
        <v>315</v>
      </c>
      <c r="C31" s="19">
        <v>262139.98635477549</v>
      </c>
      <c r="D31" s="19">
        <v>218</v>
      </c>
      <c r="E31" s="19">
        <v>339596.7387914221</v>
      </c>
      <c r="F31" s="26">
        <f t="shared" si="0"/>
        <v>533</v>
      </c>
      <c r="G31" s="26">
        <f t="shared" si="0"/>
        <v>601736.7251461976</v>
      </c>
      <c r="H31" s="162"/>
      <c r="I31" s="171"/>
      <c r="J31" s="174"/>
    </row>
    <row r="32" spans="1:13" x14ac:dyDescent="0.35">
      <c r="A32" s="18" t="s">
        <v>13</v>
      </c>
      <c r="B32" s="19">
        <v>9646</v>
      </c>
      <c r="C32" s="19">
        <v>3389030</v>
      </c>
      <c r="D32" s="19">
        <v>3188</v>
      </c>
      <c r="E32" s="19">
        <v>2592972</v>
      </c>
      <c r="F32" s="26">
        <f t="shared" si="0"/>
        <v>12834</v>
      </c>
      <c r="G32" s="26">
        <f t="shared" si="0"/>
        <v>5982002</v>
      </c>
      <c r="H32" s="162"/>
      <c r="I32" s="171"/>
      <c r="J32" s="174"/>
    </row>
    <row r="33" spans="1:10" ht="15" thickBot="1" x14ac:dyDescent="0.4">
      <c r="A33" s="22" t="s">
        <v>14</v>
      </c>
      <c r="B33" s="23">
        <v>175</v>
      </c>
      <c r="C33" s="23">
        <v>194495.27</v>
      </c>
      <c r="D33" s="23">
        <v>86</v>
      </c>
      <c r="E33" s="23">
        <v>186505.66</v>
      </c>
      <c r="F33" s="27">
        <f t="shared" si="0"/>
        <v>261</v>
      </c>
      <c r="G33" s="27">
        <f t="shared" si="0"/>
        <v>381000.93</v>
      </c>
      <c r="H33" s="163"/>
      <c r="I33" s="172"/>
      <c r="J33" s="175"/>
    </row>
    <row r="34" spans="1:10" x14ac:dyDescent="0.35">
      <c r="A34" s="61" t="s">
        <v>18</v>
      </c>
      <c r="B34" s="62">
        <v>5425</v>
      </c>
      <c r="C34" s="62">
        <v>9469683.3555555549</v>
      </c>
      <c r="D34" s="62">
        <v>4854</v>
      </c>
      <c r="E34" s="62">
        <v>42797261.42695906</v>
      </c>
      <c r="F34" s="64">
        <f>B34+D34</f>
        <v>10279</v>
      </c>
      <c r="G34" s="64">
        <f>C34+E34</f>
        <v>52266944.782514617</v>
      </c>
      <c r="H34" s="161">
        <f>G34/G2</f>
        <v>0.35909508548885649</v>
      </c>
      <c r="I34" s="177">
        <f>F34/F2</f>
        <v>6.2890426631914487E-3</v>
      </c>
      <c r="J34" s="180">
        <f>E34/G34</f>
        <v>0.81882079783007433</v>
      </c>
    </row>
    <row r="35" spans="1:10" x14ac:dyDescent="0.35">
      <c r="A35" s="18" t="s">
        <v>8</v>
      </c>
      <c r="B35" s="19">
        <v>37</v>
      </c>
      <c r="C35" s="19">
        <v>536460</v>
      </c>
      <c r="D35" s="19">
        <v>87</v>
      </c>
      <c r="E35" s="19">
        <v>4009737</v>
      </c>
      <c r="F35" s="26">
        <f>B35+D35</f>
        <v>124</v>
      </c>
      <c r="G35" s="26">
        <f>C35+E35</f>
        <v>4546197</v>
      </c>
      <c r="H35" s="162"/>
      <c r="I35" s="178"/>
      <c r="J35" s="181"/>
    </row>
    <row r="36" spans="1:10" x14ac:dyDescent="0.35">
      <c r="A36" s="18" t="s">
        <v>10</v>
      </c>
      <c r="B36" s="19">
        <v>279</v>
      </c>
      <c r="C36" s="19">
        <v>174136.8</v>
      </c>
      <c r="D36" s="19">
        <v>653</v>
      </c>
      <c r="E36" s="19">
        <v>823881.79999999795</v>
      </c>
      <c r="F36" s="26">
        <f t="shared" ref="F36:G40" si="1">B36+D36</f>
        <v>932</v>
      </c>
      <c r="G36" s="26">
        <f t="shared" si="1"/>
        <v>998018.599999998</v>
      </c>
      <c r="H36" s="162"/>
      <c r="I36" s="178"/>
      <c r="J36" s="181"/>
    </row>
    <row r="37" spans="1:10" x14ac:dyDescent="0.35">
      <c r="A37" s="18" t="s">
        <v>11</v>
      </c>
      <c r="B37" s="19">
        <v>98</v>
      </c>
      <c r="C37" s="19">
        <v>2585987</v>
      </c>
      <c r="D37" s="19">
        <v>217</v>
      </c>
      <c r="E37" s="19">
        <v>6902833</v>
      </c>
      <c r="F37" s="26">
        <f t="shared" si="1"/>
        <v>315</v>
      </c>
      <c r="G37" s="26">
        <f t="shared" si="1"/>
        <v>9488820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68460.555555555547</v>
      </c>
      <c r="D38" s="19">
        <v>13</v>
      </c>
      <c r="E38" s="19">
        <v>523206.6169590638</v>
      </c>
      <c r="F38" s="26">
        <f t="shared" si="1"/>
        <v>16</v>
      </c>
      <c r="G38" s="26">
        <f t="shared" si="1"/>
        <v>591667.17251461931</v>
      </c>
      <c r="H38" s="162"/>
      <c r="I38" s="178"/>
      <c r="J38" s="181"/>
    </row>
    <row r="39" spans="1:10" x14ac:dyDescent="0.35">
      <c r="A39" s="18" t="s">
        <v>13</v>
      </c>
      <c r="B39" s="19">
        <v>5004</v>
      </c>
      <c r="C39" s="19">
        <v>6052406</v>
      </c>
      <c r="D39" s="19">
        <v>3861</v>
      </c>
      <c r="E39" s="19">
        <v>29440434</v>
      </c>
      <c r="F39" s="26">
        <f t="shared" si="1"/>
        <v>8865</v>
      </c>
      <c r="G39" s="26">
        <f t="shared" si="1"/>
        <v>35492840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52233</v>
      </c>
      <c r="D40" s="19">
        <v>23</v>
      </c>
      <c r="E40" s="19">
        <v>1097169.0099999988</v>
      </c>
      <c r="F40" s="28">
        <f t="shared" si="1"/>
        <v>27</v>
      </c>
      <c r="G40" s="28">
        <f t="shared" si="1"/>
        <v>1149402.0099999988</v>
      </c>
      <c r="H40" s="176"/>
      <c r="I40" s="179"/>
      <c r="J40" s="182"/>
    </row>
    <row r="41" spans="1:10" x14ac:dyDescent="0.35">
      <c r="A41" s="61" t="s">
        <v>19</v>
      </c>
      <c r="B41" s="62">
        <v>0</v>
      </c>
      <c r="C41" s="62">
        <v>9.0999999999999908</v>
      </c>
      <c r="D41" s="62">
        <v>0</v>
      </c>
      <c r="E41" s="62">
        <v>0</v>
      </c>
      <c r="F41" s="64">
        <f>B41+D41</f>
        <v>0</v>
      </c>
      <c r="G41" s="64">
        <f>C41+E41</f>
        <v>9.0999999999999908</v>
      </c>
      <c r="H41" s="183">
        <f>G41/G2</f>
        <v>6.2520686670053625E-8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9.0999999999999908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9.0999999999999908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2017</v>
      </c>
      <c r="B1" s="198" t="s">
        <v>0</v>
      </c>
      <c r="C1" s="54" t="s">
        <v>1</v>
      </c>
      <c r="D1" s="55" t="s">
        <v>54</v>
      </c>
      <c r="E1" s="56" t="s">
        <v>55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57</v>
      </c>
    </row>
    <row r="2" spans="1:12" ht="15" thickBot="1" x14ac:dyDescent="0.4">
      <c r="A2" s="10" t="s">
        <v>30</v>
      </c>
      <c r="B2" s="11">
        <v>1584840</v>
      </c>
      <c r="C2" s="11">
        <v>208751447.0031158</v>
      </c>
      <c r="D2" s="11">
        <v>51404</v>
      </c>
      <c r="E2" s="11">
        <v>79403130.002142161</v>
      </c>
      <c r="F2" s="12">
        <f>B2+D2</f>
        <v>1636244</v>
      </c>
      <c r="G2" s="12">
        <f>C2+E2</f>
        <v>288154577.00525796</v>
      </c>
      <c r="H2" s="13">
        <f>SUM(H3:H42)</f>
        <v>1.0000000000000002</v>
      </c>
      <c r="I2" s="14">
        <f>SUM(I3:I42)</f>
        <v>0.99999999999999989</v>
      </c>
      <c r="J2" s="14">
        <f>E2/G2</f>
        <v>0.27555741375814857</v>
      </c>
    </row>
    <row r="3" spans="1:12" x14ac:dyDescent="0.35">
      <c r="A3" s="61" t="s">
        <v>7</v>
      </c>
      <c r="B3" s="62">
        <v>1317367</v>
      </c>
      <c r="C3" s="62">
        <v>140091657.9319182</v>
      </c>
      <c r="D3" s="62">
        <v>22956</v>
      </c>
      <c r="E3" s="62">
        <v>2657089.4300000002</v>
      </c>
      <c r="F3" s="63">
        <f>B3+D3</f>
        <v>1340323</v>
      </c>
      <c r="G3" s="63">
        <f>C3+E3</f>
        <v>142748747.36191821</v>
      </c>
      <c r="H3" s="161">
        <f>G3/G$2</f>
        <v>0.49538948451029974</v>
      </c>
      <c r="I3" s="164">
        <f>F3/F2</f>
        <v>0.81914616646417038</v>
      </c>
      <c r="J3" s="167">
        <f>E3/G3</f>
        <v>1.8613749536192742E-2</v>
      </c>
    </row>
    <row r="4" spans="1:12" x14ac:dyDescent="0.35">
      <c r="A4" s="18" t="s">
        <v>8</v>
      </c>
      <c r="B4" s="19">
        <v>28828</v>
      </c>
      <c r="C4" s="19">
        <v>3364318</v>
      </c>
      <c r="D4" s="19">
        <v>53</v>
      </c>
      <c r="E4" s="19">
        <v>18390</v>
      </c>
      <c r="F4" s="20">
        <f>B4+D4</f>
        <v>28881</v>
      </c>
      <c r="G4" s="20">
        <f t="shared" ref="F4:G33" si="0">C4+E4</f>
        <v>3382708</v>
      </c>
      <c r="H4" s="162"/>
      <c r="I4" s="165"/>
      <c r="J4" s="168"/>
      <c r="L4" s="19"/>
    </row>
    <row r="5" spans="1:12" x14ac:dyDescent="0.35">
      <c r="A5" s="18" t="s">
        <v>9</v>
      </c>
      <c r="B5" s="19">
        <v>1584</v>
      </c>
      <c r="C5" s="19">
        <v>194947</v>
      </c>
      <c r="D5" s="19">
        <v>0</v>
      </c>
      <c r="E5" s="19">
        <v>0</v>
      </c>
      <c r="F5" s="20">
        <f t="shared" si="0"/>
        <v>1584</v>
      </c>
      <c r="G5" s="20">
        <f t="shared" si="0"/>
        <v>194947</v>
      </c>
      <c r="H5" s="162"/>
      <c r="I5" s="165"/>
      <c r="J5" s="168"/>
      <c r="L5" s="21"/>
    </row>
    <row r="6" spans="1:12" x14ac:dyDescent="0.35">
      <c r="A6" s="18" t="s">
        <v>10</v>
      </c>
      <c r="B6" s="19">
        <v>251595</v>
      </c>
      <c r="C6" s="19">
        <v>29795320</v>
      </c>
      <c r="D6" s="19">
        <v>799</v>
      </c>
      <c r="E6" s="19">
        <v>11955.6</v>
      </c>
      <c r="F6" s="20">
        <f t="shared" si="0"/>
        <v>252394</v>
      </c>
      <c r="G6" s="20">
        <f t="shared" si="0"/>
        <v>29807275.600000001</v>
      </c>
      <c r="H6" s="162"/>
      <c r="I6" s="165"/>
      <c r="J6" s="168"/>
    </row>
    <row r="7" spans="1:12" x14ac:dyDescent="0.35">
      <c r="A7" s="18" t="s">
        <v>11</v>
      </c>
      <c r="B7" s="19">
        <v>232139</v>
      </c>
      <c r="C7" s="19">
        <v>24633677</v>
      </c>
      <c r="D7" s="19">
        <v>2879</v>
      </c>
      <c r="E7" s="19">
        <v>325450</v>
      </c>
      <c r="F7" s="20">
        <f t="shared" si="0"/>
        <v>235018</v>
      </c>
      <c r="G7" s="20">
        <f t="shared" si="0"/>
        <v>24959127</v>
      </c>
      <c r="H7" s="162"/>
      <c r="I7" s="165"/>
      <c r="J7" s="168"/>
    </row>
    <row r="8" spans="1:12" x14ac:dyDescent="0.35">
      <c r="A8" s="18" t="s">
        <v>12</v>
      </c>
      <c r="B8" s="19">
        <v>41870</v>
      </c>
      <c r="C8" s="19">
        <v>3684937.8919182066</v>
      </c>
      <c r="D8" s="19">
        <v>238</v>
      </c>
      <c r="E8" s="19">
        <v>26163</v>
      </c>
      <c r="F8" s="20">
        <f t="shared" si="0"/>
        <v>42108</v>
      </c>
      <c r="G8" s="20">
        <f t="shared" si="0"/>
        <v>3711100.8919182066</v>
      </c>
      <c r="H8" s="162"/>
      <c r="I8" s="165"/>
      <c r="J8" s="168"/>
    </row>
    <row r="9" spans="1:12" x14ac:dyDescent="0.35">
      <c r="A9" s="18" t="s">
        <v>13</v>
      </c>
      <c r="B9" s="19">
        <v>749730</v>
      </c>
      <c r="C9" s="19">
        <v>77309977</v>
      </c>
      <c r="D9" s="19">
        <v>18982</v>
      </c>
      <c r="E9" s="19">
        <v>2274519</v>
      </c>
      <c r="F9" s="20">
        <f t="shared" si="0"/>
        <v>768712</v>
      </c>
      <c r="G9" s="20">
        <f t="shared" si="0"/>
        <v>79584496</v>
      </c>
      <c r="H9" s="162"/>
      <c r="I9" s="165"/>
      <c r="J9" s="168"/>
    </row>
    <row r="10" spans="1:12" ht="15" thickBot="1" x14ac:dyDescent="0.4">
      <c r="A10" s="22" t="s">
        <v>14</v>
      </c>
      <c r="B10" s="23">
        <v>11621</v>
      </c>
      <c r="C10" s="23">
        <v>1108481.04</v>
      </c>
      <c r="D10" s="23">
        <v>5</v>
      </c>
      <c r="E10" s="23">
        <v>611.83000000000004</v>
      </c>
      <c r="F10" s="24">
        <f t="shared" si="0"/>
        <v>11626</v>
      </c>
      <c r="G10" s="24">
        <f t="shared" si="0"/>
        <v>1109092.8700000001</v>
      </c>
      <c r="H10" s="163"/>
      <c r="I10" s="166"/>
      <c r="J10" s="169"/>
    </row>
    <row r="11" spans="1:12" x14ac:dyDescent="0.35">
      <c r="A11" s="61" t="s">
        <v>15</v>
      </c>
      <c r="B11" s="62">
        <v>141817</v>
      </c>
      <c r="C11" s="62">
        <v>14909848.538062317</v>
      </c>
      <c r="D11" s="62">
        <v>6679</v>
      </c>
      <c r="E11" s="62">
        <v>723432.1</v>
      </c>
      <c r="F11" s="64">
        <f t="shared" si="0"/>
        <v>148496</v>
      </c>
      <c r="G11" s="64">
        <f t="shared" si="0"/>
        <v>15633280.638062317</v>
      </c>
      <c r="H11" s="161">
        <f>G11/G2</f>
        <v>5.4253105401053742E-2</v>
      </c>
      <c r="I11" s="170">
        <f>F11/F2</f>
        <v>9.075419069527528E-2</v>
      </c>
      <c r="J11" s="173">
        <f>E11/G11</f>
        <v>4.6275130393211343E-2</v>
      </c>
    </row>
    <row r="12" spans="1:12" x14ac:dyDescent="0.35">
      <c r="A12" s="18" t="s">
        <v>8</v>
      </c>
      <c r="B12" s="19">
        <v>5957</v>
      </c>
      <c r="C12" s="19">
        <v>630201</v>
      </c>
      <c r="D12" s="19">
        <v>0</v>
      </c>
      <c r="E12" s="19">
        <v>0</v>
      </c>
      <c r="F12" s="26">
        <f t="shared" si="0"/>
        <v>5957</v>
      </c>
      <c r="G12" s="26">
        <f t="shared" si="0"/>
        <v>630201</v>
      </c>
      <c r="H12" s="162"/>
      <c r="I12" s="171"/>
      <c r="J12" s="174"/>
    </row>
    <row r="13" spans="1:12" x14ac:dyDescent="0.35">
      <c r="A13" s="18" t="s">
        <v>9</v>
      </c>
      <c r="B13" s="19">
        <v>118</v>
      </c>
      <c r="C13" s="19">
        <v>12344</v>
      </c>
      <c r="D13" s="19">
        <v>0</v>
      </c>
      <c r="E13" s="19">
        <v>0</v>
      </c>
      <c r="F13" s="26">
        <f t="shared" si="0"/>
        <v>118</v>
      </c>
      <c r="G13" s="26">
        <f t="shared" si="0"/>
        <v>12344</v>
      </c>
      <c r="H13" s="162"/>
      <c r="I13" s="171"/>
      <c r="J13" s="174"/>
    </row>
    <row r="14" spans="1:12" x14ac:dyDescent="0.35">
      <c r="A14" s="18" t="s">
        <v>10</v>
      </c>
      <c r="B14" s="19">
        <v>38035</v>
      </c>
      <c r="C14" s="19">
        <v>4440168</v>
      </c>
      <c r="D14" s="19">
        <v>147</v>
      </c>
      <c r="E14" s="19">
        <v>1545.1</v>
      </c>
      <c r="F14" s="26">
        <f t="shared" si="0"/>
        <v>38182</v>
      </c>
      <c r="G14" s="26">
        <f t="shared" si="0"/>
        <v>4441713.0999999996</v>
      </c>
      <c r="H14" s="162"/>
      <c r="I14" s="171"/>
      <c r="J14" s="174"/>
    </row>
    <row r="15" spans="1:12" x14ac:dyDescent="0.35">
      <c r="A15" s="18" t="s">
        <v>11</v>
      </c>
      <c r="B15" s="19">
        <v>28523</v>
      </c>
      <c r="C15" s="19">
        <v>2786378</v>
      </c>
      <c r="D15" s="19">
        <v>1349</v>
      </c>
      <c r="E15" s="19">
        <v>133774</v>
      </c>
      <c r="F15" s="26">
        <f t="shared" si="0"/>
        <v>29872</v>
      </c>
      <c r="G15" s="26">
        <f t="shared" si="0"/>
        <v>2920152</v>
      </c>
      <c r="H15" s="162"/>
      <c r="I15" s="171"/>
      <c r="J15" s="174"/>
    </row>
    <row r="16" spans="1:12" x14ac:dyDescent="0.35">
      <c r="A16" s="18" t="s">
        <v>12</v>
      </c>
      <c r="B16" s="19">
        <v>9620</v>
      </c>
      <c r="C16" s="19">
        <v>892408.36806231656</v>
      </c>
      <c r="D16" s="19">
        <v>0</v>
      </c>
      <c r="E16" s="19">
        <v>0</v>
      </c>
      <c r="F16" s="26">
        <f t="shared" si="0"/>
        <v>9620</v>
      </c>
      <c r="G16" s="26">
        <f t="shared" si="0"/>
        <v>892408.36806231656</v>
      </c>
      <c r="H16" s="162"/>
      <c r="I16" s="171"/>
      <c r="J16" s="174"/>
    </row>
    <row r="17" spans="1:13" x14ac:dyDescent="0.35">
      <c r="A17" s="18" t="s">
        <v>13</v>
      </c>
      <c r="B17" s="19">
        <v>56937</v>
      </c>
      <c r="C17" s="19">
        <v>5903865</v>
      </c>
      <c r="D17" s="19">
        <v>5183</v>
      </c>
      <c r="E17" s="19">
        <v>588113</v>
      </c>
      <c r="F17" s="26">
        <f t="shared" si="0"/>
        <v>62120</v>
      </c>
      <c r="G17" s="26">
        <f t="shared" si="0"/>
        <v>6491978</v>
      </c>
      <c r="H17" s="162"/>
      <c r="I17" s="171"/>
      <c r="J17" s="174"/>
    </row>
    <row r="18" spans="1:13" ht="15" thickBot="1" x14ac:dyDescent="0.4">
      <c r="A18" s="22" t="s">
        <v>14</v>
      </c>
      <c r="B18" s="23">
        <v>2627</v>
      </c>
      <c r="C18" s="23">
        <v>244484.17</v>
      </c>
      <c r="D18" s="23">
        <v>0</v>
      </c>
      <c r="E18" s="23">
        <v>0</v>
      </c>
      <c r="F18" s="27">
        <f t="shared" si="0"/>
        <v>2627</v>
      </c>
      <c r="G18" s="27">
        <f t="shared" si="0"/>
        <v>244484.17</v>
      </c>
      <c r="H18" s="163"/>
      <c r="I18" s="172"/>
      <c r="J18" s="175"/>
    </row>
    <row r="19" spans="1:13" x14ac:dyDescent="0.35">
      <c r="A19" s="61" t="s">
        <v>49</v>
      </c>
      <c r="B19" s="62">
        <v>102611</v>
      </c>
      <c r="C19" s="62">
        <v>18397389.397974681</v>
      </c>
      <c r="D19" s="62">
        <v>10043</v>
      </c>
      <c r="E19" s="62">
        <v>4058385.4787828624</v>
      </c>
      <c r="F19" s="64">
        <f t="shared" si="0"/>
        <v>112654</v>
      </c>
      <c r="G19" s="64">
        <f t="shared" si="0"/>
        <v>22455774.876757544</v>
      </c>
      <c r="H19" s="161">
        <f>G19/G2</f>
        <v>7.7929613716834323E-2</v>
      </c>
      <c r="I19" s="170">
        <f>F19/F2</f>
        <v>6.8849144748582725E-2</v>
      </c>
      <c r="J19" s="173">
        <f>E19/G19</f>
        <v>0.18072791970244692</v>
      </c>
    </row>
    <row r="20" spans="1:13" x14ac:dyDescent="0.35">
      <c r="A20" s="18" t="s">
        <v>8</v>
      </c>
      <c r="B20" s="19">
        <v>4043</v>
      </c>
      <c r="C20" s="19">
        <v>1038237</v>
      </c>
      <c r="D20" s="19">
        <v>493</v>
      </c>
      <c r="E20" s="19">
        <v>202621</v>
      </c>
      <c r="F20" s="26">
        <f t="shared" si="0"/>
        <v>4536</v>
      </c>
      <c r="G20" s="26">
        <f t="shared" si="0"/>
        <v>1240858</v>
      </c>
      <c r="H20" s="162"/>
      <c r="I20" s="171"/>
      <c r="J20" s="174"/>
    </row>
    <row r="21" spans="1:13" x14ac:dyDescent="0.35">
      <c r="A21" s="18" t="s">
        <v>9</v>
      </c>
      <c r="B21" s="19">
        <v>181</v>
      </c>
      <c r="C21" s="19">
        <v>101799</v>
      </c>
      <c r="D21" s="19">
        <v>0</v>
      </c>
      <c r="E21" s="19">
        <v>0</v>
      </c>
      <c r="F21" s="26">
        <f t="shared" si="0"/>
        <v>181</v>
      </c>
      <c r="G21" s="26">
        <f t="shared" si="0"/>
        <v>101799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21603</v>
      </c>
      <c r="C22" s="19">
        <v>395442.7</v>
      </c>
      <c r="D22" s="19">
        <v>2108</v>
      </c>
      <c r="E22" s="19">
        <v>61501.899999999987</v>
      </c>
      <c r="F22" s="26">
        <f t="shared" si="0"/>
        <v>23711</v>
      </c>
      <c r="G22" s="26">
        <f t="shared" si="0"/>
        <v>456944.6</v>
      </c>
      <c r="H22" s="162"/>
      <c r="I22" s="171"/>
      <c r="J22" s="174"/>
    </row>
    <row r="23" spans="1:13" x14ac:dyDescent="0.35">
      <c r="A23" s="18" t="s">
        <v>11</v>
      </c>
      <c r="B23" s="19">
        <v>22155</v>
      </c>
      <c r="C23" s="19">
        <v>5725583</v>
      </c>
      <c r="D23" s="19">
        <v>2203</v>
      </c>
      <c r="E23" s="19">
        <v>1050812</v>
      </c>
      <c r="F23" s="26">
        <f t="shared" si="0"/>
        <v>24358</v>
      </c>
      <c r="G23" s="26">
        <f t="shared" si="0"/>
        <v>6776395</v>
      </c>
      <c r="H23" s="162"/>
      <c r="I23" s="171"/>
      <c r="J23" s="174"/>
    </row>
    <row r="24" spans="1:13" x14ac:dyDescent="0.35">
      <c r="A24" s="18" t="s">
        <v>12</v>
      </c>
      <c r="B24" s="19">
        <v>3531</v>
      </c>
      <c r="C24" s="19">
        <v>637690.03797468299</v>
      </c>
      <c r="D24" s="19">
        <v>203</v>
      </c>
      <c r="E24" s="19">
        <v>86466.748782862647</v>
      </c>
      <c r="F24" s="26">
        <f t="shared" si="0"/>
        <v>3734</v>
      </c>
      <c r="G24" s="26">
        <f t="shared" si="0"/>
        <v>724156.78675754566</v>
      </c>
      <c r="H24" s="162"/>
      <c r="I24" s="171"/>
      <c r="J24" s="174"/>
    </row>
    <row r="25" spans="1:13" x14ac:dyDescent="0.35">
      <c r="A25" s="18" t="s">
        <v>13</v>
      </c>
      <c r="B25" s="19">
        <v>49798</v>
      </c>
      <c r="C25" s="19">
        <v>10195622</v>
      </c>
      <c r="D25" s="19">
        <v>4942</v>
      </c>
      <c r="E25" s="19">
        <v>2601375</v>
      </c>
      <c r="F25" s="26">
        <f t="shared" si="0"/>
        <v>54740</v>
      </c>
      <c r="G25" s="26">
        <f t="shared" si="0"/>
        <v>12796997</v>
      </c>
      <c r="H25" s="162"/>
      <c r="I25" s="171"/>
      <c r="J25" s="174"/>
    </row>
    <row r="26" spans="1:13" ht="15" thickBot="1" x14ac:dyDescent="0.4">
      <c r="A26" s="22" t="s">
        <v>14</v>
      </c>
      <c r="B26" s="23">
        <v>1300</v>
      </c>
      <c r="C26" s="23">
        <v>303015.65999999992</v>
      </c>
      <c r="D26" s="23">
        <v>94</v>
      </c>
      <c r="E26" s="23">
        <v>55608.83</v>
      </c>
      <c r="F26" s="27">
        <f t="shared" si="0"/>
        <v>1394</v>
      </c>
      <c r="G26" s="27">
        <f t="shared" si="0"/>
        <v>358624.48999999993</v>
      </c>
      <c r="H26" s="163"/>
      <c r="I26" s="172"/>
      <c r="J26" s="175"/>
    </row>
    <row r="27" spans="1:13" x14ac:dyDescent="0.35">
      <c r="A27" s="61" t="s">
        <v>50</v>
      </c>
      <c r="B27" s="62">
        <v>17520</v>
      </c>
      <c r="C27" s="62">
        <v>16312905.825160662</v>
      </c>
      <c r="D27" s="62">
        <v>7154</v>
      </c>
      <c r="E27" s="62">
        <v>13659027.880730281</v>
      </c>
      <c r="F27" s="64">
        <f t="shared" si="0"/>
        <v>24674</v>
      </c>
      <c r="G27" s="64">
        <f t="shared" si="0"/>
        <v>29971933.705890942</v>
      </c>
      <c r="H27" s="161">
        <f>G27/G2</f>
        <v>0.10401338759697731</v>
      </c>
      <c r="I27" s="170">
        <f>F27/F2</f>
        <v>1.5079658046110483E-2</v>
      </c>
      <c r="J27" s="173">
        <f>E27/G27</f>
        <v>0.45572728188857625</v>
      </c>
    </row>
    <row r="28" spans="1:13" x14ac:dyDescent="0.35">
      <c r="A28" s="18" t="s">
        <v>8</v>
      </c>
      <c r="B28" s="19">
        <v>382</v>
      </c>
      <c r="C28" s="19">
        <v>818953</v>
      </c>
      <c r="D28" s="19">
        <v>257</v>
      </c>
      <c r="E28" s="19">
        <v>789411</v>
      </c>
      <c r="F28" s="26">
        <f t="shared" si="0"/>
        <v>639</v>
      </c>
      <c r="G28" s="26">
        <f t="shared" si="0"/>
        <v>1608364</v>
      </c>
      <c r="H28" s="162"/>
      <c r="I28" s="171"/>
      <c r="J28" s="174"/>
    </row>
    <row r="29" spans="1:13" x14ac:dyDescent="0.35">
      <c r="A29" s="18" t="s">
        <v>10</v>
      </c>
      <c r="B29" s="19">
        <v>4456</v>
      </c>
      <c r="C29" s="19">
        <v>621351.49999999907</v>
      </c>
      <c r="D29" s="19">
        <v>1987</v>
      </c>
      <c r="E29" s="19">
        <v>387118.30000000005</v>
      </c>
      <c r="F29" s="26">
        <f t="shared" si="0"/>
        <v>6443</v>
      </c>
      <c r="G29" s="26">
        <f t="shared" si="0"/>
        <v>1008469.7999999991</v>
      </c>
      <c r="H29" s="162"/>
      <c r="I29" s="171"/>
      <c r="J29" s="174"/>
    </row>
    <row r="30" spans="1:13" x14ac:dyDescent="0.35">
      <c r="A30" s="18" t="s">
        <v>11</v>
      </c>
      <c r="B30" s="19">
        <v>2211</v>
      </c>
      <c r="C30" s="19">
        <v>6269571</v>
      </c>
      <c r="D30" s="19">
        <v>1572</v>
      </c>
      <c r="E30" s="19">
        <v>6076012</v>
      </c>
      <c r="F30" s="26">
        <f t="shared" si="0"/>
        <v>3783</v>
      </c>
      <c r="G30" s="26">
        <f t="shared" si="0"/>
        <v>12345583</v>
      </c>
      <c r="H30" s="162"/>
      <c r="I30" s="171"/>
      <c r="J30" s="174"/>
    </row>
    <row r="31" spans="1:13" x14ac:dyDescent="0.35">
      <c r="A31" s="18" t="s">
        <v>12</v>
      </c>
      <c r="B31" s="19">
        <v>323</v>
      </c>
      <c r="C31" s="19">
        <v>590619.10516066104</v>
      </c>
      <c r="D31" s="19">
        <v>214</v>
      </c>
      <c r="E31" s="19">
        <v>670207.75073028123</v>
      </c>
      <c r="F31" s="26">
        <f t="shared" si="0"/>
        <v>537</v>
      </c>
      <c r="G31" s="26">
        <f t="shared" si="0"/>
        <v>1260826.8558909423</v>
      </c>
      <c r="H31" s="162"/>
      <c r="I31" s="171"/>
      <c r="J31" s="174"/>
    </row>
    <row r="32" spans="1:13" x14ac:dyDescent="0.35">
      <c r="A32" s="18" t="s">
        <v>13</v>
      </c>
      <c r="B32" s="19">
        <v>9972</v>
      </c>
      <c r="C32" s="19">
        <v>7578097</v>
      </c>
      <c r="D32" s="19">
        <v>3037</v>
      </c>
      <c r="E32" s="19">
        <v>5404472</v>
      </c>
      <c r="F32" s="26">
        <f t="shared" si="0"/>
        <v>13009</v>
      </c>
      <c r="G32" s="26">
        <f t="shared" si="0"/>
        <v>12982569</v>
      </c>
      <c r="H32" s="162"/>
      <c r="I32" s="171"/>
      <c r="J32" s="174"/>
    </row>
    <row r="33" spans="1:10" ht="15" thickBot="1" x14ac:dyDescent="0.4">
      <c r="A33" s="22" t="s">
        <v>14</v>
      </c>
      <c r="B33" s="23">
        <v>176</v>
      </c>
      <c r="C33" s="23">
        <v>434314.21999999991</v>
      </c>
      <c r="D33" s="23">
        <v>87</v>
      </c>
      <c r="E33" s="23">
        <v>331806.83</v>
      </c>
      <c r="F33" s="27">
        <f t="shared" si="0"/>
        <v>263</v>
      </c>
      <c r="G33" s="27">
        <f t="shared" si="0"/>
        <v>766121.04999999993</v>
      </c>
      <c r="H33" s="163"/>
      <c r="I33" s="172"/>
      <c r="J33" s="175"/>
    </row>
    <row r="34" spans="1:10" x14ac:dyDescent="0.35">
      <c r="A34" s="61" t="s">
        <v>18</v>
      </c>
      <c r="B34" s="62">
        <v>5525</v>
      </c>
      <c r="C34" s="62">
        <v>19039636.210000001</v>
      </c>
      <c r="D34" s="62">
        <v>4572</v>
      </c>
      <c r="E34" s="62">
        <v>58305195.112629011</v>
      </c>
      <c r="F34" s="64">
        <f>B34+D34</f>
        <v>10097</v>
      </c>
      <c r="G34" s="64">
        <f>C34+E34</f>
        <v>77344831.322629005</v>
      </c>
      <c r="H34" s="161">
        <f>G34/G2</f>
        <v>0.26841437719456279</v>
      </c>
      <c r="I34" s="177">
        <f>F34/F2</f>
        <v>6.1708400458611304E-3</v>
      </c>
      <c r="J34" s="180">
        <f>E34/G34</f>
        <v>0.75383440775014643</v>
      </c>
    </row>
    <row r="35" spans="1:10" x14ac:dyDescent="0.35">
      <c r="A35" s="18" t="s">
        <v>8</v>
      </c>
      <c r="B35" s="19">
        <v>37</v>
      </c>
      <c r="C35" s="19">
        <v>566426</v>
      </c>
      <c r="D35" s="19">
        <v>86</v>
      </c>
      <c r="E35" s="19">
        <v>4271390</v>
      </c>
      <c r="F35" s="26">
        <f>B35+D35</f>
        <v>123</v>
      </c>
      <c r="G35" s="26">
        <f>C35+E35</f>
        <v>4837816</v>
      </c>
      <c r="H35" s="162"/>
      <c r="I35" s="178"/>
      <c r="J35" s="181"/>
    </row>
    <row r="36" spans="1:10" x14ac:dyDescent="0.35">
      <c r="A36" s="18" t="s">
        <v>10</v>
      </c>
      <c r="B36" s="19">
        <v>284</v>
      </c>
      <c r="C36" s="19">
        <v>333521.19999999966</v>
      </c>
      <c r="D36" s="19">
        <v>651</v>
      </c>
      <c r="E36" s="19">
        <v>1241843.6999999979</v>
      </c>
      <c r="F36" s="26">
        <f t="shared" ref="F36:G40" si="1">B36+D36</f>
        <v>935</v>
      </c>
      <c r="G36" s="26">
        <f t="shared" si="1"/>
        <v>1575364.8999999976</v>
      </c>
      <c r="H36" s="162"/>
      <c r="I36" s="178"/>
      <c r="J36" s="181"/>
    </row>
    <row r="37" spans="1:10" x14ac:dyDescent="0.35">
      <c r="A37" s="18" t="s">
        <v>11</v>
      </c>
      <c r="B37" s="19">
        <v>101</v>
      </c>
      <c r="C37" s="19">
        <v>4034027</v>
      </c>
      <c r="D37" s="19">
        <v>215</v>
      </c>
      <c r="E37" s="19">
        <v>9099471</v>
      </c>
      <c r="F37" s="26">
        <f t="shared" si="1"/>
        <v>316</v>
      </c>
      <c r="G37" s="26">
        <f t="shared" si="1"/>
        <v>13133498</v>
      </c>
      <c r="H37" s="162"/>
      <c r="I37" s="178"/>
      <c r="J37" s="181"/>
    </row>
    <row r="38" spans="1:10" x14ac:dyDescent="0.35">
      <c r="A38" s="18" t="s">
        <v>12</v>
      </c>
      <c r="B38" s="19">
        <v>4</v>
      </c>
      <c r="C38" s="19">
        <v>100420</v>
      </c>
      <c r="D38" s="19">
        <v>13</v>
      </c>
      <c r="E38" s="19">
        <v>608409.90262901608</v>
      </c>
      <c r="F38" s="26">
        <f t="shared" si="1"/>
        <v>17</v>
      </c>
      <c r="G38" s="26">
        <f t="shared" si="1"/>
        <v>708829.90262901608</v>
      </c>
      <c r="H38" s="162"/>
      <c r="I38" s="178"/>
      <c r="J38" s="181"/>
    </row>
    <row r="39" spans="1:10" x14ac:dyDescent="0.35">
      <c r="A39" s="18" t="s">
        <v>13</v>
      </c>
      <c r="B39" s="19">
        <v>5095</v>
      </c>
      <c r="C39" s="19">
        <v>13936232</v>
      </c>
      <c r="D39" s="19">
        <v>3584</v>
      </c>
      <c r="E39" s="19">
        <v>41883739</v>
      </c>
      <c r="F39" s="26">
        <f t="shared" si="1"/>
        <v>8679</v>
      </c>
      <c r="G39" s="26">
        <f t="shared" si="1"/>
        <v>55819971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69010.009999999893</v>
      </c>
      <c r="D40" s="19">
        <v>23</v>
      </c>
      <c r="E40" s="19">
        <v>1200341.51</v>
      </c>
      <c r="F40" s="28">
        <f t="shared" si="1"/>
        <v>27</v>
      </c>
      <c r="G40" s="28">
        <f t="shared" si="1"/>
        <v>1269351.52</v>
      </c>
      <c r="H40" s="176"/>
      <c r="I40" s="179"/>
      <c r="J40" s="182"/>
    </row>
    <row r="41" spans="1:10" x14ac:dyDescent="0.35">
      <c r="A41" s="61" t="s">
        <v>19</v>
      </c>
      <c r="B41" s="62">
        <v>0</v>
      </c>
      <c r="C41" s="62">
        <v>9.0999999999999908</v>
      </c>
      <c r="D41" s="62">
        <v>0</v>
      </c>
      <c r="E41" s="62">
        <v>0</v>
      </c>
      <c r="F41" s="64">
        <f>B41+D41</f>
        <v>0</v>
      </c>
      <c r="G41" s="64">
        <f>C41+E41</f>
        <v>9.0999999999999908</v>
      </c>
      <c r="H41" s="183">
        <f>G41/G2</f>
        <v>3.1580272278076439E-8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9.0999999999999908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9.0999999999999908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tabSelected="1" zoomScaleNormal="100" workbookViewId="0">
      <selection activeCell="H10" sqref="H10"/>
    </sheetView>
  </sheetViews>
  <sheetFormatPr defaultRowHeight="14.5" x14ac:dyDescent="0.35"/>
  <cols>
    <col min="1" max="1" width="17.453125" customWidth="1"/>
    <col min="2" max="2" width="10.90625" style="19" customWidth="1"/>
    <col min="3" max="3" width="12.453125" style="19" customWidth="1"/>
    <col min="4" max="4" width="10.81640625" style="19" customWidth="1"/>
    <col min="5" max="5" width="11.6328125" style="19" customWidth="1"/>
    <col min="6" max="6" width="11.3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4" t="s">
        <v>31</v>
      </c>
      <c r="B2" s="187" t="s">
        <v>32</v>
      </c>
      <c r="C2" s="188"/>
      <c r="D2" s="102"/>
      <c r="E2" s="187" t="s">
        <v>8</v>
      </c>
      <c r="F2" s="188"/>
      <c r="G2" s="102"/>
      <c r="H2" s="187" t="s">
        <v>9</v>
      </c>
      <c r="I2" s="188"/>
      <c r="J2" s="102"/>
      <c r="K2" s="187" t="s">
        <v>40</v>
      </c>
      <c r="L2" s="188"/>
      <c r="M2" s="102"/>
      <c r="N2" s="187" t="s">
        <v>12</v>
      </c>
      <c r="O2" s="188"/>
      <c r="P2" s="102"/>
      <c r="Q2" s="187" t="s">
        <v>43</v>
      </c>
      <c r="R2" s="188"/>
      <c r="S2" s="102"/>
      <c r="T2" s="187" t="s">
        <v>14</v>
      </c>
      <c r="U2" s="188"/>
      <c r="V2" s="102"/>
    </row>
    <row r="3" spans="1:22" ht="27" thickBot="1" x14ac:dyDescent="0.4">
      <c r="A3" s="103">
        <v>0.1</v>
      </c>
      <c r="B3" s="108" t="s">
        <v>41</v>
      </c>
      <c r="C3" s="109" t="s">
        <v>33</v>
      </c>
      <c r="D3" s="110" t="s">
        <v>34</v>
      </c>
      <c r="E3" s="108" t="s">
        <v>41</v>
      </c>
      <c r="F3" s="109" t="s">
        <v>33</v>
      </c>
      <c r="G3" s="110" t="s">
        <v>34</v>
      </c>
      <c r="H3" s="108" t="s">
        <v>41</v>
      </c>
      <c r="I3" s="109" t="s">
        <v>33</v>
      </c>
      <c r="J3" s="110" t="s">
        <v>34</v>
      </c>
      <c r="K3" s="108" t="s">
        <v>41</v>
      </c>
      <c r="L3" s="109" t="s">
        <v>33</v>
      </c>
      <c r="M3" s="110" t="s">
        <v>34</v>
      </c>
      <c r="N3" s="108" t="s">
        <v>42</v>
      </c>
      <c r="O3" s="109" t="s">
        <v>33</v>
      </c>
      <c r="P3" s="110" t="s">
        <v>34</v>
      </c>
      <c r="Q3" s="108" t="s">
        <v>42</v>
      </c>
      <c r="R3" s="109" t="s">
        <v>33</v>
      </c>
      <c r="S3" s="110" t="s">
        <v>34</v>
      </c>
      <c r="T3" s="108" t="s">
        <v>41</v>
      </c>
      <c r="U3" s="109" t="s">
        <v>33</v>
      </c>
      <c r="V3" s="110" t="s">
        <v>34</v>
      </c>
    </row>
    <row r="4" spans="1:22" x14ac:dyDescent="0.35">
      <c r="A4" s="105" t="s">
        <v>35</v>
      </c>
      <c r="B4" s="111">
        <f>B17+B25</f>
        <v>286215.33333333337</v>
      </c>
      <c r="C4" s="112">
        <f>C17+C25</f>
        <v>245149574</v>
      </c>
      <c r="D4" s="112">
        <f>C4*A3</f>
        <v>24514957.400000002</v>
      </c>
      <c r="E4" s="112">
        <f>B15+B23</f>
        <v>34590.416666666664</v>
      </c>
      <c r="F4" s="112">
        <f>C15+C23</f>
        <v>29876468</v>
      </c>
      <c r="G4" s="112">
        <f>F4*$A$3</f>
        <v>2987646.8000000003</v>
      </c>
      <c r="H4" s="112">
        <f>B16+B24</f>
        <v>1671.75</v>
      </c>
      <c r="I4" s="112">
        <f>C16+C24</f>
        <v>1327957</v>
      </c>
      <c r="J4" s="112">
        <f>I4*$A$3</f>
        <v>132795.70000000001</v>
      </c>
      <c r="K4" s="112">
        <f>B20+B28</f>
        <v>804569.75</v>
      </c>
      <c r="L4" s="112">
        <f>C20+C28</f>
        <v>633355599</v>
      </c>
      <c r="M4" s="112">
        <f>L4*$A$3</f>
        <v>63335559.900000006</v>
      </c>
      <c r="N4" s="112">
        <f>B19+B27</f>
        <v>50802.5</v>
      </c>
      <c r="O4" s="112">
        <f>C19+C27</f>
        <v>36853778.359471887</v>
      </c>
      <c r="P4" s="112">
        <f>O4*$A$3</f>
        <v>3685377.835947189</v>
      </c>
      <c r="Q4" s="112">
        <f>B18+B26</f>
        <v>259592.16666666666</v>
      </c>
      <c r="R4" s="112">
        <f>C18+C26</f>
        <v>210040590</v>
      </c>
      <c r="S4" s="112">
        <f>R4*$A$3</f>
        <v>21004059</v>
      </c>
      <c r="T4" s="112">
        <f>B21+B29</f>
        <v>14147.25</v>
      </c>
      <c r="U4" s="112">
        <f>C21+C29</f>
        <v>10069486.269999973</v>
      </c>
      <c r="V4" s="113">
        <f>$A$3*U4</f>
        <v>1006948.6269999974</v>
      </c>
    </row>
    <row r="5" spans="1:22" ht="15" thickBot="1" x14ac:dyDescent="0.4">
      <c r="A5" s="106" t="s">
        <v>36</v>
      </c>
      <c r="B5" s="114">
        <f>B33+B40+B47</f>
        <v>25801.833333333336</v>
      </c>
      <c r="C5" s="101">
        <f>C33+C40+C47</f>
        <v>9887677.5999999903</v>
      </c>
      <c r="D5" s="101">
        <f>C5*A3</f>
        <v>988767.75999999908</v>
      </c>
      <c r="E5" s="101">
        <f>B31+B39+B46</f>
        <v>4457.2500000000009</v>
      </c>
      <c r="F5" s="101">
        <f>C31+C39+C46</f>
        <v>20011723</v>
      </c>
      <c r="G5" s="101">
        <f>F5*$A$3</f>
        <v>2001172.3</v>
      </c>
      <c r="H5" s="101">
        <f>F30+B32</f>
        <v>112046.75</v>
      </c>
      <c r="I5" s="101">
        <f>G30+C32</f>
        <v>182780636.68187502</v>
      </c>
      <c r="J5" s="101">
        <f>I5*$A$3</f>
        <v>18278063.668187503</v>
      </c>
      <c r="K5" s="101">
        <f>B36+B43+B50</f>
        <v>63670.166666666672</v>
      </c>
      <c r="L5" s="101">
        <f>C36+C43+C50</f>
        <v>253599333</v>
      </c>
      <c r="M5" s="101">
        <f>L5*$A$3</f>
        <v>25359933.300000001</v>
      </c>
      <c r="N5" s="101">
        <f>B35+B42+B49</f>
        <v>3730.833333333333</v>
      </c>
      <c r="O5" s="101">
        <f>C35+C42+C49</f>
        <v>11130396.085939528</v>
      </c>
      <c r="P5" s="101">
        <f>O5*$A$3</f>
        <v>1113039.6085939528</v>
      </c>
      <c r="Q5" s="101">
        <f>B34+B41+B48</f>
        <v>24291.416666666668</v>
      </c>
      <c r="R5" s="101">
        <f>C34+C41+C48</f>
        <v>130262871</v>
      </c>
      <c r="S5" s="101">
        <f>R5*$A$3</f>
        <v>13026287.100000001</v>
      </c>
      <c r="T5" s="101">
        <f>B37+B44+B51</f>
        <v>1456.75</v>
      </c>
      <c r="U5" s="101">
        <f>C37+C44+C51</f>
        <v>5772480.0889999932</v>
      </c>
      <c r="V5" s="115">
        <f>$A$3*U5</f>
        <v>577248.00889999932</v>
      </c>
    </row>
    <row r="6" spans="1:22" ht="15.5" thickTop="1" thickBot="1" x14ac:dyDescent="0.4">
      <c r="A6" s="107" t="s">
        <v>37</v>
      </c>
      <c r="B6" s="116">
        <f>SUM(B4:B5)</f>
        <v>312017.16666666669</v>
      </c>
      <c r="C6" s="117">
        <f>SUM(C4:C5)</f>
        <v>255037251.59999999</v>
      </c>
      <c r="D6" s="117">
        <f>C6*A3</f>
        <v>25503725.16</v>
      </c>
      <c r="E6" s="117">
        <f>SUM(E4:E5)</f>
        <v>39047.666666666664</v>
      </c>
      <c r="F6" s="117">
        <f>SUM(F4:F5)</f>
        <v>49888191</v>
      </c>
      <c r="G6" s="117">
        <f>F6*A3</f>
        <v>4988819.1000000006</v>
      </c>
      <c r="H6" s="117">
        <f t="shared" ref="H6:V6" si="0">SUM(H4:H5)</f>
        <v>113718.5</v>
      </c>
      <c r="I6" s="117">
        <f t="shared" si="0"/>
        <v>184108593.68187502</v>
      </c>
      <c r="J6" s="117">
        <f t="shared" si="0"/>
        <v>18410859.368187502</v>
      </c>
      <c r="K6" s="117">
        <f t="shared" si="0"/>
        <v>868239.91666666663</v>
      </c>
      <c r="L6" s="117">
        <f t="shared" si="0"/>
        <v>886954932</v>
      </c>
      <c r="M6" s="117">
        <f t="shared" si="0"/>
        <v>88695493.200000003</v>
      </c>
      <c r="N6" s="117">
        <f t="shared" si="0"/>
        <v>54533.333333333336</v>
      </c>
      <c r="O6" s="117">
        <f t="shared" si="0"/>
        <v>47984174.445411414</v>
      </c>
      <c r="P6" s="117">
        <f t="shared" si="0"/>
        <v>4798417.4445411414</v>
      </c>
      <c r="Q6" s="117">
        <f t="shared" si="0"/>
        <v>283883.58333333331</v>
      </c>
      <c r="R6" s="117">
        <f t="shared" si="0"/>
        <v>340303461</v>
      </c>
      <c r="S6" s="117">
        <f t="shared" si="0"/>
        <v>34030346.100000001</v>
      </c>
      <c r="T6" s="117">
        <f t="shared" si="0"/>
        <v>15604</v>
      </c>
      <c r="U6" s="117">
        <f t="shared" si="0"/>
        <v>15841966.358999968</v>
      </c>
      <c r="V6" s="118">
        <f t="shared" si="0"/>
        <v>1584196.6358999969</v>
      </c>
    </row>
    <row r="11" spans="1:22" ht="15" thickBot="1" x14ac:dyDescent="0.4"/>
    <row r="12" spans="1:22" ht="58.5" thickBot="1" x14ac:dyDescent="0.4">
      <c r="A12" s="68">
        <f>JAN!A1</f>
        <v>2017</v>
      </c>
      <c r="B12" s="199" t="s">
        <v>0</v>
      </c>
      <c r="C12" s="69" t="s">
        <v>1</v>
      </c>
      <c r="D12" s="70" t="s">
        <v>54</v>
      </c>
      <c r="E12" s="71" t="s">
        <v>55</v>
      </c>
      <c r="F12" s="72" t="s">
        <v>2</v>
      </c>
      <c r="G12" s="73" t="s">
        <v>3</v>
      </c>
      <c r="H12" s="74" t="s">
        <v>4</v>
      </c>
      <c r="I12" s="74" t="s">
        <v>5</v>
      </c>
      <c r="J12" s="75" t="s">
        <v>57</v>
      </c>
      <c r="K12" s="88" t="s">
        <v>38</v>
      </c>
      <c r="L12" s="88" t="s">
        <v>56</v>
      </c>
      <c r="M12" s="88" t="s">
        <v>39</v>
      </c>
    </row>
    <row r="13" spans="1:22" ht="15" thickBot="1" x14ac:dyDescent="0.4">
      <c r="A13" s="10" t="s">
        <v>53</v>
      </c>
      <c r="B13" s="11">
        <f>AVERAGE(JAN!B2,FEB!B2,MAR!B2,APR!B2,MAY!B2,JUNE!B2,JULY!B2,AUG!B2,SEP!B2,OCT!B2,NOV!B2,DEC!B2)</f>
        <v>1575172.3333333333</v>
      </c>
      <c r="C13" s="11">
        <f>SUM(JAN!C2,FEB!C2,MAR!C2,APR!C2,MAY!C2,JUNE!C2,JULY!C2,AUG!C2,SEP!C2,OCT!C2,NOV!C2,DEC!C2)</f>
        <v>1598031105.9044118</v>
      </c>
      <c r="D13" s="11">
        <f>AVERAGE(JAN!D2,FEB!D2,MAR!D2,APR!D2,MAY!D2,JUNE!D2,JULY!D2,AUG!D2,SEP!D2,OCT!D2,NOV!D2,DEC!D2)</f>
        <v>47078.25</v>
      </c>
      <c r="E13" s="11">
        <f>SUM(JAN!E2,FEB!E2,MAR!E2,APR!E2,MAY!E2,JUNE!E2,JULY!E2,AUG!E2,SEP!E2,OCT!E2,NOV!E2,DEC!E2)</f>
        <v>751283949.35395896</v>
      </c>
      <c r="F13" s="12">
        <f>B13+D13</f>
        <v>1622250.5833333333</v>
      </c>
      <c r="G13" s="12">
        <f>C13+E13</f>
        <v>2349315055.2583709</v>
      </c>
      <c r="H13" s="13">
        <f>SUM(H14:H53)</f>
        <v>0.99999999999999978</v>
      </c>
      <c r="I13" s="14">
        <f>SUM(I14:I53)</f>
        <v>1</v>
      </c>
      <c r="J13" s="14">
        <f>E13/G13</f>
        <v>0.31978850502506778</v>
      </c>
      <c r="K13" s="89">
        <f>C13/B13</f>
        <v>1014.5119185293875</v>
      </c>
      <c r="L13" s="90">
        <f>E13/D13</f>
        <v>15958.196180910696</v>
      </c>
      <c r="M13" s="91">
        <f>G13/F13</f>
        <v>1448.1825923779886</v>
      </c>
    </row>
    <row r="14" spans="1:22" x14ac:dyDescent="0.35">
      <c r="A14" s="66" t="s">
        <v>7</v>
      </c>
      <c r="B14" s="65">
        <f>AVERAGE(JAN!B3,FEB!B3,MAR!B3,APR!B3,MAY!B3,JUNE!B3,JULY!B3,AUG!B3,SEP!B3,OCT!B3,NOV!B3,DEC!B3)</f>
        <v>1299963.0029120001</v>
      </c>
      <c r="C14" s="65">
        <f>SUM(JAN!C3,FEB!C3,MAR!C3,APR!C3,MAY!C3,JUNE!C3,JULY!C3,AUG!C3,SEP!C3,OCT!C3,NOV!C3,DEC!C3)</f>
        <v>1041735190.5117126</v>
      </c>
      <c r="D14" s="65">
        <f>AVERAGE(JAN!D3,FEB!D3,MAR!D3,APR!D3,MAY!D3,JUNE!D3,JULY!D3,AUG!D3,SEP!D3,OCT!D3,NOV!D3,DEC!D3)</f>
        <v>18169.416666666668</v>
      </c>
      <c r="E14" s="65">
        <f>SUM(JAN!E3,FEB!E3,MAR!E3,APR!E3,MAY!E3,JUNE!E3,JULY!E3,AUG!E3,SEP!E3,OCT!E3,NOV!E3,DEC!E3)</f>
        <v>15456279.233999999</v>
      </c>
      <c r="F14" s="67">
        <f>B14+D14</f>
        <v>1318132.4195786668</v>
      </c>
      <c r="G14" s="67">
        <f>C14+E14</f>
        <v>1057191469.7457125</v>
      </c>
      <c r="H14" s="161">
        <f>G14/G$13</f>
        <v>0.4499998701236117</v>
      </c>
      <c r="I14" s="164">
        <f>F14/F13</f>
        <v>0.81253317651470525</v>
      </c>
      <c r="J14" s="167">
        <f>E14/G14</f>
        <v>1.4620132375564586E-2</v>
      </c>
      <c r="K14" s="92">
        <f t="shared" ref="K14:K51" si="1">C14/B14</f>
        <v>801.35756800628883</v>
      </c>
      <c r="L14" s="93">
        <f t="shared" ref="L14:L51" si="2">E14/D14</f>
        <v>850.67558951167928</v>
      </c>
      <c r="M14" s="94">
        <f t="shared" ref="M14:M51" si="3">G14/F14</f>
        <v>802.03737806831089</v>
      </c>
    </row>
    <row r="15" spans="1:22" x14ac:dyDescent="0.35">
      <c r="A15" s="18" t="s">
        <v>8</v>
      </c>
      <c r="B15" s="80">
        <f>AVERAGE(JAN!B4,FEB!B4,MAR!B4,APR!B4,MAY!B4,JUNE!B4,JULY!B4,AUG!B4,SEP!B4,OCT!B4,NOV!B4,DEC!B4)</f>
        <v>28880</v>
      </c>
      <c r="C15" s="80">
        <f>SUM(JAN!C4,FEB!C4,MAR!C4,APR!C4,MAY!C4,JUNE!C4,JULY!C4,AUG!C4,SEP!C4,OCT!C4,NOV!C4,DEC!C4)</f>
        <v>25235639</v>
      </c>
      <c r="D15" s="80">
        <f>AVERAGE(JAN!D4,FEB!D4,MAR!D4,APR!D4,MAY!D4,JUNE!D4,JULY!D4,AUG!D4,SEP!D4,OCT!D4,NOV!D4,DEC!D4)</f>
        <v>49.416666666666664</v>
      </c>
      <c r="E15" s="80">
        <f>SUM(JAN!E4,FEB!E4,MAR!E4,APR!E4,MAY!E4,JUNE!E4,JULY!E4,AUG!E4,SEP!E4,OCT!E4,NOV!E4,DEC!E4)</f>
        <v>130865</v>
      </c>
      <c r="F15" s="77">
        <f>B15+D15</f>
        <v>28929.416666666668</v>
      </c>
      <c r="G15" s="20">
        <f t="shared" ref="F15:G44" si="4">C15+E15</f>
        <v>25366504</v>
      </c>
      <c r="H15" s="162"/>
      <c r="I15" s="165"/>
      <c r="J15" s="168"/>
      <c r="K15" s="95">
        <f t="shared" si="1"/>
        <v>873.81021468144047</v>
      </c>
      <c r="L15" s="96">
        <f t="shared" si="2"/>
        <v>2648.1956155143339</v>
      </c>
      <c r="M15" s="97">
        <f t="shared" si="3"/>
        <v>876.84118529870113</v>
      </c>
    </row>
    <row r="16" spans="1:22" x14ac:dyDescent="0.35">
      <c r="A16" s="18" t="s">
        <v>9</v>
      </c>
      <c r="B16" s="80">
        <f>AVERAGE(JAN!B5,FEB!B5,MAR!B5,APR!B5,MAY!B5,JUNE!B5,JULY!B5,AUG!B5,SEP!B5,OCT!B5,NOV!B5,DEC!B5)</f>
        <v>1559.25</v>
      </c>
      <c r="C16" s="80">
        <f>SUM(JAN!C5,FEB!C5,MAR!C5,APR!C5,MAY!C5,JUNE!C5,JULY!C5,AUG!C5,SEP!C5,OCT!C5,NOV!C5,DEC!C5)</f>
        <v>1249821</v>
      </c>
      <c r="D16" s="80">
        <f>AVERAGE(JAN!D5,FEB!D5,MAR!D5,APR!D5,MAY!D5,JUNE!D5,JULY!D5,AUG!D5,SEP!D5,OCT!D5,NOV!D5,DEC!D5)</f>
        <v>0</v>
      </c>
      <c r="E16" s="80">
        <f>SUM(JAN!E5,FEB!E5,MAR!E5,APR!E5,MAY!E5,JUNE!E5,JULY!E5,AUG!E5,SEP!E5,OCT!E5,NOV!E5,DEC!E5)</f>
        <v>0</v>
      </c>
      <c r="F16" s="77">
        <f t="shared" si="4"/>
        <v>1559.25</v>
      </c>
      <c r="G16" s="20">
        <f t="shared" si="4"/>
        <v>1249821</v>
      </c>
      <c r="H16" s="162"/>
      <c r="I16" s="165"/>
      <c r="J16" s="168"/>
      <c r="K16" s="95">
        <f t="shared" si="1"/>
        <v>801.5526695526695</v>
      </c>
      <c r="L16" s="96"/>
      <c r="M16" s="97">
        <f t="shared" si="3"/>
        <v>801.5526695526695</v>
      </c>
    </row>
    <row r="17" spans="1:13" x14ac:dyDescent="0.35">
      <c r="A17" s="18" t="s">
        <v>10</v>
      </c>
      <c r="B17" s="80">
        <f>AVERAGE(JAN!B6,FEB!B6,MAR!B6,APR!B6,MAY!B6,JUNE!B6,JULY!B6,AUG!B6,SEP!B6,OCT!B6,NOV!B6,DEC!B6)</f>
        <v>247974.33333333334</v>
      </c>
      <c r="C17" s="80">
        <f>SUM(JAN!C6,FEB!C6,MAR!C6,APR!C6,MAY!C6,JUNE!C6,JULY!C6,AUG!C6,SEP!C6,OCT!C6,NOV!C6,DEC!C6)</f>
        <v>210767842</v>
      </c>
      <c r="D17" s="80">
        <f>AVERAGE(JAN!D6,FEB!D6,MAR!D6,APR!D6,MAY!D6,JUNE!D6,JULY!D6,AUG!D6,SEP!D6,OCT!D6,NOV!D6,DEC!D6)</f>
        <v>682.33333333333337</v>
      </c>
      <c r="E17" s="80">
        <f>SUM(JAN!E6,FEB!E6,MAR!E6,APR!E6,MAY!E6,JUNE!E6,JULY!E6,AUG!E6,SEP!E6,OCT!E6,NOV!E6,DEC!E6)</f>
        <v>74092.299999999988</v>
      </c>
      <c r="F17" s="77">
        <f t="shared" si="4"/>
        <v>248656.66666666669</v>
      </c>
      <c r="G17" s="20">
        <f t="shared" si="4"/>
        <v>210841934.30000001</v>
      </c>
      <c r="H17" s="162"/>
      <c r="I17" s="165"/>
      <c r="J17" s="168"/>
      <c r="K17" s="95">
        <f t="shared" si="1"/>
        <v>849.95829675920754</v>
      </c>
      <c r="L17" s="96"/>
      <c r="M17" s="97">
        <f t="shared" si="3"/>
        <v>847.92391503679767</v>
      </c>
    </row>
    <row r="18" spans="1:13" x14ac:dyDescent="0.35">
      <c r="A18" s="18" t="s">
        <v>11</v>
      </c>
      <c r="B18" s="80">
        <f>AVERAGE(JAN!B7,FEB!B7,MAR!B7,APR!B7,MAY!B7,JUNE!B7,JULY!B7,AUG!B7,SEP!B7,OCT!B7,NOV!B7,DEC!B7)</f>
        <v>230083.5</v>
      </c>
      <c r="C18" s="80">
        <f>SUM(JAN!C7,FEB!C7,MAR!C7,APR!C7,MAY!C7,JUNE!C7,JULY!C7,AUG!C7,SEP!C7,OCT!C7,NOV!C7,DEC!C7)</f>
        <v>187017935</v>
      </c>
      <c r="D18" s="80">
        <f>AVERAGE(JAN!D7,FEB!D7,MAR!D7,APR!D7,MAY!D7,JUNE!D7,JULY!D7,AUG!D7,SEP!D7,OCT!D7,NOV!D7,DEC!D7)</f>
        <v>2090.5833333333335</v>
      </c>
      <c r="E18" s="80">
        <f>SUM(JAN!E7,FEB!E7,MAR!E7,APR!E7,MAY!E7,JUNE!E7,JULY!E7,AUG!E7,SEP!E7,OCT!E7,NOV!E7,DEC!E7)</f>
        <v>1851619</v>
      </c>
      <c r="F18" s="77">
        <f t="shared" si="4"/>
        <v>232174.08333333334</v>
      </c>
      <c r="G18" s="20">
        <f t="shared" si="4"/>
        <v>188869554</v>
      </c>
      <c r="H18" s="162"/>
      <c r="I18" s="165"/>
      <c r="J18" s="168"/>
      <c r="K18" s="95">
        <f t="shared" si="1"/>
        <v>812.8263652108908</v>
      </c>
      <c r="L18" s="96">
        <f t="shared" si="2"/>
        <v>885.694901741938</v>
      </c>
      <c r="M18" s="97">
        <f t="shared" si="3"/>
        <v>813.4825010974165</v>
      </c>
    </row>
    <row r="19" spans="1:13" x14ac:dyDescent="0.35">
      <c r="A19" s="18" t="s">
        <v>12</v>
      </c>
      <c r="B19" s="80">
        <f>AVERAGE(JAN!B8,FEB!B8,MAR!B8,APR!B8,MAY!B8,JUNE!B8,JULY!B8,AUG!B8,SEP!B8,OCT!B8,NOV!B8,DEC!B8)</f>
        <v>40851.75</v>
      </c>
      <c r="C19" s="80">
        <f>SUM(JAN!C8,FEB!C8,MAR!C8,APR!C8,MAY!C8,JUNE!C8,JULY!C8,AUG!C8,SEP!C8,OCT!C8,NOV!C8,DEC!C8)</f>
        <v>29510861.473364592</v>
      </c>
      <c r="D19" s="80">
        <f>AVERAGE(JAN!D8,FEB!D8,MAR!D8,APR!D8,MAY!D8,JUNE!D8,JULY!D8,AUG!D8,SEP!D8,OCT!D8,NOV!D8,DEC!D8)</f>
        <v>238</v>
      </c>
      <c r="E19" s="80">
        <f>SUM(JAN!E8,FEB!E8,MAR!E8,APR!E8,MAY!E8,JUNE!E8,JULY!E8,AUG!E8,SEP!E8,OCT!E8,NOV!E8,DEC!E8)</f>
        <v>206287</v>
      </c>
      <c r="F19" s="77">
        <f t="shared" si="4"/>
        <v>41089.75</v>
      </c>
      <c r="G19" s="20">
        <f t="shared" si="4"/>
        <v>29717148.473364592</v>
      </c>
      <c r="H19" s="162"/>
      <c r="I19" s="165"/>
      <c r="J19" s="168"/>
      <c r="K19" s="95">
        <f t="shared" si="1"/>
        <v>722.38916260293843</v>
      </c>
      <c r="L19" s="96">
        <f t="shared" si="2"/>
        <v>866.75210084033608</v>
      </c>
      <c r="M19" s="97">
        <f t="shared" si="3"/>
        <v>723.22534143830501</v>
      </c>
    </row>
    <row r="20" spans="1:13" x14ac:dyDescent="0.35">
      <c r="A20" s="18" t="s">
        <v>13</v>
      </c>
      <c r="B20" s="80">
        <f>AVERAGE(JAN!B9,FEB!B9,MAR!B9,APR!B9,MAY!B9,JUNE!B9,JULY!B9,AUG!B9,SEP!B9,OCT!B9,NOV!B9,DEC!B9)</f>
        <v>739256.91666666663</v>
      </c>
      <c r="C20" s="80">
        <f>SUM(JAN!C9,FEB!C9,MAR!C9,APR!C9,MAY!C9,JUNE!C9,JULY!C9,AUG!C9,SEP!C9,OCT!C9,NOV!C9,DEC!C9)</f>
        <v>580009191</v>
      </c>
      <c r="D20" s="80">
        <f>AVERAGE(JAN!D9,FEB!D9,MAR!D9,APR!D9,MAY!D9,JUNE!D9,JULY!D9,AUG!D9,SEP!D9,OCT!D9,NOV!D9,DEC!D9)</f>
        <v>15104.5</v>
      </c>
      <c r="E20" s="80">
        <f>SUM(JAN!E9,FEB!E9,MAR!E9,APR!E9,MAY!E9,JUNE!E9,JULY!E9,AUG!E9,SEP!E9,OCT!E9,NOV!E9,DEC!E9)</f>
        <v>13189458</v>
      </c>
      <c r="F20" s="77">
        <f t="shared" si="4"/>
        <v>754361.41666666663</v>
      </c>
      <c r="G20" s="20">
        <f t="shared" si="4"/>
        <v>593198649</v>
      </c>
      <c r="H20" s="162"/>
      <c r="I20" s="165"/>
      <c r="J20" s="168"/>
      <c r="K20" s="95">
        <f t="shared" si="1"/>
        <v>784.58405721150393</v>
      </c>
      <c r="L20" s="96">
        <f t="shared" si="2"/>
        <v>873.21381045383828</v>
      </c>
      <c r="M20" s="97">
        <f t="shared" si="3"/>
        <v>786.35868152058413</v>
      </c>
    </row>
    <row r="21" spans="1:13" ht="15" thickBot="1" x14ac:dyDescent="0.4">
      <c r="A21" s="22" t="s">
        <v>14</v>
      </c>
      <c r="B21" s="80">
        <f>AVERAGE(JAN!B10,FEB!B10,MAR!B10,APR!B10,MAY!B10,JUNE!B10,JULY!B10,AUG!B10,SEP!B10,OCT!B10,NOV!B10,DEC!B10)</f>
        <v>11357.252912000002</v>
      </c>
      <c r="C21" s="80">
        <f>SUM(JAN!C10,FEB!C10,MAR!C10,APR!C10,MAY!C10,JUNE!C10,JULY!C10,AUG!C10,SEP!C10,OCT!C10,NOV!C10,DEC!C10)</f>
        <v>7943901.0383479865</v>
      </c>
      <c r="D21" s="80">
        <f>AVERAGE(JAN!D10,FEB!D10,MAR!D10,APR!D10,MAY!D10,JUNE!D10,JULY!D10,AUG!D10,SEP!D10,OCT!D10,NOV!D10,DEC!D10)</f>
        <v>4.583333333333333</v>
      </c>
      <c r="E21" s="80">
        <f>SUM(JAN!E10,FEB!E10,MAR!E10,APR!E10,MAY!E10,JUNE!E10,JULY!E10,AUG!E10,SEP!E10,OCT!E10,NOV!E10,DEC!E10)</f>
        <v>3957.9339999999952</v>
      </c>
      <c r="F21" s="78">
        <f t="shared" si="4"/>
        <v>11361.836245333336</v>
      </c>
      <c r="G21" s="24">
        <f t="shared" si="4"/>
        <v>7947858.9723479869</v>
      </c>
      <c r="H21" s="163"/>
      <c r="I21" s="166"/>
      <c r="J21" s="169"/>
      <c r="K21" s="98">
        <f t="shared" si="1"/>
        <v>699.4562065228389</v>
      </c>
      <c r="L21" s="99">
        <f t="shared" si="2"/>
        <v>863.54923636363537</v>
      </c>
      <c r="M21" s="100">
        <f t="shared" si="3"/>
        <v>699.52240119746693</v>
      </c>
    </row>
    <row r="22" spans="1:13" x14ac:dyDescent="0.35">
      <c r="A22" s="66" t="s">
        <v>15</v>
      </c>
      <c r="B22" s="79">
        <f>AVERAGE(JAN!B11,FEB!B11,MAR!B11,APR!B11,MAY!B11,JUNE!B11,JULY!B11,AUG!B11,SEP!B11,OCT!B11,NOV!B11,DEC!B11)</f>
        <v>151626.16375466666</v>
      </c>
      <c r="C22" s="79">
        <f>SUM(JAN!C11,FEB!C11,MAR!C11,APR!C11,MAY!C11,JUNE!C11,JULY!C11,AUG!C11,SEP!C11,OCT!C11,NOV!C11,DEC!C11)</f>
        <v>124938262.11775929</v>
      </c>
      <c r="D22" s="79">
        <f>AVERAGE(JAN!D11,FEB!D11,MAR!D11,APR!D11,MAY!D11,JUNE!D11,JULY!D11,AUG!D11,SEP!D11,OCT!D11,NOV!D11,DEC!D11)</f>
        <v>6218.416666666667</v>
      </c>
      <c r="E22" s="79">
        <f>SUM(JAN!E11,FEB!E11,MAR!E11,APR!E11,MAY!E11,JUNE!E11,JULY!E11,AUG!E11,SEP!E11,OCT!E11,NOV!E11,DEC!E11)</f>
        <v>4860730.4999999991</v>
      </c>
      <c r="F22" s="76">
        <f t="shared" si="4"/>
        <v>157844.58042133332</v>
      </c>
      <c r="G22" s="76">
        <f t="shared" si="4"/>
        <v>129798992.61775929</v>
      </c>
      <c r="H22" s="161">
        <f>G22/G13</f>
        <v>5.5249717285570439E-2</v>
      </c>
      <c r="I22" s="170">
        <f>F22/F13</f>
        <v>9.7299752604804626E-2</v>
      </c>
      <c r="J22" s="173">
        <f>E22/G22</f>
        <v>3.7448137323486029E-2</v>
      </c>
      <c r="K22" s="92">
        <f t="shared" si="1"/>
        <v>823.98880921310661</v>
      </c>
      <c r="L22" s="93">
        <f t="shared" si="2"/>
        <v>781.66690341860851</v>
      </c>
      <c r="M22" s="94">
        <f t="shared" si="3"/>
        <v>822.32150303347657</v>
      </c>
    </row>
    <row r="23" spans="1:13" x14ac:dyDescent="0.35">
      <c r="A23" s="18" t="s">
        <v>8</v>
      </c>
      <c r="B23" s="80">
        <f>AVERAGE(JAN!B12,FEB!B12,MAR!B12,APR!B12,MAY!B12,JUNE!B12,JULY!B12,AUG!B12,SEP!B12,OCT!B12,NOV!B12,DEC!B12)</f>
        <v>5710.416666666667</v>
      </c>
      <c r="C23" s="80">
        <f>SUM(JAN!C12,FEB!C12,MAR!C12,APR!C12,MAY!C12,JUNE!C12,JULY!C12,AUG!C12,SEP!C12,OCT!C12,NOV!C12,DEC!C12)</f>
        <v>4640829</v>
      </c>
      <c r="D23" s="80">
        <f>AVERAGE(JAN!D12,FEB!D12,MAR!D12,APR!D12,MAY!D12,JUNE!D12,JULY!D12,AUG!D12,SEP!D12,OCT!D12,NOV!D12,DEC!D12)</f>
        <v>0</v>
      </c>
      <c r="E23" s="80">
        <f>SUM(JAN!E12,FEB!E12,MAR!E12,APR!E12,MAY!E12,JUNE!E12,JULY!E12,AUG!E12,SEP!E12,OCT!E12,NOV!E12,DEC!E12)</f>
        <v>0</v>
      </c>
      <c r="F23" s="81">
        <f t="shared" si="4"/>
        <v>5710.416666666667</v>
      </c>
      <c r="G23" s="26">
        <f t="shared" si="4"/>
        <v>4640829</v>
      </c>
      <c r="H23" s="162"/>
      <c r="I23" s="171"/>
      <c r="J23" s="174"/>
      <c r="K23" s="95">
        <f t="shared" si="1"/>
        <v>812.69533746807735</v>
      </c>
      <c r="L23" s="96"/>
      <c r="M23" s="97">
        <f t="shared" si="3"/>
        <v>812.69533746807735</v>
      </c>
    </row>
    <row r="24" spans="1:13" x14ac:dyDescent="0.35">
      <c r="A24" s="18" t="s">
        <v>9</v>
      </c>
      <c r="B24" s="80">
        <f>AVERAGE(JAN!B13,FEB!B13,MAR!B13,APR!B13,MAY!B13,JUNE!B13,JULY!B13,AUG!B13,SEP!B13,OCT!B13,NOV!B13,DEC!B13)</f>
        <v>112.5</v>
      </c>
      <c r="C24" s="80">
        <f>SUM(JAN!C13,FEB!C13,MAR!C13,APR!C13,MAY!C13,JUNE!C13,JULY!C13,AUG!C13,SEP!C13,OCT!C13,NOV!C13,DEC!C13)</f>
        <v>78136</v>
      </c>
      <c r="D24" s="80">
        <f>AVERAGE(JAN!D13,FEB!D13,MAR!D13,APR!D13,MAY!D13,JUNE!D13,JULY!D13,AUG!D13,SEP!D13,OCT!D13,NOV!D13,DEC!D13)</f>
        <v>0</v>
      </c>
      <c r="E24" s="80">
        <f>SUM(JAN!E13,FEB!E13,MAR!E13,APR!E13,MAY!E13,JUNE!E13,JULY!E13,AUG!E13,SEP!E13,OCT!E13,NOV!E13,DEC!E13)</f>
        <v>0</v>
      </c>
      <c r="F24" s="81">
        <f t="shared" si="4"/>
        <v>112.5</v>
      </c>
      <c r="G24" s="26">
        <f t="shared" si="4"/>
        <v>78136</v>
      </c>
      <c r="H24" s="162"/>
      <c r="I24" s="171"/>
      <c r="J24" s="174"/>
      <c r="K24" s="95">
        <f t="shared" si="1"/>
        <v>694.54222222222222</v>
      </c>
      <c r="L24" s="96"/>
      <c r="M24" s="97">
        <f t="shared" si="3"/>
        <v>694.54222222222222</v>
      </c>
    </row>
    <row r="25" spans="1:13" x14ac:dyDescent="0.35">
      <c r="A25" s="18" t="s">
        <v>10</v>
      </c>
      <c r="B25" s="80">
        <f>AVERAGE(JAN!B14,FEB!B14,MAR!B14,APR!B14,MAY!B14,JUNE!B14,JULY!B14,AUG!B14,SEP!B14,OCT!B14,NOV!B14,DEC!B14)</f>
        <v>38241</v>
      </c>
      <c r="C25" s="80">
        <f>SUM(JAN!C14,FEB!C14,MAR!C14,APR!C14,MAY!C14,JUNE!C14,JULY!C14,AUG!C14,SEP!C14,OCT!C14,NOV!C14,DEC!C14)</f>
        <v>34381732</v>
      </c>
      <c r="D25" s="80">
        <f>AVERAGE(JAN!D14,FEB!D14,MAR!D14,APR!D14,MAY!D14,JUNE!D14,JULY!D14,AUG!D14,SEP!D14,OCT!D14,NOV!D14,DEC!D14)</f>
        <v>110.75</v>
      </c>
      <c r="E25" s="80">
        <f>SUM(JAN!E14,FEB!E14,MAR!E14,APR!E14,MAY!E14,JUNE!E14,JULY!E14,AUG!E14,SEP!E14,OCT!E14,NOV!E14,DEC!E14)</f>
        <v>5673.7999999999975</v>
      </c>
      <c r="F25" s="81">
        <f t="shared" si="4"/>
        <v>38351.75</v>
      </c>
      <c r="G25" s="26">
        <f t="shared" si="4"/>
        <v>34387405.799999997</v>
      </c>
      <c r="H25" s="162"/>
      <c r="I25" s="171"/>
      <c r="J25" s="174"/>
      <c r="K25" s="95">
        <f t="shared" si="1"/>
        <v>899.08035877722864</v>
      </c>
      <c r="L25" s="96"/>
      <c r="M25" s="97">
        <f t="shared" si="3"/>
        <v>896.63198680633866</v>
      </c>
    </row>
    <row r="26" spans="1:13" x14ac:dyDescent="0.35">
      <c r="A26" s="18" t="s">
        <v>11</v>
      </c>
      <c r="B26" s="80">
        <f>AVERAGE(JAN!B15,FEB!B15,MAR!B15,APR!B15,MAY!B15,JUNE!B15,JULY!B15,AUG!B15,SEP!B15,OCT!B15,NOV!B15,DEC!B15)</f>
        <v>29508.666666666668</v>
      </c>
      <c r="C26" s="80">
        <f>SUM(JAN!C15,FEB!C15,MAR!C15,APR!C15,MAY!C15,JUNE!C15,JULY!C15,AUG!C15,SEP!C15,OCT!C15,NOV!C15,DEC!C15)</f>
        <v>23022655</v>
      </c>
      <c r="D26" s="80">
        <f>AVERAGE(JAN!D15,FEB!D15,MAR!D15,APR!D15,MAY!D15,JUNE!D15,JULY!D15,AUG!D15,SEP!D15,OCT!D15,NOV!D15,DEC!D15)</f>
        <v>1195.25</v>
      </c>
      <c r="E26" s="80">
        <f>SUM(JAN!E15,FEB!E15,MAR!E15,APR!E15,MAY!E15,JUNE!E15,JULY!E15,AUG!E15,SEP!E15,OCT!E15,NOV!E15,DEC!E15)</f>
        <v>973379</v>
      </c>
      <c r="F26" s="81">
        <f t="shared" si="4"/>
        <v>30703.916666666668</v>
      </c>
      <c r="G26" s="26">
        <f t="shared" si="4"/>
        <v>23996034</v>
      </c>
      <c r="H26" s="162"/>
      <c r="I26" s="171"/>
      <c r="J26" s="174"/>
      <c r="K26" s="95">
        <f t="shared" si="1"/>
        <v>780.19977181844877</v>
      </c>
      <c r="L26" s="96">
        <f t="shared" si="2"/>
        <v>814.37272537126125</v>
      </c>
      <c r="M26" s="97">
        <f t="shared" si="3"/>
        <v>781.53006538253806</v>
      </c>
    </row>
    <row r="27" spans="1:13" x14ac:dyDescent="0.35">
      <c r="A27" s="18" t="s">
        <v>12</v>
      </c>
      <c r="B27" s="80">
        <f>AVERAGE(JAN!B16,FEB!B16,MAR!B16,APR!B16,MAY!B16,JUNE!B16,JULY!B16,AUG!B16,SEP!B16,OCT!B16,NOV!B16,DEC!B16)</f>
        <v>9950.75</v>
      </c>
      <c r="C27" s="80">
        <f>SUM(JAN!C16,FEB!C16,MAR!C16,APR!C16,MAY!C16,JUNE!C16,JULY!C16,AUG!C16,SEP!C16,OCT!C16,NOV!C16,DEC!C16)</f>
        <v>7342916.8861072948</v>
      </c>
      <c r="D27" s="80">
        <f>AVERAGE(JAN!D16,FEB!D16,MAR!D16,APR!D16,MAY!D16,JUNE!D16,JULY!D16,AUG!D16,SEP!D16,OCT!D16,NOV!D16,DEC!D16)</f>
        <v>0</v>
      </c>
      <c r="E27" s="80">
        <f>SUM(JAN!E16,FEB!E16,MAR!E16,APR!E16,MAY!E16,JUNE!E16,JULY!E16,AUG!E16,SEP!E16,OCT!E16,NOV!E16,DEC!E16)</f>
        <v>0</v>
      </c>
      <c r="F27" s="81">
        <f t="shared" si="4"/>
        <v>9950.75</v>
      </c>
      <c r="G27" s="26">
        <f t="shared" si="4"/>
        <v>7342916.8861072948</v>
      </c>
      <c r="H27" s="162"/>
      <c r="I27" s="171"/>
      <c r="J27" s="174"/>
      <c r="K27" s="95">
        <f t="shared" si="1"/>
        <v>737.92597403284128</v>
      </c>
      <c r="L27" s="96"/>
      <c r="M27" s="97">
        <f t="shared" si="3"/>
        <v>737.92597403284128</v>
      </c>
    </row>
    <row r="28" spans="1:13" x14ac:dyDescent="0.35">
      <c r="A28" s="18" t="s">
        <v>13</v>
      </c>
      <c r="B28" s="80">
        <f>AVERAGE(JAN!B17,FEB!B17,MAR!B17,APR!B17,MAY!B17,JUNE!B17,JULY!B17,AUG!B17,SEP!B17,OCT!B17,NOV!B17,DEC!B17)</f>
        <v>65312.833333333336</v>
      </c>
      <c r="C28" s="80">
        <f>SUM(JAN!C17,FEB!C17,MAR!C17,APR!C17,MAY!C17,JUNE!C17,JULY!C17,AUG!C17,SEP!C17,OCT!C17,NOV!C17,DEC!C17)</f>
        <v>53346408</v>
      </c>
      <c r="D28" s="80">
        <f>AVERAGE(JAN!D17,FEB!D17,MAR!D17,APR!D17,MAY!D17,JUNE!D17,JULY!D17,AUG!D17,SEP!D17,OCT!D17,NOV!D17,DEC!D17)</f>
        <v>4912</v>
      </c>
      <c r="E28" s="80">
        <f>SUM(JAN!E17,FEB!E17,MAR!E17,APR!E17,MAY!E17,JUNE!E17,JULY!E17,AUG!E17,SEP!E17,OCT!E17,NOV!E17,DEC!E17)</f>
        <v>3881616</v>
      </c>
      <c r="F28" s="81">
        <f t="shared" si="4"/>
        <v>70224.833333333343</v>
      </c>
      <c r="G28" s="26">
        <f t="shared" si="4"/>
        <v>57228024</v>
      </c>
      <c r="H28" s="162"/>
      <c r="I28" s="171"/>
      <c r="J28" s="174"/>
      <c r="K28" s="95">
        <f t="shared" si="1"/>
        <v>816.78293954480614</v>
      </c>
      <c r="L28" s="96"/>
      <c r="M28" s="97">
        <f t="shared" si="3"/>
        <v>814.92573614746914</v>
      </c>
    </row>
    <row r="29" spans="1:13" ht="15" thickBot="1" x14ac:dyDescent="0.4">
      <c r="A29" s="22" t="s">
        <v>14</v>
      </c>
      <c r="B29" s="80">
        <f>AVERAGE(JAN!B18,FEB!B18,MAR!B18,APR!B18,MAY!B18,JUNE!B18,JULY!B18,AUG!B18,SEP!B18,OCT!B18,NOV!B18,DEC!B18)</f>
        <v>2789.9970879999987</v>
      </c>
      <c r="C29" s="80">
        <f>SUM(JAN!C18,FEB!C18,MAR!C18,APR!C18,MAY!C18,JUNE!C18,JULY!C18,AUG!C18,SEP!C18,OCT!C18,NOV!C18,DEC!C18)</f>
        <v>2125585.2316519869</v>
      </c>
      <c r="D29" s="80">
        <f>AVERAGE(JAN!D18,FEB!D18,MAR!D18,APR!D18,MAY!D18,JUNE!D18,JULY!D18,AUG!D18,SEP!D18,OCT!D18,NOV!D18,DEC!D18)</f>
        <v>0.41666666666666669</v>
      </c>
      <c r="E29" s="80">
        <f>SUM(JAN!E18,FEB!E18,MAR!E18,APR!E18,MAY!E18,JUNE!E18,JULY!E18,AUG!E18,SEP!E18,OCT!E18,NOV!E18,DEC!E18)</f>
        <v>61.7</v>
      </c>
      <c r="F29" s="82">
        <f t="shared" si="4"/>
        <v>2790.4137546666652</v>
      </c>
      <c r="G29" s="27">
        <f t="shared" si="4"/>
        <v>2125646.9316519871</v>
      </c>
      <c r="H29" s="163"/>
      <c r="I29" s="172"/>
      <c r="J29" s="175"/>
      <c r="K29" s="98">
        <f t="shared" si="1"/>
        <v>761.85930114203325</v>
      </c>
      <c r="L29" s="99"/>
      <c r="M29" s="100">
        <f t="shared" si="3"/>
        <v>761.76765115821001</v>
      </c>
    </row>
    <row r="30" spans="1:13" x14ac:dyDescent="0.35">
      <c r="A30" s="66" t="s">
        <v>16</v>
      </c>
      <c r="B30" s="79">
        <f>AVERAGE(JAN!B19,FEB!B19,MAR!B19,APR!B19,MAY!B19,JUNE!B19,JULY!B19,AUG!B19,SEP!B19,OCT!B19,NOV!B19,DEC!B19)</f>
        <v>101480.83333333333</v>
      </c>
      <c r="C30" s="79">
        <f>SUM(JAN!C19,FEB!C19,MAR!C19,APR!C19,MAY!C19,JUNE!C19,JULY!C19,AUG!C19,SEP!C19,OCT!C19,NOV!C19,DEC!C19)</f>
        <v>147448775.6694383</v>
      </c>
      <c r="D30" s="79">
        <f>AVERAGE(JAN!D19,FEB!D19,MAR!D19,APR!D19,MAY!D19,JUNE!D19,JULY!D19,AUG!D19,SEP!D19,OCT!D19,NOV!D19,DEC!D19)</f>
        <v>10391</v>
      </c>
      <c r="E30" s="79">
        <f>SUM(JAN!E19,FEB!E19,MAR!E19,APR!E19,MAY!E19,JUNE!E19,JULY!E19,AUG!E19,SEP!E19,OCT!E19,NOV!E19,DEC!E19)</f>
        <v>34638802.012436725</v>
      </c>
      <c r="F30" s="76">
        <f t="shared" si="4"/>
        <v>111871.83333333333</v>
      </c>
      <c r="G30" s="76">
        <f t="shared" si="4"/>
        <v>182087577.68187502</v>
      </c>
      <c r="H30" s="161">
        <f>G30/G13</f>
        <v>7.7506666155446546E-2</v>
      </c>
      <c r="I30" s="170">
        <f>F30/F13</f>
        <v>6.8960883406473328E-2</v>
      </c>
      <c r="J30" s="173">
        <f>E30/G30</f>
        <v>0.19023154930949837</v>
      </c>
      <c r="K30" s="92">
        <f t="shared" si="1"/>
        <v>1452.9716679120522</v>
      </c>
      <c r="L30" s="93">
        <f t="shared" si="2"/>
        <v>3333.5388328781373</v>
      </c>
      <c r="M30" s="94">
        <f t="shared" si="3"/>
        <v>1627.6445308563671</v>
      </c>
    </row>
    <row r="31" spans="1:13" x14ac:dyDescent="0.35">
      <c r="A31" s="18" t="s">
        <v>8</v>
      </c>
      <c r="B31" s="80">
        <f>AVERAGE(JAN!B20,FEB!B20,MAR!B20,APR!B20,MAY!B20,JUNE!B20,JULY!B20,AUG!B20,SEP!B20,OCT!B20,NOV!B20,DEC!B20)</f>
        <v>4043.5833333333335</v>
      </c>
      <c r="C31" s="80">
        <f>SUM(JAN!C20,FEB!C20,MAR!C20,APR!C20,MAY!C20,JUNE!C20,JULY!C20,AUG!C20,SEP!C20,OCT!C20,NOV!C20,DEC!C20)</f>
        <v>8123547</v>
      </c>
      <c r="D31" s="80">
        <f>AVERAGE(JAN!D20,FEB!D20,MAR!D20,APR!D20,MAY!D20,JUNE!D20,JULY!D20,AUG!D20,SEP!D20,OCT!D20,NOV!D20,DEC!D20)</f>
        <v>484</v>
      </c>
      <c r="E31" s="80">
        <f>SUM(JAN!E20,FEB!E20,MAR!E20,APR!E20,MAY!E20,JUNE!E20,JULY!E20,AUG!E20,SEP!E20,OCT!E20,NOV!E20,DEC!E20)</f>
        <v>1597319</v>
      </c>
      <c r="F31" s="81">
        <f t="shared" si="4"/>
        <v>4527.5833333333339</v>
      </c>
      <c r="G31" s="26">
        <f t="shared" si="4"/>
        <v>9720866</v>
      </c>
      <c r="H31" s="162"/>
      <c r="I31" s="171"/>
      <c r="J31" s="174"/>
      <c r="K31" s="95">
        <f t="shared" si="1"/>
        <v>2008.9970529439647</v>
      </c>
      <c r="L31" s="96">
        <f t="shared" si="2"/>
        <v>3300.245867768595</v>
      </c>
      <c r="M31" s="97">
        <f t="shared" si="3"/>
        <v>2147.0319338867312</v>
      </c>
    </row>
    <row r="32" spans="1:13" x14ac:dyDescent="0.35">
      <c r="A32" s="18" t="s">
        <v>9</v>
      </c>
      <c r="B32" s="80">
        <f>AVERAGE(JAN!B21,FEB!B21,MAR!B21,APR!B21,MAY!B21,JUNE!B21,JULY!B21,AUG!B21,SEP!B21,OCT!B21,NOV!B21,DEC!B21)</f>
        <v>174.91666666666666</v>
      </c>
      <c r="C32" s="80">
        <f>SUM(JAN!C21,FEB!C21,MAR!C21,APR!C21,MAY!C21,JUNE!C21,JULY!C21,AUG!C21,SEP!C21,OCT!C21,NOV!C21,DEC!C21)</f>
        <v>693059</v>
      </c>
      <c r="D32" s="80">
        <f>AVERAGE(JAN!D21,FEB!D21,MAR!D21,APR!D21,MAY!D21,JUNE!D21,JULY!D21,AUG!D21,SEP!D21,OCT!D21,NOV!D21,DEC!D21)</f>
        <v>0</v>
      </c>
      <c r="E32" s="80">
        <f>SUM(JAN!E21,FEB!E21,MAR!E21,APR!E21,MAY!E21,JUNE!E21,JULY!E21,AUG!E21,SEP!E21,OCT!E21,NOV!E21,DEC!E21)</f>
        <v>0</v>
      </c>
      <c r="F32" s="81">
        <f t="shared" si="4"/>
        <v>174.91666666666666</v>
      </c>
      <c r="G32" s="26">
        <f t="shared" si="4"/>
        <v>693059</v>
      </c>
      <c r="H32" s="162"/>
      <c r="I32" s="171"/>
      <c r="J32" s="174"/>
      <c r="K32" s="95">
        <f t="shared" si="1"/>
        <v>3962.2239161505481</v>
      </c>
      <c r="L32" s="96"/>
      <c r="M32" s="97">
        <f t="shared" si="3"/>
        <v>3962.2239161505481</v>
      </c>
    </row>
    <row r="33" spans="1:13" x14ac:dyDescent="0.35">
      <c r="A33" s="18" t="s">
        <v>10</v>
      </c>
      <c r="B33" s="80">
        <f>AVERAGE(JAN!B22,FEB!B22,MAR!B22,APR!B22,MAY!B22,JUNE!B22,JULY!B22,AUG!B22,SEP!B22,OCT!B22,NOV!B22,DEC!B22)</f>
        <v>21427.75</v>
      </c>
      <c r="C33" s="80">
        <f>SUM(JAN!C22,FEB!C22,MAR!C22,APR!C22,MAY!C22,JUNE!C22,JULY!C22,AUG!C22,SEP!C22,OCT!C22,NOV!C22,DEC!C22)</f>
        <v>3115834.4999999986</v>
      </c>
      <c r="D33" s="80">
        <f>AVERAGE(JAN!D22,FEB!D22,MAR!D22,APR!D22,MAY!D22,JUNE!D22,JULY!D22,AUG!D22,SEP!D22,OCT!D22,NOV!D22,DEC!D22)</f>
        <v>2158.75</v>
      </c>
      <c r="E33" s="80">
        <f>SUM(JAN!E22,FEB!E22,MAR!E22,APR!E22,MAY!E22,JUNE!E22,JULY!E22,AUG!E22,SEP!E22,OCT!E22,NOV!E22,DEC!E22)</f>
        <v>499841.59999999951</v>
      </c>
      <c r="F33" s="81">
        <f t="shared" si="4"/>
        <v>23586.5</v>
      </c>
      <c r="G33" s="26">
        <f t="shared" si="4"/>
        <v>3615676.0999999982</v>
      </c>
      <c r="H33" s="162"/>
      <c r="I33" s="171"/>
      <c r="J33" s="174"/>
      <c r="K33" s="95">
        <f t="shared" si="1"/>
        <v>145.41118409539027</v>
      </c>
      <c r="L33" s="96"/>
      <c r="M33" s="97">
        <f t="shared" si="3"/>
        <v>153.29430394505323</v>
      </c>
    </row>
    <row r="34" spans="1:13" x14ac:dyDescent="0.35">
      <c r="A34" s="18" t="s">
        <v>11</v>
      </c>
      <c r="B34" s="80">
        <f>AVERAGE(JAN!B23,FEB!B23,MAR!B23,APR!B23,MAY!B23,JUNE!B23,JULY!B23,AUG!B23,SEP!B23,OCT!B23,NOV!B23,DEC!B23)</f>
        <v>22035</v>
      </c>
      <c r="C34" s="80">
        <f>SUM(JAN!C23,FEB!C23,MAR!C23,APR!C23,MAY!C23,JUNE!C23,JULY!C23,AUG!C23,SEP!C23,OCT!C23,NOV!C23,DEC!C23)</f>
        <v>45122553</v>
      </c>
      <c r="D34" s="80">
        <f>AVERAGE(JAN!D23,FEB!D23,MAR!D23,APR!D23,MAY!D23,JUNE!D23,JULY!D23,AUG!D23,SEP!D23,OCT!D23,NOV!D23,DEC!D23)</f>
        <v>2167.6666666666665</v>
      </c>
      <c r="E34" s="80">
        <f>SUM(JAN!E23,FEB!E23,MAR!E23,APR!E23,MAY!E23,JUNE!E23,JULY!E23,AUG!E23,SEP!E23,OCT!E23,NOV!E23,DEC!E23)</f>
        <v>8743617</v>
      </c>
      <c r="F34" s="81">
        <f t="shared" si="4"/>
        <v>24202.666666666668</v>
      </c>
      <c r="G34" s="26">
        <f t="shared" si="4"/>
        <v>53866170</v>
      </c>
      <c r="H34" s="162"/>
      <c r="I34" s="171"/>
      <c r="J34" s="174"/>
      <c r="K34" s="95">
        <f t="shared" si="1"/>
        <v>2047.7673247106875</v>
      </c>
      <c r="L34" s="96">
        <f t="shared" si="2"/>
        <v>4033.6538520682766</v>
      </c>
      <c r="M34" s="97">
        <f t="shared" si="3"/>
        <v>2225.6295449537238</v>
      </c>
    </row>
    <row r="35" spans="1:13" x14ac:dyDescent="0.35">
      <c r="A35" s="18" t="s">
        <v>12</v>
      </c>
      <c r="B35" s="80">
        <f>AVERAGE(JAN!B24,FEB!B24,MAR!B24,APR!B24,MAY!B24,JUNE!B24,JULY!B24,AUG!B24,SEP!B24,OCT!B24,NOV!B24,DEC!B24)</f>
        <v>3429.6666666666665</v>
      </c>
      <c r="C35" s="80">
        <f>SUM(JAN!C24,FEB!C24,MAR!C24,APR!C24,MAY!C24,JUNE!C24,JULY!C24,AUG!C24,SEP!C24,OCT!C24,NOV!C24,DEC!C24)</f>
        <v>5263712.7904383242</v>
      </c>
      <c r="D35" s="80">
        <f>AVERAGE(JAN!D24,FEB!D24,MAR!D24,APR!D24,MAY!D24,JUNE!D24,JULY!D24,AUG!D24,SEP!D24,OCT!D24,NOV!D24,DEC!D24)</f>
        <v>212.5</v>
      </c>
      <c r="E35" s="80">
        <f>SUM(JAN!E24,FEB!E24,MAR!E24,APR!E24,MAY!E24,JUNE!E24,JULY!E24,AUG!E24,SEP!E24,OCT!E24,NOV!E24,DEC!E24)</f>
        <v>780480.83443673421</v>
      </c>
      <c r="F35" s="81">
        <f t="shared" si="4"/>
        <v>3642.1666666666665</v>
      </c>
      <c r="G35" s="26">
        <f t="shared" si="4"/>
        <v>6044193.6248750584</v>
      </c>
      <c r="H35" s="162"/>
      <c r="I35" s="171"/>
      <c r="J35" s="174"/>
      <c r="K35" s="95">
        <f t="shared" si="1"/>
        <v>1534.7592935479613</v>
      </c>
      <c r="L35" s="96">
        <f t="shared" si="2"/>
        <v>3672.8509855846314</v>
      </c>
      <c r="M35" s="97">
        <f t="shared" si="3"/>
        <v>1659.5049535189837</v>
      </c>
    </row>
    <row r="36" spans="1:13" x14ac:dyDescent="0.35">
      <c r="A36" s="18" t="s">
        <v>13</v>
      </c>
      <c r="B36" s="80">
        <f>AVERAGE(JAN!B25,FEB!B25,MAR!B25,APR!B25,MAY!B25,JUNE!B25,JULY!B25,AUG!B25,SEP!B25,OCT!B25,NOV!B25,DEC!B25)</f>
        <v>49092</v>
      </c>
      <c r="C36" s="80">
        <f>SUM(JAN!C25,FEB!C25,MAR!C25,APR!C25,MAY!C25,JUNE!C25,JULY!C25,AUG!C25,SEP!C25,OCT!C25,NOV!C25,DEC!C25)</f>
        <v>82890638</v>
      </c>
      <c r="D36" s="80">
        <f>AVERAGE(JAN!D25,FEB!D25,MAR!D25,APR!D25,MAY!D25,JUNE!D25,JULY!D25,AUG!D25,SEP!D25,OCT!D25,NOV!D25,DEC!D25)</f>
        <v>5273</v>
      </c>
      <c r="E36" s="80">
        <f>SUM(JAN!E25,FEB!E25,MAR!E25,APR!E25,MAY!E25,JUNE!E25,JULY!E25,AUG!E25,SEP!E25,OCT!E25,NOV!E25,DEC!E25)</f>
        <v>22643935.999999996</v>
      </c>
      <c r="F36" s="81">
        <f t="shared" si="4"/>
        <v>54365</v>
      </c>
      <c r="G36" s="26">
        <f t="shared" si="4"/>
        <v>105534574</v>
      </c>
      <c r="H36" s="162"/>
      <c r="I36" s="171"/>
      <c r="J36" s="174"/>
      <c r="K36" s="95">
        <f t="shared" si="1"/>
        <v>1688.4754746190824</v>
      </c>
      <c r="L36" s="96">
        <f t="shared" si="2"/>
        <v>4294.3174663379477</v>
      </c>
      <c r="M36" s="97">
        <f t="shared" si="3"/>
        <v>1941.2227352156719</v>
      </c>
    </row>
    <row r="37" spans="1:13" ht="15" thickBot="1" x14ac:dyDescent="0.4">
      <c r="A37" s="22" t="s">
        <v>14</v>
      </c>
      <c r="B37" s="80">
        <f>AVERAGE(JAN!B26,FEB!B26,MAR!B26,APR!B26,MAY!B26,JUNE!B26,JULY!B26,AUG!B26,SEP!B26,OCT!B26,NOV!B26,DEC!B26)</f>
        <v>1277.9166666666667</v>
      </c>
      <c r="C37" s="80">
        <f>SUM(JAN!C26,FEB!C26,MAR!C26,APR!C26,MAY!C26,JUNE!C26,JULY!C26,AUG!C26,SEP!C26,OCT!C26,NOV!C26,DEC!C26)</f>
        <v>2239431.3789999979</v>
      </c>
      <c r="D37" s="80">
        <f>AVERAGE(JAN!D26,FEB!D26,MAR!D26,APR!D26,MAY!D26,JUNE!D26,JULY!D26,AUG!D26,SEP!D26,OCT!D26,NOV!D26,DEC!D26)</f>
        <v>95.083333333333329</v>
      </c>
      <c r="E37" s="80">
        <f>SUM(JAN!E26,FEB!E26,MAR!E26,APR!E26,MAY!E26,JUNE!E26,JULY!E26,AUG!E26,SEP!E26,OCT!E26,NOV!E26,DEC!E26)</f>
        <v>373607.5779999998</v>
      </c>
      <c r="F37" s="82">
        <f t="shared" si="4"/>
        <v>1373</v>
      </c>
      <c r="G37" s="27">
        <f t="shared" si="4"/>
        <v>2613038.9569999976</v>
      </c>
      <c r="H37" s="163"/>
      <c r="I37" s="172"/>
      <c r="J37" s="175"/>
      <c r="K37" s="98">
        <f t="shared" si="1"/>
        <v>1752.4079913922383</v>
      </c>
      <c r="L37" s="99">
        <f t="shared" si="2"/>
        <v>3929.2646240140211</v>
      </c>
      <c r="M37" s="100">
        <f t="shared" si="3"/>
        <v>1903.1602017479954</v>
      </c>
    </row>
    <row r="38" spans="1:13" x14ac:dyDescent="0.35">
      <c r="A38" s="66" t="s">
        <v>17</v>
      </c>
      <c r="B38" s="79">
        <f>AVERAGE(JAN!B27,FEB!B27,MAR!B27,APR!B27,MAY!B27,JUNE!B27,JULY!B27,AUG!B27,SEP!B27,OCT!B27,NOV!B27,DEC!B27)</f>
        <v>16767.916666666668</v>
      </c>
      <c r="C38" s="79">
        <f>SUM(JAN!C27,FEB!C27,MAR!C27,APR!C27,MAY!C27,JUNE!C27,JULY!C27,AUG!C27,SEP!C27,OCT!C27,NOV!C27,DEC!C27)</f>
        <v>128273827.29817957</v>
      </c>
      <c r="D38" s="79">
        <f>AVERAGE(JAN!D27,FEB!D27,MAR!D27,APR!D27,MAY!D27,JUNE!D27,JULY!D27,AUG!D27,SEP!D27,OCT!D27,NOV!D27,DEC!D27)</f>
        <v>7419.333333333333</v>
      </c>
      <c r="E38" s="79">
        <f>SUM(JAN!E27,FEB!E27,MAR!E27,APR!E27,MAY!E27,JUNE!E27,JULY!E27,AUG!E27,SEP!E27,OCT!E27,NOV!E27,DEC!E27)</f>
        <v>112367582.30740373</v>
      </c>
      <c r="F38" s="76">
        <f t="shared" si="4"/>
        <v>24187.25</v>
      </c>
      <c r="G38" s="76">
        <f t="shared" si="4"/>
        <v>240641409.60558331</v>
      </c>
      <c r="H38" s="161">
        <f>G38/G13</f>
        <v>0.10243045481148473</v>
      </c>
      <c r="I38" s="170">
        <f>F38/F13</f>
        <v>1.490968796590046E-2</v>
      </c>
      <c r="J38" s="173">
        <f>E38/G38</f>
        <v>0.46695031620524802</v>
      </c>
      <c r="K38" s="92">
        <f t="shared" si="1"/>
        <v>7649.9561542536821</v>
      </c>
      <c r="L38" s="93">
        <f t="shared" si="2"/>
        <v>15145.239775461012</v>
      </c>
      <c r="M38" s="94">
        <f t="shared" si="3"/>
        <v>9949.1016798347609</v>
      </c>
    </row>
    <row r="39" spans="1:13" x14ac:dyDescent="0.35">
      <c r="A39" s="18" t="s">
        <v>8</v>
      </c>
      <c r="B39" s="80">
        <f>AVERAGE(JAN!B28,FEB!B28,MAR!B28,APR!B28,MAY!B28,JUNE!B28,JULY!B28,AUG!B28,SEP!B28,OCT!B28,NOV!B28,DEC!B28)</f>
        <v>378.75</v>
      </c>
      <c r="C39" s="80">
        <f>SUM(JAN!C28,FEB!C28,MAR!C28,APR!C28,MAY!C28,JUNE!C28,JULY!C28,AUG!C28,SEP!C28,OCT!C28,NOV!C28,DEC!C28)</f>
        <v>6570373</v>
      </c>
      <c r="D39" s="80">
        <f>AVERAGE(JAN!D28,FEB!D28,MAR!D28,APR!D28,MAY!D28,JUNE!D28,JULY!D28,AUG!D28,SEP!D28,OCT!D28,NOV!D28,DEC!D28)</f>
        <v>259.83333333333331</v>
      </c>
      <c r="E39" s="80">
        <f>SUM(JAN!E28,FEB!E28,MAR!E28,APR!E28,MAY!E28,JUNE!E28,JULY!E28,AUG!E28,SEP!E28,OCT!E28,NOV!E28,DEC!E28)</f>
        <v>5938543</v>
      </c>
      <c r="F39" s="81">
        <f t="shared" si="4"/>
        <v>638.58333333333326</v>
      </c>
      <c r="G39" s="26">
        <f t="shared" si="4"/>
        <v>12508916</v>
      </c>
      <c r="H39" s="162"/>
      <c r="I39" s="171"/>
      <c r="J39" s="174"/>
      <c r="K39" s="95">
        <f t="shared" si="1"/>
        <v>17347.519471947195</v>
      </c>
      <c r="L39" s="96">
        <f t="shared" si="2"/>
        <v>22855.200769724182</v>
      </c>
      <c r="M39" s="97">
        <f t="shared" si="3"/>
        <v>19588.541302362002</v>
      </c>
    </row>
    <row r="40" spans="1:13" x14ac:dyDescent="0.35">
      <c r="A40" s="18" t="s">
        <v>10</v>
      </c>
      <c r="B40" s="80">
        <f>AVERAGE(JAN!B29,FEB!B29,MAR!B29,APR!B29,MAY!B29,JUNE!B29,JULY!B29,AUG!B29,SEP!B29,OCT!B29,NOV!B29,DEC!B29)</f>
        <v>4116.666666666667</v>
      </c>
      <c r="C40" s="80">
        <f>SUM(JAN!C29,FEB!C29,MAR!C29,APR!C29,MAY!C29,JUNE!C29,JULY!C29,AUG!C29,SEP!C29,OCT!C29,NOV!C29,DEC!C29)</f>
        <v>4589559.9999999935</v>
      </c>
      <c r="D40" s="80">
        <f>AVERAGE(JAN!D29,FEB!D29,MAR!D29,APR!D29,MAY!D29,JUNE!D29,JULY!D29,AUG!D29,SEP!D29,OCT!D29,NOV!D29,DEC!D29)</f>
        <v>1995.5</v>
      </c>
      <c r="E40" s="80">
        <f>SUM(JAN!E29,FEB!E29,MAR!E29,APR!E29,MAY!E29,JUNE!E29,JULY!E29,AUG!E29,SEP!E29,OCT!E29,NOV!E29,DEC!E29)</f>
        <v>3201032.0999999987</v>
      </c>
      <c r="F40" s="81">
        <f t="shared" si="4"/>
        <v>6112.166666666667</v>
      </c>
      <c r="G40" s="26">
        <f t="shared" si="4"/>
        <v>7790592.0999999922</v>
      </c>
      <c r="H40" s="162"/>
      <c r="I40" s="171"/>
      <c r="J40" s="174"/>
      <c r="K40" s="95">
        <f t="shared" si="1"/>
        <v>1114.8728744939256</v>
      </c>
      <c r="L40" s="96">
        <f t="shared" si="2"/>
        <v>1604.1253319969926</v>
      </c>
      <c r="M40" s="97">
        <f t="shared" si="3"/>
        <v>1274.6040029449446</v>
      </c>
    </row>
    <row r="41" spans="1:13" x14ac:dyDescent="0.35">
      <c r="A41" s="18" t="s">
        <v>11</v>
      </c>
      <c r="B41" s="80">
        <f>AVERAGE(JAN!B30,FEB!B30,MAR!B30,APR!B30,MAY!B30,JUNE!B30,JULY!B30,AUG!B30,SEP!B30,OCT!B30,NOV!B30,DEC!B30)</f>
        <v>2160.25</v>
      </c>
      <c r="C41" s="80">
        <f>SUM(JAN!C30,FEB!C30,MAR!C30,APR!C30,MAY!C30,JUNE!C30,JULY!C30,AUG!C30,SEP!C30,OCT!C30,NOV!C30,DEC!C30)</f>
        <v>48289022</v>
      </c>
      <c r="D41" s="80">
        <f>AVERAGE(JAN!D30,FEB!D30,MAR!D30,APR!D30,MAY!D30,JUNE!D30,JULY!D30,AUG!D30,SEP!D30,OCT!D30,NOV!D30,DEC!D30)</f>
        <v>1598</v>
      </c>
      <c r="E41" s="80">
        <f>SUM(JAN!E30,FEB!E30,MAR!E30,APR!E30,MAY!E30,JUNE!E30,JULY!E30,AUG!E30,SEP!E30,OCT!E30,NOV!E30,DEC!E30)</f>
        <v>50368237</v>
      </c>
      <c r="F41" s="81">
        <f t="shared" si="4"/>
        <v>3758.25</v>
      </c>
      <c r="G41" s="26">
        <f t="shared" si="4"/>
        <v>98657259</v>
      </c>
      <c r="H41" s="162"/>
      <c r="I41" s="171"/>
      <c r="J41" s="174"/>
      <c r="K41" s="95">
        <f t="shared" si="1"/>
        <v>22353.441499826407</v>
      </c>
      <c r="L41" s="96">
        <f t="shared" si="2"/>
        <v>31519.547559449311</v>
      </c>
      <c r="M41" s="97">
        <f t="shared" si="3"/>
        <v>26250.85052883656</v>
      </c>
    </row>
    <row r="42" spans="1:13" x14ac:dyDescent="0.35">
      <c r="A42" s="18" t="s">
        <v>12</v>
      </c>
      <c r="B42" s="80">
        <f>AVERAGE(JAN!B31,FEB!B31,MAR!B31,APR!B31,MAY!B31,JUNE!B31,JULY!B31,AUG!B31,SEP!B31,OCT!B31,NOV!B31,DEC!B31)</f>
        <v>297.91666666666669</v>
      </c>
      <c r="C42" s="80">
        <f>SUM(JAN!C31,FEB!C31,MAR!C31,APR!C31,MAY!C31,JUNE!C31,JULY!C31,AUG!C31,SEP!C31,OCT!C31,NOV!C31,DEC!C31)</f>
        <v>4755853.5001795674</v>
      </c>
      <c r="D42" s="80">
        <f>AVERAGE(JAN!D31,FEB!D31,MAR!D31,APR!D31,MAY!D31,JUNE!D31,JULY!D31,AUG!D31,SEP!D31,OCT!D31,NOV!D31,DEC!D31)</f>
        <v>224.58333333333334</v>
      </c>
      <c r="E42" s="80">
        <f>SUM(JAN!E31,FEB!E31,MAR!E31,APR!E31,MAY!E31,JUNE!E31,JULY!E31,AUG!E31,SEP!E31,OCT!E31,NOV!E31,DEC!E31)</f>
        <v>5865836.6964037605</v>
      </c>
      <c r="F42" s="81">
        <f t="shared" si="4"/>
        <v>522.5</v>
      </c>
      <c r="G42" s="26">
        <f t="shared" si="4"/>
        <v>10621690.196583327</v>
      </c>
      <c r="H42" s="162"/>
      <c r="I42" s="171"/>
      <c r="J42" s="174"/>
      <c r="K42" s="95">
        <f t="shared" si="1"/>
        <v>15963.704056546798</v>
      </c>
      <c r="L42" s="96">
        <f t="shared" si="2"/>
        <v>26118.75337916331</v>
      </c>
      <c r="M42" s="97">
        <f t="shared" si="3"/>
        <v>20328.593677671441</v>
      </c>
    </row>
    <row r="43" spans="1:13" x14ac:dyDescent="0.35">
      <c r="A43" s="18" t="s">
        <v>13</v>
      </c>
      <c r="B43" s="80">
        <f>AVERAGE(JAN!B32,FEB!B32,MAR!B32,APR!B32,MAY!B32,JUNE!B32,JULY!B32,AUG!B32,SEP!B32,OCT!B32,NOV!B32,DEC!B32)</f>
        <v>9639.5833333333339</v>
      </c>
      <c r="C43" s="80">
        <f>SUM(JAN!C32,FEB!C32,MAR!C32,APR!C32,MAY!C32,JUNE!C32,JULY!C32,AUG!C32,SEP!C32,OCT!C32,NOV!C32,DEC!C32)</f>
        <v>60996966</v>
      </c>
      <c r="D43" s="80">
        <f>AVERAGE(JAN!D32,FEB!D32,MAR!D32,APR!D32,MAY!D32,JUNE!D32,JULY!D32,AUG!D32,SEP!D32,OCT!D32,NOV!D32,DEC!D32)</f>
        <v>3256.5833333333335</v>
      </c>
      <c r="E43" s="80">
        <f>SUM(JAN!E32,FEB!E32,MAR!E32,APR!E32,MAY!E32,JUNE!E32,JULY!E32,AUG!E32,SEP!E32,OCT!E32,NOV!E32,DEC!E32)</f>
        <v>44827037</v>
      </c>
      <c r="F43" s="81">
        <f t="shared" si="4"/>
        <v>12896.166666666668</v>
      </c>
      <c r="G43" s="26">
        <f t="shared" si="4"/>
        <v>105824003</v>
      </c>
      <c r="H43" s="162"/>
      <c r="I43" s="171"/>
      <c r="J43" s="174"/>
      <c r="K43" s="95">
        <f t="shared" si="1"/>
        <v>6327.7596023341257</v>
      </c>
      <c r="L43" s="96">
        <f t="shared" si="2"/>
        <v>13765.051408684971</v>
      </c>
      <c r="M43" s="97">
        <f t="shared" si="3"/>
        <v>8205.8495160060484</v>
      </c>
    </row>
    <row r="44" spans="1:13" ht="15" thickBot="1" x14ac:dyDescent="0.4">
      <c r="A44" s="22" t="s">
        <v>14</v>
      </c>
      <c r="B44" s="80">
        <f>AVERAGE(JAN!B33,FEB!B33,MAR!B33,APR!B33,MAY!B33,JUNE!B33,JULY!B33,AUG!B33,SEP!B33,OCT!B33,NOV!B33,DEC!B33)</f>
        <v>174.75</v>
      </c>
      <c r="C44" s="80">
        <f>SUM(JAN!C33,FEB!C33,MAR!C33,APR!C33,MAY!C33,JUNE!C33,JULY!C33,AUG!C33,SEP!C33,OCT!C33,NOV!C33,DEC!C33)</f>
        <v>3072052.7979999958</v>
      </c>
      <c r="D44" s="80">
        <f>AVERAGE(JAN!D33,FEB!D33,MAR!D33,APR!D33,MAY!D33,JUNE!D33,JULY!D33,AUG!D33,SEP!D33,OCT!D33,NOV!D33,DEC!D33)</f>
        <v>84.833333333333329</v>
      </c>
      <c r="E44" s="80">
        <f>SUM(JAN!E33,FEB!E33,MAR!E33,APR!E33,MAY!E33,JUNE!E33,JULY!E33,AUG!E33,SEP!E33,OCT!E33,NOV!E33,DEC!E33)</f>
        <v>2166896.5109999976</v>
      </c>
      <c r="F44" s="82">
        <f t="shared" si="4"/>
        <v>259.58333333333331</v>
      </c>
      <c r="G44" s="27">
        <f t="shared" si="4"/>
        <v>5238949.3089999929</v>
      </c>
      <c r="H44" s="163"/>
      <c r="I44" s="172"/>
      <c r="J44" s="175"/>
      <c r="K44" s="98">
        <f t="shared" si="1"/>
        <v>17579.701276108703</v>
      </c>
      <c r="L44" s="99">
        <f t="shared" si="2"/>
        <v>25542.984412573645</v>
      </c>
      <c r="M44" s="100">
        <f t="shared" si="3"/>
        <v>20182.148220866748</v>
      </c>
    </row>
    <row r="45" spans="1:13" x14ac:dyDescent="0.35">
      <c r="A45" s="66" t="s">
        <v>18</v>
      </c>
      <c r="B45" s="79">
        <f>AVERAGE(JAN!B34,FEB!B34,MAR!B34,APR!B34,MAY!B34,JUNE!B34,JULY!B34,AUG!B34,SEP!B34,OCT!B34,NOV!B34,DEC!B34)</f>
        <v>5334.416666666667</v>
      </c>
      <c r="C45" s="79">
        <f>SUM(JAN!C34,FEB!C34,MAR!C34,APR!C34,MAY!C34,JUNE!C34,JULY!C34,AUG!C34,SEP!C34,OCT!C34,NOV!C34,DEC!C34)</f>
        <v>155634936.80732164</v>
      </c>
      <c r="D45" s="79">
        <f>AVERAGE(JAN!D34,FEB!D34,MAR!D34,APR!D34,MAY!D34,JUNE!D34,JULY!D34,AUG!D34,SEP!D34,OCT!D34,NOV!D34,DEC!D34)</f>
        <v>4880.083333333333</v>
      </c>
      <c r="E45" s="79">
        <f>SUM(JAN!E34,FEB!E34,MAR!E34,APR!E34,MAY!E34,JUNE!E34,JULY!E34,AUG!E34,SEP!E34,OCT!E34,NOV!E34,DEC!E34)</f>
        <v>583960555.30011845</v>
      </c>
      <c r="F45" s="76">
        <f>B45+D45</f>
        <v>10214.5</v>
      </c>
      <c r="G45" s="76">
        <f>C45+E45</f>
        <v>739595492.10744011</v>
      </c>
      <c r="H45" s="161">
        <f>G45/G13</f>
        <v>0.31481324331193272</v>
      </c>
      <c r="I45" s="177">
        <f>F45/F13</f>
        <v>6.2964995081164765E-3</v>
      </c>
      <c r="J45" s="180">
        <f>E45/G45</f>
        <v>0.78956748862293935</v>
      </c>
      <c r="K45" s="92">
        <f t="shared" si="1"/>
        <v>29175.624352676168</v>
      </c>
      <c r="L45" s="93">
        <f t="shared" si="2"/>
        <v>119662.00480868533</v>
      </c>
      <c r="M45" s="94">
        <f t="shared" si="3"/>
        <v>72406.431260212456</v>
      </c>
    </row>
    <row r="46" spans="1:13" x14ac:dyDescent="0.35">
      <c r="A46" s="18" t="s">
        <v>8</v>
      </c>
      <c r="B46" s="80">
        <f>AVERAGE(JAN!B35,FEB!B35,MAR!B35,APR!B35,MAY!B35,JUNE!B35,JULY!B35,AUG!B35,SEP!B35,OCT!B35,NOV!B35,DEC!B35)</f>
        <v>34.916666666666664</v>
      </c>
      <c r="C46" s="80">
        <f>SUM(JAN!C35,FEB!C35,MAR!C35,APR!C35,MAY!C35,JUNE!C35,JULY!C35,AUG!C35,SEP!C35,OCT!C35,NOV!C35,DEC!C35)</f>
        <v>5317803</v>
      </c>
      <c r="D46" s="80">
        <f>AVERAGE(JAN!D35,FEB!D35,MAR!D35,APR!D35,MAY!D35,JUNE!D35,JULY!D35,AUG!D35,SEP!D35,OCT!D35,NOV!D35,DEC!D35)</f>
        <v>87.75</v>
      </c>
      <c r="E46" s="80">
        <f>SUM(JAN!E35,FEB!E35,MAR!E35,APR!E35,MAY!E35,JUNE!E35,JULY!E35,AUG!E35,SEP!E35,OCT!E35,NOV!E35,DEC!E35)</f>
        <v>43465710</v>
      </c>
      <c r="F46" s="81">
        <f>B46+D46</f>
        <v>122.66666666666666</v>
      </c>
      <c r="G46" s="26">
        <f>C46+E46</f>
        <v>48783513</v>
      </c>
      <c r="H46" s="162"/>
      <c r="I46" s="178"/>
      <c r="J46" s="181"/>
      <c r="K46" s="95">
        <f t="shared" si="1"/>
        <v>152299.84725536994</v>
      </c>
      <c r="L46" s="96">
        <f t="shared" si="2"/>
        <v>495335.7264957265</v>
      </c>
      <c r="M46" s="97">
        <f t="shared" si="3"/>
        <v>397691.68206521741</v>
      </c>
    </row>
    <row r="47" spans="1:13" x14ac:dyDescent="0.35">
      <c r="A47" s="18" t="s">
        <v>10</v>
      </c>
      <c r="B47" s="80">
        <f>AVERAGE(JAN!B36,FEB!B36,MAR!B36,APR!B36,MAY!B36,JUNE!B36,JULY!B36,AUG!B36,SEP!B36,OCT!B36,NOV!B36,DEC!B36)</f>
        <v>257.41666666666669</v>
      </c>
      <c r="C47" s="80">
        <f>SUM(JAN!C36,FEB!C36,MAR!C36,APR!C36,MAY!C36,JUNE!C36,JULY!C36,AUG!C36,SEP!C36,OCT!C36,NOV!C36,DEC!C36)</f>
        <v>2182283.0999999978</v>
      </c>
      <c r="D47" s="80">
        <f>AVERAGE(JAN!D36,FEB!D36,MAR!D36,APR!D36,MAY!D36,JUNE!D36,JULY!D36,AUG!D36,SEP!D36,OCT!D36,NOV!D36,DEC!D36)</f>
        <v>619.58333333333337</v>
      </c>
      <c r="E47" s="80">
        <f>SUM(JAN!E36,FEB!E36,MAR!E36,APR!E36,MAY!E36,JUNE!E36,JULY!E36,AUG!E36,SEP!E36,OCT!E36,NOV!E36,DEC!E36)</f>
        <v>11409135.399999989</v>
      </c>
      <c r="F47" s="81">
        <f t="shared" ref="F47:G51" si="5">B47+D47</f>
        <v>877</v>
      </c>
      <c r="G47" s="26">
        <f t="shared" si="5"/>
        <v>13591418.499999987</v>
      </c>
      <c r="H47" s="162"/>
      <c r="I47" s="178"/>
      <c r="J47" s="181"/>
      <c r="K47" s="95">
        <f t="shared" si="1"/>
        <v>8477.629394626083</v>
      </c>
      <c r="L47" s="96">
        <f t="shared" si="2"/>
        <v>18414.206429051763</v>
      </c>
      <c r="M47" s="97">
        <f t="shared" si="3"/>
        <v>15497.626567844911</v>
      </c>
    </row>
    <row r="48" spans="1:13" x14ac:dyDescent="0.35">
      <c r="A48" s="18" t="s">
        <v>11</v>
      </c>
      <c r="B48" s="80">
        <f>AVERAGE(JAN!B37,FEB!B37,MAR!B37,APR!B37,MAY!B37,JUNE!B37,JULY!B37,AUG!B37,SEP!B37,OCT!B37,NOV!B37,DEC!B37)</f>
        <v>96.166666666666671</v>
      </c>
      <c r="C48" s="80">
        <f>SUM(JAN!C37,FEB!C37,MAR!C37,APR!C37,MAY!C37,JUNE!C37,JULY!C37,AUG!C37,SEP!C37,OCT!C37,NOV!C37,DEC!C37)</f>
        <v>36851296</v>
      </c>
      <c r="D48" s="80">
        <f>AVERAGE(JAN!D37,FEB!D37,MAR!D37,APR!D37,MAY!D37,JUNE!D37,JULY!D37,AUG!D37,SEP!D37,OCT!D37,NOV!D37,DEC!D37)</f>
        <v>219.58333333333334</v>
      </c>
      <c r="E48" s="80">
        <f>SUM(JAN!E37,FEB!E37,MAR!E37,APR!E37,MAY!E37,JUNE!E37,JULY!E37,AUG!E37,SEP!E37,OCT!E37,NOV!E37,DEC!E37)</f>
        <v>96105098</v>
      </c>
      <c r="F48" s="81">
        <f t="shared" si="5"/>
        <v>315.75</v>
      </c>
      <c r="G48" s="26">
        <f t="shared" si="5"/>
        <v>132956394</v>
      </c>
      <c r="H48" s="162"/>
      <c r="I48" s="178"/>
      <c r="J48" s="181"/>
      <c r="K48" s="95">
        <f t="shared" si="1"/>
        <v>383202.38474870013</v>
      </c>
      <c r="L48" s="96">
        <f t="shared" si="2"/>
        <v>437670.27552182163</v>
      </c>
      <c r="M48" s="97">
        <f t="shared" si="3"/>
        <v>421081.21615201898</v>
      </c>
    </row>
    <row r="49" spans="1:13" x14ac:dyDescent="0.35">
      <c r="A49" s="18" t="s">
        <v>12</v>
      </c>
      <c r="B49" s="80">
        <f>AVERAGE(JAN!B38,FEB!B38,MAR!B38,APR!B38,MAY!B38,JUNE!B38,JULY!B38,AUG!B38,SEP!B38,OCT!B38,NOV!B38,DEC!B38)</f>
        <v>3.25</v>
      </c>
      <c r="C49" s="80">
        <f>SUM(JAN!C38,FEB!C38,MAR!C38,APR!C38,MAY!C38,JUNE!C38,JULY!C38,AUG!C38,SEP!C38,OCT!C38,NOV!C38,DEC!C38)</f>
        <v>1110829.7953216373</v>
      </c>
      <c r="D49" s="80">
        <f>AVERAGE(JAN!D38,FEB!D38,MAR!D38,APR!D38,MAY!D38,JUNE!D38,JULY!D38,AUG!D38,SEP!D38,OCT!D38,NOV!D38,DEC!D38)</f>
        <v>13.416666666666666</v>
      </c>
      <c r="E49" s="80">
        <f>SUM(JAN!E38,FEB!E38,MAR!E38,APR!E38,MAY!E38,JUNE!E38,JULY!E38,AUG!E38,SEP!E38,OCT!E38,NOV!E38,DEC!E38)</f>
        <v>5844347.4471184369</v>
      </c>
      <c r="F49" s="81">
        <f t="shared" si="5"/>
        <v>16.666666666666664</v>
      </c>
      <c r="G49" s="26">
        <f t="shared" si="5"/>
        <v>6955177.2424400747</v>
      </c>
      <c r="H49" s="162"/>
      <c r="I49" s="178"/>
      <c r="J49" s="181"/>
      <c r="K49" s="95">
        <f t="shared" si="1"/>
        <v>341793.78317588841</v>
      </c>
      <c r="L49" s="96">
        <f t="shared" si="2"/>
        <v>435603.53643118788</v>
      </c>
      <c r="M49" s="97">
        <f t="shared" si="3"/>
        <v>417310.63454640453</v>
      </c>
    </row>
    <row r="50" spans="1:13" x14ac:dyDescent="0.35">
      <c r="A50" s="18" t="s">
        <v>13</v>
      </c>
      <c r="B50" s="80">
        <f>AVERAGE(JAN!B39,FEB!B39,MAR!B39,APR!B39,MAY!B39,JUNE!B39,JULY!B39,AUG!B39,SEP!B39,OCT!B39,NOV!B39,DEC!B39)</f>
        <v>4938.583333333333</v>
      </c>
      <c r="C50" s="80">
        <f>SUM(JAN!C39,FEB!C39,MAR!C39,APR!C39,MAY!C39,JUNE!C39,JULY!C39,AUG!C39,SEP!C39,OCT!C39,NOV!C39,DEC!C39)</f>
        <v>109711728.99999999</v>
      </c>
      <c r="D50" s="80">
        <f>AVERAGE(JAN!D39,FEB!D39,MAR!D39,APR!D39,MAY!D39,JUNE!D39,JULY!D39,AUG!D39,SEP!D39,OCT!D39,NOV!D39,DEC!D39)</f>
        <v>3916.3333333333335</v>
      </c>
      <c r="E50" s="80">
        <f>SUM(JAN!E39,FEB!E39,MAR!E39,APR!E39,MAY!E39,JUNE!E39,JULY!E39,AUG!E39,SEP!E39,OCT!E39,NOV!E39,DEC!E39)</f>
        <v>415779002</v>
      </c>
      <c r="F50" s="81">
        <f t="shared" si="5"/>
        <v>8854.9166666666661</v>
      </c>
      <c r="G50" s="26">
        <f t="shared" si="5"/>
        <v>525490731</v>
      </c>
      <c r="H50" s="162"/>
      <c r="I50" s="178"/>
      <c r="J50" s="181"/>
      <c r="K50" s="95">
        <f t="shared" si="1"/>
        <v>22215.222786561597</v>
      </c>
      <c r="L50" s="96">
        <f t="shared" si="2"/>
        <v>106165.37628734361</v>
      </c>
      <c r="M50" s="97">
        <f t="shared" si="3"/>
        <v>59344.514554061308</v>
      </c>
    </row>
    <row r="51" spans="1:13" ht="15" thickBot="1" x14ac:dyDescent="0.4">
      <c r="A51" s="18" t="s">
        <v>14</v>
      </c>
      <c r="B51" s="80">
        <f>AVERAGE(JAN!B40,FEB!B40,MAR!B40,APR!B40,MAY!B40,JUNE!B40,JULY!B40,AUG!B40,SEP!B40,OCT!B40,NOV!B40,DEC!B40)</f>
        <v>4.083333333333333</v>
      </c>
      <c r="C51" s="80">
        <f>SUM(JAN!C40,FEB!C40,MAR!C40,APR!C40,MAY!C40,JUNE!C40,JULY!C40,AUG!C40,SEP!C40,OCT!C40,NOV!C40,DEC!C40)</f>
        <v>460995.9119999996</v>
      </c>
      <c r="D51" s="80">
        <f>AVERAGE(JAN!D40,FEB!D40,MAR!D40,APR!D40,MAY!D40,JUNE!D40,JULY!D40,AUG!D40,SEP!D40,OCT!D40,NOV!D40,DEC!D40)</f>
        <v>23.416666666666668</v>
      </c>
      <c r="E51" s="80">
        <f>SUM(JAN!E40,FEB!E40,MAR!E40,APR!E40,MAY!E40,JUNE!E40,JULY!E40,AUG!E40,SEP!E40,OCT!E40,NOV!E40,DEC!E40)</f>
        <v>11357262.452999992</v>
      </c>
      <c r="F51" s="83">
        <f t="shared" si="5"/>
        <v>27.5</v>
      </c>
      <c r="G51" s="28">
        <f t="shared" si="5"/>
        <v>11818258.364999993</v>
      </c>
      <c r="H51" s="176"/>
      <c r="I51" s="179"/>
      <c r="J51" s="182"/>
      <c r="K51" s="98">
        <f t="shared" si="1"/>
        <v>112896.95804081624</v>
      </c>
      <c r="L51" s="99">
        <f t="shared" si="2"/>
        <v>485007.64923843381</v>
      </c>
      <c r="M51" s="100">
        <f t="shared" si="3"/>
        <v>429754.84963636339</v>
      </c>
    </row>
    <row r="52" spans="1:13" ht="15" thickBot="1" x14ac:dyDescent="0.4">
      <c r="A52" s="66" t="s">
        <v>19</v>
      </c>
      <c r="B52" s="65">
        <f>AVERAGE(JAN!B41,FEB!B41,MAR!B41,APR!B41,MAY!B41,JUNE!B41,JULY!B41,AUG!B41,SEP!B41,OCT!B41,NOV!B41,DEC!B41)</f>
        <v>0</v>
      </c>
      <c r="C52" s="65">
        <f>SUM(JAN!C41,FEB!C41,MAR!C41,APR!C41,MAY!C41,JUNE!C41,JULY!C41,AUG!C41,SEP!C41,OCT!C41,NOV!C41,DEC!C41)</f>
        <v>113.49999999999997</v>
      </c>
      <c r="D52" s="65">
        <f>AVERAGE(JAN!D41,FEB!D41,MAR!D41,APR!D41,MAY!D41,JUNE!D41,JULY!D41,AUG!D41,SEP!D41,OCT!D41,NOV!D41,DEC!D41)</f>
        <v>0</v>
      </c>
      <c r="E52" s="65">
        <f>SUM(JAN!E41,FEB!E41,MAR!E41,APR!E41,MAY!E41,JUNE!E41,JULY!E41,AUG!E41,SEP!E41,OCT!E41,NOV!E41,DEC!E41)</f>
        <v>0</v>
      </c>
      <c r="F52" s="76">
        <f>B52+D52</f>
        <v>0</v>
      </c>
      <c r="G52" s="84">
        <f>C52+E52</f>
        <v>113.49999999999997</v>
      </c>
      <c r="H52" s="183">
        <f>G52/G13</f>
        <v>4.8311953624933276E-8</v>
      </c>
      <c r="I52" s="183">
        <f>F52/F13</f>
        <v>0</v>
      </c>
      <c r="J52" s="185">
        <f>F53/G52</f>
        <v>0</v>
      </c>
      <c r="K52" s="92"/>
      <c r="L52" s="93"/>
      <c r="M52" s="94"/>
    </row>
    <row r="53" spans="1:13" ht="15" thickBot="1" x14ac:dyDescent="0.4">
      <c r="A53" s="22" t="s">
        <v>10</v>
      </c>
      <c r="B53" s="85">
        <f>AVERAGE(JAN!B42,FEB!B42,MAR!B42,APR!B42,MAY!B42,JUNE!B42,JULY!B42,AUG!B42,SEP!B42,OCT!B42,NOV!B42,DEC!B42)</f>
        <v>0</v>
      </c>
      <c r="C53" s="85">
        <f>SUM(JAN!C42,FEB!C42,MAR!C42,APR!C42,MAY!C42,JUNE!C42,JULY!C42,AUG!C42,SEP!C42,OCT!C42,NOV!C42,DEC!C42)</f>
        <v>113.49999999999997</v>
      </c>
      <c r="D53" s="85">
        <f>AVERAGE(JAN!D42,FEB!D42,MAR!D42,APR!D42,MAY!D42,JUNE!D42,JULY!D42,AUG!D42,SEP!D42,OCT!D42,NOV!D42,DEC!D42)</f>
        <v>0</v>
      </c>
      <c r="E53" s="85">
        <f>SUM(JAN!E42,FEB!E42,MAR!E42,APR!E42,MAY!E42,JUNE!E42,JULY!E42,AUG!E42,SEP!E42,OCT!E42,NOV!E42,DEC!E42)</f>
        <v>0</v>
      </c>
      <c r="F53" s="27">
        <f t="shared" ref="F53:G53" si="6">B53+D53</f>
        <v>0</v>
      </c>
      <c r="G53" s="86">
        <f t="shared" si="6"/>
        <v>113.49999999999997</v>
      </c>
      <c r="H53" s="184"/>
      <c r="I53" s="184"/>
      <c r="J53" s="186"/>
      <c r="K53" s="98"/>
      <c r="L53" s="99"/>
      <c r="M53" s="100"/>
    </row>
    <row r="54" spans="1:13" x14ac:dyDescent="0.35">
      <c r="K54" s="87"/>
      <c r="L54" s="87"/>
      <c r="M54" s="87"/>
    </row>
  </sheetData>
  <mergeCells count="25">
    <mergeCell ref="H14:H21"/>
    <mergeCell ref="I14:I21"/>
    <mergeCell ref="J14:J21"/>
    <mergeCell ref="H22:H29"/>
    <mergeCell ref="I22:I29"/>
    <mergeCell ref="J22:J29"/>
    <mergeCell ref="H30:H37"/>
    <mergeCell ref="I30:I37"/>
    <mergeCell ref="J30:J37"/>
    <mergeCell ref="H38:H44"/>
    <mergeCell ref="I38:I44"/>
    <mergeCell ref="J38:J44"/>
    <mergeCell ref="H45:H51"/>
    <mergeCell ref="I45:I51"/>
    <mergeCell ref="J45:J51"/>
    <mergeCell ref="H52:H53"/>
    <mergeCell ref="I52:I53"/>
    <mergeCell ref="J52:J53"/>
    <mergeCell ref="T2:U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3F-B3D1-4C97-9AA7-DAE40DDF1970}">
  <sheetPr>
    <tabColor rgb="FF00B0F0"/>
  </sheetPr>
  <dimension ref="A1:V49"/>
  <sheetViews>
    <sheetView zoomScaleNormal="100" workbookViewId="0">
      <selection activeCell="B9" sqref="B9"/>
    </sheetView>
  </sheetViews>
  <sheetFormatPr defaultRowHeight="14.5" x14ac:dyDescent="0.35"/>
  <cols>
    <col min="1" max="1" width="17.453125" customWidth="1"/>
    <col min="2" max="2" width="10.90625" style="19" customWidth="1"/>
    <col min="3" max="3" width="12.453125" style="19" customWidth="1"/>
    <col min="4" max="4" width="10.81640625" style="19" customWidth="1"/>
    <col min="5" max="5" width="11.6328125" style="19" customWidth="1"/>
    <col min="6" max="6" width="9.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4" t="s">
        <v>31</v>
      </c>
      <c r="B2" s="194" t="s">
        <v>32</v>
      </c>
      <c r="C2" s="195"/>
      <c r="D2" s="129"/>
      <c r="E2" s="194" t="s">
        <v>8</v>
      </c>
      <c r="F2" s="195"/>
      <c r="G2" s="129"/>
      <c r="H2" s="194" t="s">
        <v>9</v>
      </c>
      <c r="I2" s="195"/>
      <c r="J2" s="129"/>
      <c r="K2" s="194" t="s">
        <v>40</v>
      </c>
      <c r="L2" s="195"/>
      <c r="M2" s="129"/>
      <c r="N2" s="194" t="s">
        <v>12</v>
      </c>
      <c r="O2" s="195"/>
      <c r="P2" s="129"/>
      <c r="Q2" s="194" t="s">
        <v>43</v>
      </c>
      <c r="R2" s="195"/>
      <c r="S2" s="129"/>
      <c r="T2" s="194" t="s">
        <v>14</v>
      </c>
      <c r="U2" s="195"/>
      <c r="V2" s="129"/>
    </row>
    <row r="3" spans="1:22" ht="27" thickBot="1" x14ac:dyDescent="0.4">
      <c r="A3" s="103">
        <v>0.1</v>
      </c>
      <c r="B3" s="108" t="s">
        <v>41</v>
      </c>
      <c r="C3" s="109" t="s">
        <v>33</v>
      </c>
      <c r="D3" s="110" t="s">
        <v>34</v>
      </c>
      <c r="E3" s="108" t="s">
        <v>41</v>
      </c>
      <c r="F3" s="109" t="s">
        <v>33</v>
      </c>
      <c r="G3" s="110" t="s">
        <v>34</v>
      </c>
      <c r="H3" s="108" t="s">
        <v>41</v>
      </c>
      <c r="I3" s="109" t="s">
        <v>33</v>
      </c>
      <c r="J3" s="110" t="s">
        <v>34</v>
      </c>
      <c r="K3" s="108" t="s">
        <v>41</v>
      </c>
      <c r="L3" s="109" t="s">
        <v>33</v>
      </c>
      <c r="M3" s="110" t="s">
        <v>34</v>
      </c>
      <c r="N3" s="108" t="s">
        <v>42</v>
      </c>
      <c r="O3" s="109" t="s">
        <v>33</v>
      </c>
      <c r="P3" s="110" t="s">
        <v>34</v>
      </c>
      <c r="Q3" s="108" t="s">
        <v>42</v>
      </c>
      <c r="R3" s="109" t="s">
        <v>33</v>
      </c>
      <c r="S3" s="110" t="s">
        <v>34</v>
      </c>
      <c r="T3" s="108" t="s">
        <v>41</v>
      </c>
      <c r="U3" s="109" t="s">
        <v>33</v>
      </c>
      <c r="V3" s="110" t="s">
        <v>34</v>
      </c>
    </row>
    <row r="4" spans="1:22" x14ac:dyDescent="0.35">
      <c r="A4" s="105" t="s">
        <v>35</v>
      </c>
      <c r="B4" s="111">
        <f>B14+B22</f>
        <v>285963.71428571432</v>
      </c>
      <c r="C4" s="112">
        <f>C14+C22</f>
        <v>206593988</v>
      </c>
      <c r="D4" s="112">
        <f>C4*A3</f>
        <v>20659398.800000001</v>
      </c>
      <c r="E4" s="112">
        <f>B12+B20</f>
        <v>34602.285714285717</v>
      </c>
      <c r="F4" s="112">
        <f>C12+C20</f>
        <v>25675145</v>
      </c>
      <c r="G4" s="112">
        <f>F4*$A$3</f>
        <v>2567514.5</v>
      </c>
      <c r="H4" s="112">
        <f>B13+B21</f>
        <v>1664</v>
      </c>
      <c r="I4" s="112">
        <f>C13+C21</f>
        <v>1123008</v>
      </c>
      <c r="J4" s="112">
        <f>I4*$A$3</f>
        <v>112300.8</v>
      </c>
      <c r="K4" s="112">
        <f>B17+B25</f>
        <v>801895</v>
      </c>
      <c r="L4" s="112">
        <f>C17+C25</f>
        <v>525575134</v>
      </c>
      <c r="M4" s="112">
        <f>L4*$A$3</f>
        <v>52557513.400000006</v>
      </c>
      <c r="N4" s="112">
        <f>B16+B24</f>
        <v>50871.142857142855</v>
      </c>
      <c r="O4" s="112">
        <f>C16+C24</f>
        <v>30682151.960310657</v>
      </c>
      <c r="P4" s="112">
        <f>O4*$A$3</f>
        <v>3068215.1960310657</v>
      </c>
      <c r="Q4" s="112">
        <f>B15+B23</f>
        <v>259221.42857142858</v>
      </c>
      <c r="R4" s="112">
        <f>C15+C23</f>
        <v>179626715</v>
      </c>
      <c r="S4" s="112">
        <f>R4*$A$3</f>
        <v>17962671.5</v>
      </c>
      <c r="T4" s="112">
        <f>B18+B26</f>
        <v>14146</v>
      </c>
      <c r="U4" s="112">
        <f>C18+C26</f>
        <v>2734203.19571428</v>
      </c>
      <c r="V4" s="113">
        <f>$A$3*U4</f>
        <v>273420.319571428</v>
      </c>
    </row>
    <row r="5" spans="1:22" ht="15" thickBot="1" x14ac:dyDescent="0.4">
      <c r="A5" s="106" t="s">
        <v>36</v>
      </c>
      <c r="B5" s="114">
        <f>B30+B37+B44</f>
        <v>25938.714285714286</v>
      </c>
      <c r="C5" s="101">
        <f>C30+C37+C44</f>
        <v>9095596.5999999885</v>
      </c>
      <c r="D5" s="101">
        <f>C5*A3</f>
        <v>909559.65999999887</v>
      </c>
      <c r="E5" s="101">
        <f>B28+B36+B43</f>
        <v>4487.8571428571422</v>
      </c>
      <c r="F5" s="101">
        <f>C28+C36+C43</f>
        <v>16211311</v>
      </c>
      <c r="G5" s="101">
        <f>F5*$A$3</f>
        <v>1621131.1</v>
      </c>
      <c r="H5" s="101">
        <f>F27+B29</f>
        <v>112320.85714285713</v>
      </c>
      <c r="I5" s="101">
        <f>G27+C29</f>
        <v>150578570.70936644</v>
      </c>
      <c r="J5" s="101">
        <f>I5*$A$3</f>
        <v>15057857.070936644</v>
      </c>
      <c r="K5" s="101">
        <f>B33+B40+B47</f>
        <v>63416.28571428571</v>
      </c>
      <c r="L5" s="101">
        <f>C33+C40+C47</f>
        <v>201594213</v>
      </c>
      <c r="M5" s="101">
        <f>L5*$A$3</f>
        <v>20159421.300000001</v>
      </c>
      <c r="N5" s="101">
        <f>B32+B39+B46</f>
        <v>3711.8571428571431</v>
      </c>
      <c r="O5" s="101">
        <f>C32+C39+C46</f>
        <v>9073944.276967926</v>
      </c>
      <c r="P5" s="101">
        <f>O5*$A$3</f>
        <v>907394.42769679264</v>
      </c>
      <c r="Q5" s="101">
        <f>B31+B38+B45</f>
        <v>24271.285714285717</v>
      </c>
      <c r="R5" s="101">
        <f>C31+C38+C45</f>
        <v>104144250</v>
      </c>
      <c r="S5" s="101">
        <f>R5*$A$3</f>
        <v>10414425</v>
      </c>
      <c r="T5" s="101">
        <f>B34+B41+B48</f>
        <v>1458.1428571428571</v>
      </c>
      <c r="U5" s="101">
        <f>C34+C41+C48</f>
        <v>5023179.5299999965</v>
      </c>
      <c r="V5" s="115">
        <f>$A$3*U5</f>
        <v>502317.95299999969</v>
      </c>
    </row>
    <row r="6" spans="1:22" ht="15.5" thickTop="1" thickBot="1" x14ac:dyDescent="0.4">
      <c r="A6" s="107" t="s">
        <v>37</v>
      </c>
      <c r="B6" s="116">
        <f>SUM(B4:B5)</f>
        <v>311902.42857142858</v>
      </c>
      <c r="C6" s="117">
        <f>SUM(C4:C5)</f>
        <v>215689584.59999999</v>
      </c>
      <c r="D6" s="117">
        <f>C6*A3</f>
        <v>21568958.460000001</v>
      </c>
      <c r="E6" s="117">
        <f>SUM(E4:E5)</f>
        <v>39090.142857142862</v>
      </c>
      <c r="F6" s="117">
        <f>SUM(F4:F5)</f>
        <v>41886456</v>
      </c>
      <c r="G6" s="117">
        <f>F6*A3</f>
        <v>4188645.6</v>
      </c>
      <c r="H6" s="117">
        <f t="shared" ref="H6:V6" si="0">SUM(H4:H5)</f>
        <v>113984.85714285713</v>
      </c>
      <c r="I6" s="117">
        <f t="shared" si="0"/>
        <v>151701578.70936644</v>
      </c>
      <c r="J6" s="117">
        <f t="shared" si="0"/>
        <v>15170157.870936645</v>
      </c>
      <c r="K6" s="117">
        <f t="shared" si="0"/>
        <v>865311.28571428568</v>
      </c>
      <c r="L6" s="117">
        <f t="shared" si="0"/>
        <v>727169347</v>
      </c>
      <c r="M6" s="117">
        <f t="shared" si="0"/>
        <v>72716934.700000003</v>
      </c>
      <c r="N6" s="117">
        <f t="shared" si="0"/>
        <v>54583</v>
      </c>
      <c r="O6" s="117">
        <f t="shared" si="0"/>
        <v>39756096.237278581</v>
      </c>
      <c r="P6" s="117">
        <f t="shared" si="0"/>
        <v>3975609.6237278581</v>
      </c>
      <c r="Q6" s="117">
        <f t="shared" si="0"/>
        <v>283492.71428571432</v>
      </c>
      <c r="R6" s="117">
        <f t="shared" si="0"/>
        <v>283770965</v>
      </c>
      <c r="S6" s="117">
        <f t="shared" si="0"/>
        <v>28377096.5</v>
      </c>
      <c r="T6" s="117">
        <f t="shared" si="0"/>
        <v>15604.142857142857</v>
      </c>
      <c r="U6" s="117">
        <f t="shared" si="0"/>
        <v>7757382.7257142765</v>
      </c>
      <c r="V6" s="118">
        <f t="shared" si="0"/>
        <v>775738.27257142775</v>
      </c>
    </row>
    <row r="8" spans="1:22" ht="15" thickBot="1" x14ac:dyDescent="0.4"/>
    <row r="9" spans="1:22" ht="73" thickBot="1" x14ac:dyDescent="0.4">
      <c r="A9" s="130" t="s">
        <v>51</v>
      </c>
      <c r="B9" s="200" t="s">
        <v>0</v>
      </c>
      <c r="C9" s="131" t="s">
        <v>1</v>
      </c>
      <c r="D9" s="132" t="s">
        <v>54</v>
      </c>
      <c r="E9" s="133" t="s">
        <v>55</v>
      </c>
      <c r="F9" s="134" t="s">
        <v>2</v>
      </c>
      <c r="G9" s="135" t="s">
        <v>3</v>
      </c>
      <c r="H9" s="136" t="s">
        <v>4</v>
      </c>
      <c r="I9" s="136" t="s">
        <v>5</v>
      </c>
      <c r="J9" s="137" t="s">
        <v>57</v>
      </c>
      <c r="K9" s="146" t="s">
        <v>38</v>
      </c>
      <c r="L9" s="146" t="s">
        <v>56</v>
      </c>
      <c r="M9" s="146" t="s">
        <v>39</v>
      </c>
    </row>
    <row r="10" spans="1:22" ht="15" thickBot="1" x14ac:dyDescent="0.4">
      <c r="A10" s="10" t="s">
        <v>52</v>
      </c>
      <c r="B10" s="11">
        <f>AVERAGE(winterdata!B4,winterdata!B43,winterdata!B82,winterdata!B121,winterdata!B160,winterdata!B199,winterdata!B238)</f>
        <v>1571822.142857143</v>
      </c>
      <c r="C10" s="11">
        <f>SUM(winterdata!C4,winterdata!C43,winterdata!C82,winterdata!C121,winterdata!C160,winterdata!C199,winterdata!C238)</f>
        <v>1323480740.7172787</v>
      </c>
      <c r="D10" s="11">
        <f>AVERAGE(winterdata!D4,winterdata!D43,winterdata!D82,winterdata!D121,winterdata!D160,winterdata!D199,winterdata!D238)</f>
        <v>42097.571428571428</v>
      </c>
      <c r="E10" s="11">
        <f>SUM(winterdata!E4,winterdata!E43,winterdata!E82,winterdata!E121,winterdata!E160,winterdata!E199,winterdata!E238)</f>
        <v>542352586.270944</v>
      </c>
      <c r="F10" s="12">
        <f>B10+D10</f>
        <v>1613919.7142857143</v>
      </c>
      <c r="G10" s="12">
        <f>C10+E10</f>
        <v>1865833326.9882226</v>
      </c>
      <c r="H10" s="13">
        <f>SUM(H11:H48)</f>
        <v>1</v>
      </c>
      <c r="I10" s="14">
        <f>SUM(I11:I48)</f>
        <v>1</v>
      </c>
      <c r="J10" s="14">
        <f>E10/G10</f>
        <v>0.29067579532754662</v>
      </c>
      <c r="K10" s="147">
        <f>C10/B10</f>
        <v>842.00413305767063</v>
      </c>
      <c r="L10" s="148">
        <f>E10/D10</f>
        <v>12883.227413514211</v>
      </c>
      <c r="M10" s="149">
        <f>G10/F10</f>
        <v>1156.0880696063618</v>
      </c>
    </row>
    <row r="11" spans="1:22" x14ac:dyDescent="0.35">
      <c r="A11" s="138" t="s">
        <v>7</v>
      </c>
      <c r="B11" s="139">
        <f>AVERAGE(winterdata!B5,winterdata!B44,winterdata!B83,winterdata!B122,winterdata!B161,winterdata!B200,winterdata!B239)</f>
        <v>1297202.857142857</v>
      </c>
      <c r="C11" s="139">
        <f>SUM(winterdata!C5,winterdata!C44,winterdata!C83,winterdata!C122,winterdata!C161,winterdata!C200,winterdata!C239)</f>
        <v>874260191.13447976</v>
      </c>
      <c r="D11" s="139">
        <f>AVERAGE(winterdata!D5,winterdata!D44,winterdata!D83,winterdata!D122,winterdata!D161,winterdata!D200,winterdata!D239)</f>
        <v>14391.285714285714</v>
      </c>
      <c r="E11" s="139">
        <f>SUM(winterdata!E5,winterdata!E44,winterdata!E83,winterdata!E122,winterdata!E161,winterdata!E200,winterdata!E239)</f>
        <v>11310496.17</v>
      </c>
      <c r="F11" s="140">
        <f>B11+D11</f>
        <v>1311594.1428571427</v>
      </c>
      <c r="G11" s="140">
        <f>C11+E11</f>
        <v>885570687.30447972</v>
      </c>
      <c r="H11" s="161">
        <f>G11/G$10</f>
        <v>0.47462475586388192</v>
      </c>
      <c r="I11" s="164">
        <f>F11/F10</f>
        <v>0.81267620145381625</v>
      </c>
      <c r="J11" s="167">
        <f>E11/G11</f>
        <v>1.2771985717398964E-2</v>
      </c>
      <c r="K11" s="150">
        <f t="shared" ref="K11:K48" si="1">C11/B11</f>
        <v>673.95795986764472</v>
      </c>
      <c r="L11" s="151">
        <f t="shared" ref="L11:L48" si="2">E11/D11</f>
        <v>785.92673334061294</v>
      </c>
      <c r="M11" s="152">
        <f t="shared" ref="M11:M48" si="3">G11/F11</f>
        <v>675.1865217813305</v>
      </c>
    </row>
    <row r="12" spans="1:22" x14ac:dyDescent="0.35">
      <c r="A12" s="18" t="s">
        <v>8</v>
      </c>
      <c r="B12" s="121">
        <f>AVERAGE(winterdata!B6,winterdata!B45,winterdata!B84,winterdata!B123,winterdata!B162,winterdata!B201,winterdata!B240)</f>
        <v>28632</v>
      </c>
      <c r="C12" s="121">
        <f>SUM(winterdata!C6,winterdata!C45,winterdata!C84,winterdata!C123,winterdata!C162,winterdata!C201,winterdata!C240)</f>
        <v>21592989</v>
      </c>
      <c r="D12" s="121">
        <f>AVERAGE(winterdata!D6,winterdata!D45,winterdata!D84,winterdata!D123,winterdata!D162,winterdata!D201,winterdata!D240)</f>
        <v>45.714285714285715</v>
      </c>
      <c r="E12" s="121">
        <f>SUM(winterdata!E6,winterdata!E45,winterdata!E84,winterdata!E123,winterdata!E162,winterdata!E201,winterdata!E240)</f>
        <v>105713</v>
      </c>
      <c r="F12" s="77">
        <f>B12+D12</f>
        <v>28677.714285714286</v>
      </c>
      <c r="G12" s="20">
        <f t="shared" ref="F12:G41" si="4">C12+E12</f>
        <v>21698702</v>
      </c>
      <c r="H12" s="162"/>
      <c r="I12" s="165"/>
      <c r="J12" s="168"/>
      <c r="K12" s="153">
        <f t="shared" si="1"/>
        <v>754.15580469404858</v>
      </c>
      <c r="L12" s="154">
        <f t="shared" si="2"/>
        <v>2312.4718749999997</v>
      </c>
      <c r="M12" s="155">
        <f t="shared" si="3"/>
        <v>756.63986968477263</v>
      </c>
    </row>
    <row r="13" spans="1:22" x14ac:dyDescent="0.35">
      <c r="A13" s="18" t="s">
        <v>9</v>
      </c>
      <c r="B13" s="121">
        <f>AVERAGE(winterdata!B7,winterdata!B46,winterdata!B85,winterdata!B124,winterdata!B163,winterdata!B202,winterdata!B241)</f>
        <v>1553.2857142857142</v>
      </c>
      <c r="C13" s="121">
        <f>SUM(winterdata!C7,winterdata!C46,winterdata!C85,winterdata!C124,winterdata!C163,winterdata!C202,winterdata!C241)</f>
        <v>1057344</v>
      </c>
      <c r="D13" s="121">
        <f>AVERAGE(winterdata!D7,winterdata!D46,winterdata!D85,winterdata!D124,winterdata!D163,winterdata!D202,winterdata!D241)</f>
        <v>0</v>
      </c>
      <c r="E13" s="121">
        <f>SUM(winterdata!E7,winterdata!E46,winterdata!E85,winterdata!E124,winterdata!E163,winterdata!E202,winterdata!E241)</f>
        <v>0</v>
      </c>
      <c r="F13" s="77">
        <f t="shared" si="4"/>
        <v>1553.2857142857142</v>
      </c>
      <c r="G13" s="20">
        <f t="shared" si="4"/>
        <v>1057344</v>
      </c>
      <c r="H13" s="162"/>
      <c r="I13" s="165"/>
      <c r="J13" s="168"/>
      <c r="K13" s="153">
        <f t="shared" si="1"/>
        <v>680.71443024004418</v>
      </c>
      <c r="L13" s="154"/>
      <c r="M13" s="155">
        <f t="shared" si="3"/>
        <v>680.71443024004418</v>
      </c>
    </row>
    <row r="14" spans="1:22" x14ac:dyDescent="0.35">
      <c r="A14" s="18" t="s">
        <v>10</v>
      </c>
      <c r="B14" s="121">
        <f>AVERAGE(winterdata!B8,winterdata!B47,winterdata!B86,winterdata!B125,winterdata!B164,winterdata!B203,winterdata!B242)</f>
        <v>247582.71428571429</v>
      </c>
      <c r="C14" s="121">
        <f>SUM(winterdata!C8,winterdata!C47,winterdata!C86,winterdata!C125,winterdata!C164,winterdata!C203,winterdata!C242)</f>
        <v>178108276</v>
      </c>
      <c r="D14" s="121">
        <f>AVERAGE(winterdata!D8,winterdata!D47,winterdata!D86,winterdata!D125,winterdata!D164,winterdata!D203,winterdata!D242)</f>
        <v>431.57142857142856</v>
      </c>
      <c r="E14" s="121">
        <f>SUM(winterdata!E8,winterdata!E47,winterdata!E86,winterdata!E125,winterdata!E164,winterdata!E203,winterdata!E242)</f>
        <v>47916.499999999985</v>
      </c>
      <c r="F14" s="77">
        <f t="shared" si="4"/>
        <v>248014.28571428571</v>
      </c>
      <c r="G14" s="20">
        <f t="shared" si="4"/>
        <v>178156192.5</v>
      </c>
      <c r="H14" s="162"/>
      <c r="I14" s="165"/>
      <c r="J14" s="168"/>
      <c r="K14" s="153">
        <f t="shared" si="1"/>
        <v>719.38897880592867</v>
      </c>
      <c r="L14" s="154"/>
      <c r="M14" s="155">
        <f t="shared" si="3"/>
        <v>718.33036547433903</v>
      </c>
    </row>
    <row r="15" spans="1:22" x14ac:dyDescent="0.35">
      <c r="A15" s="18" t="s">
        <v>11</v>
      </c>
      <c r="B15" s="121">
        <f>AVERAGE(winterdata!B9,winterdata!B48,winterdata!B87,winterdata!B126,winterdata!B165,winterdata!B204,winterdata!B243)</f>
        <v>229675</v>
      </c>
      <c r="C15" s="121">
        <f>SUM(winterdata!C9,winterdata!C48,winterdata!C87,winterdata!C126,winterdata!C165,winterdata!C204,winterdata!C243)</f>
        <v>160021048</v>
      </c>
      <c r="D15" s="121">
        <f>AVERAGE(winterdata!D9,winterdata!D48,winterdata!D87,winterdata!D126,winterdata!D165,winterdata!D204,winterdata!D243)</f>
        <v>1405.4285714285713</v>
      </c>
      <c r="E15" s="121">
        <f>SUM(winterdata!E9,winterdata!E48,winterdata!E87,winterdata!E126,winterdata!E165,winterdata!E204,winterdata!E243)</f>
        <v>1376304</v>
      </c>
      <c r="F15" s="77">
        <f t="shared" si="4"/>
        <v>231080.42857142858</v>
      </c>
      <c r="G15" s="20">
        <f t="shared" si="4"/>
        <v>161397352</v>
      </c>
      <c r="H15" s="162"/>
      <c r="I15" s="165"/>
      <c r="J15" s="168"/>
      <c r="K15" s="153">
        <f t="shared" si="1"/>
        <v>696.72819418743882</v>
      </c>
      <c r="L15" s="154">
        <f t="shared" si="2"/>
        <v>979.27708883919502</v>
      </c>
      <c r="M15" s="155">
        <f t="shared" si="3"/>
        <v>698.44665339155256</v>
      </c>
    </row>
    <row r="16" spans="1:22" x14ac:dyDescent="0.35">
      <c r="A16" s="18" t="s">
        <v>12</v>
      </c>
      <c r="B16" s="121">
        <f>AVERAGE(winterdata!B10,winterdata!B49,winterdata!B88,winterdata!B127,winterdata!B166,winterdata!B205,winterdata!B244)</f>
        <v>40398.142857142855</v>
      </c>
      <c r="C16" s="121">
        <f>SUM(winterdata!C10,winterdata!C49,winterdata!C88,winterdata!C127,winterdata!C166,winterdata!C205,winterdata!C244)</f>
        <v>24419426.954479754</v>
      </c>
      <c r="D16" s="121">
        <f>AVERAGE(winterdata!D10,winterdata!D49,winterdata!D88,winterdata!D127,winterdata!D166,winterdata!D205,winterdata!D244)</f>
        <v>237.85714285714286</v>
      </c>
      <c r="E16" s="121">
        <f>SUM(winterdata!E10,winterdata!E49,winterdata!E88,winterdata!E127,winterdata!E166,winterdata!E205,winterdata!E244)</f>
        <v>166976</v>
      </c>
      <c r="F16" s="77">
        <f t="shared" si="4"/>
        <v>40636</v>
      </c>
      <c r="G16" s="20">
        <f t="shared" si="4"/>
        <v>24586402.954479754</v>
      </c>
      <c r="H16" s="162"/>
      <c r="I16" s="165"/>
      <c r="J16" s="168"/>
      <c r="K16" s="153">
        <f t="shared" si="1"/>
        <v>604.46904801620406</v>
      </c>
      <c r="L16" s="154">
        <f t="shared" si="2"/>
        <v>702.00120120120118</v>
      </c>
      <c r="M16" s="155">
        <f t="shared" si="3"/>
        <v>605.03993883452495</v>
      </c>
    </row>
    <row r="17" spans="1:13" x14ac:dyDescent="0.35">
      <c r="A17" s="18" t="s">
        <v>13</v>
      </c>
      <c r="B17" s="121">
        <f>AVERAGE(winterdata!B11,winterdata!B50,winterdata!B89,winterdata!B128,winterdata!B167,winterdata!B206,winterdata!B245)</f>
        <v>738134.71428571432</v>
      </c>
      <c r="C17" s="121">
        <f>SUM(winterdata!C11,winterdata!C50,winterdata!C89,winterdata!C128,winterdata!C167,winterdata!C206,winterdata!C245)</f>
        <v>482374707</v>
      </c>
      <c r="D17" s="121">
        <f>AVERAGE(winterdata!D11,winterdata!D50,winterdata!D89,winterdata!D128,winterdata!D167,winterdata!D206,winterdata!D245)</f>
        <v>12265.428571428571</v>
      </c>
      <c r="E17" s="121">
        <f>SUM(winterdata!E11,winterdata!E50,winterdata!E89,winterdata!E128,winterdata!E167,winterdata!E206,winterdata!E245)</f>
        <v>9610126</v>
      </c>
      <c r="F17" s="77">
        <f t="shared" si="4"/>
        <v>750400.14285714284</v>
      </c>
      <c r="G17" s="20">
        <f t="shared" si="4"/>
        <v>491984833</v>
      </c>
      <c r="H17" s="162"/>
      <c r="I17" s="165"/>
      <c r="J17" s="168"/>
      <c r="K17" s="153">
        <f t="shared" si="1"/>
        <v>653.50497363721638</v>
      </c>
      <c r="L17" s="154">
        <f t="shared" si="2"/>
        <v>783.5132660905216</v>
      </c>
      <c r="M17" s="155">
        <f t="shared" si="3"/>
        <v>655.62998312709738</v>
      </c>
    </row>
    <row r="18" spans="1:13" ht="15" thickBot="1" x14ac:dyDescent="0.4">
      <c r="A18" s="22" t="s">
        <v>14</v>
      </c>
      <c r="B18" s="121">
        <f>AVERAGE(winterdata!B12,winterdata!B51,winterdata!B90,winterdata!B129,winterdata!B168,winterdata!B207,winterdata!B246)</f>
        <v>11227</v>
      </c>
      <c r="C18" s="121">
        <f>AVERAGE(winterdata!C12,winterdata!C51,winterdata!C90,winterdata!C129,winterdata!C168,winterdata!C207,winterdata!C246)</f>
        <v>955200.02571428264</v>
      </c>
      <c r="D18" s="121">
        <f>AVERAGE(winterdata!D12,winterdata!D51,winterdata!D90,winterdata!D129,winterdata!D168,winterdata!D207,winterdata!D246)</f>
        <v>5.2857142857142856</v>
      </c>
      <c r="E18" s="121">
        <f>SUM(winterdata!E12,winterdata!E51,winterdata!E90,winterdata!E129,winterdata!E168,winterdata!E207,winterdata!E246)</f>
        <v>3460.6699999999955</v>
      </c>
      <c r="F18" s="78">
        <f t="shared" si="4"/>
        <v>11232.285714285714</v>
      </c>
      <c r="G18" s="24">
        <f t="shared" si="4"/>
        <v>958660.69571428269</v>
      </c>
      <c r="H18" s="163"/>
      <c r="I18" s="166"/>
      <c r="J18" s="169"/>
      <c r="K18" s="156">
        <f t="shared" si="1"/>
        <v>85.080611535965318</v>
      </c>
      <c r="L18" s="157">
        <f t="shared" si="2"/>
        <v>654.72135135135056</v>
      </c>
      <c r="M18" s="158">
        <f t="shared" si="3"/>
        <v>85.348674357082629</v>
      </c>
    </row>
    <row r="19" spans="1:13" x14ac:dyDescent="0.35">
      <c r="A19" s="138" t="s">
        <v>15</v>
      </c>
      <c r="B19" s="141">
        <f>AVERAGE(winterdata!B13,winterdata!B52,winterdata!B91,winterdata!B130,winterdata!B169,winterdata!B208,winterdata!B247)</f>
        <v>151160.71428571429</v>
      </c>
      <c r="C19" s="141">
        <f>SUM(winterdata!C13,winterdata!C52,winterdata!C91,winterdata!C130,winterdata!C169,winterdata!C208,winterdata!C247)</f>
        <v>103481354.1758309</v>
      </c>
      <c r="D19" s="141">
        <f>AVERAGE(winterdata!D13,winterdata!D52,winterdata!D91,winterdata!D130,winterdata!D169,winterdata!D208,winterdata!D247)</f>
        <v>4777.7142857142853</v>
      </c>
      <c r="E19" s="141">
        <f>SUM(winterdata!E13,winterdata!E52,winterdata!E91,winterdata!E130,winterdata!E169,winterdata!E208,winterdata!E247)</f>
        <v>3394799.5999999996</v>
      </c>
      <c r="F19" s="142">
        <f t="shared" si="4"/>
        <v>155938.42857142858</v>
      </c>
      <c r="G19" s="142">
        <f t="shared" si="4"/>
        <v>106876153.77583089</v>
      </c>
      <c r="H19" s="161">
        <f>G19/G10</f>
        <v>5.7280654295283423E-2</v>
      </c>
      <c r="I19" s="170">
        <f>F19/F10</f>
        <v>9.6620932993834535E-2</v>
      </c>
      <c r="J19" s="173">
        <f>E19/G19</f>
        <v>3.1763863874821663E-2</v>
      </c>
      <c r="K19" s="150">
        <f t="shared" si="1"/>
        <v>684.57836194288609</v>
      </c>
      <c r="L19" s="151">
        <f t="shared" si="2"/>
        <v>710.54889367300564</v>
      </c>
      <c r="M19" s="152">
        <f t="shared" si="3"/>
        <v>685.37405920360163</v>
      </c>
    </row>
    <row r="20" spans="1:13" x14ac:dyDescent="0.35">
      <c r="A20" s="18" t="s">
        <v>8</v>
      </c>
      <c r="B20" s="121">
        <f>AVERAGE(winterdata!B14,winterdata!B53,winterdata!B92,winterdata!B131,winterdata!B170,winterdata!B209,winterdata!B248)</f>
        <v>5970.2857142857147</v>
      </c>
      <c r="C20" s="121">
        <f>SUM(winterdata!C14,winterdata!C53,winterdata!C92,winterdata!C131,winterdata!C170,winterdata!C209,winterdata!C248)</f>
        <v>4082156</v>
      </c>
      <c r="D20" s="121">
        <f>AVERAGE(winterdata!D14,winterdata!D53,winterdata!D92,winterdata!D131,winterdata!D170,winterdata!D209,winterdata!D248)</f>
        <v>0</v>
      </c>
      <c r="E20" s="121">
        <f>SUM(winterdata!E14,winterdata!E53,winterdata!E92,winterdata!E131,winterdata!E170,winterdata!E209,winterdata!E248)</f>
        <v>0</v>
      </c>
      <c r="F20" s="81">
        <f t="shared" si="4"/>
        <v>5970.2857142857147</v>
      </c>
      <c r="G20" s="26">
        <f t="shared" si="4"/>
        <v>4082156</v>
      </c>
      <c r="H20" s="162"/>
      <c r="I20" s="171"/>
      <c r="J20" s="174"/>
      <c r="K20" s="153">
        <f t="shared" si="1"/>
        <v>683.74550153139353</v>
      </c>
      <c r="L20" s="154"/>
      <c r="M20" s="155">
        <f t="shared" si="3"/>
        <v>683.74550153139353</v>
      </c>
    </row>
    <row r="21" spans="1:13" x14ac:dyDescent="0.35">
      <c r="A21" s="18" t="s">
        <v>9</v>
      </c>
      <c r="B21" s="121">
        <f>AVERAGE(winterdata!B15,winterdata!B54,winterdata!B93,winterdata!B132,winterdata!B171,winterdata!B210,winterdata!B249)</f>
        <v>110.71428571428571</v>
      </c>
      <c r="C21" s="121">
        <f>SUM(winterdata!C15,winterdata!C54,winterdata!C93,winterdata!C132,winterdata!C171,winterdata!C210,winterdata!C249)</f>
        <v>65664</v>
      </c>
      <c r="D21" s="121">
        <f>AVERAGE(winterdata!D15,winterdata!D54,winterdata!D93,winterdata!D132,winterdata!D171,winterdata!D210,winterdata!D249)</f>
        <v>0</v>
      </c>
      <c r="E21" s="121">
        <f>SUM(winterdata!E15,winterdata!E54,winterdata!E93,winterdata!E132,winterdata!E171,winterdata!E210,winterdata!E249)</f>
        <v>0</v>
      </c>
      <c r="F21" s="81">
        <f t="shared" si="4"/>
        <v>110.71428571428571</v>
      </c>
      <c r="G21" s="26">
        <f t="shared" si="4"/>
        <v>65664</v>
      </c>
      <c r="H21" s="162"/>
      <c r="I21" s="171"/>
      <c r="J21" s="174"/>
      <c r="K21" s="153">
        <f t="shared" si="1"/>
        <v>593.09419354838712</v>
      </c>
      <c r="L21" s="154"/>
      <c r="M21" s="155">
        <f t="shared" si="3"/>
        <v>593.09419354838712</v>
      </c>
    </row>
    <row r="22" spans="1:13" x14ac:dyDescent="0.35">
      <c r="A22" s="18" t="s">
        <v>10</v>
      </c>
      <c r="B22" s="121">
        <f>AVERAGE(winterdata!B16,winterdata!B55,winterdata!B94,winterdata!B133,winterdata!B172,winterdata!B211,winterdata!B250)</f>
        <v>38381</v>
      </c>
      <c r="C22" s="121">
        <f>SUM(winterdata!C16,winterdata!C55,winterdata!C94,winterdata!C133,winterdata!C172,winterdata!C211,winterdata!C250)</f>
        <v>28485712</v>
      </c>
      <c r="D22" s="121">
        <f>AVERAGE(winterdata!D16,winterdata!D55,winterdata!D94,winterdata!D133,winterdata!D172,winterdata!D211,winterdata!D250)</f>
        <v>49.142857142857146</v>
      </c>
      <c r="E22" s="121">
        <f>SUM(winterdata!E16,winterdata!E55,winterdata!E94,winterdata!E133,winterdata!E172,winterdata!E211,winterdata!E250)</f>
        <v>1252.5999999999999</v>
      </c>
      <c r="F22" s="81">
        <f t="shared" si="4"/>
        <v>38430.142857142855</v>
      </c>
      <c r="G22" s="26">
        <f t="shared" si="4"/>
        <v>28486964.600000001</v>
      </c>
      <c r="H22" s="162"/>
      <c r="I22" s="171"/>
      <c r="J22" s="174"/>
      <c r="K22" s="153">
        <f t="shared" si="1"/>
        <v>742.18264245329715</v>
      </c>
      <c r="L22" s="154"/>
      <c r="M22" s="155">
        <f t="shared" si="3"/>
        <v>741.26616458063063</v>
      </c>
    </row>
    <row r="23" spans="1:13" x14ac:dyDescent="0.35">
      <c r="A23" s="18" t="s">
        <v>11</v>
      </c>
      <c r="B23" s="121">
        <f>AVERAGE(winterdata!B17,winterdata!B56,winterdata!B95,winterdata!B134,winterdata!B173,winterdata!B212,winterdata!B251)</f>
        <v>29546.428571428572</v>
      </c>
      <c r="C23" s="121">
        <f>SUM(winterdata!C17,winterdata!C56,winterdata!C95,winterdata!C134,winterdata!C173,winterdata!C212,winterdata!C251)</f>
        <v>19605667</v>
      </c>
      <c r="D23" s="121">
        <f>AVERAGE(winterdata!D17,winterdata!D56,winterdata!D95,winterdata!D134,winterdata!D173,winterdata!D212,winterdata!D251)</f>
        <v>864</v>
      </c>
      <c r="E23" s="121">
        <f>SUM(winterdata!E17,winterdata!E56,winterdata!E95,winterdata!E134,winterdata!E173,winterdata!E212,winterdata!E251)</f>
        <v>685217</v>
      </c>
      <c r="F23" s="81">
        <f t="shared" si="4"/>
        <v>30410.428571428572</v>
      </c>
      <c r="G23" s="26">
        <f t="shared" si="4"/>
        <v>20290884</v>
      </c>
      <c r="H23" s="162"/>
      <c r="I23" s="171"/>
      <c r="J23" s="174"/>
      <c r="K23" s="153">
        <f t="shared" si="1"/>
        <v>663.55454611386438</v>
      </c>
      <c r="L23" s="154">
        <f t="shared" si="2"/>
        <v>793.07523148148152</v>
      </c>
      <c r="M23" s="155">
        <f t="shared" si="3"/>
        <v>667.23439797437902</v>
      </c>
    </row>
    <row r="24" spans="1:13" x14ac:dyDescent="0.35">
      <c r="A24" s="18" t="s">
        <v>12</v>
      </c>
      <c r="B24" s="121">
        <f>AVERAGE(winterdata!B18,winterdata!B57,winterdata!B96,winterdata!B135,winterdata!B174,winterdata!B213,winterdata!B252)</f>
        <v>10473</v>
      </c>
      <c r="C24" s="121">
        <f>SUM(winterdata!C18,winterdata!C57,winterdata!C96,winterdata!C135,winterdata!C174,winterdata!C213,winterdata!C252)</f>
        <v>6262725.0058309026</v>
      </c>
      <c r="D24" s="121">
        <f>AVERAGE(winterdata!D18,winterdata!D57,winterdata!D96,winterdata!D135,winterdata!D174,winterdata!D213,winterdata!D252)</f>
        <v>0</v>
      </c>
      <c r="E24" s="121">
        <f>SUM(winterdata!E18,winterdata!E57,winterdata!E96,winterdata!E135,winterdata!E174,winterdata!E213,winterdata!E252)</f>
        <v>0</v>
      </c>
      <c r="F24" s="81">
        <f t="shared" si="4"/>
        <v>10473</v>
      </c>
      <c r="G24" s="26">
        <f t="shared" si="4"/>
        <v>6262725.0058309026</v>
      </c>
      <c r="H24" s="162"/>
      <c r="I24" s="171"/>
      <c r="J24" s="174"/>
      <c r="K24" s="153">
        <f t="shared" si="1"/>
        <v>597.98768316918768</v>
      </c>
      <c r="L24" s="154"/>
      <c r="M24" s="155">
        <f t="shared" si="3"/>
        <v>597.98768316918768</v>
      </c>
    </row>
    <row r="25" spans="1:13" x14ac:dyDescent="0.35">
      <c r="A25" s="18" t="s">
        <v>13</v>
      </c>
      <c r="B25" s="121">
        <f>AVERAGE(winterdata!B19,winterdata!B58,winterdata!B97,winterdata!B136,winterdata!B175,winterdata!B214,winterdata!B253)</f>
        <v>63760.285714285717</v>
      </c>
      <c r="C25" s="121">
        <f>SUM(winterdata!C19,winterdata!C58,winterdata!C97,winterdata!C136,winterdata!C175,winterdata!C214,winterdata!C253)</f>
        <v>43200427</v>
      </c>
      <c r="D25" s="121">
        <f>AVERAGE(winterdata!D19,winterdata!D58,winterdata!D97,winterdata!D136,winterdata!D175,winterdata!D214,winterdata!D253)</f>
        <v>3864.5714285714284</v>
      </c>
      <c r="E25" s="121">
        <f>SUM(winterdata!E19,winterdata!E58,winterdata!E97,winterdata!E136,winterdata!E175,winterdata!E214,winterdata!E253)</f>
        <v>2708330</v>
      </c>
      <c r="F25" s="81">
        <f t="shared" si="4"/>
        <v>67624.857142857145</v>
      </c>
      <c r="G25" s="26">
        <f t="shared" si="4"/>
        <v>45908757</v>
      </c>
      <c r="H25" s="162"/>
      <c r="I25" s="171"/>
      <c r="J25" s="174"/>
      <c r="K25" s="153">
        <f t="shared" si="1"/>
        <v>677.54443876842276</v>
      </c>
      <c r="L25" s="154"/>
      <c r="M25" s="155">
        <f t="shared" si="3"/>
        <v>678.87399603696019</v>
      </c>
    </row>
    <row r="26" spans="1:13" ht="15" thickBot="1" x14ac:dyDescent="0.4">
      <c r="A26" s="22" t="s">
        <v>14</v>
      </c>
      <c r="B26" s="121">
        <f>AVERAGE(winterdata!B20,winterdata!B59,winterdata!B98,winterdata!B137,winterdata!B176,winterdata!B215,winterdata!B254)</f>
        <v>2919</v>
      </c>
      <c r="C26" s="121">
        <f>SUM(winterdata!C20,winterdata!C59,winterdata!C98,winterdata!C137,winterdata!C176,winterdata!C215,winterdata!C254)</f>
        <v>1779003.1699999976</v>
      </c>
      <c r="D26" s="121">
        <f>AVERAGE(winterdata!D20,winterdata!D59,winterdata!D98,winterdata!D137,winterdata!D176,winterdata!D215,winterdata!D254)</f>
        <v>0</v>
      </c>
      <c r="E26" s="121">
        <f>SUM(winterdata!E20,winterdata!E59,winterdata!E98,winterdata!E137,winterdata!E176,winterdata!E215,winterdata!E254)</f>
        <v>0</v>
      </c>
      <c r="F26" s="82">
        <f t="shared" si="4"/>
        <v>2919</v>
      </c>
      <c r="G26" s="27">
        <f t="shared" si="4"/>
        <v>1779003.1699999976</v>
      </c>
      <c r="H26" s="163"/>
      <c r="I26" s="172"/>
      <c r="J26" s="175"/>
      <c r="K26" s="156">
        <f t="shared" si="1"/>
        <v>609.45637889688169</v>
      </c>
      <c r="L26" s="157"/>
      <c r="M26" s="158">
        <f t="shared" si="3"/>
        <v>609.45637889688169</v>
      </c>
    </row>
    <row r="27" spans="1:13" x14ac:dyDescent="0.35">
      <c r="A27" s="138" t="s">
        <v>16</v>
      </c>
      <c r="B27" s="141">
        <f>AVERAGE(winterdata!B21,winterdata!B60,winterdata!B99,winterdata!B138,winterdata!B177,winterdata!B216,winterdata!B255)</f>
        <v>101671.14285714286</v>
      </c>
      <c r="C27" s="141">
        <f>SUM(winterdata!C21,winterdata!C60,winterdata!C99,winterdata!C138,winterdata!C177,winterdata!C216,winterdata!C255)</f>
        <v>122149233.92670365</v>
      </c>
      <c r="D27" s="141">
        <f>AVERAGE(winterdata!D21,winterdata!D60,winterdata!D99,winterdata!D138,winterdata!D177,winterdata!D216,winterdata!D255)</f>
        <v>10475.285714285714</v>
      </c>
      <c r="E27" s="141">
        <f>SUM(winterdata!E21,winterdata!E60,winterdata!E99,winterdata!E138,winterdata!E177,winterdata!E216,winterdata!E255)</f>
        <v>27832635.782662779</v>
      </c>
      <c r="F27" s="142">
        <f t="shared" si="4"/>
        <v>112146.42857142857</v>
      </c>
      <c r="G27" s="142">
        <f t="shared" si="4"/>
        <v>149981869.70936644</v>
      </c>
      <c r="H27" s="161">
        <f>G27/G10</f>
        <v>8.0383315883559167E-2</v>
      </c>
      <c r="I27" s="170">
        <f>F27/F10</f>
        <v>6.9486993422756549E-2</v>
      </c>
      <c r="J27" s="173">
        <f>E27/G27</f>
        <v>0.18557333520775957</v>
      </c>
      <c r="K27" s="150">
        <f t="shared" si="1"/>
        <v>1201.4149786664084</v>
      </c>
      <c r="L27" s="151">
        <f t="shared" si="2"/>
        <v>2656.9810639824277</v>
      </c>
      <c r="M27" s="152">
        <f t="shared" si="3"/>
        <v>1337.3753548811378</v>
      </c>
    </row>
    <row r="28" spans="1:13" x14ac:dyDescent="0.35">
      <c r="A28" s="18" t="s">
        <v>8</v>
      </c>
      <c r="B28" s="121">
        <f>AVERAGE(winterdata!B22,winterdata!B61,winterdata!B100,winterdata!B139,winterdata!B178,winterdata!B217,winterdata!B256)</f>
        <v>4068.5714285714284</v>
      </c>
      <c r="C28" s="121">
        <f>SUM(winterdata!C22,winterdata!C61,winterdata!C100,winterdata!C139,winterdata!C178,winterdata!C217,winterdata!C256)</f>
        <v>6870702</v>
      </c>
      <c r="D28" s="121">
        <f>AVERAGE(winterdata!D22,winterdata!D61,winterdata!D100,winterdata!D139,winterdata!D178,winterdata!D217,winterdata!D256)</f>
        <v>470.71428571428572</v>
      </c>
      <c r="E28" s="121">
        <f>SUM(winterdata!E22,winterdata!E61,winterdata!E100,winterdata!E139,winterdata!E178,winterdata!E217,winterdata!E256)</f>
        <v>1339426</v>
      </c>
      <c r="F28" s="81">
        <f t="shared" si="4"/>
        <v>4539.2857142857138</v>
      </c>
      <c r="G28" s="26">
        <f t="shared" si="4"/>
        <v>8210128</v>
      </c>
      <c r="H28" s="162"/>
      <c r="I28" s="171"/>
      <c r="J28" s="174"/>
      <c r="K28" s="153">
        <f t="shared" si="1"/>
        <v>1688.7259129213485</v>
      </c>
      <c r="L28" s="154">
        <f t="shared" si="2"/>
        <v>2845.518057663126</v>
      </c>
      <c r="M28" s="155">
        <f t="shared" si="3"/>
        <v>1808.6828009441388</v>
      </c>
    </row>
    <row r="29" spans="1:13" x14ac:dyDescent="0.35">
      <c r="A29" s="18" t="s">
        <v>9</v>
      </c>
      <c r="B29" s="121">
        <f>AVERAGE(winterdata!B23,winterdata!B62,winterdata!B101,winterdata!B140,winterdata!B179,winterdata!B218,winterdata!B257)</f>
        <v>174.42857142857142</v>
      </c>
      <c r="C29" s="121">
        <f>SUM(winterdata!C23,winterdata!C62,winterdata!C101,winterdata!C140,winterdata!C179,winterdata!C218,winterdata!C257)</f>
        <v>596701</v>
      </c>
      <c r="D29" s="121">
        <f>AVERAGE(winterdata!D23,winterdata!D62,winterdata!D101,winterdata!D140,winterdata!D179,winterdata!D218,winterdata!D257)</f>
        <v>0</v>
      </c>
      <c r="E29" s="121">
        <f>SUM(winterdata!E23,winterdata!E62,winterdata!E101,winterdata!E140,winterdata!E179,winterdata!E218,winterdata!E257)</f>
        <v>0</v>
      </c>
      <c r="F29" s="81">
        <f t="shared" si="4"/>
        <v>174.42857142857142</v>
      </c>
      <c r="G29" s="26">
        <f t="shared" si="4"/>
        <v>596701</v>
      </c>
      <c r="H29" s="162"/>
      <c r="I29" s="171"/>
      <c r="J29" s="174"/>
      <c r="K29" s="153">
        <f t="shared" si="1"/>
        <v>3420.8902538902539</v>
      </c>
      <c r="L29" s="154"/>
      <c r="M29" s="155">
        <f t="shared" si="3"/>
        <v>3420.8902538902539</v>
      </c>
    </row>
    <row r="30" spans="1:13" x14ac:dyDescent="0.35">
      <c r="A30" s="18" t="s">
        <v>10</v>
      </c>
      <c r="B30" s="121">
        <f>AVERAGE(winterdata!B24,winterdata!B63,winterdata!B102,winterdata!B141,winterdata!B180,winterdata!B219,winterdata!B258)</f>
        <v>21702.714285714286</v>
      </c>
      <c r="C30" s="121">
        <f>SUM(winterdata!C24,winterdata!C63,winterdata!C102,winterdata!C141,winterdata!C180,winterdata!C219,winterdata!C258)</f>
        <v>2768106.799999998</v>
      </c>
      <c r="D30" s="121">
        <f>AVERAGE(winterdata!D24,winterdata!D63,winterdata!D102,winterdata!D141,winterdata!D180,winterdata!D219,winterdata!D258)</f>
        <v>2164</v>
      </c>
      <c r="E30" s="121">
        <f>SUM(winterdata!E24,winterdata!E63,winterdata!E102,winterdata!E141,winterdata!E180,winterdata!E219,winterdata!E258)</f>
        <v>416415.99999999942</v>
      </c>
      <c r="F30" s="81">
        <f t="shared" si="4"/>
        <v>23866.714285714286</v>
      </c>
      <c r="G30" s="26">
        <f t="shared" si="4"/>
        <v>3184522.7999999975</v>
      </c>
      <c r="H30" s="162"/>
      <c r="I30" s="171"/>
      <c r="J30" s="174"/>
      <c r="K30" s="153">
        <f t="shared" si="1"/>
        <v>127.54657152824851</v>
      </c>
      <c r="L30" s="154"/>
      <c r="M30" s="155">
        <f t="shared" si="3"/>
        <v>133.42946003699103</v>
      </c>
    </row>
    <row r="31" spans="1:13" x14ac:dyDescent="0.35">
      <c r="A31" s="18" t="s">
        <v>11</v>
      </c>
      <c r="B31" s="121">
        <f>AVERAGE(winterdata!B25,winterdata!B64,winterdata!B103,winterdata!B142,winterdata!B181,winterdata!B220,winterdata!B259)</f>
        <v>22028.714285714286</v>
      </c>
      <c r="C31" s="121">
        <f>SUM(winterdata!C25,winterdata!C64,winterdata!C103,winterdata!C142,winterdata!C181,winterdata!C220,winterdata!C259)</f>
        <v>38032506</v>
      </c>
      <c r="D31" s="121">
        <f>AVERAGE(winterdata!D25,winterdata!D64,winterdata!D103,winterdata!D142,winterdata!D181,winterdata!D220,winterdata!D259)</f>
        <v>2205.2857142857142</v>
      </c>
      <c r="E31" s="121">
        <f>SUM(winterdata!E25,winterdata!E64,winterdata!E103,winterdata!E142,winterdata!E181,winterdata!E220,winterdata!E259)</f>
        <v>7324082</v>
      </c>
      <c r="F31" s="81">
        <f t="shared" si="4"/>
        <v>24234</v>
      </c>
      <c r="G31" s="26">
        <f t="shared" si="4"/>
        <v>45356588</v>
      </c>
      <c r="H31" s="162"/>
      <c r="I31" s="171"/>
      <c r="J31" s="174"/>
      <c r="K31" s="153">
        <f t="shared" si="1"/>
        <v>1726.4968579970298</v>
      </c>
      <c r="L31" s="154">
        <f t="shared" si="2"/>
        <v>3321.1487983416469</v>
      </c>
      <c r="M31" s="155">
        <f t="shared" si="3"/>
        <v>1871.6096393496739</v>
      </c>
    </row>
    <row r="32" spans="1:13" x14ac:dyDescent="0.35">
      <c r="A32" s="18" t="s">
        <v>12</v>
      </c>
      <c r="B32" s="121">
        <f>AVERAGE(winterdata!B26,winterdata!B65,winterdata!B104,winterdata!B143,winterdata!B182,winterdata!B221,winterdata!B260)</f>
        <v>3425.7142857142858</v>
      </c>
      <c r="C32" s="121">
        <f>SUM(winterdata!C26,winterdata!C65,winterdata!C104,winterdata!C143,winterdata!C182,winterdata!C221,winterdata!C260)</f>
        <v>4533938.9067036454</v>
      </c>
      <c r="D32" s="121">
        <f>AVERAGE(winterdata!D26,winterdata!D65,winterdata!D104,winterdata!D143,winterdata!D182,winterdata!D221,winterdata!D260)</f>
        <v>224.42857142857142</v>
      </c>
      <c r="E32" s="121">
        <f>SUM(winterdata!E26,winterdata!E65,winterdata!E104,winterdata!E143,winterdata!E182,winterdata!E221,winterdata!E260)</f>
        <v>898228.94266277936</v>
      </c>
      <c r="F32" s="81">
        <f t="shared" si="4"/>
        <v>3650.1428571428573</v>
      </c>
      <c r="G32" s="26">
        <f t="shared" si="4"/>
        <v>5432167.8493664246</v>
      </c>
      <c r="H32" s="162"/>
      <c r="I32" s="171"/>
      <c r="J32" s="174"/>
      <c r="K32" s="153">
        <f t="shared" si="1"/>
        <v>1323.5017659268356</v>
      </c>
      <c r="L32" s="154">
        <f t="shared" si="2"/>
        <v>4002.2931881855225</v>
      </c>
      <c r="M32" s="155">
        <f t="shared" si="3"/>
        <v>1488.2069173638986</v>
      </c>
    </row>
    <row r="33" spans="1:13" x14ac:dyDescent="0.35">
      <c r="A33" s="18" t="s">
        <v>13</v>
      </c>
      <c r="B33" s="121">
        <f>AVERAGE(winterdata!B27,winterdata!B66,winterdata!B105,winterdata!B144,winterdata!B183,winterdata!B222,winterdata!B261)</f>
        <v>48994.142857142855</v>
      </c>
      <c r="C33" s="121">
        <f>SUM(winterdata!C27,winterdata!C66,winterdata!C105,winterdata!C144,winterdata!C183,winterdata!C222,winterdata!C261)</f>
        <v>67410307</v>
      </c>
      <c r="D33" s="121">
        <f>AVERAGE(winterdata!D27,winterdata!D66,winterdata!D105,winterdata!D144,winterdata!D183,winterdata!D222,winterdata!D261)</f>
        <v>5312.7142857142853</v>
      </c>
      <c r="E33" s="121">
        <f>SUM(winterdata!E27,winterdata!E66,winterdata!E105,winterdata!E144,winterdata!E183,winterdata!E222,winterdata!E261)</f>
        <v>17553061</v>
      </c>
      <c r="F33" s="81">
        <f t="shared" si="4"/>
        <v>54306.857142857138</v>
      </c>
      <c r="G33" s="26">
        <f t="shared" si="4"/>
        <v>84963368</v>
      </c>
      <c r="H33" s="162"/>
      <c r="I33" s="171"/>
      <c r="J33" s="174"/>
      <c r="K33" s="153">
        <f t="shared" si="1"/>
        <v>1375.8850154100053</v>
      </c>
      <c r="L33" s="154">
        <f t="shared" si="2"/>
        <v>3303.9723305278444</v>
      </c>
      <c r="M33" s="155">
        <f t="shared" si="3"/>
        <v>1564.505340025464</v>
      </c>
    </row>
    <row r="34" spans="1:13" ht="15" thickBot="1" x14ac:dyDescent="0.4">
      <c r="A34" s="22" t="s">
        <v>14</v>
      </c>
      <c r="B34" s="121">
        <f>AVERAGE(winterdata!B28,winterdata!B67,winterdata!B106,winterdata!B145,winterdata!B184,winterdata!B223,winterdata!B262)</f>
        <v>1276.8571428571429</v>
      </c>
      <c r="C34" s="121">
        <f>SUM(winterdata!C28,winterdata!C67,winterdata!C106,winterdata!C145,winterdata!C184,winterdata!C223,winterdata!C262)</f>
        <v>1936972.2199999986</v>
      </c>
      <c r="D34" s="121">
        <f>AVERAGE(winterdata!D28,winterdata!D67,winterdata!D106,winterdata!D145,winterdata!D184,winterdata!D223,winterdata!D262)</f>
        <v>98.142857142857139</v>
      </c>
      <c r="E34" s="121">
        <f>SUM(winterdata!E28,winterdata!E67,winterdata!E106,winterdata!E145,winterdata!E184,winterdata!E223,winterdata!E262)</f>
        <v>301421.83999999956</v>
      </c>
      <c r="F34" s="82">
        <f t="shared" si="4"/>
        <v>1375</v>
      </c>
      <c r="G34" s="27">
        <f t="shared" si="4"/>
        <v>2238394.0599999982</v>
      </c>
      <c r="H34" s="163"/>
      <c r="I34" s="172"/>
      <c r="J34" s="175"/>
      <c r="K34" s="156">
        <f t="shared" si="1"/>
        <v>1516.9842850749596</v>
      </c>
      <c r="L34" s="157">
        <f t="shared" si="2"/>
        <v>3071.256011644828</v>
      </c>
      <c r="M34" s="158">
        <f t="shared" si="3"/>
        <v>1627.9229527272714</v>
      </c>
    </row>
    <row r="35" spans="1:13" x14ac:dyDescent="0.35">
      <c r="A35" s="138" t="s">
        <v>17</v>
      </c>
      <c r="B35" s="141">
        <f>AVERAGE(winterdata!B29,winterdata!B68,winterdata!B107,winterdata!B146,winterdata!B185,winterdata!B224,winterdata!B263)</f>
        <v>16522.714285714286</v>
      </c>
      <c r="C35" s="141">
        <f>SUM(winterdata!C29,winterdata!C68,winterdata!C107,winterdata!C146,winterdata!C185,winterdata!C224,winterdata!C263)</f>
        <v>103120165.19026428</v>
      </c>
      <c r="D35" s="141">
        <f>AVERAGE(winterdata!D29,winterdata!D68,winterdata!D107,winterdata!D146,winterdata!D185,winterdata!D224,winterdata!D263)</f>
        <v>7526.7142857142853</v>
      </c>
      <c r="E35" s="141">
        <f>SUM(winterdata!E29,winterdata!E68,winterdata!E107,winterdata!E146,winterdata!E185,winterdata!E224,winterdata!E263)</f>
        <v>89932490.106676131</v>
      </c>
      <c r="F35" s="142">
        <f t="shared" si="4"/>
        <v>24049.428571428572</v>
      </c>
      <c r="G35" s="142">
        <f t="shared" si="4"/>
        <v>193052655.29694042</v>
      </c>
      <c r="H35" s="161">
        <f>G35/G10</f>
        <v>0.10346725642882623</v>
      </c>
      <c r="I35" s="170">
        <f>F35/F10</f>
        <v>1.4901254603034778E-2</v>
      </c>
      <c r="J35" s="173">
        <f>E35/G35</f>
        <v>0.4658443571695407</v>
      </c>
      <c r="K35" s="150">
        <f t="shared" si="1"/>
        <v>6241.1153159879468</v>
      </c>
      <c r="L35" s="151">
        <f t="shared" si="2"/>
        <v>11948.439477418206</v>
      </c>
      <c r="M35" s="152">
        <f t="shared" si="3"/>
        <v>8027.3281638921198</v>
      </c>
    </row>
    <row r="36" spans="1:13" x14ac:dyDescent="0.35">
      <c r="A36" s="18" t="s">
        <v>8</v>
      </c>
      <c r="B36" s="121">
        <f>AVERAGE(winterdata!B30,winterdata!B69,winterdata!B108,winterdata!B147,winterdata!B186,winterdata!B225,winterdata!B264)</f>
        <v>383.14285714285717</v>
      </c>
      <c r="C36" s="121">
        <f>SUM(winterdata!C30,winterdata!C69,winterdata!C108,winterdata!C147,winterdata!C186,winterdata!C225,winterdata!C264)</f>
        <v>5462969</v>
      </c>
      <c r="D36" s="121">
        <f>AVERAGE(winterdata!D30,winterdata!D69,winterdata!D108,winterdata!D147,winterdata!D186,winterdata!D225,winterdata!D264)</f>
        <v>255.28571428571428</v>
      </c>
      <c r="E36" s="121">
        <f>SUM(winterdata!E30,winterdata!E69,winterdata!E108,winterdata!E147,winterdata!E186,winterdata!E225,winterdata!E264)</f>
        <v>4797772</v>
      </c>
      <c r="F36" s="81">
        <f t="shared" si="4"/>
        <v>638.42857142857144</v>
      </c>
      <c r="G36" s="26">
        <f t="shared" si="4"/>
        <v>10260741</v>
      </c>
      <c r="H36" s="162"/>
      <c r="I36" s="171"/>
      <c r="J36" s="174"/>
      <c r="K36" s="153">
        <f t="shared" si="1"/>
        <v>14258.308351976137</v>
      </c>
      <c r="L36" s="154">
        <f t="shared" si="2"/>
        <v>18793.734750979296</v>
      </c>
      <c r="M36" s="155">
        <f t="shared" si="3"/>
        <v>16071.869993287088</v>
      </c>
    </row>
    <row r="37" spans="1:13" x14ac:dyDescent="0.35">
      <c r="A37" s="18" t="s">
        <v>10</v>
      </c>
      <c r="B37" s="121">
        <f>AVERAGE(winterdata!B31,winterdata!B70,winterdata!B109,winterdata!B148,winterdata!B187,winterdata!B226,winterdata!B265)</f>
        <v>3994.2857142857142</v>
      </c>
      <c r="C37" s="121">
        <f>SUM(winterdata!C31,winterdata!C70,winterdata!C109,winterdata!C148,winterdata!C187,winterdata!C226,winterdata!C265)</f>
        <v>3707906.5999999931</v>
      </c>
      <c r="D37" s="121">
        <f>AVERAGE(winterdata!D31,winterdata!D70,winterdata!D109,winterdata!D148,winterdata!D187,winterdata!D226,winterdata!D265)</f>
        <v>2016.7142857142858</v>
      </c>
      <c r="E37" s="121">
        <f>SUM(winterdata!E31,winterdata!E70,winterdata!E109,winterdata!E148,winterdata!E187,winterdata!E226,winterdata!E265)</f>
        <v>2663228.1999999993</v>
      </c>
      <c r="F37" s="81">
        <f t="shared" si="4"/>
        <v>6011</v>
      </c>
      <c r="G37" s="26">
        <f t="shared" si="4"/>
        <v>6371134.7999999924</v>
      </c>
      <c r="H37" s="162"/>
      <c r="I37" s="171"/>
      <c r="J37" s="174"/>
      <c r="K37" s="153">
        <f t="shared" si="1"/>
        <v>928.30279685264497</v>
      </c>
      <c r="L37" s="154">
        <f t="shared" si="2"/>
        <v>1320.5778423177726</v>
      </c>
      <c r="M37" s="155">
        <f t="shared" si="3"/>
        <v>1059.9126268507723</v>
      </c>
    </row>
    <row r="38" spans="1:13" x14ac:dyDescent="0.35">
      <c r="A38" s="18" t="s">
        <v>11</v>
      </c>
      <c r="B38" s="121">
        <f>AVERAGE(winterdata!B32,winterdata!B71,winterdata!B110,winterdata!B149,winterdata!B188,winterdata!B227,winterdata!B266)</f>
        <v>2147.4285714285716</v>
      </c>
      <c r="C38" s="121">
        <f>SUM(winterdata!C32,winterdata!C71,winterdata!C110,winterdata!C149,winterdata!C188,winterdata!C227,winterdata!C266)</f>
        <v>39684277</v>
      </c>
      <c r="D38" s="121">
        <f>AVERAGE(winterdata!D32,winterdata!D71,winterdata!D110,winterdata!D149,winterdata!D188,winterdata!D227,winterdata!D266)</f>
        <v>1609.5714285714287</v>
      </c>
      <c r="E38" s="121">
        <f>SUM(winterdata!E32,winterdata!E71,winterdata!E110,winterdata!E149,winterdata!E188,winterdata!E227,winterdata!E266)</f>
        <v>40488033</v>
      </c>
      <c r="F38" s="81">
        <f t="shared" si="4"/>
        <v>3757</v>
      </c>
      <c r="G38" s="26">
        <f t="shared" si="4"/>
        <v>80172310</v>
      </c>
      <c r="H38" s="162"/>
      <c r="I38" s="171"/>
      <c r="J38" s="174"/>
      <c r="K38" s="153">
        <f t="shared" si="1"/>
        <v>18479.905468334218</v>
      </c>
      <c r="L38" s="154">
        <f t="shared" si="2"/>
        <v>25154.542557912486</v>
      </c>
      <c r="M38" s="155">
        <f t="shared" si="3"/>
        <v>21339.449028480169</v>
      </c>
    </row>
    <row r="39" spans="1:13" x14ac:dyDescent="0.35">
      <c r="A39" s="18" t="s">
        <v>12</v>
      </c>
      <c r="B39" s="121">
        <f>AVERAGE(winterdata!B33,winterdata!B72,winterdata!B111,winterdata!B150,winterdata!B189,winterdata!B228,winterdata!B267)</f>
        <v>283.14285714285717</v>
      </c>
      <c r="C39" s="121">
        <f>SUM(winterdata!C33,winterdata!C72,winterdata!C111,winterdata!C150,winterdata!C189,winterdata!C228,winterdata!C267)</f>
        <v>3810375.3702642811</v>
      </c>
      <c r="D39" s="121">
        <f>AVERAGE(winterdata!D33,winterdata!D72,winterdata!D111,winterdata!D150,winterdata!D189,winterdata!D228,winterdata!D267)</f>
        <v>235.42857142857142</v>
      </c>
      <c r="E39" s="121">
        <f>SUM(winterdata!E33,winterdata!E72,winterdata!E111,winterdata!E150,winterdata!E189,winterdata!E228,winterdata!E267)</f>
        <v>4837546.1966761369</v>
      </c>
      <c r="F39" s="81">
        <f t="shared" si="4"/>
        <v>518.57142857142856</v>
      </c>
      <c r="G39" s="26">
        <f t="shared" si="4"/>
        <v>8647921.5669404175</v>
      </c>
      <c r="H39" s="162"/>
      <c r="I39" s="171"/>
      <c r="J39" s="174"/>
      <c r="K39" s="153">
        <f t="shared" si="1"/>
        <v>13457.430671972737</v>
      </c>
      <c r="L39" s="154">
        <f t="shared" si="2"/>
        <v>20547.82971889136</v>
      </c>
      <c r="M39" s="155">
        <f t="shared" si="3"/>
        <v>16676.432773714303</v>
      </c>
    </row>
    <row r="40" spans="1:13" x14ac:dyDescent="0.35">
      <c r="A40" s="18" t="s">
        <v>13</v>
      </c>
      <c r="B40" s="121">
        <f>AVERAGE(winterdata!B34,winterdata!B73,winterdata!B112,winterdata!B151,winterdata!B190,winterdata!B229,winterdata!B268)</f>
        <v>9538.2857142857138</v>
      </c>
      <c r="C40" s="121">
        <f>SUM(winterdata!C34,winterdata!C73,winterdata!C112,winterdata!C151,winterdata!C190,winterdata!C229,winterdata!C268)</f>
        <v>47794685</v>
      </c>
      <c r="D40" s="121">
        <f>AVERAGE(winterdata!D34,winterdata!D73,winterdata!D112,winterdata!D151,winterdata!D190,winterdata!D229,winterdata!D268)</f>
        <v>3325.5714285714284</v>
      </c>
      <c r="E40" s="121">
        <f>SUM(winterdata!E34,winterdata!E73,winterdata!E112,winterdata!E151,winterdata!E190,winterdata!E229,winterdata!E268)</f>
        <v>35350331</v>
      </c>
      <c r="F40" s="81">
        <f t="shared" si="4"/>
        <v>12863.857142857141</v>
      </c>
      <c r="G40" s="26">
        <f t="shared" si="4"/>
        <v>83145016</v>
      </c>
      <c r="H40" s="162"/>
      <c r="I40" s="171"/>
      <c r="J40" s="174"/>
      <c r="K40" s="153">
        <f t="shared" si="1"/>
        <v>5010.8254702851664</v>
      </c>
      <c r="L40" s="154">
        <f t="shared" si="2"/>
        <v>10629.851668886122</v>
      </c>
      <c r="M40" s="155">
        <f t="shared" si="3"/>
        <v>6463.4592157428906</v>
      </c>
    </row>
    <row r="41" spans="1:13" ht="15" thickBot="1" x14ac:dyDescent="0.4">
      <c r="A41" s="18" t="s">
        <v>14</v>
      </c>
      <c r="B41" s="121">
        <f>AVERAGE(winterdata!B35,winterdata!B74,winterdata!B113,winterdata!B152,winterdata!B191,winterdata!B230,winterdata!B269)</f>
        <v>176.42857142857142</v>
      </c>
      <c r="C41" s="121">
        <f>SUM(winterdata!C35,winterdata!C74,winterdata!C113,winterdata!C152,winterdata!C191,winterdata!C230,winterdata!C269)</f>
        <v>2659952.2199999979</v>
      </c>
      <c r="D41" s="121">
        <f>AVERAGE(winterdata!D35,winterdata!D74,winterdata!D113,winterdata!D152,winterdata!D191,winterdata!D230,winterdata!D269)</f>
        <v>84.142857142857139</v>
      </c>
      <c r="E41" s="121">
        <f>SUM(winterdata!E35,winterdata!E74,winterdata!E113,winterdata!E152,winterdata!E191,winterdata!E230,winterdata!E269)</f>
        <v>1795579.7099999967</v>
      </c>
      <c r="F41" s="83">
        <f t="shared" si="4"/>
        <v>260.57142857142856</v>
      </c>
      <c r="G41" s="28">
        <f t="shared" si="4"/>
        <v>4455531.9299999941</v>
      </c>
      <c r="H41" s="163"/>
      <c r="I41" s="172"/>
      <c r="J41" s="175"/>
      <c r="K41" s="156">
        <f t="shared" si="1"/>
        <v>15076.6522591093</v>
      </c>
      <c r="L41" s="157">
        <f t="shared" si="2"/>
        <v>21339.656994906582</v>
      </c>
      <c r="M41" s="158">
        <f t="shared" si="3"/>
        <v>17099.080871710506</v>
      </c>
    </row>
    <row r="42" spans="1:13" x14ac:dyDescent="0.35">
      <c r="A42" s="138" t="s">
        <v>18</v>
      </c>
      <c r="B42" s="139">
        <f>AVERAGE(winterdata!B36,winterdata!B75,winterdata!B114,winterdata!B153,winterdata!B192,winterdata!B231,winterdata!B270)</f>
        <v>5264.7142857142853</v>
      </c>
      <c r="C42" s="139">
        <f>SUM(winterdata!C36,winterdata!C75,winterdata!C114,winterdata!C153,winterdata!C192,winterdata!C231,winterdata!C270)</f>
        <v>120469796.28999999</v>
      </c>
      <c r="D42" s="139">
        <f>AVERAGE(winterdata!D36,winterdata!D75,winterdata!D114,winterdata!D153,winterdata!D192,winterdata!D231,winterdata!D270)</f>
        <v>4926.5714285714284</v>
      </c>
      <c r="E42" s="139">
        <f>SUM(winterdata!E36,winterdata!E75,winterdata!E114,winterdata!E153,winterdata!E192,winterdata!E231,winterdata!E270)</f>
        <v>409882164.61160511</v>
      </c>
      <c r="F42" s="142">
        <f>B42+D42</f>
        <v>10191.285714285714</v>
      </c>
      <c r="G42" s="143">
        <f>C42+E42</f>
        <v>530351960.90160513</v>
      </c>
      <c r="H42" s="189">
        <f>G42/G10</f>
        <v>0.28424401752844924</v>
      </c>
      <c r="I42" s="177">
        <f>F42/F10</f>
        <v>6.3146175265577911E-3</v>
      </c>
      <c r="J42" s="180">
        <f>E42/G42</f>
        <v>0.77284934313205933</v>
      </c>
      <c r="K42" s="150">
        <f t="shared" si="1"/>
        <v>22882.494614549698</v>
      </c>
      <c r="L42" s="151">
        <f t="shared" si="2"/>
        <v>83198.258779830532</v>
      </c>
      <c r="M42" s="152">
        <f t="shared" si="3"/>
        <v>52039.750014875957</v>
      </c>
    </row>
    <row r="43" spans="1:13" x14ac:dyDescent="0.35">
      <c r="A43" s="18" t="s">
        <v>8</v>
      </c>
      <c r="B43" s="121">
        <f>AVERAGE(winterdata!B37,winterdata!B76,winterdata!B115,winterdata!B154,winterdata!B193,winterdata!B232,winterdata!B271)</f>
        <v>36.142857142857146</v>
      </c>
      <c r="C43" s="121">
        <f>SUM(winterdata!C37,winterdata!C76,winterdata!C115,winterdata!C154,winterdata!C193,winterdata!C232,winterdata!C271)</f>
        <v>3877640</v>
      </c>
      <c r="D43" s="121">
        <f>AVERAGE(winterdata!D37,winterdata!D76,winterdata!D115,winterdata!D154,winterdata!D193,winterdata!D232,winterdata!D271)</f>
        <v>86.285714285714292</v>
      </c>
      <c r="E43" s="121">
        <f>SUM(winterdata!E37,winterdata!E76,winterdata!E115,winterdata!E154,winterdata!E193,winterdata!E232,winterdata!E271)</f>
        <v>29231265</v>
      </c>
      <c r="F43" s="81">
        <f>B43+D43</f>
        <v>122.42857142857144</v>
      </c>
      <c r="G43" s="144">
        <f>C43+E43</f>
        <v>33108905</v>
      </c>
      <c r="H43" s="190"/>
      <c r="I43" s="178"/>
      <c r="J43" s="181"/>
      <c r="K43" s="153">
        <f t="shared" si="1"/>
        <v>107286.48221343872</v>
      </c>
      <c r="L43" s="154">
        <f t="shared" si="2"/>
        <v>338772.93874172185</v>
      </c>
      <c r="M43" s="155">
        <f t="shared" si="3"/>
        <v>270434.46324387396</v>
      </c>
    </row>
    <row r="44" spans="1:13" x14ac:dyDescent="0.35">
      <c r="A44" s="18" t="s">
        <v>10</v>
      </c>
      <c r="B44" s="121">
        <f>AVERAGE(winterdata!B38,winterdata!B77,winterdata!B116,winterdata!B155,winterdata!B194,winterdata!B233,winterdata!B272)</f>
        <v>241.71428571428572</v>
      </c>
      <c r="C44" s="121">
        <f>SUM(winterdata!C38,winterdata!C77,winterdata!C116,winterdata!C155,winterdata!C194,winterdata!C233,winterdata!C272)</f>
        <v>2619583.1999999979</v>
      </c>
      <c r="D44" s="121">
        <f>AVERAGE(winterdata!D38,winterdata!D77,winterdata!D116,winterdata!D155,winterdata!D194,winterdata!D233,winterdata!D272)</f>
        <v>638.85714285714289</v>
      </c>
      <c r="E44" s="121">
        <f>SUM(winterdata!E38,winterdata!E77,winterdata!E116,winterdata!E155,winterdata!E194,winterdata!E233,winterdata!E272)</f>
        <v>8155627.7999999896</v>
      </c>
      <c r="F44" s="81">
        <f t="shared" ref="F44:G48" si="5">B44+D44</f>
        <v>880.57142857142867</v>
      </c>
      <c r="G44" s="144">
        <f t="shared" si="5"/>
        <v>10775210.999999987</v>
      </c>
      <c r="H44" s="190"/>
      <c r="I44" s="178"/>
      <c r="J44" s="181"/>
      <c r="K44" s="153">
        <f t="shared" si="1"/>
        <v>10837.51914893616</v>
      </c>
      <c r="L44" s="154">
        <f t="shared" si="2"/>
        <v>12765.964803220018</v>
      </c>
      <c r="M44" s="155">
        <f t="shared" si="3"/>
        <v>12236.612102530808</v>
      </c>
    </row>
    <row r="45" spans="1:13" x14ac:dyDescent="0.35">
      <c r="A45" s="18" t="s">
        <v>11</v>
      </c>
      <c r="B45" s="121">
        <f>AVERAGE(winterdata!B39,winterdata!B78,winterdata!B117,winterdata!B156,winterdata!B195,winterdata!B234,winterdata!B273)</f>
        <v>95.142857142857139</v>
      </c>
      <c r="C45" s="121">
        <f>SUM(winterdata!C39,winterdata!C78,winterdata!C117,winterdata!C156,winterdata!C195,winterdata!C234,winterdata!C273)</f>
        <v>26427467</v>
      </c>
      <c r="D45" s="121">
        <f>AVERAGE(winterdata!D39,winterdata!D78,winterdata!D117,winterdata!D156,winterdata!D195,winterdata!D234,winterdata!D273)</f>
        <v>223.85714285714286</v>
      </c>
      <c r="E45" s="121">
        <f>SUM(winterdata!E39,winterdata!E78,winterdata!E117,winterdata!E156,winterdata!E195,winterdata!E234,winterdata!E273)</f>
        <v>70787719</v>
      </c>
      <c r="F45" s="81">
        <f t="shared" si="5"/>
        <v>319</v>
      </c>
      <c r="G45" s="144">
        <f t="shared" si="5"/>
        <v>97215186</v>
      </c>
      <c r="H45" s="190"/>
      <c r="I45" s="178"/>
      <c r="J45" s="181"/>
      <c r="K45" s="153">
        <f t="shared" si="1"/>
        <v>277766.1696696697</v>
      </c>
      <c r="L45" s="154">
        <f t="shared" si="2"/>
        <v>316218.27249521378</v>
      </c>
      <c r="M45" s="155">
        <f t="shared" si="3"/>
        <v>304749.79937304073</v>
      </c>
    </row>
    <row r="46" spans="1:13" x14ac:dyDescent="0.35">
      <c r="A46" s="18" t="s">
        <v>12</v>
      </c>
      <c r="B46" s="121">
        <f>AVERAGE(winterdata!B40,winterdata!B79,winterdata!B118,winterdata!B157,winterdata!B196,winterdata!B235,winterdata!B274)</f>
        <v>3</v>
      </c>
      <c r="C46" s="121">
        <f>SUM(winterdata!C40,winterdata!C79,winterdata!C118,winterdata!C157,winterdata!C196,winterdata!C235,winterdata!C274)</f>
        <v>729630</v>
      </c>
      <c r="D46" s="121">
        <f>AVERAGE(winterdata!D40,winterdata!D79,winterdata!D118,winterdata!D157,winterdata!D196,winterdata!D235,winterdata!D274)</f>
        <v>13.571428571428571</v>
      </c>
      <c r="E46" s="121">
        <f>SUM(winterdata!E40,winterdata!E79,winterdata!E118,winterdata!E157,winterdata!E196,winterdata!E235,winterdata!E274)</f>
        <v>3913669.6616050769</v>
      </c>
      <c r="F46" s="81">
        <f t="shared" si="5"/>
        <v>16.571428571428569</v>
      </c>
      <c r="G46" s="144">
        <f t="shared" si="5"/>
        <v>4643299.6616050769</v>
      </c>
      <c r="H46" s="190"/>
      <c r="I46" s="178"/>
      <c r="J46" s="181"/>
      <c r="K46" s="153">
        <f t="shared" si="1"/>
        <v>243210</v>
      </c>
      <c r="L46" s="154">
        <f t="shared" si="2"/>
        <v>288375.65927616355</v>
      </c>
      <c r="M46" s="155">
        <f t="shared" si="3"/>
        <v>280199.11751065124</v>
      </c>
    </row>
    <row r="47" spans="1:13" x14ac:dyDescent="0.35">
      <c r="A47" s="18" t="s">
        <v>13</v>
      </c>
      <c r="B47" s="121">
        <f>AVERAGE(winterdata!B41,winterdata!B80,winterdata!B119,winterdata!B158,winterdata!B197,winterdata!B236,winterdata!B275)</f>
        <v>4883.8571428571431</v>
      </c>
      <c r="C47" s="121">
        <f>SUM(winterdata!C41,winterdata!C80,winterdata!C119,winterdata!C158,winterdata!C197,winterdata!C236,winterdata!C275)</f>
        <v>86389221</v>
      </c>
      <c r="D47" s="121">
        <f>AVERAGE(winterdata!D41,winterdata!D80,winterdata!D119,winterdata!D158,winterdata!D197,winterdata!D236,winterdata!D275)</f>
        <v>3940.7142857142858</v>
      </c>
      <c r="E47" s="121">
        <f>SUM(winterdata!E41,winterdata!E80,winterdata!E119,winterdata!E158,winterdata!E197,winterdata!E236,winterdata!E275)</f>
        <v>289733806</v>
      </c>
      <c r="F47" s="81">
        <f t="shared" si="5"/>
        <v>8824.5714285714294</v>
      </c>
      <c r="G47" s="144">
        <f t="shared" si="5"/>
        <v>376123027</v>
      </c>
      <c r="H47" s="190"/>
      <c r="I47" s="178"/>
      <c r="J47" s="181"/>
      <c r="K47" s="153">
        <f t="shared" si="1"/>
        <v>17688.728083774535</v>
      </c>
      <c r="L47" s="154">
        <f t="shared" si="2"/>
        <v>73523.169911183606</v>
      </c>
      <c r="M47" s="155">
        <f t="shared" si="3"/>
        <v>42622.242909408793</v>
      </c>
    </row>
    <row r="48" spans="1:13" ht="15" thickBot="1" x14ac:dyDescent="0.4">
      <c r="A48" s="22" t="s">
        <v>14</v>
      </c>
      <c r="B48" s="145">
        <f>AVERAGE(winterdata!B42,winterdata!B81,winterdata!B120,winterdata!B159,winterdata!B198,winterdata!B237,winterdata!B276)</f>
        <v>4.8571428571428568</v>
      </c>
      <c r="C48" s="145">
        <f>SUM(winterdata!C42,winterdata!C81,winterdata!C120,winterdata!C159,winterdata!C198,winterdata!C237,winterdata!C276)</f>
        <v>426255.08999999962</v>
      </c>
      <c r="D48" s="145">
        <f>AVERAGE(winterdata!D42,winterdata!D81,winterdata!D120,winterdata!D159,winterdata!D198,winterdata!D237,winterdata!D276)</f>
        <v>23.285714285714285</v>
      </c>
      <c r="E48" s="145">
        <f>SUM(winterdata!E42,winterdata!E81,winterdata!E120,winterdata!E159,winterdata!E198,winterdata!E237,winterdata!E276)</f>
        <v>8060077.1499999883</v>
      </c>
      <c r="F48" s="82">
        <f t="shared" si="5"/>
        <v>28.142857142857142</v>
      </c>
      <c r="G48" s="86">
        <f t="shared" si="5"/>
        <v>8486332.2399999872</v>
      </c>
      <c r="H48" s="191"/>
      <c r="I48" s="192"/>
      <c r="J48" s="193"/>
      <c r="K48" s="156">
        <f t="shared" si="1"/>
        <v>87758.400882352871</v>
      </c>
      <c r="L48" s="157">
        <f t="shared" si="2"/>
        <v>346138.28251533693</v>
      </c>
      <c r="M48" s="158">
        <f t="shared" si="3"/>
        <v>301544.80040609092</v>
      </c>
    </row>
    <row r="49" spans="2:13" x14ac:dyDescent="0.35">
      <c r="B49" s="121"/>
      <c r="K49" s="87"/>
      <c r="L49" s="87"/>
      <c r="M49" s="87"/>
    </row>
  </sheetData>
  <mergeCells count="22">
    <mergeCell ref="B2:C2"/>
    <mergeCell ref="E2:F2"/>
    <mergeCell ref="H2:I2"/>
    <mergeCell ref="K2:L2"/>
    <mergeCell ref="N2:O2"/>
    <mergeCell ref="T2:U2"/>
    <mergeCell ref="H11:H18"/>
    <mergeCell ref="I11:I18"/>
    <mergeCell ref="J11:J18"/>
    <mergeCell ref="H19:H26"/>
    <mergeCell ref="I19:I26"/>
    <mergeCell ref="J19:J26"/>
    <mergeCell ref="Q2:R2"/>
    <mergeCell ref="H42:H48"/>
    <mergeCell ref="I42:I48"/>
    <mergeCell ref="J42:J48"/>
    <mergeCell ref="H27:H34"/>
    <mergeCell ref="I27:I34"/>
    <mergeCell ref="J27:J34"/>
    <mergeCell ref="H35:H41"/>
    <mergeCell ref="I35:I41"/>
    <mergeCell ref="J35:J41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F622-F376-4F37-AA64-68F93543FE2C}">
  <sheetPr>
    <tabColor theme="0" tint="-0.14999847407452621"/>
  </sheetPr>
  <dimension ref="A2:H276"/>
  <sheetViews>
    <sheetView workbookViewId="0">
      <selection activeCell="A4" sqref="A4:E276"/>
    </sheetView>
  </sheetViews>
  <sheetFormatPr defaultRowHeight="14.5" x14ac:dyDescent="0.35"/>
  <cols>
    <col min="1" max="1" width="25" customWidth="1"/>
    <col min="2" max="2" width="16.6328125" customWidth="1"/>
    <col min="3" max="3" width="15.36328125" customWidth="1"/>
    <col min="4" max="4" width="14.90625" customWidth="1"/>
    <col min="5" max="5" width="24.1796875" customWidth="1"/>
  </cols>
  <sheetData>
    <row r="2" spans="1:8" x14ac:dyDescent="0.3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1:8" x14ac:dyDescent="0.35">
      <c r="A3" s="119">
        <v>2017</v>
      </c>
    </row>
    <row r="4" spans="1:8" x14ac:dyDescent="0.35">
      <c r="A4" s="122" t="s">
        <v>28</v>
      </c>
      <c r="B4" s="123">
        <v>1580122</v>
      </c>
      <c r="C4" s="123">
        <v>52429727.240000002</v>
      </c>
      <c r="D4" s="123">
        <v>40446</v>
      </c>
      <c r="E4" s="123">
        <v>42427837.909999996</v>
      </c>
    </row>
    <row r="5" spans="1:8" x14ac:dyDescent="0.35">
      <c r="A5" s="124" t="s">
        <v>7</v>
      </c>
      <c r="B5">
        <v>1301124</v>
      </c>
      <c r="C5">
        <v>30573468.75</v>
      </c>
      <c r="D5">
        <v>12832</v>
      </c>
      <c r="E5">
        <v>400569.25</v>
      </c>
    </row>
    <row r="6" spans="1:8" x14ac:dyDescent="0.35">
      <c r="A6" s="120" t="s">
        <v>8</v>
      </c>
      <c r="B6">
        <v>27763</v>
      </c>
      <c r="C6">
        <v>754826</v>
      </c>
      <c r="D6">
        <v>45</v>
      </c>
      <c r="E6" s="159">
        <v>2985</v>
      </c>
      <c r="F6" s="160"/>
      <c r="G6" s="159"/>
      <c r="H6" s="159"/>
    </row>
    <row r="7" spans="1:8" x14ac:dyDescent="0.35">
      <c r="A7" s="120" t="s">
        <v>9</v>
      </c>
      <c r="B7">
        <v>1520</v>
      </c>
      <c r="C7">
        <v>42812</v>
      </c>
      <c r="D7">
        <v>0</v>
      </c>
      <c r="E7" s="159">
        <v>0</v>
      </c>
      <c r="F7" s="160"/>
      <c r="G7" s="159"/>
      <c r="H7" s="159"/>
    </row>
    <row r="8" spans="1:8" x14ac:dyDescent="0.35">
      <c r="A8" s="120" t="s">
        <v>10</v>
      </c>
      <c r="B8">
        <v>245713</v>
      </c>
      <c r="C8">
        <v>6666579</v>
      </c>
      <c r="D8">
        <v>260</v>
      </c>
      <c r="E8" s="159">
        <v>1434</v>
      </c>
      <c r="F8" s="160"/>
      <c r="G8" s="159"/>
      <c r="H8" s="159"/>
    </row>
    <row r="9" spans="1:8" x14ac:dyDescent="0.35">
      <c r="A9" s="120" t="s">
        <v>11</v>
      </c>
      <c r="B9">
        <v>228503</v>
      </c>
      <c r="C9">
        <v>5474151</v>
      </c>
      <c r="D9">
        <v>985</v>
      </c>
      <c r="E9" s="159">
        <v>37429</v>
      </c>
      <c r="F9" s="160"/>
      <c r="G9" s="159"/>
      <c r="H9" s="159"/>
    </row>
    <row r="10" spans="1:8" x14ac:dyDescent="0.35">
      <c r="A10" s="120" t="s">
        <v>12</v>
      </c>
      <c r="B10">
        <v>40152</v>
      </c>
      <c r="C10">
        <v>831750</v>
      </c>
      <c r="D10">
        <v>237</v>
      </c>
      <c r="E10" s="159">
        <v>8960</v>
      </c>
      <c r="F10" s="160"/>
      <c r="G10" s="159"/>
      <c r="H10" s="159"/>
    </row>
    <row r="11" spans="1:8" x14ac:dyDescent="0.35">
      <c r="A11" s="120" t="s">
        <v>13</v>
      </c>
      <c r="B11">
        <v>746290</v>
      </c>
      <c r="C11">
        <v>16545341</v>
      </c>
      <c r="D11">
        <v>11299</v>
      </c>
      <c r="E11" s="159">
        <v>349539</v>
      </c>
      <c r="F11" s="160"/>
      <c r="G11" s="159"/>
      <c r="H11" s="159"/>
    </row>
    <row r="12" spans="1:8" x14ac:dyDescent="0.35">
      <c r="A12" s="120" t="s">
        <v>14</v>
      </c>
      <c r="B12">
        <v>11183</v>
      </c>
      <c r="C12">
        <v>258009.74999999889</v>
      </c>
      <c r="D12">
        <v>6</v>
      </c>
      <c r="E12" s="159">
        <v>222.25</v>
      </c>
      <c r="F12" s="160"/>
      <c r="G12" s="159"/>
      <c r="H12" s="159"/>
    </row>
    <row r="13" spans="1:8" x14ac:dyDescent="0.35">
      <c r="A13" s="125" t="s">
        <v>15</v>
      </c>
      <c r="B13">
        <v>156743</v>
      </c>
      <c r="C13">
        <v>3731866.2</v>
      </c>
      <c r="D13">
        <v>4552</v>
      </c>
      <c r="E13" s="159">
        <v>121408.2</v>
      </c>
      <c r="F13" s="159"/>
      <c r="G13" s="159"/>
      <c r="H13" s="159"/>
    </row>
    <row r="14" spans="1:8" x14ac:dyDescent="0.35">
      <c r="A14" s="120" t="s">
        <v>8</v>
      </c>
      <c r="B14">
        <v>6331</v>
      </c>
      <c r="C14">
        <v>149925</v>
      </c>
      <c r="D14">
        <v>0</v>
      </c>
      <c r="E14" s="159">
        <v>0</v>
      </c>
      <c r="F14" s="159"/>
      <c r="G14" s="159"/>
      <c r="H14" s="159"/>
    </row>
    <row r="15" spans="1:8" x14ac:dyDescent="0.35">
      <c r="A15" s="120" t="s">
        <v>9</v>
      </c>
      <c r="B15">
        <v>113</v>
      </c>
      <c r="C15">
        <v>2807</v>
      </c>
      <c r="D15">
        <v>0</v>
      </c>
      <c r="E15">
        <v>0</v>
      </c>
    </row>
    <row r="16" spans="1:8" x14ac:dyDescent="0.35">
      <c r="A16" s="120" t="s">
        <v>10</v>
      </c>
      <c r="B16">
        <v>38012</v>
      </c>
      <c r="C16">
        <v>1010568</v>
      </c>
      <c r="D16">
        <v>3</v>
      </c>
      <c r="E16">
        <v>6.2</v>
      </c>
    </row>
    <row r="17" spans="1:5" x14ac:dyDescent="0.35">
      <c r="A17" s="120" t="s">
        <v>11</v>
      </c>
      <c r="B17">
        <v>29349</v>
      </c>
      <c r="C17">
        <v>700536</v>
      </c>
      <c r="D17">
        <v>512</v>
      </c>
      <c r="E17">
        <v>15549</v>
      </c>
    </row>
    <row r="18" spans="1:5" x14ac:dyDescent="0.35">
      <c r="A18" s="120" t="s">
        <v>12</v>
      </c>
      <c r="B18">
        <v>9983</v>
      </c>
      <c r="C18">
        <v>216250</v>
      </c>
      <c r="D18">
        <v>0</v>
      </c>
      <c r="E18">
        <v>0</v>
      </c>
    </row>
    <row r="19" spans="1:5" x14ac:dyDescent="0.35">
      <c r="A19" s="120" t="s">
        <v>13</v>
      </c>
      <c r="B19">
        <v>70056</v>
      </c>
      <c r="C19">
        <v>1583297</v>
      </c>
      <c r="D19">
        <v>4037</v>
      </c>
      <c r="E19">
        <v>105853</v>
      </c>
    </row>
    <row r="20" spans="1:5" x14ac:dyDescent="0.35">
      <c r="A20" s="120" t="s">
        <v>14</v>
      </c>
      <c r="B20">
        <v>2899</v>
      </c>
      <c r="C20">
        <v>68483.199999999997</v>
      </c>
      <c r="D20">
        <v>0</v>
      </c>
      <c r="E20">
        <v>0</v>
      </c>
    </row>
    <row r="21" spans="1:5" x14ac:dyDescent="0.35">
      <c r="A21" s="126" t="s">
        <v>49</v>
      </c>
      <c r="B21">
        <v>100531</v>
      </c>
      <c r="C21">
        <v>4283403.72</v>
      </c>
      <c r="D21">
        <v>10426</v>
      </c>
      <c r="E21">
        <v>1351789.98</v>
      </c>
    </row>
    <row r="22" spans="1:5" x14ac:dyDescent="0.35">
      <c r="A22" s="120" t="s">
        <v>8</v>
      </c>
      <c r="B22">
        <v>4039</v>
      </c>
      <c r="C22">
        <v>261997</v>
      </c>
      <c r="D22">
        <v>447</v>
      </c>
      <c r="E22">
        <v>50421</v>
      </c>
    </row>
    <row r="23" spans="1:5" x14ac:dyDescent="0.35">
      <c r="A23" s="120" t="s">
        <v>9</v>
      </c>
      <c r="B23">
        <v>173</v>
      </c>
      <c r="C23">
        <v>25923</v>
      </c>
      <c r="D23">
        <v>0</v>
      </c>
      <c r="E23">
        <v>0</v>
      </c>
    </row>
    <row r="24" spans="1:5" x14ac:dyDescent="0.35">
      <c r="A24" s="120" t="s">
        <v>10</v>
      </c>
      <c r="B24">
        <v>21250</v>
      </c>
      <c r="C24">
        <v>42763.4</v>
      </c>
      <c r="D24">
        <v>2093</v>
      </c>
      <c r="E24">
        <v>8866.4000000000015</v>
      </c>
    </row>
    <row r="25" spans="1:5" x14ac:dyDescent="0.35">
      <c r="A25" s="120" t="s">
        <v>11</v>
      </c>
      <c r="B25">
        <v>21756</v>
      </c>
      <c r="C25">
        <v>1310430</v>
      </c>
      <c r="D25">
        <v>2196</v>
      </c>
      <c r="E25">
        <v>317073</v>
      </c>
    </row>
    <row r="26" spans="1:5" x14ac:dyDescent="0.35">
      <c r="A26" s="120" t="s">
        <v>12</v>
      </c>
      <c r="B26">
        <v>3340</v>
      </c>
      <c r="C26">
        <v>131230</v>
      </c>
      <c r="D26">
        <v>231</v>
      </c>
      <c r="E26">
        <v>33520</v>
      </c>
    </row>
    <row r="27" spans="1:5" x14ac:dyDescent="0.35">
      <c r="A27" s="120" t="s">
        <v>13</v>
      </c>
      <c r="B27">
        <v>48703</v>
      </c>
      <c r="C27">
        <v>2446714</v>
      </c>
      <c r="D27">
        <v>5364</v>
      </c>
      <c r="E27">
        <v>929805</v>
      </c>
    </row>
    <row r="28" spans="1:5" x14ac:dyDescent="0.35">
      <c r="A28" s="120" t="s">
        <v>14</v>
      </c>
      <c r="B28">
        <v>1270</v>
      </c>
      <c r="C28">
        <v>64346.319999999803</v>
      </c>
      <c r="D28">
        <v>95</v>
      </c>
      <c r="E28">
        <v>12104.580000000002</v>
      </c>
    </row>
    <row r="29" spans="1:5" x14ac:dyDescent="0.35">
      <c r="A29" s="127" t="s">
        <v>50</v>
      </c>
      <c r="B29">
        <v>16458</v>
      </c>
      <c r="C29">
        <v>5138735.43</v>
      </c>
      <c r="D29">
        <v>7576</v>
      </c>
      <c r="E29">
        <v>5169358.54</v>
      </c>
    </row>
    <row r="30" spans="1:5" x14ac:dyDescent="0.35">
      <c r="A30" s="120" t="s">
        <v>8</v>
      </c>
      <c r="B30">
        <v>395</v>
      </c>
      <c r="C30">
        <v>287713</v>
      </c>
      <c r="D30">
        <v>240</v>
      </c>
      <c r="E30">
        <v>261985</v>
      </c>
    </row>
    <row r="31" spans="1:5" x14ac:dyDescent="0.35">
      <c r="A31" s="120" t="s">
        <v>10</v>
      </c>
      <c r="B31">
        <v>3921</v>
      </c>
      <c r="C31">
        <v>148929.49999999988</v>
      </c>
      <c r="D31">
        <v>2020</v>
      </c>
      <c r="E31">
        <v>117736</v>
      </c>
    </row>
    <row r="32" spans="1:5" x14ac:dyDescent="0.35">
      <c r="A32" s="120" t="s">
        <v>11</v>
      </c>
      <c r="B32">
        <v>2139</v>
      </c>
      <c r="C32">
        <v>2185012</v>
      </c>
      <c r="D32">
        <v>1598</v>
      </c>
      <c r="E32">
        <v>2566983</v>
      </c>
    </row>
    <row r="33" spans="1:5" x14ac:dyDescent="0.35">
      <c r="A33" s="120" t="s">
        <v>12</v>
      </c>
      <c r="B33">
        <v>281</v>
      </c>
      <c r="C33">
        <v>156460</v>
      </c>
      <c r="D33">
        <v>238</v>
      </c>
      <c r="E33">
        <v>231840</v>
      </c>
    </row>
    <row r="34" spans="1:5" x14ac:dyDescent="0.35">
      <c r="A34" s="120" t="s">
        <v>13</v>
      </c>
      <c r="B34">
        <v>9545</v>
      </c>
      <c r="C34">
        <v>2245197</v>
      </c>
      <c r="D34">
        <v>3399</v>
      </c>
      <c r="E34">
        <v>1906854</v>
      </c>
    </row>
    <row r="35" spans="1:5" x14ac:dyDescent="0.35">
      <c r="A35" s="120" t="s">
        <v>14</v>
      </c>
      <c r="B35">
        <v>177</v>
      </c>
      <c r="C35">
        <v>115423.92999999991</v>
      </c>
      <c r="D35">
        <v>81</v>
      </c>
      <c r="E35">
        <v>83960.539999999804</v>
      </c>
    </row>
    <row r="36" spans="1:5" x14ac:dyDescent="0.35">
      <c r="A36" s="128" t="s">
        <v>18</v>
      </c>
      <c r="B36">
        <v>5266</v>
      </c>
      <c r="C36">
        <v>8702253.1399999987</v>
      </c>
      <c r="D36">
        <v>5060</v>
      </c>
      <c r="E36">
        <v>35384711.939999998</v>
      </c>
    </row>
    <row r="37" spans="1:5" x14ac:dyDescent="0.35">
      <c r="A37" s="120" t="s">
        <v>8</v>
      </c>
      <c r="B37">
        <v>38</v>
      </c>
      <c r="C37">
        <v>337108</v>
      </c>
      <c r="D37">
        <v>86</v>
      </c>
      <c r="E37">
        <v>3411484</v>
      </c>
    </row>
    <row r="38" spans="1:5" x14ac:dyDescent="0.35">
      <c r="A38" s="120" t="s">
        <v>10</v>
      </c>
      <c r="B38">
        <v>223</v>
      </c>
      <c r="C38">
        <v>1174769.399999999</v>
      </c>
      <c r="D38">
        <v>769</v>
      </c>
      <c r="E38">
        <v>638622.39999999886</v>
      </c>
    </row>
    <row r="39" spans="1:5" x14ac:dyDescent="0.35">
      <c r="A39" s="120" t="s">
        <v>11</v>
      </c>
      <c r="B39">
        <v>90</v>
      </c>
      <c r="C39">
        <v>2834797</v>
      </c>
      <c r="D39">
        <v>227</v>
      </c>
      <c r="E39">
        <v>5600031</v>
      </c>
    </row>
    <row r="40" spans="1:5" x14ac:dyDescent="0.35">
      <c r="A40" s="120" t="s">
        <v>12</v>
      </c>
      <c r="B40">
        <v>3</v>
      </c>
      <c r="C40">
        <v>40040</v>
      </c>
      <c r="D40">
        <v>13</v>
      </c>
      <c r="E40">
        <v>448580</v>
      </c>
    </row>
    <row r="41" spans="1:5" x14ac:dyDescent="0.35">
      <c r="A41" s="120" t="s">
        <v>13</v>
      </c>
      <c r="B41">
        <v>4906</v>
      </c>
      <c r="C41">
        <v>4256476</v>
      </c>
      <c r="D41">
        <v>3943</v>
      </c>
      <c r="E41">
        <v>24454542</v>
      </c>
    </row>
    <row r="42" spans="1:5" x14ac:dyDescent="0.35">
      <c r="A42" s="120" t="s">
        <v>14</v>
      </c>
      <c r="B42">
        <v>6</v>
      </c>
      <c r="C42">
        <v>59062.739999999903</v>
      </c>
      <c r="D42">
        <v>22</v>
      </c>
      <c r="E42">
        <v>831452.53999999876</v>
      </c>
    </row>
    <row r="43" spans="1:5" x14ac:dyDescent="0.35">
      <c r="A43" s="122" t="s">
        <v>29</v>
      </c>
      <c r="B43" s="123">
        <v>1579148</v>
      </c>
      <c r="C43" s="123">
        <v>103604591.66999997</v>
      </c>
      <c r="D43" s="123">
        <v>40512</v>
      </c>
      <c r="E43" s="123">
        <v>58549226.889999993</v>
      </c>
    </row>
    <row r="44" spans="1:5" x14ac:dyDescent="0.35">
      <c r="A44" s="124" t="s">
        <v>7</v>
      </c>
      <c r="B44">
        <v>1312471</v>
      </c>
      <c r="C44">
        <v>68502347.469999999</v>
      </c>
      <c r="D44">
        <v>13778</v>
      </c>
      <c r="E44">
        <v>822649.27</v>
      </c>
    </row>
    <row r="45" spans="1:5" x14ac:dyDescent="0.35">
      <c r="A45" s="120" t="s">
        <v>8</v>
      </c>
      <c r="B45">
        <v>27861</v>
      </c>
      <c r="C45">
        <v>1855397</v>
      </c>
      <c r="D45">
        <v>46</v>
      </c>
      <c r="E45">
        <v>9773</v>
      </c>
    </row>
    <row r="46" spans="1:5" x14ac:dyDescent="0.35">
      <c r="A46" s="120" t="s">
        <v>9</v>
      </c>
      <c r="B46">
        <v>1539</v>
      </c>
      <c r="C46">
        <v>113947</v>
      </c>
      <c r="D46">
        <v>0</v>
      </c>
      <c r="E46">
        <v>0</v>
      </c>
    </row>
    <row r="47" spans="1:5" x14ac:dyDescent="0.35">
      <c r="A47" s="120" t="s">
        <v>10</v>
      </c>
      <c r="B47">
        <v>247197</v>
      </c>
      <c r="C47">
        <v>15090643</v>
      </c>
      <c r="D47">
        <v>261</v>
      </c>
      <c r="E47">
        <v>3202.4999999999991</v>
      </c>
    </row>
    <row r="48" spans="1:5" x14ac:dyDescent="0.35">
      <c r="A48" s="120" t="s">
        <v>11</v>
      </c>
      <c r="B48">
        <v>229108</v>
      </c>
      <c r="C48">
        <v>12926314</v>
      </c>
      <c r="D48">
        <v>1089</v>
      </c>
      <c r="E48">
        <v>85259</v>
      </c>
    </row>
    <row r="49" spans="1:5" x14ac:dyDescent="0.35">
      <c r="A49" s="120" t="s">
        <v>12</v>
      </c>
      <c r="B49">
        <v>40497</v>
      </c>
      <c r="C49">
        <v>1711210</v>
      </c>
      <c r="D49">
        <v>238</v>
      </c>
      <c r="E49">
        <v>17980</v>
      </c>
    </row>
    <row r="50" spans="1:5" x14ac:dyDescent="0.35">
      <c r="A50" s="120" t="s">
        <v>13</v>
      </c>
      <c r="B50">
        <v>754996</v>
      </c>
      <c r="C50">
        <v>36234944</v>
      </c>
      <c r="D50">
        <v>12138</v>
      </c>
      <c r="E50">
        <v>706125</v>
      </c>
    </row>
    <row r="51" spans="1:5" x14ac:dyDescent="0.35">
      <c r="A51" s="120" t="s">
        <v>14</v>
      </c>
      <c r="B51">
        <v>11273</v>
      </c>
      <c r="C51">
        <v>569892.47</v>
      </c>
      <c r="D51">
        <v>6</v>
      </c>
      <c r="E51">
        <v>309.76999999999902</v>
      </c>
    </row>
    <row r="52" spans="1:5" x14ac:dyDescent="0.35">
      <c r="A52" s="125" t="s">
        <v>15</v>
      </c>
      <c r="B52">
        <v>143391</v>
      </c>
      <c r="C52">
        <v>7721431.3300000001</v>
      </c>
      <c r="D52">
        <v>3953</v>
      </c>
      <c r="E52">
        <v>210487.6</v>
      </c>
    </row>
    <row r="53" spans="1:5" x14ac:dyDescent="0.35">
      <c r="A53" s="120" t="s">
        <v>8</v>
      </c>
      <c r="B53">
        <v>6429</v>
      </c>
      <c r="C53">
        <v>373600</v>
      </c>
      <c r="D53">
        <v>0</v>
      </c>
      <c r="E53">
        <v>0</v>
      </c>
    </row>
    <row r="54" spans="1:5" x14ac:dyDescent="0.35">
      <c r="A54" s="120" t="s">
        <v>9</v>
      </c>
      <c r="B54">
        <v>112</v>
      </c>
      <c r="C54">
        <v>7110</v>
      </c>
      <c r="D54">
        <v>0</v>
      </c>
      <c r="E54">
        <v>0</v>
      </c>
    </row>
    <row r="55" spans="1:5" x14ac:dyDescent="0.35">
      <c r="A55" s="120" t="s">
        <v>10</v>
      </c>
      <c r="B55">
        <v>38115</v>
      </c>
      <c r="C55">
        <v>2302587</v>
      </c>
      <c r="D55">
        <v>3</v>
      </c>
      <c r="E55">
        <v>10.6</v>
      </c>
    </row>
    <row r="56" spans="1:5" x14ac:dyDescent="0.35">
      <c r="A56" s="120" t="s">
        <v>11</v>
      </c>
      <c r="B56">
        <v>29571</v>
      </c>
      <c r="C56">
        <v>1579510</v>
      </c>
      <c r="D56">
        <v>584</v>
      </c>
      <c r="E56">
        <v>36416</v>
      </c>
    </row>
    <row r="57" spans="1:5" x14ac:dyDescent="0.35">
      <c r="A57" s="120" t="s">
        <v>12</v>
      </c>
      <c r="B57">
        <v>10188</v>
      </c>
      <c r="C57">
        <v>496780</v>
      </c>
      <c r="D57">
        <v>0</v>
      </c>
      <c r="E57">
        <v>0</v>
      </c>
    </row>
    <row r="58" spans="1:5" x14ac:dyDescent="0.35">
      <c r="A58" s="120" t="s">
        <v>13</v>
      </c>
      <c r="B58">
        <v>56106</v>
      </c>
      <c r="C58">
        <v>2822568</v>
      </c>
      <c r="D58">
        <v>3366</v>
      </c>
      <c r="E58">
        <v>174061</v>
      </c>
    </row>
    <row r="59" spans="1:5" x14ac:dyDescent="0.35">
      <c r="A59" s="120" t="s">
        <v>14</v>
      </c>
      <c r="B59">
        <v>2870</v>
      </c>
      <c r="C59">
        <v>139276.33000000002</v>
      </c>
      <c r="D59">
        <v>0</v>
      </c>
      <c r="E59">
        <v>0</v>
      </c>
    </row>
    <row r="60" spans="1:5" x14ac:dyDescent="0.35">
      <c r="A60" s="126" t="s">
        <v>49</v>
      </c>
      <c r="B60">
        <v>101563</v>
      </c>
      <c r="C60">
        <v>8526991.4299999997</v>
      </c>
      <c r="D60">
        <v>10393</v>
      </c>
      <c r="E60">
        <v>2372891.2999999998</v>
      </c>
    </row>
    <row r="61" spans="1:5" x14ac:dyDescent="0.35">
      <c r="A61" s="120" t="s">
        <v>8</v>
      </c>
      <c r="B61">
        <v>4078</v>
      </c>
      <c r="C61">
        <v>574083</v>
      </c>
      <c r="D61">
        <v>446</v>
      </c>
      <c r="E61">
        <v>112651</v>
      </c>
    </row>
    <row r="62" spans="1:5" x14ac:dyDescent="0.35">
      <c r="A62" s="120" t="s">
        <v>9</v>
      </c>
      <c r="B62">
        <v>174</v>
      </c>
      <c r="C62">
        <v>67038</v>
      </c>
      <c r="D62">
        <v>0</v>
      </c>
      <c r="E62">
        <v>0</v>
      </c>
    </row>
    <row r="63" spans="1:5" x14ac:dyDescent="0.35">
      <c r="A63" s="120" t="s">
        <v>10</v>
      </c>
      <c r="B63">
        <v>21592</v>
      </c>
      <c r="C63">
        <v>172048.09999999902</v>
      </c>
      <c r="D63">
        <v>2129</v>
      </c>
      <c r="E63">
        <v>30958.3999999999</v>
      </c>
    </row>
    <row r="64" spans="1:5" x14ac:dyDescent="0.35">
      <c r="A64" s="120" t="s">
        <v>11</v>
      </c>
      <c r="B64">
        <v>21909</v>
      </c>
      <c r="C64">
        <v>2756255</v>
      </c>
      <c r="D64">
        <v>2201</v>
      </c>
      <c r="E64">
        <v>681294</v>
      </c>
    </row>
    <row r="65" spans="1:5" x14ac:dyDescent="0.35">
      <c r="A65" s="120" t="s">
        <v>12</v>
      </c>
      <c r="B65">
        <v>3392</v>
      </c>
      <c r="C65">
        <v>266030</v>
      </c>
      <c r="D65">
        <v>230</v>
      </c>
      <c r="E65">
        <v>71400</v>
      </c>
    </row>
    <row r="66" spans="1:5" x14ac:dyDescent="0.35">
      <c r="A66" s="120" t="s">
        <v>13</v>
      </c>
      <c r="B66">
        <v>49152</v>
      </c>
      <c r="C66">
        <v>4547953</v>
      </c>
      <c r="D66">
        <v>5289</v>
      </c>
      <c r="E66">
        <v>1451724</v>
      </c>
    </row>
    <row r="67" spans="1:5" x14ac:dyDescent="0.35">
      <c r="A67" s="120" t="s">
        <v>14</v>
      </c>
      <c r="B67">
        <v>1266</v>
      </c>
      <c r="C67">
        <v>143584.3299999999</v>
      </c>
      <c r="D67">
        <v>98</v>
      </c>
      <c r="E67">
        <v>24863.899999999892</v>
      </c>
    </row>
    <row r="68" spans="1:5" x14ac:dyDescent="0.35">
      <c r="A68" s="127" t="s">
        <v>50</v>
      </c>
      <c r="B68">
        <v>16474</v>
      </c>
      <c r="C68">
        <v>8687811.5899999999</v>
      </c>
      <c r="D68">
        <v>7544</v>
      </c>
      <c r="E68">
        <v>8500607.4099999983</v>
      </c>
    </row>
    <row r="69" spans="1:5" x14ac:dyDescent="0.35">
      <c r="A69" s="120" t="s">
        <v>8</v>
      </c>
      <c r="B69">
        <v>390</v>
      </c>
      <c r="C69">
        <v>539878</v>
      </c>
      <c r="D69">
        <v>248</v>
      </c>
      <c r="E69">
        <v>512087</v>
      </c>
    </row>
    <row r="70" spans="1:5" x14ac:dyDescent="0.35">
      <c r="A70" s="120" t="s">
        <v>10</v>
      </c>
      <c r="B70">
        <v>3953</v>
      </c>
      <c r="C70">
        <v>307341.09999999998</v>
      </c>
      <c r="D70">
        <v>2033</v>
      </c>
      <c r="E70">
        <v>241544.0999999989</v>
      </c>
    </row>
    <row r="71" spans="1:5" x14ac:dyDescent="0.35">
      <c r="A71" s="120" t="s">
        <v>11</v>
      </c>
      <c r="B71">
        <v>2151</v>
      </c>
      <c r="C71">
        <v>3594146</v>
      </c>
      <c r="D71">
        <v>1595</v>
      </c>
      <c r="E71">
        <v>4094373</v>
      </c>
    </row>
    <row r="72" spans="1:5" x14ac:dyDescent="0.35">
      <c r="A72" s="120" t="s">
        <v>12</v>
      </c>
      <c r="B72">
        <v>280</v>
      </c>
      <c r="C72">
        <v>303090</v>
      </c>
      <c r="D72">
        <v>242</v>
      </c>
      <c r="E72">
        <v>395450</v>
      </c>
    </row>
    <row r="73" spans="1:5" x14ac:dyDescent="0.35">
      <c r="A73" s="120" t="s">
        <v>13</v>
      </c>
      <c r="B73">
        <v>9525</v>
      </c>
      <c r="C73">
        <v>3694354</v>
      </c>
      <c r="D73">
        <v>3341</v>
      </c>
      <c r="E73">
        <v>3087014</v>
      </c>
    </row>
    <row r="74" spans="1:5" x14ac:dyDescent="0.35">
      <c r="A74" s="120" t="s">
        <v>14</v>
      </c>
      <c r="B74">
        <v>175</v>
      </c>
      <c r="C74">
        <v>249002.49</v>
      </c>
      <c r="D74">
        <v>85</v>
      </c>
      <c r="E74">
        <v>170139.30999999901</v>
      </c>
    </row>
    <row r="75" spans="1:5" x14ac:dyDescent="0.35">
      <c r="A75" s="128" t="s">
        <v>18</v>
      </c>
      <c r="B75">
        <v>5249</v>
      </c>
      <c r="C75">
        <v>10166009.85</v>
      </c>
      <c r="D75">
        <v>4844</v>
      </c>
      <c r="E75">
        <v>46642591.309999995</v>
      </c>
    </row>
    <row r="76" spans="1:5" x14ac:dyDescent="0.35">
      <c r="A76" s="120" t="s">
        <v>8</v>
      </c>
      <c r="B76">
        <v>39</v>
      </c>
      <c r="C76">
        <v>511307</v>
      </c>
      <c r="D76">
        <v>86</v>
      </c>
      <c r="E76">
        <v>4107928</v>
      </c>
    </row>
    <row r="77" spans="1:5" x14ac:dyDescent="0.35">
      <c r="A77" s="120" t="s">
        <v>10</v>
      </c>
      <c r="B77">
        <v>230</v>
      </c>
      <c r="C77">
        <v>140577.99999999988</v>
      </c>
      <c r="D77">
        <v>627</v>
      </c>
      <c r="E77">
        <v>924332.39999999898</v>
      </c>
    </row>
    <row r="78" spans="1:5" x14ac:dyDescent="0.35">
      <c r="A78" s="120" t="s">
        <v>11</v>
      </c>
      <c r="B78">
        <v>91</v>
      </c>
      <c r="C78">
        <v>2624181</v>
      </c>
      <c r="D78">
        <v>227</v>
      </c>
      <c r="E78">
        <v>8835881</v>
      </c>
    </row>
    <row r="79" spans="1:5" x14ac:dyDescent="0.35">
      <c r="A79" s="120" t="s">
        <v>12</v>
      </c>
      <c r="B79">
        <v>3</v>
      </c>
      <c r="C79">
        <v>97890</v>
      </c>
      <c r="D79">
        <v>13</v>
      </c>
      <c r="E79">
        <v>492940</v>
      </c>
    </row>
    <row r="80" spans="1:5" x14ac:dyDescent="0.35">
      <c r="A80" s="120" t="s">
        <v>13</v>
      </c>
      <c r="B80">
        <v>4881</v>
      </c>
      <c r="C80">
        <v>6742071</v>
      </c>
      <c r="D80">
        <v>3868</v>
      </c>
      <c r="E80">
        <v>31169773</v>
      </c>
    </row>
    <row r="81" spans="1:5" x14ac:dyDescent="0.35">
      <c r="A81" s="120" t="s">
        <v>14</v>
      </c>
      <c r="B81">
        <v>5</v>
      </c>
      <c r="C81">
        <v>49982.849999999904</v>
      </c>
      <c r="D81">
        <v>23</v>
      </c>
      <c r="E81">
        <v>1111736.909999999</v>
      </c>
    </row>
    <row r="82" spans="1:5" x14ac:dyDescent="0.35">
      <c r="A82" s="122" t="s">
        <v>30</v>
      </c>
      <c r="B82" s="123">
        <v>1558255</v>
      </c>
      <c r="C82" s="123">
        <v>194829793.04713729</v>
      </c>
      <c r="D82" s="123">
        <v>40719</v>
      </c>
      <c r="E82" s="123">
        <v>76896484.181032121</v>
      </c>
    </row>
    <row r="83" spans="1:5" x14ac:dyDescent="0.35">
      <c r="A83" s="124" t="s">
        <v>7</v>
      </c>
      <c r="B83">
        <v>1290228</v>
      </c>
      <c r="C83">
        <v>130756146.42713727</v>
      </c>
      <c r="D83">
        <v>13895</v>
      </c>
      <c r="E83">
        <v>1611180.06</v>
      </c>
    </row>
    <row r="84" spans="1:5" x14ac:dyDescent="0.35">
      <c r="A84" s="120" t="s">
        <v>8</v>
      </c>
      <c r="B84">
        <v>27947</v>
      </c>
      <c r="C84">
        <v>3198486</v>
      </c>
      <c r="D84">
        <v>46</v>
      </c>
      <c r="E84">
        <v>16223</v>
      </c>
    </row>
    <row r="85" spans="1:5" x14ac:dyDescent="0.35">
      <c r="A85" s="120" t="s">
        <v>9</v>
      </c>
      <c r="B85">
        <v>1555</v>
      </c>
      <c r="C85">
        <v>171172</v>
      </c>
      <c r="D85">
        <v>0</v>
      </c>
      <c r="E85">
        <v>0</v>
      </c>
    </row>
    <row r="86" spans="1:5" x14ac:dyDescent="0.35">
      <c r="A86" s="120" t="s">
        <v>10</v>
      </c>
      <c r="B86">
        <v>249046</v>
      </c>
      <c r="C86">
        <v>27970007</v>
      </c>
      <c r="D86">
        <v>291</v>
      </c>
      <c r="E86">
        <v>5407.5999999999894</v>
      </c>
    </row>
    <row r="87" spans="1:5" x14ac:dyDescent="0.35">
      <c r="A87" s="120" t="s">
        <v>11</v>
      </c>
      <c r="B87">
        <v>229860</v>
      </c>
      <c r="C87">
        <v>24770958</v>
      </c>
      <c r="D87">
        <v>1243</v>
      </c>
      <c r="E87">
        <v>182066</v>
      </c>
    </row>
    <row r="88" spans="1:5" x14ac:dyDescent="0.35">
      <c r="A88" s="120" t="s">
        <v>12</v>
      </c>
      <c r="B88">
        <v>40811</v>
      </c>
      <c r="C88">
        <v>3351587.217137285</v>
      </c>
      <c r="D88">
        <v>238</v>
      </c>
      <c r="E88">
        <v>25755</v>
      </c>
    </row>
    <row r="89" spans="1:5" x14ac:dyDescent="0.35">
      <c r="A89" s="120" t="s">
        <v>13</v>
      </c>
      <c r="B89">
        <v>729675</v>
      </c>
      <c r="C89">
        <v>70270815</v>
      </c>
      <c r="D89">
        <v>12072</v>
      </c>
      <c r="E89">
        <v>1381257</v>
      </c>
    </row>
    <row r="90" spans="1:5" x14ac:dyDescent="0.35">
      <c r="A90" s="120" t="s">
        <v>14</v>
      </c>
      <c r="B90">
        <v>11334</v>
      </c>
      <c r="C90">
        <v>1023121.21</v>
      </c>
      <c r="D90">
        <v>5</v>
      </c>
      <c r="E90">
        <v>471.45999999999901</v>
      </c>
    </row>
    <row r="91" spans="1:5" x14ac:dyDescent="0.35">
      <c r="A91" s="125" t="s">
        <v>15</v>
      </c>
      <c r="B91">
        <v>145397</v>
      </c>
      <c r="C91">
        <v>14621266.16</v>
      </c>
      <c r="D91">
        <v>4240</v>
      </c>
      <c r="E91">
        <v>432288</v>
      </c>
    </row>
    <row r="92" spans="1:5" x14ac:dyDescent="0.35">
      <c r="A92" s="120" t="s">
        <v>8</v>
      </c>
      <c r="B92">
        <v>6522</v>
      </c>
      <c r="C92">
        <v>656692</v>
      </c>
      <c r="D92">
        <v>0</v>
      </c>
      <c r="E92">
        <v>0</v>
      </c>
    </row>
    <row r="93" spans="1:5" x14ac:dyDescent="0.35">
      <c r="A93" s="120" t="s">
        <v>9</v>
      </c>
      <c r="B93">
        <v>115</v>
      </c>
      <c r="C93">
        <v>10807</v>
      </c>
      <c r="D93">
        <v>0</v>
      </c>
      <c r="E93">
        <v>0</v>
      </c>
    </row>
    <row r="94" spans="1:5" x14ac:dyDescent="0.35">
      <c r="A94" s="120" t="s">
        <v>10</v>
      </c>
      <c r="B94">
        <v>37353</v>
      </c>
      <c r="C94">
        <v>4199700</v>
      </c>
      <c r="D94">
        <v>3</v>
      </c>
      <c r="E94">
        <v>18</v>
      </c>
    </row>
    <row r="95" spans="1:5" x14ac:dyDescent="0.35">
      <c r="A95" s="120" t="s">
        <v>11</v>
      </c>
      <c r="B95">
        <v>29421</v>
      </c>
      <c r="C95">
        <v>2953929</v>
      </c>
      <c r="D95">
        <v>733</v>
      </c>
      <c r="E95">
        <v>83750</v>
      </c>
    </row>
    <row r="96" spans="1:5" x14ac:dyDescent="0.35">
      <c r="A96" s="120" t="s">
        <v>12</v>
      </c>
      <c r="B96">
        <v>10185</v>
      </c>
      <c r="C96">
        <v>888586</v>
      </c>
      <c r="D96">
        <v>0</v>
      </c>
      <c r="E96">
        <v>0</v>
      </c>
    </row>
    <row r="97" spans="1:5" x14ac:dyDescent="0.35">
      <c r="A97" s="120" t="s">
        <v>13</v>
      </c>
      <c r="B97">
        <v>58967</v>
      </c>
      <c r="C97">
        <v>5665168</v>
      </c>
      <c r="D97">
        <v>3504</v>
      </c>
      <c r="E97">
        <v>348520</v>
      </c>
    </row>
    <row r="98" spans="1:5" x14ac:dyDescent="0.35">
      <c r="A98" s="120" t="s">
        <v>14</v>
      </c>
      <c r="B98">
        <v>2834</v>
      </c>
      <c r="C98">
        <v>246384.15999999992</v>
      </c>
      <c r="D98">
        <v>0</v>
      </c>
      <c r="E98">
        <v>0</v>
      </c>
    </row>
    <row r="99" spans="1:5" x14ac:dyDescent="0.35">
      <c r="A99" s="126" t="s">
        <v>49</v>
      </c>
      <c r="B99">
        <v>101160</v>
      </c>
      <c r="C99">
        <v>17358079.139999997</v>
      </c>
      <c r="D99">
        <v>10286</v>
      </c>
      <c r="E99">
        <v>3994932.0500000003</v>
      </c>
    </row>
    <row r="100" spans="1:5" x14ac:dyDescent="0.35">
      <c r="A100" s="120" t="s">
        <v>8</v>
      </c>
      <c r="B100">
        <v>4076</v>
      </c>
      <c r="C100">
        <v>999871</v>
      </c>
      <c r="D100">
        <v>471</v>
      </c>
      <c r="E100">
        <v>201004</v>
      </c>
    </row>
    <row r="101" spans="1:5" x14ac:dyDescent="0.35">
      <c r="A101" s="120" t="s">
        <v>9</v>
      </c>
      <c r="B101">
        <v>174</v>
      </c>
      <c r="C101">
        <v>96697</v>
      </c>
      <c r="D101">
        <v>0</v>
      </c>
      <c r="E101">
        <v>0</v>
      </c>
    </row>
    <row r="102" spans="1:5" x14ac:dyDescent="0.35">
      <c r="A102" s="120" t="s">
        <v>10</v>
      </c>
      <c r="B102">
        <v>21865</v>
      </c>
      <c r="C102">
        <v>396633.4</v>
      </c>
      <c r="D102">
        <v>2105</v>
      </c>
      <c r="E102">
        <v>61149.699999999903</v>
      </c>
    </row>
    <row r="103" spans="1:5" x14ac:dyDescent="0.35">
      <c r="A103" s="120" t="s">
        <v>11</v>
      </c>
      <c r="B103">
        <v>22008</v>
      </c>
      <c r="C103">
        <v>5667914</v>
      </c>
      <c r="D103">
        <v>2222</v>
      </c>
      <c r="E103">
        <v>1128043</v>
      </c>
    </row>
    <row r="104" spans="1:5" x14ac:dyDescent="0.35">
      <c r="A104" s="120" t="s">
        <v>12</v>
      </c>
      <c r="B104">
        <v>3442</v>
      </c>
      <c r="C104">
        <v>577549</v>
      </c>
      <c r="D104">
        <v>223</v>
      </c>
      <c r="E104">
        <v>116737</v>
      </c>
    </row>
    <row r="105" spans="1:5" x14ac:dyDescent="0.35">
      <c r="A105" s="120" t="s">
        <v>13</v>
      </c>
      <c r="B105">
        <v>48316</v>
      </c>
      <c r="C105">
        <v>9321117</v>
      </c>
      <c r="D105">
        <v>5167</v>
      </c>
      <c r="E105">
        <v>2440622</v>
      </c>
    </row>
    <row r="106" spans="1:5" x14ac:dyDescent="0.35">
      <c r="A106" s="120" t="s">
        <v>14</v>
      </c>
      <c r="B106">
        <v>1279</v>
      </c>
      <c r="C106">
        <v>298297.74</v>
      </c>
      <c r="D106">
        <v>98</v>
      </c>
      <c r="E106">
        <v>47376.349999999897</v>
      </c>
    </row>
    <row r="107" spans="1:5" x14ac:dyDescent="0.35">
      <c r="A107" s="127" t="s">
        <v>50</v>
      </c>
      <c r="B107">
        <v>16333</v>
      </c>
      <c r="C107">
        <v>15138437.209999999</v>
      </c>
      <c r="D107">
        <v>7452</v>
      </c>
      <c r="E107">
        <v>13778583.763631938</v>
      </c>
    </row>
    <row r="108" spans="1:5" x14ac:dyDescent="0.35">
      <c r="A108" s="120" t="s">
        <v>8</v>
      </c>
      <c r="B108">
        <v>380</v>
      </c>
      <c r="C108">
        <v>834163</v>
      </c>
      <c r="D108">
        <v>255</v>
      </c>
      <c r="E108">
        <v>777578</v>
      </c>
    </row>
    <row r="109" spans="1:5" x14ac:dyDescent="0.35">
      <c r="A109" s="120" t="s">
        <v>10</v>
      </c>
      <c r="B109">
        <v>4031</v>
      </c>
      <c r="C109">
        <v>551412.89999999804</v>
      </c>
      <c r="D109">
        <v>1994</v>
      </c>
      <c r="E109">
        <v>412689.39999999991</v>
      </c>
    </row>
    <row r="110" spans="1:5" x14ac:dyDescent="0.35">
      <c r="A110" s="120" t="s">
        <v>11</v>
      </c>
      <c r="B110">
        <v>2136</v>
      </c>
      <c r="C110">
        <v>6155671</v>
      </c>
      <c r="D110">
        <v>1617</v>
      </c>
      <c r="E110">
        <v>6449882</v>
      </c>
    </row>
    <row r="111" spans="1:5" x14ac:dyDescent="0.35">
      <c r="A111" s="120" t="s">
        <v>12</v>
      </c>
      <c r="B111">
        <v>282</v>
      </c>
      <c r="C111">
        <v>490138</v>
      </c>
      <c r="D111">
        <v>242</v>
      </c>
      <c r="E111">
        <v>698859.01363193698</v>
      </c>
    </row>
    <row r="112" spans="1:5" x14ac:dyDescent="0.35">
      <c r="A112" s="120" t="s">
        <v>13</v>
      </c>
      <c r="B112">
        <v>9328</v>
      </c>
      <c r="C112">
        <v>6709500</v>
      </c>
      <c r="D112">
        <v>3258</v>
      </c>
      <c r="E112">
        <v>5122344</v>
      </c>
    </row>
    <row r="113" spans="1:5" x14ac:dyDescent="0.35">
      <c r="A113" s="120" t="s">
        <v>14</v>
      </c>
      <c r="B113">
        <v>176</v>
      </c>
      <c r="C113">
        <v>397552.31</v>
      </c>
      <c r="D113">
        <v>86</v>
      </c>
      <c r="E113">
        <v>317231.34999999998</v>
      </c>
    </row>
    <row r="114" spans="1:5" x14ac:dyDescent="0.35">
      <c r="A114" s="128" t="s">
        <v>18</v>
      </c>
      <c r="B114">
        <v>5137</v>
      </c>
      <c r="C114">
        <v>16955864.109999999</v>
      </c>
      <c r="D114">
        <v>4846</v>
      </c>
      <c r="E114">
        <v>57079500.307400182</v>
      </c>
    </row>
    <row r="115" spans="1:5" x14ac:dyDescent="0.35">
      <c r="A115" s="120" t="s">
        <v>8</v>
      </c>
      <c r="B115">
        <v>37</v>
      </c>
      <c r="C115">
        <v>615907</v>
      </c>
      <c r="D115">
        <v>79</v>
      </c>
      <c r="E115">
        <v>4403072</v>
      </c>
    </row>
    <row r="116" spans="1:5" x14ac:dyDescent="0.35">
      <c r="A116" s="120" t="s">
        <v>10</v>
      </c>
      <c r="B116">
        <v>240</v>
      </c>
      <c r="C116">
        <v>227573.39999999988</v>
      </c>
      <c r="D116">
        <v>618</v>
      </c>
      <c r="E116">
        <v>1229174.499999997</v>
      </c>
    </row>
    <row r="117" spans="1:5" x14ac:dyDescent="0.35">
      <c r="A117" s="120" t="s">
        <v>11</v>
      </c>
      <c r="B117">
        <v>96</v>
      </c>
      <c r="C117">
        <v>3983226</v>
      </c>
      <c r="D117">
        <v>226</v>
      </c>
      <c r="E117">
        <v>9148951</v>
      </c>
    </row>
    <row r="118" spans="1:5" x14ac:dyDescent="0.35">
      <c r="A118" s="120" t="s">
        <v>12</v>
      </c>
      <c r="B118">
        <v>3</v>
      </c>
      <c r="C118">
        <v>100180</v>
      </c>
      <c r="D118">
        <v>13</v>
      </c>
      <c r="E118">
        <v>558971.20740019402</v>
      </c>
    </row>
    <row r="119" spans="1:5" x14ac:dyDescent="0.35">
      <c r="A119" s="120" t="s">
        <v>13</v>
      </c>
      <c r="B119">
        <v>4755</v>
      </c>
      <c r="C119">
        <v>11959903</v>
      </c>
      <c r="D119">
        <v>3887</v>
      </c>
      <c r="E119">
        <v>40562227</v>
      </c>
    </row>
    <row r="120" spans="1:5" x14ac:dyDescent="0.35">
      <c r="A120" s="120" t="s">
        <v>14</v>
      </c>
      <c r="B120">
        <v>6</v>
      </c>
      <c r="C120">
        <v>69074.709999999905</v>
      </c>
      <c r="D120">
        <v>23</v>
      </c>
      <c r="E120">
        <v>1177104.5999999968</v>
      </c>
    </row>
    <row r="121" spans="1:5" x14ac:dyDescent="0.35">
      <c r="A121" s="122" t="s">
        <v>6</v>
      </c>
      <c r="B121" s="123">
        <v>1566186</v>
      </c>
      <c r="C121" s="123">
        <v>268466424.94810128</v>
      </c>
      <c r="D121" s="123">
        <v>42641</v>
      </c>
      <c r="E121" s="123">
        <v>95855169.290282384</v>
      </c>
    </row>
    <row r="122" spans="1:5" x14ac:dyDescent="0.35">
      <c r="A122" s="124" t="s">
        <v>7</v>
      </c>
      <c r="B122">
        <v>1290263</v>
      </c>
      <c r="C122">
        <v>179041369.51712754</v>
      </c>
      <c r="D122">
        <v>14775</v>
      </c>
      <c r="E122">
        <v>2227348.19</v>
      </c>
    </row>
    <row r="123" spans="1:5" x14ac:dyDescent="0.35">
      <c r="A123" s="120" t="s">
        <v>8</v>
      </c>
      <c r="B123">
        <v>28039</v>
      </c>
      <c r="C123">
        <v>4566567</v>
      </c>
      <c r="D123">
        <v>46</v>
      </c>
      <c r="E123">
        <v>21090</v>
      </c>
    </row>
    <row r="124" spans="1:5" x14ac:dyDescent="0.35">
      <c r="A124" s="120" t="s">
        <v>9</v>
      </c>
      <c r="B124">
        <v>1571</v>
      </c>
      <c r="C124">
        <v>173433</v>
      </c>
      <c r="D124">
        <v>0</v>
      </c>
      <c r="E124">
        <v>0</v>
      </c>
    </row>
    <row r="125" spans="1:5" x14ac:dyDescent="0.35">
      <c r="A125" s="120" t="s">
        <v>10</v>
      </c>
      <c r="B125">
        <v>247290</v>
      </c>
      <c r="C125">
        <v>38470656</v>
      </c>
      <c r="D125">
        <v>461</v>
      </c>
      <c r="E125">
        <v>7946.9000000000005</v>
      </c>
    </row>
    <row r="126" spans="1:5" x14ac:dyDescent="0.35">
      <c r="A126" s="120" t="s">
        <v>11</v>
      </c>
      <c r="B126">
        <v>230119</v>
      </c>
      <c r="C126">
        <v>33313879</v>
      </c>
      <c r="D126">
        <v>1430</v>
      </c>
      <c r="E126">
        <v>264424</v>
      </c>
    </row>
    <row r="127" spans="1:5" x14ac:dyDescent="0.35">
      <c r="A127" s="120" t="s">
        <v>12</v>
      </c>
      <c r="B127">
        <v>40530</v>
      </c>
      <c r="C127">
        <v>5193080.8471275503</v>
      </c>
      <c r="D127">
        <v>238</v>
      </c>
      <c r="E127">
        <v>31603</v>
      </c>
    </row>
    <row r="128" spans="1:5" x14ac:dyDescent="0.35">
      <c r="A128" s="120" t="s">
        <v>13</v>
      </c>
      <c r="B128">
        <v>731501</v>
      </c>
      <c r="C128">
        <v>95899005</v>
      </c>
      <c r="D128">
        <v>12595</v>
      </c>
      <c r="E128">
        <v>1901565</v>
      </c>
    </row>
    <row r="129" spans="1:5" x14ac:dyDescent="0.35">
      <c r="A129" s="120" t="s">
        <v>14</v>
      </c>
      <c r="B129">
        <v>11213</v>
      </c>
      <c r="C129">
        <v>1424748.67</v>
      </c>
      <c r="D129">
        <v>5</v>
      </c>
      <c r="E129">
        <v>719.28999999999905</v>
      </c>
    </row>
    <row r="130" spans="1:5" x14ac:dyDescent="0.35">
      <c r="A130" s="125" t="s">
        <v>15</v>
      </c>
      <c r="B130">
        <v>152340</v>
      </c>
      <c r="C130">
        <v>20844206.369999997</v>
      </c>
      <c r="D130">
        <v>4742</v>
      </c>
      <c r="E130">
        <v>652948.5</v>
      </c>
    </row>
    <row r="131" spans="1:5" x14ac:dyDescent="0.35">
      <c r="A131" s="120" t="s">
        <v>8</v>
      </c>
      <c r="B131">
        <v>6541</v>
      </c>
      <c r="C131">
        <v>953541</v>
      </c>
      <c r="D131">
        <v>0</v>
      </c>
      <c r="E131">
        <v>0</v>
      </c>
    </row>
    <row r="132" spans="1:5" x14ac:dyDescent="0.35">
      <c r="A132" s="120" t="s">
        <v>9</v>
      </c>
      <c r="B132">
        <v>104</v>
      </c>
      <c r="C132">
        <v>9917</v>
      </c>
      <c r="D132">
        <v>0</v>
      </c>
      <c r="E132">
        <v>0</v>
      </c>
    </row>
    <row r="133" spans="1:5" x14ac:dyDescent="0.35">
      <c r="A133" s="120" t="s">
        <v>10</v>
      </c>
      <c r="B133">
        <v>39398</v>
      </c>
      <c r="C133">
        <v>5833406</v>
      </c>
      <c r="D133">
        <v>7</v>
      </c>
      <c r="E133">
        <v>21.5</v>
      </c>
    </row>
    <row r="134" spans="1:5" x14ac:dyDescent="0.35">
      <c r="A134" s="120" t="s">
        <v>11</v>
      </c>
      <c r="B134">
        <v>29428</v>
      </c>
      <c r="C134">
        <v>4031913</v>
      </c>
      <c r="D134">
        <v>846</v>
      </c>
      <c r="E134">
        <v>125778</v>
      </c>
    </row>
    <row r="135" spans="1:5" x14ac:dyDescent="0.35">
      <c r="A135" s="120" t="s">
        <v>12</v>
      </c>
      <c r="B135">
        <v>10539</v>
      </c>
      <c r="C135">
        <v>1289687</v>
      </c>
      <c r="D135">
        <v>0</v>
      </c>
      <c r="E135">
        <v>0</v>
      </c>
    </row>
    <row r="136" spans="1:5" x14ac:dyDescent="0.35">
      <c r="A136" s="120" t="s">
        <v>13</v>
      </c>
      <c r="B136">
        <v>63376</v>
      </c>
      <c r="C136">
        <v>8359708</v>
      </c>
      <c r="D136">
        <v>3889</v>
      </c>
      <c r="E136">
        <v>527149</v>
      </c>
    </row>
    <row r="137" spans="1:5" x14ac:dyDescent="0.35">
      <c r="A137" s="120" t="s">
        <v>14</v>
      </c>
      <c r="B137">
        <v>2954</v>
      </c>
      <c r="C137">
        <v>366034.36999999895</v>
      </c>
      <c r="D137">
        <v>0</v>
      </c>
      <c r="E137">
        <v>0</v>
      </c>
    </row>
    <row r="138" spans="1:5" x14ac:dyDescent="0.35">
      <c r="A138" s="126" t="s">
        <v>49</v>
      </c>
      <c r="B138">
        <v>101819</v>
      </c>
      <c r="C138">
        <v>25325924.759999998</v>
      </c>
      <c r="D138">
        <v>10640</v>
      </c>
      <c r="E138">
        <v>5503259.5099999998</v>
      </c>
    </row>
    <row r="139" spans="1:5" x14ac:dyDescent="0.35">
      <c r="A139" s="120" t="s">
        <v>8</v>
      </c>
      <c r="B139">
        <v>4076</v>
      </c>
      <c r="C139">
        <v>1483525</v>
      </c>
      <c r="D139">
        <v>485</v>
      </c>
      <c r="E139">
        <v>283616</v>
      </c>
    </row>
    <row r="140" spans="1:5" x14ac:dyDescent="0.35">
      <c r="A140" s="120" t="s">
        <v>9</v>
      </c>
      <c r="B140">
        <v>175</v>
      </c>
      <c r="C140">
        <v>97254</v>
      </c>
      <c r="D140">
        <v>0</v>
      </c>
      <c r="E140">
        <v>0</v>
      </c>
    </row>
    <row r="141" spans="1:5" x14ac:dyDescent="0.35">
      <c r="A141" s="120" t="s">
        <v>10</v>
      </c>
      <c r="B141">
        <v>21809</v>
      </c>
      <c r="C141">
        <v>616762.99999999907</v>
      </c>
      <c r="D141">
        <v>2241</v>
      </c>
      <c r="E141">
        <v>90198.499999999884</v>
      </c>
    </row>
    <row r="142" spans="1:5" x14ac:dyDescent="0.35">
      <c r="A142" s="120" t="s">
        <v>11</v>
      </c>
      <c r="B142">
        <v>22090</v>
      </c>
      <c r="C142">
        <v>7993793</v>
      </c>
      <c r="D142">
        <v>2221</v>
      </c>
      <c r="E142">
        <v>1504836</v>
      </c>
    </row>
    <row r="143" spans="1:5" x14ac:dyDescent="0.35">
      <c r="A143" s="120" t="s">
        <v>12</v>
      </c>
      <c r="B143">
        <v>3455</v>
      </c>
      <c r="C143">
        <v>957665</v>
      </c>
      <c r="D143">
        <v>223</v>
      </c>
      <c r="E143">
        <v>171468</v>
      </c>
    </row>
    <row r="144" spans="1:5" x14ac:dyDescent="0.35">
      <c r="A144" s="120" t="s">
        <v>13</v>
      </c>
      <c r="B144">
        <v>48937</v>
      </c>
      <c r="C144">
        <v>13760121</v>
      </c>
      <c r="D144">
        <v>5371</v>
      </c>
      <c r="E144">
        <v>3392300</v>
      </c>
    </row>
    <row r="145" spans="1:5" x14ac:dyDescent="0.35">
      <c r="A145" s="120" t="s">
        <v>14</v>
      </c>
      <c r="B145">
        <v>1277</v>
      </c>
      <c r="C145">
        <v>416803.75999999902</v>
      </c>
      <c r="D145">
        <v>99</v>
      </c>
      <c r="E145">
        <v>60841.01</v>
      </c>
    </row>
    <row r="146" spans="1:5" x14ac:dyDescent="0.35">
      <c r="A146" s="127" t="s">
        <v>50</v>
      </c>
      <c r="B146">
        <v>16501</v>
      </c>
      <c r="C146">
        <v>20532404.480973706</v>
      </c>
      <c r="D146">
        <v>7540</v>
      </c>
      <c r="E146">
        <v>16749050.867361248</v>
      </c>
    </row>
    <row r="147" spans="1:5" x14ac:dyDescent="0.35">
      <c r="A147" s="120" t="s">
        <v>8</v>
      </c>
      <c r="B147">
        <v>378</v>
      </c>
      <c r="C147">
        <v>1060599</v>
      </c>
      <c r="D147">
        <v>260</v>
      </c>
      <c r="E147">
        <v>924163</v>
      </c>
    </row>
    <row r="148" spans="1:5" x14ac:dyDescent="0.35">
      <c r="A148" s="120" t="s">
        <v>10</v>
      </c>
      <c r="B148">
        <v>4003</v>
      </c>
      <c r="C148">
        <v>796348.89999999804</v>
      </c>
      <c r="D148">
        <v>2031</v>
      </c>
      <c r="E148">
        <v>554883</v>
      </c>
    </row>
    <row r="149" spans="1:5" x14ac:dyDescent="0.35">
      <c r="A149" s="120" t="s">
        <v>11</v>
      </c>
      <c r="B149">
        <v>2150</v>
      </c>
      <c r="C149">
        <v>7994113</v>
      </c>
      <c r="D149">
        <v>1609</v>
      </c>
      <c r="E149">
        <v>7369097</v>
      </c>
    </row>
    <row r="150" spans="1:5" x14ac:dyDescent="0.35">
      <c r="A150" s="120" t="s">
        <v>12</v>
      </c>
      <c r="B150">
        <v>280</v>
      </c>
      <c r="C150">
        <v>751141.00097370893</v>
      </c>
      <c r="D150">
        <v>241</v>
      </c>
      <c r="E150">
        <v>959550.72736124601</v>
      </c>
    </row>
    <row r="151" spans="1:5" x14ac:dyDescent="0.35">
      <c r="A151" s="120" t="s">
        <v>13</v>
      </c>
      <c r="B151">
        <v>9513</v>
      </c>
      <c r="C151">
        <v>9377574</v>
      </c>
      <c r="D151">
        <v>3313</v>
      </c>
      <c r="E151">
        <v>6577795</v>
      </c>
    </row>
    <row r="152" spans="1:5" x14ac:dyDescent="0.35">
      <c r="A152" s="120" t="s">
        <v>14</v>
      </c>
      <c r="B152">
        <v>177</v>
      </c>
      <c r="C152">
        <v>552628.57999999984</v>
      </c>
      <c r="D152">
        <v>86</v>
      </c>
      <c r="E152">
        <v>363562.1399999999</v>
      </c>
    </row>
    <row r="153" spans="1:5" x14ac:dyDescent="0.35">
      <c r="A153" s="128" t="s">
        <v>18</v>
      </c>
      <c r="B153">
        <v>5263</v>
      </c>
      <c r="C153">
        <v>22722519.819999997</v>
      </c>
      <c r="D153">
        <v>4944</v>
      </c>
      <c r="E153">
        <v>70722562.222921133</v>
      </c>
    </row>
    <row r="154" spans="1:5" x14ac:dyDescent="0.35">
      <c r="A154" s="120" t="s">
        <v>8</v>
      </c>
      <c r="B154">
        <v>31</v>
      </c>
      <c r="C154">
        <v>472572</v>
      </c>
      <c r="D154">
        <v>88</v>
      </c>
      <c r="E154">
        <v>4612995</v>
      </c>
    </row>
    <row r="155" spans="1:5" x14ac:dyDescent="0.35">
      <c r="A155" s="120" t="s">
        <v>10</v>
      </c>
      <c r="B155">
        <v>245</v>
      </c>
      <c r="C155">
        <v>321342.29999999894</v>
      </c>
      <c r="D155">
        <v>626</v>
      </c>
      <c r="E155">
        <v>1503841.7999999989</v>
      </c>
    </row>
    <row r="156" spans="1:5" x14ac:dyDescent="0.35">
      <c r="A156" s="120" t="s">
        <v>11</v>
      </c>
      <c r="B156">
        <v>96</v>
      </c>
      <c r="C156">
        <v>4518839</v>
      </c>
      <c r="D156">
        <v>224</v>
      </c>
      <c r="E156">
        <v>10813398</v>
      </c>
    </row>
    <row r="157" spans="1:5" x14ac:dyDescent="0.35">
      <c r="A157" s="120" t="s">
        <v>12</v>
      </c>
      <c r="B157">
        <v>3</v>
      </c>
      <c r="C157">
        <v>146890</v>
      </c>
      <c r="D157">
        <v>13</v>
      </c>
      <c r="E157">
        <v>638861.00292112899</v>
      </c>
    </row>
    <row r="158" spans="1:5" x14ac:dyDescent="0.35">
      <c r="A158" s="120" t="s">
        <v>13</v>
      </c>
      <c r="B158">
        <v>4883</v>
      </c>
      <c r="C158">
        <v>17191288</v>
      </c>
      <c r="D158">
        <v>3970</v>
      </c>
      <c r="E158">
        <v>51843691</v>
      </c>
    </row>
    <row r="159" spans="1:5" x14ac:dyDescent="0.35">
      <c r="A159" s="120" t="s">
        <v>14</v>
      </c>
      <c r="B159">
        <v>5</v>
      </c>
      <c r="C159">
        <v>71588.52</v>
      </c>
      <c r="D159">
        <v>23</v>
      </c>
      <c r="E159">
        <v>1309775.4199999971</v>
      </c>
    </row>
    <row r="160" spans="1:5" x14ac:dyDescent="0.35">
      <c r="A160" s="122" t="s">
        <v>20</v>
      </c>
      <c r="B160" s="123">
        <v>1596008</v>
      </c>
      <c r="C160" s="123">
        <v>253786101.73000002</v>
      </c>
      <c r="D160" s="123">
        <v>43150</v>
      </c>
      <c r="E160" s="123">
        <v>99640533.650000006</v>
      </c>
    </row>
    <row r="161" spans="1:5" x14ac:dyDescent="0.35">
      <c r="A161" s="124" t="s">
        <v>7</v>
      </c>
      <c r="B161">
        <v>1316372</v>
      </c>
      <c r="C161">
        <v>169193022.62</v>
      </c>
      <c r="D161">
        <v>14958</v>
      </c>
      <c r="E161">
        <v>2234527.12</v>
      </c>
    </row>
    <row r="162" spans="1:5" x14ac:dyDescent="0.35">
      <c r="A162" s="120" t="s">
        <v>8</v>
      </c>
      <c r="B162">
        <v>29302</v>
      </c>
      <c r="C162">
        <v>4195515</v>
      </c>
      <c r="D162">
        <v>46</v>
      </c>
      <c r="E162">
        <v>20085</v>
      </c>
    </row>
    <row r="163" spans="1:5" x14ac:dyDescent="0.35">
      <c r="A163" s="120" t="s">
        <v>9</v>
      </c>
      <c r="B163">
        <v>1564</v>
      </c>
      <c r="C163">
        <v>191500</v>
      </c>
      <c r="D163">
        <v>0</v>
      </c>
      <c r="E163">
        <v>0</v>
      </c>
    </row>
    <row r="164" spans="1:5" x14ac:dyDescent="0.35">
      <c r="A164" s="120" t="s">
        <v>10</v>
      </c>
      <c r="B164">
        <v>247329</v>
      </c>
      <c r="C164">
        <v>31302823</v>
      </c>
      <c r="D164">
        <v>472</v>
      </c>
      <c r="E164">
        <v>10267.1</v>
      </c>
    </row>
    <row r="165" spans="1:5" x14ac:dyDescent="0.35">
      <c r="A165" s="120" t="s">
        <v>11</v>
      </c>
      <c r="B165">
        <v>230062</v>
      </c>
      <c r="C165">
        <v>30797197</v>
      </c>
      <c r="D165">
        <v>1579</v>
      </c>
      <c r="E165">
        <v>278700</v>
      </c>
    </row>
    <row r="166" spans="1:5" x14ac:dyDescent="0.35">
      <c r="A166" s="120" t="s">
        <v>12</v>
      </c>
      <c r="B166">
        <v>40509</v>
      </c>
      <c r="C166">
        <v>4761670</v>
      </c>
      <c r="D166">
        <v>238</v>
      </c>
      <c r="E166">
        <v>31040</v>
      </c>
    </row>
    <row r="167" spans="1:5" x14ac:dyDescent="0.35">
      <c r="A167" s="120" t="s">
        <v>13</v>
      </c>
      <c r="B167">
        <v>756369</v>
      </c>
      <c r="C167">
        <v>96660740</v>
      </c>
      <c r="D167">
        <v>12618</v>
      </c>
      <c r="E167">
        <v>1893851</v>
      </c>
    </row>
    <row r="168" spans="1:5" x14ac:dyDescent="0.35">
      <c r="A168" s="120" t="s">
        <v>14</v>
      </c>
      <c r="B168">
        <v>11237</v>
      </c>
      <c r="C168">
        <v>1283577.6199999899</v>
      </c>
      <c r="D168">
        <v>5</v>
      </c>
      <c r="E168">
        <v>584.01999999999896</v>
      </c>
    </row>
    <row r="169" spans="1:5" x14ac:dyDescent="0.35">
      <c r="A169" s="125" t="s">
        <v>15</v>
      </c>
      <c r="B169">
        <v>154501</v>
      </c>
      <c r="C169">
        <v>19868428.289999999</v>
      </c>
      <c r="D169">
        <v>4973</v>
      </c>
      <c r="E169">
        <v>654352</v>
      </c>
    </row>
    <row r="170" spans="1:5" x14ac:dyDescent="0.35">
      <c r="A170" s="120" t="s">
        <v>8</v>
      </c>
      <c r="B170">
        <v>5376</v>
      </c>
      <c r="C170">
        <v>693524</v>
      </c>
      <c r="D170">
        <v>0</v>
      </c>
      <c r="E170">
        <v>0</v>
      </c>
    </row>
    <row r="171" spans="1:5" x14ac:dyDescent="0.35">
      <c r="A171" s="120" t="s">
        <v>9</v>
      </c>
      <c r="B171">
        <v>107</v>
      </c>
      <c r="C171">
        <v>11407</v>
      </c>
      <c r="D171">
        <v>0</v>
      </c>
      <c r="E171">
        <v>0</v>
      </c>
    </row>
    <row r="172" spans="1:5" x14ac:dyDescent="0.35">
      <c r="A172" s="120" t="s">
        <v>10</v>
      </c>
      <c r="B172">
        <v>39593</v>
      </c>
      <c r="C172">
        <v>5343808</v>
      </c>
      <c r="D172">
        <v>12</v>
      </c>
      <c r="E172">
        <v>62</v>
      </c>
    </row>
    <row r="173" spans="1:5" x14ac:dyDescent="0.35">
      <c r="A173" s="120" t="s">
        <v>11</v>
      </c>
      <c r="B173">
        <v>29568</v>
      </c>
      <c r="C173">
        <v>3665490</v>
      </c>
      <c r="D173">
        <v>993</v>
      </c>
      <c r="E173">
        <v>130403</v>
      </c>
    </row>
    <row r="174" spans="1:5" x14ac:dyDescent="0.35">
      <c r="A174" s="120" t="s">
        <v>12</v>
      </c>
      <c r="B174">
        <v>10633</v>
      </c>
      <c r="C174">
        <v>1222010</v>
      </c>
      <c r="D174">
        <v>0</v>
      </c>
      <c r="E174">
        <v>0</v>
      </c>
    </row>
    <row r="175" spans="1:5" x14ac:dyDescent="0.35">
      <c r="A175" s="120" t="s">
        <v>13</v>
      </c>
      <c r="B175">
        <v>66291</v>
      </c>
      <c r="C175">
        <v>8584724</v>
      </c>
      <c r="D175">
        <v>3968</v>
      </c>
      <c r="E175">
        <v>523887</v>
      </c>
    </row>
    <row r="176" spans="1:5" x14ac:dyDescent="0.35">
      <c r="A176" s="120" t="s">
        <v>14</v>
      </c>
      <c r="B176">
        <v>2933</v>
      </c>
      <c r="C176">
        <v>347465.28999999992</v>
      </c>
      <c r="D176">
        <v>0</v>
      </c>
      <c r="E176">
        <v>0</v>
      </c>
    </row>
    <row r="177" spans="1:5" x14ac:dyDescent="0.35">
      <c r="A177" s="126" t="s">
        <v>49</v>
      </c>
      <c r="B177">
        <v>103086</v>
      </c>
      <c r="C177">
        <v>24120988.82</v>
      </c>
      <c r="D177">
        <v>10666</v>
      </c>
      <c r="E177">
        <v>5166933.3199999994</v>
      </c>
    </row>
    <row r="178" spans="1:5" x14ac:dyDescent="0.35">
      <c r="A178" s="120" t="s">
        <v>8</v>
      </c>
      <c r="B178">
        <v>4071</v>
      </c>
      <c r="C178">
        <v>1337862</v>
      </c>
      <c r="D178">
        <v>484</v>
      </c>
      <c r="E178">
        <v>258861</v>
      </c>
    </row>
    <row r="179" spans="1:5" x14ac:dyDescent="0.35">
      <c r="A179" s="120" t="s">
        <v>9</v>
      </c>
      <c r="B179">
        <v>175</v>
      </c>
      <c r="C179">
        <v>107397</v>
      </c>
      <c r="D179">
        <v>0</v>
      </c>
      <c r="E179">
        <v>0</v>
      </c>
    </row>
    <row r="180" spans="1:5" x14ac:dyDescent="0.35">
      <c r="A180" s="120" t="s">
        <v>10</v>
      </c>
      <c r="B180">
        <v>21847</v>
      </c>
      <c r="C180">
        <v>495033.3</v>
      </c>
      <c r="D180">
        <v>2207</v>
      </c>
      <c r="E180">
        <v>79380.099999999904</v>
      </c>
    </row>
    <row r="181" spans="1:5" x14ac:dyDescent="0.35">
      <c r="A181" s="120" t="s">
        <v>11</v>
      </c>
      <c r="B181">
        <v>22103</v>
      </c>
      <c r="C181">
        <v>7533573</v>
      </c>
      <c r="D181">
        <v>2226</v>
      </c>
      <c r="E181">
        <v>1370336</v>
      </c>
    </row>
    <row r="182" spans="1:5" x14ac:dyDescent="0.35">
      <c r="A182" s="120" t="s">
        <v>12</v>
      </c>
      <c r="B182">
        <v>3456</v>
      </c>
      <c r="C182">
        <v>900510</v>
      </c>
      <c r="D182">
        <v>221</v>
      </c>
      <c r="E182">
        <v>163180</v>
      </c>
    </row>
    <row r="183" spans="1:5" x14ac:dyDescent="0.35">
      <c r="A183" s="120" t="s">
        <v>13</v>
      </c>
      <c r="B183">
        <v>50151</v>
      </c>
      <c r="C183">
        <v>13369305</v>
      </c>
      <c r="D183">
        <v>5429</v>
      </c>
      <c r="E183">
        <v>3238066</v>
      </c>
    </row>
    <row r="184" spans="1:5" x14ac:dyDescent="0.35">
      <c r="A184" s="120" t="s">
        <v>14</v>
      </c>
      <c r="B184">
        <v>1283</v>
      </c>
      <c r="C184">
        <v>377308.5199999999</v>
      </c>
      <c r="D184">
        <v>99</v>
      </c>
      <c r="E184">
        <v>57110.219999999885</v>
      </c>
    </row>
    <row r="185" spans="1:5" x14ac:dyDescent="0.35">
      <c r="A185" s="127" t="s">
        <v>50</v>
      </c>
      <c r="B185">
        <v>16695</v>
      </c>
      <c r="C185">
        <v>19423257.409999996</v>
      </c>
      <c r="D185">
        <v>7585</v>
      </c>
      <c r="E185">
        <v>16577729.85</v>
      </c>
    </row>
    <row r="186" spans="1:5" x14ac:dyDescent="0.35">
      <c r="A186" s="120" t="s">
        <v>8</v>
      </c>
      <c r="B186">
        <v>382</v>
      </c>
      <c r="C186">
        <v>1034880</v>
      </c>
      <c r="D186">
        <v>259</v>
      </c>
      <c r="E186">
        <v>859697</v>
      </c>
    </row>
    <row r="187" spans="1:5" x14ac:dyDescent="0.35">
      <c r="A187" s="120" t="s">
        <v>10</v>
      </c>
      <c r="B187">
        <v>4025</v>
      </c>
      <c r="C187">
        <v>660391.69999999902</v>
      </c>
      <c r="D187">
        <v>2016</v>
      </c>
      <c r="E187">
        <v>462338.5</v>
      </c>
    </row>
    <row r="188" spans="1:5" x14ac:dyDescent="0.35">
      <c r="A188" s="120" t="s">
        <v>11</v>
      </c>
      <c r="B188">
        <v>2145</v>
      </c>
      <c r="C188">
        <v>7304675</v>
      </c>
      <c r="D188">
        <v>1619</v>
      </c>
      <c r="E188">
        <v>7424521</v>
      </c>
    </row>
    <row r="189" spans="1:5" x14ac:dyDescent="0.35">
      <c r="A189" s="120" t="s">
        <v>12</v>
      </c>
      <c r="B189">
        <v>282</v>
      </c>
      <c r="C189">
        <v>751190</v>
      </c>
      <c r="D189">
        <v>237</v>
      </c>
      <c r="E189">
        <v>918650</v>
      </c>
    </row>
    <row r="190" spans="1:5" x14ac:dyDescent="0.35">
      <c r="A190" s="120" t="s">
        <v>13</v>
      </c>
      <c r="B190">
        <v>9685</v>
      </c>
      <c r="C190">
        <v>9154108</v>
      </c>
      <c r="D190">
        <v>3369</v>
      </c>
      <c r="E190">
        <v>6577634</v>
      </c>
    </row>
    <row r="191" spans="1:5" x14ac:dyDescent="0.35">
      <c r="A191" s="120" t="s">
        <v>14</v>
      </c>
      <c r="B191">
        <v>176</v>
      </c>
      <c r="C191">
        <v>518012.70999999892</v>
      </c>
      <c r="D191">
        <v>85</v>
      </c>
      <c r="E191">
        <v>334889.34999999887</v>
      </c>
    </row>
    <row r="192" spans="1:5" x14ac:dyDescent="0.35">
      <c r="A192" s="128" t="s">
        <v>18</v>
      </c>
      <c r="B192">
        <v>5354</v>
      </c>
      <c r="C192">
        <v>21180404.59</v>
      </c>
      <c r="D192">
        <v>4968</v>
      </c>
      <c r="E192">
        <v>75006991.359999999</v>
      </c>
    </row>
    <row r="193" spans="1:5" x14ac:dyDescent="0.35">
      <c r="A193" s="120" t="s">
        <v>8</v>
      </c>
      <c r="B193">
        <v>36</v>
      </c>
      <c r="C193">
        <v>800651</v>
      </c>
      <c r="D193">
        <v>88</v>
      </c>
      <c r="E193">
        <v>4359968</v>
      </c>
    </row>
    <row r="194" spans="1:5" x14ac:dyDescent="0.35">
      <c r="A194" s="120" t="s">
        <v>10</v>
      </c>
      <c r="B194">
        <v>249</v>
      </c>
      <c r="C194">
        <v>248353.09999999989</v>
      </c>
      <c r="D194">
        <v>612</v>
      </c>
      <c r="E194">
        <v>1250194.799999998</v>
      </c>
    </row>
    <row r="195" spans="1:5" x14ac:dyDescent="0.35">
      <c r="A195" s="120" t="s">
        <v>11</v>
      </c>
      <c r="B195">
        <v>97</v>
      </c>
      <c r="C195">
        <v>4316483</v>
      </c>
      <c r="D195">
        <v>222</v>
      </c>
      <c r="E195">
        <v>18054022</v>
      </c>
    </row>
    <row r="196" spans="1:5" x14ac:dyDescent="0.35">
      <c r="A196" s="120" t="s">
        <v>12</v>
      </c>
      <c r="B196">
        <v>3</v>
      </c>
      <c r="C196">
        <v>114700</v>
      </c>
      <c r="D196">
        <v>13</v>
      </c>
      <c r="E196">
        <v>684990</v>
      </c>
    </row>
    <row r="197" spans="1:5" x14ac:dyDescent="0.35">
      <c r="A197" s="120" t="s">
        <v>13</v>
      </c>
      <c r="B197">
        <v>4965</v>
      </c>
      <c r="C197">
        <v>15631569</v>
      </c>
      <c r="D197">
        <v>4009</v>
      </c>
      <c r="E197">
        <v>49358332</v>
      </c>
    </row>
    <row r="198" spans="1:5" x14ac:dyDescent="0.35">
      <c r="A198" s="120" t="s">
        <v>14</v>
      </c>
      <c r="B198">
        <v>4</v>
      </c>
      <c r="C198">
        <v>68648.490000000005</v>
      </c>
      <c r="D198">
        <v>24</v>
      </c>
      <c r="E198">
        <v>1299484.5599999991</v>
      </c>
    </row>
    <row r="199" spans="1:5" x14ac:dyDescent="0.35">
      <c r="A199" s="122" t="s">
        <v>21</v>
      </c>
      <c r="B199" s="123">
        <v>1582811</v>
      </c>
      <c r="C199" s="123">
        <v>237938764.43460563</v>
      </c>
      <c r="D199" s="123">
        <v>43906</v>
      </c>
      <c r="E199" s="123">
        <v>76990471.834371954</v>
      </c>
    </row>
    <row r="200" spans="1:5" x14ac:dyDescent="0.35">
      <c r="A200" s="124" t="s">
        <v>7</v>
      </c>
      <c r="B200">
        <v>1304499</v>
      </c>
      <c r="C200">
        <v>156671006.60557935</v>
      </c>
      <c r="D200">
        <v>15336</v>
      </c>
      <c r="E200">
        <v>2074023.1900000002</v>
      </c>
    </row>
    <row r="201" spans="1:5" x14ac:dyDescent="0.35">
      <c r="A201" s="120" t="s">
        <v>8</v>
      </c>
      <c r="B201">
        <v>29996</v>
      </c>
      <c r="C201">
        <v>3520700</v>
      </c>
      <c r="D201">
        <v>46</v>
      </c>
      <c r="E201">
        <v>17436</v>
      </c>
    </row>
    <row r="202" spans="1:5" x14ac:dyDescent="0.35">
      <c r="A202" s="120" t="s">
        <v>9</v>
      </c>
      <c r="B202">
        <v>1562</v>
      </c>
      <c r="C202">
        <v>182240</v>
      </c>
      <c r="D202">
        <v>0</v>
      </c>
      <c r="E202">
        <v>0</v>
      </c>
    </row>
    <row r="203" spans="1:5" x14ac:dyDescent="0.35">
      <c r="A203" s="120" t="s">
        <v>10</v>
      </c>
      <c r="B203">
        <v>248252</v>
      </c>
      <c r="C203">
        <v>31302823</v>
      </c>
      <c r="D203">
        <v>638</v>
      </c>
      <c r="E203">
        <v>10267.1</v>
      </c>
    </row>
    <row r="204" spans="1:5" x14ac:dyDescent="0.35">
      <c r="A204" s="120" t="s">
        <v>11</v>
      </c>
      <c r="B204">
        <v>230153</v>
      </c>
      <c r="C204">
        <v>28464445</v>
      </c>
      <c r="D204">
        <v>1712</v>
      </c>
      <c r="E204">
        <v>280101</v>
      </c>
    </row>
    <row r="205" spans="1:5" x14ac:dyDescent="0.35">
      <c r="A205" s="120" t="s">
        <v>12</v>
      </c>
      <c r="B205">
        <v>40447</v>
      </c>
      <c r="C205">
        <v>4420087.0155793568</v>
      </c>
      <c r="D205">
        <v>238</v>
      </c>
      <c r="E205">
        <v>28388</v>
      </c>
    </row>
    <row r="206" spans="1:5" x14ac:dyDescent="0.35">
      <c r="A206" s="120" t="s">
        <v>13</v>
      </c>
      <c r="B206">
        <v>742837</v>
      </c>
      <c r="C206">
        <v>87639621</v>
      </c>
      <c r="D206">
        <v>12697</v>
      </c>
      <c r="E206">
        <v>1737284</v>
      </c>
    </row>
    <row r="207" spans="1:5" x14ac:dyDescent="0.35">
      <c r="A207" s="120" t="s">
        <v>14</v>
      </c>
      <c r="B207">
        <v>11252</v>
      </c>
      <c r="C207">
        <v>1141090.5899999898</v>
      </c>
      <c r="D207">
        <v>5</v>
      </c>
      <c r="E207">
        <v>547.09</v>
      </c>
    </row>
    <row r="208" spans="1:5" x14ac:dyDescent="0.35">
      <c r="A208" s="125" t="s">
        <v>15</v>
      </c>
      <c r="B208">
        <v>153178</v>
      </c>
      <c r="C208">
        <v>19193495.039999999</v>
      </c>
      <c r="D208">
        <v>5376</v>
      </c>
      <c r="E208">
        <v>665936</v>
      </c>
    </row>
    <row r="209" spans="1:5" x14ac:dyDescent="0.35">
      <c r="A209" s="120" t="s">
        <v>8</v>
      </c>
      <c r="B209">
        <v>5219</v>
      </c>
      <c r="C209">
        <v>594204</v>
      </c>
      <c r="D209">
        <v>0</v>
      </c>
      <c r="E209">
        <v>0</v>
      </c>
    </row>
    <row r="210" spans="1:5" x14ac:dyDescent="0.35">
      <c r="A210" s="120" t="s">
        <v>9</v>
      </c>
      <c r="B210">
        <v>112</v>
      </c>
      <c r="C210">
        <v>11808</v>
      </c>
      <c r="D210">
        <v>0</v>
      </c>
      <c r="E210">
        <v>0</v>
      </c>
    </row>
    <row r="211" spans="1:5" x14ac:dyDescent="0.35">
      <c r="A211" s="120" t="s">
        <v>10</v>
      </c>
      <c r="B211">
        <v>38098</v>
      </c>
      <c r="C211">
        <v>5343808</v>
      </c>
      <c r="D211">
        <v>158</v>
      </c>
      <c r="E211">
        <v>62</v>
      </c>
    </row>
    <row r="212" spans="1:5" x14ac:dyDescent="0.35">
      <c r="A212" s="120" t="s">
        <v>11</v>
      </c>
      <c r="B212">
        <v>29619</v>
      </c>
      <c r="C212">
        <v>3530522</v>
      </c>
      <c r="D212">
        <v>1131</v>
      </c>
      <c r="E212">
        <v>146971</v>
      </c>
    </row>
    <row r="213" spans="1:5" x14ac:dyDescent="0.35">
      <c r="A213" s="120" t="s">
        <v>12</v>
      </c>
      <c r="B213">
        <v>10743</v>
      </c>
      <c r="C213">
        <v>1134064</v>
      </c>
      <c r="D213">
        <v>0</v>
      </c>
      <c r="E213">
        <v>0</v>
      </c>
    </row>
    <row r="214" spans="1:5" x14ac:dyDescent="0.35">
      <c r="A214" s="120" t="s">
        <v>13</v>
      </c>
      <c r="B214">
        <v>66471</v>
      </c>
      <c r="C214">
        <v>8274542</v>
      </c>
      <c r="D214">
        <v>4087</v>
      </c>
      <c r="E214">
        <v>518903</v>
      </c>
    </row>
    <row r="215" spans="1:5" x14ac:dyDescent="0.35">
      <c r="A215" s="120" t="s">
        <v>14</v>
      </c>
      <c r="B215">
        <v>2916</v>
      </c>
      <c r="C215">
        <v>304547.03999999899</v>
      </c>
      <c r="D215">
        <v>0</v>
      </c>
      <c r="E215">
        <v>0</v>
      </c>
    </row>
    <row r="216" spans="1:5" x14ac:dyDescent="0.35">
      <c r="A216" s="126" t="s">
        <v>49</v>
      </c>
      <c r="B216">
        <v>103036</v>
      </c>
      <c r="C216">
        <v>22458435.859026287</v>
      </c>
      <c r="D216">
        <v>10624</v>
      </c>
      <c r="E216">
        <v>4958490.1099999994</v>
      </c>
    </row>
    <row r="217" spans="1:5" x14ac:dyDescent="0.35">
      <c r="A217" s="120" t="s">
        <v>8</v>
      </c>
      <c r="B217">
        <v>4076</v>
      </c>
      <c r="C217">
        <v>1127353</v>
      </c>
      <c r="D217">
        <v>479</v>
      </c>
      <c r="E217">
        <v>219759</v>
      </c>
    </row>
    <row r="218" spans="1:5" x14ac:dyDescent="0.35">
      <c r="A218" s="120" t="s">
        <v>9</v>
      </c>
      <c r="B218">
        <v>175</v>
      </c>
      <c r="C218">
        <v>101196</v>
      </c>
      <c r="D218">
        <v>0</v>
      </c>
      <c r="E218">
        <v>0</v>
      </c>
    </row>
    <row r="219" spans="1:5" x14ac:dyDescent="0.35">
      <c r="A219" s="120" t="s">
        <v>10</v>
      </c>
      <c r="B219">
        <v>21830</v>
      </c>
      <c r="C219">
        <v>495033.3</v>
      </c>
      <c r="D219">
        <v>2207</v>
      </c>
      <c r="E219">
        <v>79380.099999999904</v>
      </c>
    </row>
    <row r="220" spans="1:5" x14ac:dyDescent="0.35">
      <c r="A220" s="120" t="s">
        <v>11</v>
      </c>
      <c r="B220">
        <v>22168</v>
      </c>
      <c r="C220">
        <v>6945136</v>
      </c>
      <c r="D220">
        <v>2190</v>
      </c>
      <c r="E220">
        <v>1223537</v>
      </c>
    </row>
    <row r="221" spans="1:5" x14ac:dyDescent="0.35">
      <c r="A221" s="120" t="s">
        <v>12</v>
      </c>
      <c r="B221">
        <v>3456</v>
      </c>
      <c r="C221">
        <v>833540.99902629002</v>
      </c>
      <c r="D221">
        <v>220</v>
      </c>
      <c r="E221">
        <v>201982</v>
      </c>
    </row>
    <row r="222" spans="1:5" x14ac:dyDescent="0.35">
      <c r="A222" s="120" t="s">
        <v>13</v>
      </c>
      <c r="B222">
        <v>50048</v>
      </c>
      <c r="C222">
        <v>12611463</v>
      </c>
      <c r="D222">
        <v>5429</v>
      </c>
      <c r="E222">
        <v>3181522</v>
      </c>
    </row>
    <row r="223" spans="1:5" x14ac:dyDescent="0.35">
      <c r="A223" s="120" t="s">
        <v>14</v>
      </c>
      <c r="B223">
        <v>1283</v>
      </c>
      <c r="C223">
        <v>344713.56</v>
      </c>
      <c r="D223">
        <v>99</v>
      </c>
      <c r="E223">
        <v>52310.009999999886</v>
      </c>
    </row>
    <row r="224" spans="1:5" x14ac:dyDescent="0.35">
      <c r="A224" s="127" t="s">
        <v>50</v>
      </c>
      <c r="B224">
        <v>16746</v>
      </c>
      <c r="C224">
        <v>18101165.649999999</v>
      </c>
      <c r="D224">
        <v>7590</v>
      </c>
      <c r="E224">
        <v>15369206.348880231</v>
      </c>
    </row>
    <row r="225" spans="1:5" x14ac:dyDescent="0.35">
      <c r="A225" s="120" t="s">
        <v>8</v>
      </c>
      <c r="B225">
        <v>378</v>
      </c>
      <c r="C225">
        <v>933065</v>
      </c>
      <c r="D225">
        <v>262</v>
      </c>
      <c r="E225">
        <v>827889</v>
      </c>
    </row>
    <row r="226" spans="1:5" x14ac:dyDescent="0.35">
      <c r="A226" s="120" t="s">
        <v>10</v>
      </c>
      <c r="B226">
        <v>4019</v>
      </c>
      <c r="C226">
        <v>660391.69999999902</v>
      </c>
      <c r="D226">
        <v>2016</v>
      </c>
      <c r="E226">
        <v>462338.5</v>
      </c>
    </row>
    <row r="227" spans="1:5" x14ac:dyDescent="0.35">
      <c r="A227" s="120" t="s">
        <v>11</v>
      </c>
      <c r="B227">
        <v>2152</v>
      </c>
      <c r="C227">
        <v>6825892</v>
      </c>
      <c r="D227">
        <v>1614</v>
      </c>
      <c r="E227">
        <v>6725772</v>
      </c>
    </row>
    <row r="228" spans="1:5" x14ac:dyDescent="0.35">
      <c r="A228" s="120" t="s">
        <v>12</v>
      </c>
      <c r="B228">
        <v>288</v>
      </c>
      <c r="C228">
        <v>694069</v>
      </c>
      <c r="D228">
        <v>235</v>
      </c>
      <c r="E228">
        <v>849694.44888023299</v>
      </c>
    </row>
    <row r="229" spans="1:5" x14ac:dyDescent="0.35">
      <c r="A229" s="120" t="s">
        <v>13</v>
      </c>
      <c r="B229">
        <v>9731</v>
      </c>
      <c r="C229">
        <v>8523318</v>
      </c>
      <c r="D229">
        <v>3380</v>
      </c>
      <c r="E229">
        <v>6203863</v>
      </c>
    </row>
    <row r="230" spans="1:5" x14ac:dyDescent="0.35">
      <c r="A230" s="120" t="s">
        <v>14</v>
      </c>
      <c r="B230">
        <v>178</v>
      </c>
      <c r="C230">
        <v>464429.94999999902</v>
      </c>
      <c r="D230">
        <v>83</v>
      </c>
      <c r="E230">
        <v>299649.39999999892</v>
      </c>
    </row>
    <row r="231" spans="1:5" x14ac:dyDescent="0.35">
      <c r="A231" s="128" t="s">
        <v>18</v>
      </c>
      <c r="B231">
        <v>5352</v>
      </c>
      <c r="C231">
        <v>21514661.280000001</v>
      </c>
      <c r="D231">
        <v>4980</v>
      </c>
      <c r="E231">
        <v>53922816.185491718</v>
      </c>
    </row>
    <row r="232" spans="1:5" x14ac:dyDescent="0.35">
      <c r="A232" s="120" t="s">
        <v>8</v>
      </c>
      <c r="B232">
        <v>36</v>
      </c>
      <c r="C232">
        <v>727084</v>
      </c>
      <c r="D232">
        <v>90</v>
      </c>
      <c r="E232">
        <v>4730439</v>
      </c>
    </row>
    <row r="233" spans="1:5" x14ac:dyDescent="0.35">
      <c r="A233" s="120" t="s">
        <v>10</v>
      </c>
      <c r="B233">
        <v>252</v>
      </c>
      <c r="C233">
        <v>248353.09999999989</v>
      </c>
      <c r="D233">
        <v>611</v>
      </c>
      <c r="E233">
        <v>1250194.799999998</v>
      </c>
    </row>
    <row r="234" spans="1:5" x14ac:dyDescent="0.35">
      <c r="A234" s="120" t="s">
        <v>11</v>
      </c>
      <c r="B234">
        <v>98</v>
      </c>
      <c r="C234">
        <v>4394784</v>
      </c>
      <c r="D234">
        <v>225</v>
      </c>
      <c r="E234">
        <v>1341366</v>
      </c>
    </row>
    <row r="235" spans="1:5" x14ac:dyDescent="0.35">
      <c r="A235" s="120" t="s">
        <v>12</v>
      </c>
      <c r="B235">
        <v>3</v>
      </c>
      <c r="C235">
        <v>114660</v>
      </c>
      <c r="D235">
        <v>13</v>
      </c>
      <c r="E235">
        <v>621848.68549172301</v>
      </c>
    </row>
    <row r="236" spans="1:5" x14ac:dyDescent="0.35">
      <c r="A236" s="120" t="s">
        <v>13</v>
      </c>
      <c r="B236">
        <v>4959</v>
      </c>
      <c r="C236">
        <v>15953854</v>
      </c>
      <c r="D236">
        <v>4017</v>
      </c>
      <c r="E236">
        <v>44704775</v>
      </c>
    </row>
    <row r="237" spans="1:5" x14ac:dyDescent="0.35">
      <c r="A237" s="120" t="s">
        <v>14</v>
      </c>
      <c r="B237">
        <v>4</v>
      </c>
      <c r="C237">
        <v>75926.179999999906</v>
      </c>
      <c r="D237">
        <v>24</v>
      </c>
      <c r="E237">
        <v>1274192.699999999</v>
      </c>
    </row>
    <row r="238" spans="1:5" x14ac:dyDescent="0.35">
      <c r="A238" s="122" t="s">
        <v>22</v>
      </c>
      <c r="B238" s="123">
        <v>1540225</v>
      </c>
      <c r="C238" s="123">
        <v>212425337.64743444</v>
      </c>
      <c r="D238" s="123">
        <v>43309</v>
      </c>
      <c r="E238" s="123">
        <v>91992862.515257552</v>
      </c>
    </row>
    <row r="239" spans="1:5" x14ac:dyDescent="0.35">
      <c r="A239" s="124" t="s">
        <v>7</v>
      </c>
      <c r="B239">
        <v>1265463</v>
      </c>
      <c r="C239">
        <v>139522829.74463558</v>
      </c>
      <c r="D239">
        <v>15165</v>
      </c>
      <c r="E239">
        <v>1940199.09</v>
      </c>
    </row>
    <row r="240" spans="1:5" x14ac:dyDescent="0.35">
      <c r="A240" s="120" t="s">
        <v>8</v>
      </c>
      <c r="B240">
        <v>29516</v>
      </c>
      <c r="C240">
        <v>3501498</v>
      </c>
      <c r="D240">
        <v>45</v>
      </c>
      <c r="E240">
        <v>18121</v>
      </c>
    </row>
    <row r="241" spans="1:5" x14ac:dyDescent="0.35">
      <c r="A241" s="120" t="s">
        <v>9</v>
      </c>
      <c r="B241">
        <v>1562</v>
      </c>
      <c r="C241">
        <v>182240</v>
      </c>
      <c r="D241">
        <v>0</v>
      </c>
      <c r="E241">
        <v>0</v>
      </c>
    </row>
    <row r="242" spans="1:5" x14ac:dyDescent="0.35">
      <c r="A242" s="120" t="s">
        <v>10</v>
      </c>
      <c r="B242">
        <v>248252</v>
      </c>
      <c r="C242">
        <v>27304745</v>
      </c>
      <c r="D242">
        <v>638</v>
      </c>
      <c r="E242">
        <v>9391.2999999999993</v>
      </c>
    </row>
    <row r="243" spans="1:5" x14ac:dyDescent="0.35">
      <c r="A243" s="120" t="s">
        <v>11</v>
      </c>
      <c r="B243">
        <v>229920</v>
      </c>
      <c r="C243">
        <v>24274104</v>
      </c>
      <c r="D243">
        <v>1800</v>
      </c>
      <c r="E243">
        <v>248325</v>
      </c>
    </row>
    <row r="244" spans="1:5" x14ac:dyDescent="0.35">
      <c r="A244" s="120" t="s">
        <v>12</v>
      </c>
      <c r="B244">
        <v>39841</v>
      </c>
      <c r="C244">
        <v>4150041.8746355609</v>
      </c>
      <c r="D244">
        <v>238</v>
      </c>
      <c r="E244">
        <v>23250</v>
      </c>
    </row>
    <row r="245" spans="1:5" x14ac:dyDescent="0.35">
      <c r="A245" s="120" t="s">
        <v>13</v>
      </c>
      <c r="B245">
        <v>705275</v>
      </c>
      <c r="C245">
        <v>79124241</v>
      </c>
      <c r="D245">
        <v>12439</v>
      </c>
      <c r="E245">
        <v>1640505</v>
      </c>
    </row>
    <row r="246" spans="1:5" x14ac:dyDescent="0.35">
      <c r="A246" s="120" t="s">
        <v>14</v>
      </c>
      <c r="B246">
        <v>11097</v>
      </c>
      <c r="C246">
        <v>985959.87</v>
      </c>
      <c r="D246">
        <v>5</v>
      </c>
      <c r="E246">
        <v>606.78999999999905</v>
      </c>
    </row>
    <row r="247" spans="1:5" x14ac:dyDescent="0.35">
      <c r="A247" s="125" t="s">
        <v>15</v>
      </c>
      <c r="B247">
        <v>152575</v>
      </c>
      <c r="C247">
        <v>17500660.785830904</v>
      </c>
      <c r="D247">
        <v>5608</v>
      </c>
      <c r="E247">
        <v>657379.30000000005</v>
      </c>
    </row>
    <row r="248" spans="1:5" x14ac:dyDescent="0.35">
      <c r="A248" s="120" t="s">
        <v>8</v>
      </c>
      <c r="B248">
        <v>5374</v>
      </c>
      <c r="C248">
        <v>660670</v>
      </c>
      <c r="D248">
        <v>0</v>
      </c>
      <c r="E248">
        <v>0</v>
      </c>
    </row>
    <row r="249" spans="1:5" x14ac:dyDescent="0.35">
      <c r="A249" s="120" t="s">
        <v>9</v>
      </c>
      <c r="B249">
        <v>112</v>
      </c>
      <c r="C249">
        <v>11808</v>
      </c>
      <c r="D249">
        <v>0</v>
      </c>
      <c r="E249">
        <v>0</v>
      </c>
    </row>
    <row r="250" spans="1:5" x14ac:dyDescent="0.35">
      <c r="A250" s="120" t="s">
        <v>10</v>
      </c>
      <c r="B250">
        <v>38098</v>
      </c>
      <c r="C250">
        <v>4451835</v>
      </c>
      <c r="D250">
        <v>158</v>
      </c>
      <c r="E250">
        <v>1072.3</v>
      </c>
    </row>
    <row r="251" spans="1:5" x14ac:dyDescent="0.35">
      <c r="A251" s="120" t="s">
        <v>11</v>
      </c>
      <c r="B251">
        <v>29869</v>
      </c>
      <c r="C251">
        <v>3143767</v>
      </c>
      <c r="D251">
        <v>1249</v>
      </c>
      <c r="E251">
        <v>146350</v>
      </c>
    </row>
    <row r="252" spans="1:5" x14ac:dyDescent="0.35">
      <c r="A252" s="120" t="s">
        <v>12</v>
      </c>
      <c r="B252">
        <v>11040</v>
      </c>
      <c r="C252">
        <v>1015348.0058309028</v>
      </c>
      <c r="D252">
        <v>0</v>
      </c>
      <c r="E252">
        <v>0</v>
      </c>
    </row>
    <row r="253" spans="1:5" x14ac:dyDescent="0.35">
      <c r="A253" s="120" t="s">
        <v>13</v>
      </c>
      <c r="B253">
        <v>65055</v>
      </c>
      <c r="C253">
        <v>7910420</v>
      </c>
      <c r="D253">
        <v>4201</v>
      </c>
      <c r="E253">
        <v>509957</v>
      </c>
    </row>
    <row r="254" spans="1:5" x14ac:dyDescent="0.35">
      <c r="A254" s="120" t="s">
        <v>14</v>
      </c>
      <c r="B254">
        <v>3027</v>
      </c>
      <c r="C254">
        <v>306812.77999999991</v>
      </c>
      <c r="D254">
        <v>0</v>
      </c>
      <c r="E254">
        <v>0</v>
      </c>
    </row>
    <row r="255" spans="1:5" x14ac:dyDescent="0.35">
      <c r="A255" s="126" t="s">
        <v>49</v>
      </c>
      <c r="B255">
        <v>100503</v>
      </c>
      <c r="C255">
        <v>20075410.197677355</v>
      </c>
      <c r="D255">
        <v>10292</v>
      </c>
      <c r="E255">
        <v>4484339.5126627786</v>
      </c>
    </row>
    <row r="256" spans="1:5" x14ac:dyDescent="0.35">
      <c r="A256" s="120" t="s">
        <v>8</v>
      </c>
      <c r="B256">
        <v>4064</v>
      </c>
      <c r="C256">
        <v>1086011</v>
      </c>
      <c r="D256">
        <v>483</v>
      </c>
      <c r="E256">
        <v>213114</v>
      </c>
    </row>
    <row r="257" spans="1:5" x14ac:dyDescent="0.35">
      <c r="A257" s="120" t="s">
        <v>9</v>
      </c>
      <c r="B257">
        <v>175</v>
      </c>
      <c r="C257">
        <v>101196</v>
      </c>
      <c r="D257">
        <v>0</v>
      </c>
      <c r="E257">
        <v>0</v>
      </c>
    </row>
    <row r="258" spans="1:5" x14ac:dyDescent="0.35">
      <c r="A258" s="120" t="s">
        <v>10</v>
      </c>
      <c r="B258">
        <v>21726</v>
      </c>
      <c r="C258">
        <v>549832.29999999993</v>
      </c>
      <c r="D258">
        <v>2166</v>
      </c>
      <c r="E258">
        <v>66482.799999999901</v>
      </c>
    </row>
    <row r="259" spans="1:5" x14ac:dyDescent="0.35">
      <c r="A259" s="120" t="s">
        <v>11</v>
      </c>
      <c r="B259">
        <v>22167</v>
      </c>
      <c r="C259">
        <v>5825405</v>
      </c>
      <c r="D259">
        <v>2181</v>
      </c>
      <c r="E259">
        <v>1098963</v>
      </c>
    </row>
    <row r="260" spans="1:5" x14ac:dyDescent="0.35">
      <c r="A260" s="120" t="s">
        <v>12</v>
      </c>
      <c r="B260">
        <v>3439</v>
      </c>
      <c r="C260">
        <v>867413.90767735546</v>
      </c>
      <c r="D260">
        <v>223</v>
      </c>
      <c r="E260">
        <v>139941.94266277939</v>
      </c>
    </row>
    <row r="261" spans="1:5" x14ac:dyDescent="0.35">
      <c r="A261" s="120" t="s">
        <v>13</v>
      </c>
      <c r="B261">
        <v>47652</v>
      </c>
      <c r="C261">
        <v>11353634</v>
      </c>
      <c r="D261">
        <v>5140</v>
      </c>
      <c r="E261">
        <v>2919022</v>
      </c>
    </row>
    <row r="262" spans="1:5" x14ac:dyDescent="0.35">
      <c r="A262" s="120" t="s">
        <v>14</v>
      </c>
      <c r="B262">
        <v>1280</v>
      </c>
      <c r="C262">
        <v>291917.99</v>
      </c>
      <c r="D262">
        <v>99</v>
      </c>
      <c r="E262">
        <v>46815.770000000004</v>
      </c>
    </row>
    <row r="263" spans="1:5" x14ac:dyDescent="0.35">
      <c r="A263" s="127" t="s">
        <v>50</v>
      </c>
      <c r="B263">
        <v>16452</v>
      </c>
      <c r="C263">
        <v>16098353.419290571</v>
      </c>
      <c r="D263">
        <v>7400</v>
      </c>
      <c r="E263">
        <v>13787953.326802721</v>
      </c>
    </row>
    <row r="264" spans="1:5" x14ac:dyDescent="0.35">
      <c r="A264" s="120" t="s">
        <v>8</v>
      </c>
      <c r="B264">
        <v>379</v>
      </c>
      <c r="C264">
        <v>772671</v>
      </c>
      <c r="D264">
        <v>263</v>
      </c>
      <c r="E264">
        <v>634373</v>
      </c>
    </row>
    <row r="265" spans="1:5" x14ac:dyDescent="0.35">
      <c r="A265" s="120" t="s">
        <v>10</v>
      </c>
      <c r="B265">
        <v>4008</v>
      </c>
      <c r="C265">
        <v>583090.799999999</v>
      </c>
      <c r="D265">
        <v>2007</v>
      </c>
      <c r="E265">
        <v>411698.7</v>
      </c>
    </row>
    <row r="266" spans="1:5" x14ac:dyDescent="0.35">
      <c r="A266" s="120" t="s">
        <v>11</v>
      </c>
      <c r="B266">
        <v>2159</v>
      </c>
      <c r="C266">
        <v>5624768</v>
      </c>
      <c r="D266">
        <v>1615</v>
      </c>
      <c r="E266">
        <v>5857405</v>
      </c>
    </row>
    <row r="267" spans="1:5" x14ac:dyDescent="0.35">
      <c r="A267" s="120" t="s">
        <v>12</v>
      </c>
      <c r="B267">
        <v>289</v>
      </c>
      <c r="C267">
        <v>664287.36929057213</v>
      </c>
      <c r="D267">
        <v>213</v>
      </c>
      <c r="E267">
        <v>783502.00680272095</v>
      </c>
    </row>
    <row r="268" spans="1:5" x14ac:dyDescent="0.35">
      <c r="A268" s="120" t="s">
        <v>13</v>
      </c>
      <c r="B268">
        <v>9441</v>
      </c>
      <c r="C268">
        <v>8090634</v>
      </c>
      <c r="D268">
        <v>3219</v>
      </c>
      <c r="E268">
        <v>5874827</v>
      </c>
    </row>
    <row r="269" spans="1:5" x14ac:dyDescent="0.35">
      <c r="A269" s="120" t="s">
        <v>14</v>
      </c>
      <c r="B269">
        <v>176</v>
      </c>
      <c r="C269">
        <v>362902.25</v>
      </c>
      <c r="D269">
        <v>83</v>
      </c>
      <c r="E269">
        <v>226147.62</v>
      </c>
    </row>
    <row r="270" spans="1:5" x14ac:dyDescent="0.35">
      <c r="A270" s="128" t="s">
        <v>18</v>
      </c>
      <c r="B270">
        <v>5232</v>
      </c>
      <c r="C270">
        <v>19228083.5</v>
      </c>
      <c r="D270">
        <v>4844</v>
      </c>
      <c r="E270">
        <v>71122991.285792038</v>
      </c>
    </row>
    <row r="271" spans="1:5" x14ac:dyDescent="0.35">
      <c r="A271" s="120" t="s">
        <v>8</v>
      </c>
      <c r="B271">
        <v>36</v>
      </c>
      <c r="C271">
        <v>413011</v>
      </c>
      <c r="D271">
        <v>87</v>
      </c>
      <c r="E271">
        <v>3605379</v>
      </c>
    </row>
    <row r="272" spans="1:5" x14ac:dyDescent="0.35">
      <c r="A272" s="120" t="s">
        <v>10</v>
      </c>
      <c r="B272">
        <v>253</v>
      </c>
      <c r="C272">
        <v>258613.90000000002</v>
      </c>
      <c r="D272">
        <v>609</v>
      </c>
      <c r="E272">
        <v>1359267.1</v>
      </c>
    </row>
    <row r="273" spans="1:5" x14ac:dyDescent="0.35">
      <c r="A273" s="120" t="s">
        <v>11</v>
      </c>
      <c r="B273">
        <v>98</v>
      </c>
      <c r="C273">
        <v>3755157</v>
      </c>
      <c r="D273">
        <v>216</v>
      </c>
      <c r="E273">
        <v>16994070</v>
      </c>
    </row>
    <row r="274" spans="1:5" x14ac:dyDescent="0.35">
      <c r="A274" s="120" t="s">
        <v>12</v>
      </c>
      <c r="B274">
        <v>3</v>
      </c>
      <c r="C274">
        <v>115270</v>
      </c>
      <c r="D274">
        <v>17</v>
      </c>
      <c r="E274">
        <v>467478.76579203107</v>
      </c>
    </row>
    <row r="275" spans="1:5" x14ac:dyDescent="0.35">
      <c r="A275" s="120" t="s">
        <v>13</v>
      </c>
      <c r="B275">
        <v>4838</v>
      </c>
      <c r="C275">
        <v>14654060</v>
      </c>
      <c r="D275">
        <v>3891</v>
      </c>
      <c r="E275">
        <v>47640466</v>
      </c>
    </row>
    <row r="276" spans="1:5" x14ac:dyDescent="0.35">
      <c r="A276" s="120" t="s">
        <v>14</v>
      </c>
      <c r="B276">
        <v>4</v>
      </c>
      <c r="C276">
        <v>31971.599999999999</v>
      </c>
      <c r="D276">
        <v>24</v>
      </c>
      <c r="E276">
        <v>1056330.419999999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2017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2</v>
      </c>
      <c r="G1" s="7" t="s">
        <v>3</v>
      </c>
      <c r="H1" s="8" t="s">
        <v>4</v>
      </c>
      <c r="I1" s="8" t="s">
        <v>5</v>
      </c>
      <c r="J1" s="9" t="s">
        <v>57</v>
      </c>
    </row>
    <row r="2" spans="1:12" ht="15" thickBot="1" x14ac:dyDescent="0.4">
      <c r="A2" s="10" t="s">
        <v>20</v>
      </c>
      <c r="B2" s="11">
        <v>1596008</v>
      </c>
      <c r="C2" s="11">
        <v>253786111.23000002</v>
      </c>
      <c r="D2" s="11">
        <v>43150</v>
      </c>
      <c r="E2" s="11">
        <v>99640533.650000006</v>
      </c>
      <c r="F2" s="12">
        <f>B2+D2</f>
        <v>1639158</v>
      </c>
      <c r="G2" s="12">
        <f>C2+E2</f>
        <v>353426644.88</v>
      </c>
      <c r="H2" s="13">
        <f>SUM(H3:H42)</f>
        <v>1</v>
      </c>
      <c r="I2" s="14">
        <f>SUM(I3:I42)</f>
        <v>1</v>
      </c>
      <c r="J2" s="14">
        <f>E2/G2</f>
        <v>0.28192705641599619</v>
      </c>
    </row>
    <row r="3" spans="1:12" x14ac:dyDescent="0.35">
      <c r="A3" s="15" t="s">
        <v>7</v>
      </c>
      <c r="B3" s="16">
        <v>1316372</v>
      </c>
      <c r="C3" s="16">
        <v>169193022.62</v>
      </c>
      <c r="D3" s="16">
        <v>14958</v>
      </c>
      <c r="E3" s="16">
        <v>2234527.12</v>
      </c>
      <c r="F3" s="17">
        <f>B3+D3</f>
        <v>1331330</v>
      </c>
      <c r="G3" s="17">
        <f>C3+E3</f>
        <v>171427549.74000001</v>
      </c>
      <c r="H3" s="161">
        <f>G3/G$2</f>
        <v>0.48504421560577393</v>
      </c>
      <c r="I3" s="164">
        <f>F3/F2</f>
        <v>0.81220358257105174</v>
      </c>
      <c r="J3" s="167">
        <f>E3/G3</f>
        <v>1.3034819218900656E-2</v>
      </c>
    </row>
    <row r="4" spans="1:12" x14ac:dyDescent="0.35">
      <c r="A4" s="18" t="s">
        <v>8</v>
      </c>
      <c r="B4" s="19">
        <v>29302</v>
      </c>
      <c r="C4" s="19">
        <v>4195515</v>
      </c>
      <c r="D4" s="19">
        <v>46</v>
      </c>
      <c r="E4" s="19">
        <v>20085</v>
      </c>
      <c r="F4" s="20">
        <f>B4+D4</f>
        <v>29348</v>
      </c>
      <c r="G4" s="20">
        <f t="shared" ref="F4:G33" si="0">C4+E4</f>
        <v>4215600</v>
      </c>
      <c r="H4" s="162"/>
      <c r="I4" s="165"/>
      <c r="J4" s="168"/>
      <c r="L4" s="19"/>
    </row>
    <row r="5" spans="1:12" x14ac:dyDescent="0.35">
      <c r="A5" s="18" t="s">
        <v>9</v>
      </c>
      <c r="B5" s="19">
        <v>1564</v>
      </c>
      <c r="C5" s="19">
        <v>191500</v>
      </c>
      <c r="D5" s="19">
        <v>0</v>
      </c>
      <c r="E5" s="19">
        <v>0</v>
      </c>
      <c r="F5" s="20">
        <f t="shared" si="0"/>
        <v>1564</v>
      </c>
      <c r="G5" s="20">
        <f t="shared" si="0"/>
        <v>191500</v>
      </c>
      <c r="H5" s="162"/>
      <c r="I5" s="165"/>
      <c r="J5" s="168"/>
      <c r="L5" s="21"/>
    </row>
    <row r="6" spans="1:12" x14ac:dyDescent="0.35">
      <c r="A6" s="18" t="s">
        <v>10</v>
      </c>
      <c r="B6" s="19">
        <v>247329</v>
      </c>
      <c r="C6" s="19">
        <v>31302823</v>
      </c>
      <c r="D6" s="19">
        <v>472</v>
      </c>
      <c r="E6" s="19">
        <v>10267.1</v>
      </c>
      <c r="F6" s="20">
        <f t="shared" si="0"/>
        <v>247801</v>
      </c>
      <c r="G6" s="20">
        <f t="shared" si="0"/>
        <v>31313090.100000001</v>
      </c>
      <c r="H6" s="162"/>
      <c r="I6" s="165"/>
      <c r="J6" s="168"/>
    </row>
    <row r="7" spans="1:12" x14ac:dyDescent="0.35">
      <c r="A7" s="18" t="s">
        <v>11</v>
      </c>
      <c r="B7" s="19">
        <v>230062</v>
      </c>
      <c r="C7" s="19">
        <v>30797197</v>
      </c>
      <c r="D7" s="19">
        <v>1579</v>
      </c>
      <c r="E7" s="19">
        <v>278700</v>
      </c>
      <c r="F7" s="20">
        <f t="shared" si="0"/>
        <v>231641</v>
      </c>
      <c r="G7" s="20">
        <f t="shared" si="0"/>
        <v>31075897</v>
      </c>
      <c r="H7" s="162"/>
      <c r="I7" s="165"/>
      <c r="J7" s="168"/>
    </row>
    <row r="8" spans="1:12" x14ac:dyDescent="0.35">
      <c r="A8" s="18" t="s">
        <v>12</v>
      </c>
      <c r="B8" s="19">
        <v>40509</v>
      </c>
      <c r="C8" s="19">
        <v>4761670</v>
      </c>
      <c r="D8" s="19">
        <v>238</v>
      </c>
      <c r="E8" s="19">
        <v>31040</v>
      </c>
      <c r="F8" s="20">
        <f t="shared" si="0"/>
        <v>40747</v>
      </c>
      <c r="G8" s="20">
        <f t="shared" si="0"/>
        <v>4792710</v>
      </c>
      <c r="H8" s="162"/>
      <c r="I8" s="165"/>
      <c r="J8" s="168"/>
    </row>
    <row r="9" spans="1:12" x14ac:dyDescent="0.35">
      <c r="A9" s="18" t="s">
        <v>13</v>
      </c>
      <c r="B9" s="19">
        <v>756369</v>
      </c>
      <c r="C9" s="19">
        <v>96660740</v>
      </c>
      <c r="D9" s="19">
        <v>12618</v>
      </c>
      <c r="E9" s="19">
        <v>1893851</v>
      </c>
      <c r="F9" s="20">
        <f t="shared" si="0"/>
        <v>768987</v>
      </c>
      <c r="G9" s="20">
        <f t="shared" si="0"/>
        <v>98554591</v>
      </c>
      <c r="H9" s="162"/>
      <c r="I9" s="165"/>
      <c r="J9" s="168"/>
    </row>
    <row r="10" spans="1:12" ht="15" thickBot="1" x14ac:dyDescent="0.4">
      <c r="A10" s="22" t="s">
        <v>14</v>
      </c>
      <c r="B10" s="23">
        <v>11237</v>
      </c>
      <c r="C10" s="23">
        <v>1283577.6199999899</v>
      </c>
      <c r="D10" s="23">
        <v>5</v>
      </c>
      <c r="E10" s="23">
        <v>584.01999999999896</v>
      </c>
      <c r="F10" s="24">
        <f t="shared" si="0"/>
        <v>11242</v>
      </c>
      <c r="G10" s="24">
        <f t="shared" si="0"/>
        <v>1284161.6399999899</v>
      </c>
      <c r="H10" s="163"/>
      <c r="I10" s="166"/>
      <c r="J10" s="169"/>
    </row>
    <row r="11" spans="1:12" x14ac:dyDescent="0.35">
      <c r="A11" s="15" t="s">
        <v>15</v>
      </c>
      <c r="B11" s="16">
        <v>154501</v>
      </c>
      <c r="C11" s="16">
        <v>19868428.289999999</v>
      </c>
      <c r="D11" s="16">
        <v>4973</v>
      </c>
      <c r="E11" s="16">
        <v>654352</v>
      </c>
      <c r="F11" s="25">
        <f t="shared" si="0"/>
        <v>159474</v>
      </c>
      <c r="G11" s="25">
        <f t="shared" si="0"/>
        <v>20522780.289999999</v>
      </c>
      <c r="H11" s="161">
        <f>G11/G2</f>
        <v>5.8068005305508756E-2</v>
      </c>
      <c r="I11" s="170">
        <f>F11/F2</f>
        <v>9.7290194111854994E-2</v>
      </c>
      <c r="J11" s="173">
        <f>E11/G11</f>
        <v>3.1884178983236589E-2</v>
      </c>
    </row>
    <row r="12" spans="1:12" x14ac:dyDescent="0.35">
      <c r="A12" s="18" t="s">
        <v>8</v>
      </c>
      <c r="B12" s="19">
        <v>5376</v>
      </c>
      <c r="C12" s="19">
        <v>693524</v>
      </c>
      <c r="D12" s="19">
        <v>0</v>
      </c>
      <c r="E12" s="19">
        <v>0</v>
      </c>
      <c r="F12" s="26">
        <f t="shared" si="0"/>
        <v>5376</v>
      </c>
      <c r="G12" s="26">
        <f t="shared" si="0"/>
        <v>693524</v>
      </c>
      <c r="H12" s="162"/>
      <c r="I12" s="171"/>
      <c r="J12" s="174"/>
    </row>
    <row r="13" spans="1:12" x14ac:dyDescent="0.35">
      <c r="A13" s="18" t="s">
        <v>9</v>
      </c>
      <c r="B13" s="19">
        <v>107</v>
      </c>
      <c r="C13" s="19">
        <v>11407</v>
      </c>
      <c r="D13" s="19">
        <v>0</v>
      </c>
      <c r="E13" s="19">
        <v>0</v>
      </c>
      <c r="F13" s="26">
        <f t="shared" si="0"/>
        <v>107</v>
      </c>
      <c r="G13" s="26">
        <f t="shared" si="0"/>
        <v>11407</v>
      </c>
      <c r="H13" s="162"/>
      <c r="I13" s="171"/>
      <c r="J13" s="174"/>
    </row>
    <row r="14" spans="1:12" x14ac:dyDescent="0.35">
      <c r="A14" s="18" t="s">
        <v>10</v>
      </c>
      <c r="B14" s="19">
        <v>39593</v>
      </c>
      <c r="C14" s="19">
        <v>5343808</v>
      </c>
      <c r="D14" s="19">
        <v>12</v>
      </c>
      <c r="E14" s="19">
        <v>62</v>
      </c>
      <c r="F14" s="26">
        <f t="shared" si="0"/>
        <v>39605</v>
      </c>
      <c r="G14" s="26">
        <f t="shared" si="0"/>
        <v>5343870</v>
      </c>
      <c r="H14" s="162"/>
      <c r="I14" s="171"/>
      <c r="J14" s="174"/>
    </row>
    <row r="15" spans="1:12" x14ac:dyDescent="0.35">
      <c r="A15" s="18" t="s">
        <v>11</v>
      </c>
      <c r="B15" s="19">
        <v>29568</v>
      </c>
      <c r="C15" s="19">
        <v>3665490</v>
      </c>
      <c r="D15" s="19">
        <v>993</v>
      </c>
      <c r="E15" s="19">
        <v>130403</v>
      </c>
      <c r="F15" s="26">
        <f t="shared" si="0"/>
        <v>30561</v>
      </c>
      <c r="G15" s="26">
        <f t="shared" si="0"/>
        <v>3795893</v>
      </c>
      <c r="H15" s="162"/>
      <c r="I15" s="171"/>
      <c r="J15" s="174"/>
    </row>
    <row r="16" spans="1:12" x14ac:dyDescent="0.35">
      <c r="A16" s="18" t="s">
        <v>12</v>
      </c>
      <c r="B16" s="19">
        <v>10633</v>
      </c>
      <c r="C16" s="19">
        <v>1222010</v>
      </c>
      <c r="D16" s="19">
        <v>0</v>
      </c>
      <c r="E16" s="19">
        <v>0</v>
      </c>
      <c r="F16" s="26">
        <f t="shared" si="0"/>
        <v>10633</v>
      </c>
      <c r="G16" s="26">
        <f t="shared" si="0"/>
        <v>1222010</v>
      </c>
      <c r="H16" s="162"/>
      <c r="I16" s="171"/>
      <c r="J16" s="174"/>
    </row>
    <row r="17" spans="1:13" x14ac:dyDescent="0.35">
      <c r="A17" s="18" t="s">
        <v>13</v>
      </c>
      <c r="B17" s="19">
        <v>66291</v>
      </c>
      <c r="C17" s="19">
        <v>8584724</v>
      </c>
      <c r="D17" s="19">
        <v>3968</v>
      </c>
      <c r="E17" s="19">
        <v>523887</v>
      </c>
      <c r="F17" s="26">
        <f t="shared" si="0"/>
        <v>70259</v>
      </c>
      <c r="G17" s="26">
        <f t="shared" si="0"/>
        <v>9108611</v>
      </c>
      <c r="H17" s="162"/>
      <c r="I17" s="171"/>
      <c r="J17" s="174"/>
    </row>
    <row r="18" spans="1:13" ht="15" thickBot="1" x14ac:dyDescent="0.4">
      <c r="A18" s="22" t="s">
        <v>14</v>
      </c>
      <c r="B18" s="23">
        <v>2933</v>
      </c>
      <c r="C18" s="23">
        <v>347465.28999999992</v>
      </c>
      <c r="D18" s="23">
        <v>0</v>
      </c>
      <c r="E18" s="23">
        <v>0</v>
      </c>
      <c r="F18" s="27">
        <f t="shared" si="0"/>
        <v>2933</v>
      </c>
      <c r="G18" s="27">
        <f t="shared" si="0"/>
        <v>347465.28999999992</v>
      </c>
      <c r="H18" s="163"/>
      <c r="I18" s="172"/>
      <c r="J18" s="175"/>
    </row>
    <row r="19" spans="1:13" x14ac:dyDescent="0.35">
      <c r="A19" s="15" t="s">
        <v>49</v>
      </c>
      <c r="B19" s="16">
        <v>103086</v>
      </c>
      <c r="C19" s="16">
        <v>24120988.82</v>
      </c>
      <c r="D19" s="16">
        <v>10666</v>
      </c>
      <c r="E19" s="16">
        <v>5166933.3199999994</v>
      </c>
      <c r="F19" s="25">
        <f t="shared" si="0"/>
        <v>113752</v>
      </c>
      <c r="G19" s="25">
        <f t="shared" si="0"/>
        <v>29287922.140000001</v>
      </c>
      <c r="H19" s="161">
        <f>G19/G2</f>
        <v>8.2868461006793126E-2</v>
      </c>
      <c r="I19" s="170">
        <f>F19/F2</f>
        <v>6.9396604842242179E-2</v>
      </c>
      <c r="J19" s="173">
        <f>E19/G19</f>
        <v>0.17641856924166213</v>
      </c>
    </row>
    <row r="20" spans="1:13" x14ac:dyDescent="0.35">
      <c r="A20" s="18" t="s">
        <v>8</v>
      </c>
      <c r="B20" s="19">
        <v>4071</v>
      </c>
      <c r="C20" s="19">
        <v>1337862</v>
      </c>
      <c r="D20" s="19">
        <v>484</v>
      </c>
      <c r="E20" s="19">
        <v>258861</v>
      </c>
      <c r="F20" s="26">
        <f t="shared" si="0"/>
        <v>4555</v>
      </c>
      <c r="G20" s="26">
        <f t="shared" si="0"/>
        <v>1596723</v>
      </c>
      <c r="H20" s="162"/>
      <c r="I20" s="171"/>
      <c r="J20" s="174"/>
    </row>
    <row r="21" spans="1:13" x14ac:dyDescent="0.35">
      <c r="A21" s="18" t="s">
        <v>9</v>
      </c>
      <c r="B21" s="19">
        <v>175</v>
      </c>
      <c r="C21" s="19">
        <v>107397</v>
      </c>
      <c r="D21" s="19">
        <v>0</v>
      </c>
      <c r="E21" s="19">
        <v>0</v>
      </c>
      <c r="F21" s="26">
        <f t="shared" si="0"/>
        <v>175</v>
      </c>
      <c r="G21" s="26">
        <f t="shared" si="0"/>
        <v>107397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21847</v>
      </c>
      <c r="C22" s="19">
        <v>495033.3</v>
      </c>
      <c r="D22" s="19">
        <v>2207</v>
      </c>
      <c r="E22" s="19">
        <v>79380.099999999904</v>
      </c>
      <c r="F22" s="26">
        <f t="shared" si="0"/>
        <v>24054</v>
      </c>
      <c r="G22" s="26">
        <f t="shared" si="0"/>
        <v>574413.39999999991</v>
      </c>
      <c r="H22" s="162"/>
      <c r="I22" s="171"/>
      <c r="J22" s="174"/>
    </row>
    <row r="23" spans="1:13" x14ac:dyDescent="0.35">
      <c r="A23" s="18" t="s">
        <v>11</v>
      </c>
      <c r="B23" s="19">
        <v>22103</v>
      </c>
      <c r="C23" s="19">
        <v>7533573</v>
      </c>
      <c r="D23" s="19">
        <v>2226</v>
      </c>
      <c r="E23" s="19">
        <v>1370336</v>
      </c>
      <c r="F23" s="26">
        <f t="shared" si="0"/>
        <v>24329</v>
      </c>
      <c r="G23" s="26">
        <f t="shared" si="0"/>
        <v>8903909</v>
      </c>
      <c r="H23" s="162"/>
      <c r="I23" s="171"/>
      <c r="J23" s="174"/>
    </row>
    <row r="24" spans="1:13" x14ac:dyDescent="0.35">
      <c r="A24" s="18" t="s">
        <v>12</v>
      </c>
      <c r="B24" s="19">
        <v>3456</v>
      </c>
      <c r="C24" s="19">
        <v>900510</v>
      </c>
      <c r="D24" s="19">
        <v>221</v>
      </c>
      <c r="E24" s="19">
        <v>163180</v>
      </c>
      <c r="F24" s="26">
        <f t="shared" si="0"/>
        <v>3677</v>
      </c>
      <c r="G24" s="26">
        <f t="shared" si="0"/>
        <v>1063690</v>
      </c>
      <c r="H24" s="162"/>
      <c r="I24" s="171"/>
      <c r="J24" s="174"/>
    </row>
    <row r="25" spans="1:13" x14ac:dyDescent="0.35">
      <c r="A25" s="18" t="s">
        <v>13</v>
      </c>
      <c r="B25" s="19">
        <v>50151</v>
      </c>
      <c r="C25" s="19">
        <v>13369305</v>
      </c>
      <c r="D25" s="19">
        <v>5429</v>
      </c>
      <c r="E25" s="19">
        <v>3238066</v>
      </c>
      <c r="F25" s="26">
        <f t="shared" si="0"/>
        <v>55580</v>
      </c>
      <c r="G25" s="26">
        <f t="shared" si="0"/>
        <v>16607371</v>
      </c>
      <c r="H25" s="162"/>
      <c r="I25" s="171"/>
      <c r="J25" s="174"/>
    </row>
    <row r="26" spans="1:13" ht="15" thickBot="1" x14ac:dyDescent="0.4">
      <c r="A26" s="22" t="s">
        <v>14</v>
      </c>
      <c r="B26" s="23">
        <v>1283</v>
      </c>
      <c r="C26" s="23">
        <v>377308.5199999999</v>
      </c>
      <c r="D26" s="23">
        <v>99</v>
      </c>
      <c r="E26" s="23">
        <v>57110.219999999885</v>
      </c>
      <c r="F26" s="27">
        <f t="shared" si="0"/>
        <v>1382</v>
      </c>
      <c r="G26" s="27">
        <f t="shared" si="0"/>
        <v>434418.73999999976</v>
      </c>
      <c r="H26" s="163"/>
      <c r="I26" s="172"/>
      <c r="J26" s="175"/>
    </row>
    <row r="27" spans="1:13" x14ac:dyDescent="0.35">
      <c r="A27" s="15" t="s">
        <v>50</v>
      </c>
      <c r="B27" s="16">
        <v>16695</v>
      </c>
      <c r="C27" s="16">
        <v>19423257.409999996</v>
      </c>
      <c r="D27" s="16">
        <v>7585</v>
      </c>
      <c r="E27" s="16">
        <v>16577729.85</v>
      </c>
      <c r="F27" s="25">
        <f t="shared" si="0"/>
        <v>24280</v>
      </c>
      <c r="G27" s="25">
        <f t="shared" si="0"/>
        <v>36000987.259999998</v>
      </c>
      <c r="H27" s="161">
        <f>G27/G2</f>
        <v>0.10186268574126187</v>
      </c>
      <c r="I27" s="170">
        <f>F27/F2</f>
        <v>1.4812482994317814E-2</v>
      </c>
      <c r="J27" s="173">
        <f>E27/G27</f>
        <v>0.46047986768460641</v>
      </c>
    </row>
    <row r="28" spans="1:13" x14ac:dyDescent="0.35">
      <c r="A28" s="18" t="s">
        <v>8</v>
      </c>
      <c r="B28" s="19">
        <v>382</v>
      </c>
      <c r="C28" s="19">
        <v>1034880</v>
      </c>
      <c r="D28" s="19">
        <v>259</v>
      </c>
      <c r="E28" s="19">
        <v>859697</v>
      </c>
      <c r="F28" s="26">
        <f t="shared" si="0"/>
        <v>641</v>
      </c>
      <c r="G28" s="26">
        <f t="shared" si="0"/>
        <v>1894577</v>
      </c>
      <c r="H28" s="162"/>
      <c r="I28" s="171"/>
      <c r="J28" s="174"/>
    </row>
    <row r="29" spans="1:13" x14ac:dyDescent="0.35">
      <c r="A29" s="18" t="s">
        <v>10</v>
      </c>
      <c r="B29" s="19">
        <v>4025</v>
      </c>
      <c r="C29" s="19">
        <v>660391.69999999902</v>
      </c>
      <c r="D29" s="19">
        <v>2016</v>
      </c>
      <c r="E29" s="19">
        <v>462338.5</v>
      </c>
      <c r="F29" s="26">
        <f t="shared" si="0"/>
        <v>6041</v>
      </c>
      <c r="G29" s="26">
        <f t="shared" si="0"/>
        <v>1122730.199999999</v>
      </c>
      <c r="H29" s="162"/>
      <c r="I29" s="171"/>
      <c r="J29" s="174"/>
    </row>
    <row r="30" spans="1:13" x14ac:dyDescent="0.35">
      <c r="A30" s="18" t="s">
        <v>11</v>
      </c>
      <c r="B30" s="19">
        <v>2145</v>
      </c>
      <c r="C30" s="19">
        <v>7304675</v>
      </c>
      <c r="D30" s="19">
        <v>1619</v>
      </c>
      <c r="E30" s="19">
        <v>7424521</v>
      </c>
      <c r="F30" s="26">
        <f t="shared" si="0"/>
        <v>3764</v>
      </c>
      <c r="G30" s="26">
        <f t="shared" si="0"/>
        <v>14729196</v>
      </c>
      <c r="H30" s="162"/>
      <c r="I30" s="171"/>
      <c r="J30" s="174"/>
    </row>
    <row r="31" spans="1:13" x14ac:dyDescent="0.35">
      <c r="A31" s="18" t="s">
        <v>12</v>
      </c>
      <c r="B31" s="19">
        <v>282</v>
      </c>
      <c r="C31" s="19">
        <v>751190</v>
      </c>
      <c r="D31" s="19">
        <v>237</v>
      </c>
      <c r="E31" s="19">
        <v>918650</v>
      </c>
      <c r="F31" s="26">
        <f t="shared" si="0"/>
        <v>519</v>
      </c>
      <c r="G31" s="26">
        <f t="shared" si="0"/>
        <v>1669840</v>
      </c>
      <c r="H31" s="162"/>
      <c r="I31" s="171"/>
      <c r="J31" s="174"/>
    </row>
    <row r="32" spans="1:13" x14ac:dyDescent="0.35">
      <c r="A32" s="18" t="s">
        <v>13</v>
      </c>
      <c r="B32" s="19">
        <v>9685</v>
      </c>
      <c r="C32" s="19">
        <v>9154108</v>
      </c>
      <c r="D32" s="19">
        <v>3369</v>
      </c>
      <c r="E32" s="19">
        <v>6577634</v>
      </c>
      <c r="F32" s="26">
        <f t="shared" si="0"/>
        <v>13054</v>
      </c>
      <c r="G32" s="26">
        <f t="shared" si="0"/>
        <v>15731742</v>
      </c>
      <c r="H32" s="162"/>
      <c r="I32" s="171"/>
      <c r="J32" s="174"/>
    </row>
    <row r="33" spans="1:10" ht="15" thickBot="1" x14ac:dyDescent="0.4">
      <c r="A33" s="22" t="s">
        <v>14</v>
      </c>
      <c r="B33" s="23">
        <v>176</v>
      </c>
      <c r="C33" s="23">
        <v>518012.70999999892</v>
      </c>
      <c r="D33" s="23">
        <v>85</v>
      </c>
      <c r="E33" s="23">
        <v>334889.34999999887</v>
      </c>
      <c r="F33" s="27">
        <f t="shared" si="0"/>
        <v>261</v>
      </c>
      <c r="G33" s="27">
        <f t="shared" si="0"/>
        <v>852902.05999999773</v>
      </c>
      <c r="H33" s="163"/>
      <c r="I33" s="172"/>
      <c r="J33" s="175"/>
    </row>
    <row r="34" spans="1:10" x14ac:dyDescent="0.35">
      <c r="A34" s="15" t="s">
        <v>18</v>
      </c>
      <c r="B34" s="16">
        <v>5354</v>
      </c>
      <c r="C34" s="16">
        <v>21180404.59</v>
      </c>
      <c r="D34" s="16">
        <v>4968</v>
      </c>
      <c r="E34" s="16">
        <v>75006991.359999999</v>
      </c>
      <c r="F34" s="25">
        <f>B34+D34</f>
        <v>10322</v>
      </c>
      <c r="G34" s="25">
        <f>C34+E34</f>
        <v>96187395.950000003</v>
      </c>
      <c r="H34" s="161">
        <f>G34/G2</f>
        <v>0.27215660546096854</v>
      </c>
      <c r="I34" s="177">
        <f>F34/F2</f>
        <v>6.2971354805332978E-3</v>
      </c>
      <c r="J34" s="180">
        <f>E34/G34</f>
        <v>0.77980062376353376</v>
      </c>
    </row>
    <row r="35" spans="1:10" x14ac:dyDescent="0.35">
      <c r="A35" s="18" t="s">
        <v>8</v>
      </c>
      <c r="B35" s="19">
        <v>36</v>
      </c>
      <c r="C35" s="19">
        <v>800651</v>
      </c>
      <c r="D35" s="19">
        <v>88</v>
      </c>
      <c r="E35" s="19">
        <v>4359968</v>
      </c>
      <c r="F35" s="26">
        <f>B35+D35</f>
        <v>124</v>
      </c>
      <c r="G35" s="26">
        <f>C35+E35</f>
        <v>5160619</v>
      </c>
      <c r="H35" s="162"/>
      <c r="I35" s="178"/>
      <c r="J35" s="181"/>
    </row>
    <row r="36" spans="1:10" x14ac:dyDescent="0.35">
      <c r="A36" s="18" t="s">
        <v>10</v>
      </c>
      <c r="B36" s="19">
        <v>249</v>
      </c>
      <c r="C36" s="19">
        <v>248353.09999999989</v>
      </c>
      <c r="D36" s="19">
        <v>612</v>
      </c>
      <c r="E36" s="19">
        <v>1250194.799999998</v>
      </c>
      <c r="F36" s="26">
        <f t="shared" ref="F36:G40" si="1">B36+D36</f>
        <v>861</v>
      </c>
      <c r="G36" s="26">
        <f t="shared" si="1"/>
        <v>1498547.8999999978</v>
      </c>
      <c r="H36" s="162"/>
      <c r="I36" s="178"/>
      <c r="J36" s="181"/>
    </row>
    <row r="37" spans="1:10" x14ac:dyDescent="0.35">
      <c r="A37" s="18" t="s">
        <v>11</v>
      </c>
      <c r="B37" s="19">
        <v>97</v>
      </c>
      <c r="C37" s="19">
        <v>4316483</v>
      </c>
      <c r="D37" s="19">
        <v>222</v>
      </c>
      <c r="E37" s="19">
        <v>18054022</v>
      </c>
      <c r="F37" s="26">
        <f t="shared" si="1"/>
        <v>319</v>
      </c>
      <c r="G37" s="26">
        <f t="shared" si="1"/>
        <v>22370505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114700</v>
      </c>
      <c r="D38" s="19">
        <v>13</v>
      </c>
      <c r="E38" s="19">
        <v>684990</v>
      </c>
      <c r="F38" s="26">
        <f t="shared" si="1"/>
        <v>16</v>
      </c>
      <c r="G38" s="26">
        <f t="shared" si="1"/>
        <v>799690</v>
      </c>
      <c r="H38" s="162"/>
      <c r="I38" s="178"/>
      <c r="J38" s="181"/>
    </row>
    <row r="39" spans="1:10" x14ac:dyDescent="0.35">
      <c r="A39" s="18" t="s">
        <v>13</v>
      </c>
      <c r="B39" s="19">
        <v>4965</v>
      </c>
      <c r="C39" s="19">
        <v>15631569</v>
      </c>
      <c r="D39" s="19">
        <v>4009</v>
      </c>
      <c r="E39" s="19">
        <v>49358332</v>
      </c>
      <c r="F39" s="26">
        <f t="shared" si="1"/>
        <v>8974</v>
      </c>
      <c r="G39" s="26">
        <f t="shared" si="1"/>
        <v>64989901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68648.490000000005</v>
      </c>
      <c r="D40" s="19">
        <v>24</v>
      </c>
      <c r="E40" s="19">
        <v>1299484.5599999991</v>
      </c>
      <c r="F40" s="28">
        <f t="shared" si="1"/>
        <v>28</v>
      </c>
      <c r="G40" s="28">
        <f t="shared" si="1"/>
        <v>1368133.0499999991</v>
      </c>
      <c r="H40" s="176"/>
      <c r="I40" s="179"/>
      <c r="J40" s="182"/>
    </row>
    <row r="41" spans="1:10" x14ac:dyDescent="0.35">
      <c r="A41" s="15" t="s">
        <v>19</v>
      </c>
      <c r="B41" s="16">
        <v>0</v>
      </c>
      <c r="C41" s="16">
        <v>9.5</v>
      </c>
      <c r="D41" s="16">
        <v>0</v>
      </c>
      <c r="E41" s="16">
        <v>0</v>
      </c>
      <c r="F41" s="25">
        <f>B41+D41</f>
        <v>0</v>
      </c>
      <c r="G41" s="25">
        <f>C41+E41</f>
        <v>9.5</v>
      </c>
      <c r="H41" s="183">
        <f>G41/G2</f>
        <v>2.6879693813763145E-8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9.5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9.5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2017</v>
      </c>
      <c r="B1" s="2" t="s">
        <v>0</v>
      </c>
      <c r="C1" s="3" t="s">
        <v>1</v>
      </c>
      <c r="D1" s="4" t="s">
        <v>54</v>
      </c>
      <c r="E1" s="5" t="s">
        <v>55</v>
      </c>
      <c r="F1" s="6" t="s">
        <v>2</v>
      </c>
      <c r="G1" s="7" t="s">
        <v>3</v>
      </c>
      <c r="H1" s="8" t="s">
        <v>4</v>
      </c>
      <c r="I1" s="8" t="s">
        <v>5</v>
      </c>
      <c r="J1" s="9" t="s">
        <v>57</v>
      </c>
    </row>
    <row r="2" spans="1:12" ht="15" thickBot="1" x14ac:dyDescent="0.4">
      <c r="A2" s="10" t="s">
        <v>21</v>
      </c>
      <c r="B2" s="11">
        <v>1582811</v>
      </c>
      <c r="C2" s="11">
        <v>237938773.73460564</v>
      </c>
      <c r="D2" s="11">
        <v>43906</v>
      </c>
      <c r="E2" s="11">
        <v>76990471.834371954</v>
      </c>
      <c r="F2" s="12">
        <f>B2+D2</f>
        <v>1626717</v>
      </c>
      <c r="G2" s="12">
        <f>C2+E2</f>
        <v>314929245.56897759</v>
      </c>
      <c r="H2" s="13">
        <f>SUM(H3:H42)</f>
        <v>0.99999999999999989</v>
      </c>
      <c r="I2" s="14">
        <f>SUM(I3:I42)</f>
        <v>1</v>
      </c>
      <c r="J2" s="14">
        <f>E2/G2</f>
        <v>0.24446910827628762</v>
      </c>
    </row>
    <row r="3" spans="1:12" x14ac:dyDescent="0.35">
      <c r="A3" s="15" t="s">
        <v>7</v>
      </c>
      <c r="B3" s="16">
        <v>1304499</v>
      </c>
      <c r="C3" s="16">
        <v>156671006.60557935</v>
      </c>
      <c r="D3" s="16">
        <v>15336</v>
      </c>
      <c r="E3" s="16">
        <v>2074023.1900000002</v>
      </c>
      <c r="F3" s="17">
        <f>B3+D3</f>
        <v>1319835</v>
      </c>
      <c r="G3" s="17">
        <f>C3+E3</f>
        <v>158745029.79557934</v>
      </c>
      <c r="H3" s="161">
        <f>G3/G$2</f>
        <v>0.50406569738792362</v>
      </c>
      <c r="I3" s="164">
        <f>F3/F2</f>
        <v>0.81134887014766555</v>
      </c>
      <c r="J3" s="167">
        <f>E3/G3</f>
        <v>1.3065122055605652E-2</v>
      </c>
    </row>
    <row r="4" spans="1:12" x14ac:dyDescent="0.35">
      <c r="A4" s="18" t="s">
        <v>8</v>
      </c>
      <c r="B4" s="19">
        <v>29996</v>
      </c>
      <c r="C4" s="19">
        <v>3520700</v>
      </c>
      <c r="D4" s="19">
        <v>46</v>
      </c>
      <c r="E4" s="19">
        <v>17436</v>
      </c>
      <c r="F4" s="20">
        <f>B4+D4</f>
        <v>30042</v>
      </c>
      <c r="G4" s="20">
        <f t="shared" ref="F4:G33" si="0">C4+E4</f>
        <v>3538136</v>
      </c>
      <c r="H4" s="162"/>
      <c r="I4" s="165"/>
      <c r="J4" s="168"/>
      <c r="L4" s="19"/>
    </row>
    <row r="5" spans="1:12" x14ac:dyDescent="0.35">
      <c r="A5" s="18" t="s">
        <v>9</v>
      </c>
      <c r="B5" s="19">
        <v>1562</v>
      </c>
      <c r="C5" s="19">
        <v>182240</v>
      </c>
      <c r="D5" s="19">
        <v>0</v>
      </c>
      <c r="E5" s="19">
        <v>0</v>
      </c>
      <c r="F5" s="20">
        <f t="shared" si="0"/>
        <v>1562</v>
      </c>
      <c r="G5" s="20">
        <f t="shared" si="0"/>
        <v>182240</v>
      </c>
      <c r="H5" s="162"/>
      <c r="I5" s="165"/>
      <c r="J5" s="168"/>
      <c r="L5" s="21"/>
    </row>
    <row r="6" spans="1:12" x14ac:dyDescent="0.35">
      <c r="A6" s="18" t="s">
        <v>10</v>
      </c>
      <c r="B6" s="19">
        <v>248252</v>
      </c>
      <c r="C6" s="19">
        <v>31302823</v>
      </c>
      <c r="D6" s="19">
        <v>638</v>
      </c>
      <c r="E6" s="19">
        <v>10267.1</v>
      </c>
      <c r="F6" s="20">
        <f t="shared" si="0"/>
        <v>248890</v>
      </c>
      <c r="G6" s="20">
        <f t="shared" si="0"/>
        <v>31313090.100000001</v>
      </c>
      <c r="H6" s="162"/>
      <c r="I6" s="165"/>
      <c r="J6" s="168"/>
    </row>
    <row r="7" spans="1:12" x14ac:dyDescent="0.35">
      <c r="A7" s="18" t="s">
        <v>11</v>
      </c>
      <c r="B7" s="19">
        <v>230153</v>
      </c>
      <c r="C7" s="19">
        <v>28464445</v>
      </c>
      <c r="D7" s="19">
        <v>1712</v>
      </c>
      <c r="E7" s="19">
        <v>280101</v>
      </c>
      <c r="F7" s="20">
        <f t="shared" si="0"/>
        <v>231865</v>
      </c>
      <c r="G7" s="20">
        <f t="shared" si="0"/>
        <v>28744546</v>
      </c>
      <c r="H7" s="162"/>
      <c r="I7" s="165"/>
      <c r="J7" s="168"/>
    </row>
    <row r="8" spans="1:12" x14ac:dyDescent="0.35">
      <c r="A8" s="18" t="s">
        <v>12</v>
      </c>
      <c r="B8" s="19">
        <v>40447</v>
      </c>
      <c r="C8" s="19">
        <v>4420087.0155793568</v>
      </c>
      <c r="D8" s="19">
        <v>238</v>
      </c>
      <c r="E8" s="19">
        <v>28388</v>
      </c>
      <c r="F8" s="20">
        <f t="shared" si="0"/>
        <v>40685</v>
      </c>
      <c r="G8" s="20">
        <f t="shared" si="0"/>
        <v>4448475.0155793568</v>
      </c>
      <c r="H8" s="162"/>
      <c r="I8" s="165"/>
      <c r="J8" s="168"/>
    </row>
    <row r="9" spans="1:12" x14ac:dyDescent="0.35">
      <c r="A9" s="18" t="s">
        <v>13</v>
      </c>
      <c r="B9" s="19">
        <v>742837</v>
      </c>
      <c r="C9" s="19">
        <v>87639621</v>
      </c>
      <c r="D9" s="19">
        <v>12697</v>
      </c>
      <c r="E9" s="19">
        <v>1737284</v>
      </c>
      <c r="F9" s="20">
        <f t="shared" si="0"/>
        <v>755534</v>
      </c>
      <c r="G9" s="20">
        <f t="shared" si="0"/>
        <v>89376905</v>
      </c>
      <c r="H9" s="162"/>
      <c r="I9" s="165"/>
      <c r="J9" s="168"/>
    </row>
    <row r="10" spans="1:12" ht="15" thickBot="1" x14ac:dyDescent="0.4">
      <c r="A10" s="22" t="s">
        <v>14</v>
      </c>
      <c r="B10" s="23">
        <v>11252</v>
      </c>
      <c r="C10" s="23">
        <v>1141090.5899999898</v>
      </c>
      <c r="D10" s="23">
        <v>5</v>
      </c>
      <c r="E10" s="23">
        <v>547.09</v>
      </c>
      <c r="F10" s="24">
        <f t="shared" si="0"/>
        <v>11257</v>
      </c>
      <c r="G10" s="24">
        <f t="shared" si="0"/>
        <v>1141637.6799999899</v>
      </c>
      <c r="H10" s="163"/>
      <c r="I10" s="166"/>
      <c r="J10" s="169"/>
    </row>
    <row r="11" spans="1:12" x14ac:dyDescent="0.35">
      <c r="A11" s="15" t="s">
        <v>15</v>
      </c>
      <c r="B11" s="16">
        <v>153178</v>
      </c>
      <c r="C11" s="16">
        <v>19193495.039999999</v>
      </c>
      <c r="D11" s="16">
        <v>5376</v>
      </c>
      <c r="E11" s="16">
        <v>665936</v>
      </c>
      <c r="F11" s="25">
        <f t="shared" si="0"/>
        <v>158554</v>
      </c>
      <c r="G11" s="25">
        <f t="shared" si="0"/>
        <v>19859431.039999999</v>
      </c>
      <c r="H11" s="161">
        <f>G11/G2</f>
        <v>6.3059977183510807E-2</v>
      </c>
      <c r="I11" s="170">
        <f>F11/F2</f>
        <v>9.7468705374075509E-2</v>
      </c>
      <c r="J11" s="173">
        <f>E11/G11</f>
        <v>3.3532481301136008E-2</v>
      </c>
    </row>
    <row r="12" spans="1:12" x14ac:dyDescent="0.35">
      <c r="A12" s="18" t="s">
        <v>8</v>
      </c>
      <c r="B12" s="19">
        <v>5219</v>
      </c>
      <c r="C12" s="19">
        <v>594204</v>
      </c>
      <c r="D12" s="19">
        <v>0</v>
      </c>
      <c r="E12" s="19">
        <v>0</v>
      </c>
      <c r="F12" s="26">
        <f t="shared" si="0"/>
        <v>5219</v>
      </c>
      <c r="G12" s="26">
        <f t="shared" si="0"/>
        <v>594204</v>
      </c>
      <c r="H12" s="162"/>
      <c r="I12" s="171"/>
      <c r="J12" s="174"/>
    </row>
    <row r="13" spans="1:12" x14ac:dyDescent="0.35">
      <c r="A13" s="18" t="s">
        <v>9</v>
      </c>
      <c r="B13" s="19">
        <v>112</v>
      </c>
      <c r="C13" s="19">
        <v>11808</v>
      </c>
      <c r="D13" s="19">
        <v>0</v>
      </c>
      <c r="E13" s="19">
        <v>0</v>
      </c>
      <c r="F13" s="26">
        <f t="shared" si="0"/>
        <v>112</v>
      </c>
      <c r="G13" s="26">
        <f t="shared" si="0"/>
        <v>11808</v>
      </c>
      <c r="H13" s="162"/>
      <c r="I13" s="171"/>
      <c r="J13" s="174"/>
    </row>
    <row r="14" spans="1:12" x14ac:dyDescent="0.35">
      <c r="A14" s="18" t="s">
        <v>10</v>
      </c>
      <c r="B14" s="19">
        <v>38098</v>
      </c>
      <c r="C14" s="19">
        <v>5343808</v>
      </c>
      <c r="D14" s="19">
        <v>158</v>
      </c>
      <c r="E14" s="19">
        <v>62</v>
      </c>
      <c r="F14" s="26">
        <f t="shared" si="0"/>
        <v>38256</v>
      </c>
      <c r="G14" s="26">
        <f t="shared" si="0"/>
        <v>5343870</v>
      </c>
      <c r="H14" s="162"/>
      <c r="I14" s="171"/>
      <c r="J14" s="174"/>
    </row>
    <row r="15" spans="1:12" x14ac:dyDescent="0.35">
      <c r="A15" s="18" t="s">
        <v>11</v>
      </c>
      <c r="B15" s="19">
        <v>29619</v>
      </c>
      <c r="C15" s="19">
        <v>3530522</v>
      </c>
      <c r="D15" s="19">
        <v>1131</v>
      </c>
      <c r="E15" s="19">
        <v>146971</v>
      </c>
      <c r="F15" s="26">
        <f t="shared" si="0"/>
        <v>30750</v>
      </c>
      <c r="G15" s="26">
        <f t="shared" si="0"/>
        <v>3677493</v>
      </c>
      <c r="H15" s="162"/>
      <c r="I15" s="171"/>
      <c r="J15" s="174"/>
    </row>
    <row r="16" spans="1:12" x14ac:dyDescent="0.35">
      <c r="A16" s="18" t="s">
        <v>12</v>
      </c>
      <c r="B16" s="19">
        <v>10743</v>
      </c>
      <c r="C16" s="19">
        <v>1134064</v>
      </c>
      <c r="D16" s="19">
        <v>0</v>
      </c>
      <c r="E16" s="19">
        <v>0</v>
      </c>
      <c r="F16" s="26">
        <f t="shared" si="0"/>
        <v>10743</v>
      </c>
      <c r="G16" s="26">
        <f t="shared" si="0"/>
        <v>1134064</v>
      </c>
      <c r="H16" s="162"/>
      <c r="I16" s="171"/>
      <c r="J16" s="174"/>
    </row>
    <row r="17" spans="1:13" x14ac:dyDescent="0.35">
      <c r="A17" s="18" t="s">
        <v>13</v>
      </c>
      <c r="B17" s="19">
        <v>66471</v>
      </c>
      <c r="C17" s="19">
        <v>8274542</v>
      </c>
      <c r="D17" s="19">
        <v>4087</v>
      </c>
      <c r="E17" s="19">
        <v>518903</v>
      </c>
      <c r="F17" s="26">
        <f t="shared" si="0"/>
        <v>70558</v>
      </c>
      <c r="G17" s="26">
        <f t="shared" si="0"/>
        <v>8793445</v>
      </c>
      <c r="H17" s="162"/>
      <c r="I17" s="171"/>
      <c r="J17" s="174"/>
    </row>
    <row r="18" spans="1:13" ht="15" thickBot="1" x14ac:dyDescent="0.4">
      <c r="A18" s="22" t="s">
        <v>14</v>
      </c>
      <c r="B18" s="23">
        <v>2916</v>
      </c>
      <c r="C18" s="23">
        <v>304547.03999999899</v>
      </c>
      <c r="D18" s="23">
        <v>0</v>
      </c>
      <c r="E18" s="23">
        <v>0</v>
      </c>
      <c r="F18" s="27">
        <f t="shared" si="0"/>
        <v>2916</v>
      </c>
      <c r="G18" s="27">
        <f t="shared" si="0"/>
        <v>304547.03999999899</v>
      </c>
      <c r="H18" s="163"/>
      <c r="I18" s="172"/>
      <c r="J18" s="175"/>
    </row>
    <row r="19" spans="1:13" x14ac:dyDescent="0.35">
      <c r="A19" s="15" t="s">
        <v>49</v>
      </c>
      <c r="B19" s="16">
        <v>103036</v>
      </c>
      <c r="C19" s="16">
        <v>22458435.859026287</v>
      </c>
      <c r="D19" s="16">
        <v>10624</v>
      </c>
      <c r="E19" s="16">
        <v>4958490.1099999994</v>
      </c>
      <c r="F19" s="25">
        <f t="shared" si="0"/>
        <v>113660</v>
      </c>
      <c r="G19" s="25">
        <f t="shared" si="0"/>
        <v>27416925.969026286</v>
      </c>
      <c r="H19" s="161">
        <f>G19/G2</f>
        <v>8.7057414815485193E-2</v>
      </c>
      <c r="I19" s="170">
        <f>F19/F2</f>
        <v>6.9870788834197964E-2</v>
      </c>
      <c r="J19" s="173">
        <f>E19/G19</f>
        <v>0.18085507162990311</v>
      </c>
    </row>
    <row r="20" spans="1:13" x14ac:dyDescent="0.35">
      <c r="A20" s="18" t="s">
        <v>8</v>
      </c>
      <c r="B20" s="19">
        <v>4076</v>
      </c>
      <c r="C20" s="19">
        <v>1127353</v>
      </c>
      <c r="D20" s="19">
        <v>479</v>
      </c>
      <c r="E20" s="19">
        <v>219759</v>
      </c>
      <c r="F20" s="26">
        <f t="shared" si="0"/>
        <v>4555</v>
      </c>
      <c r="G20" s="26">
        <f t="shared" si="0"/>
        <v>1347112</v>
      </c>
      <c r="H20" s="162"/>
      <c r="I20" s="171"/>
      <c r="J20" s="174"/>
    </row>
    <row r="21" spans="1:13" x14ac:dyDescent="0.35">
      <c r="A21" s="18" t="s">
        <v>9</v>
      </c>
      <c r="B21" s="19">
        <v>175</v>
      </c>
      <c r="C21" s="19">
        <v>101196</v>
      </c>
      <c r="D21" s="19">
        <v>0</v>
      </c>
      <c r="E21" s="19">
        <v>0</v>
      </c>
      <c r="F21" s="26">
        <f t="shared" si="0"/>
        <v>175</v>
      </c>
      <c r="G21" s="26">
        <f t="shared" si="0"/>
        <v>101196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21830</v>
      </c>
      <c r="C22" s="19">
        <v>495033.3</v>
      </c>
      <c r="D22" s="19">
        <v>2207</v>
      </c>
      <c r="E22" s="19">
        <v>79380.099999999904</v>
      </c>
      <c r="F22" s="26">
        <f t="shared" si="0"/>
        <v>24037</v>
      </c>
      <c r="G22" s="26">
        <f t="shared" si="0"/>
        <v>574413.39999999991</v>
      </c>
      <c r="H22" s="162"/>
      <c r="I22" s="171"/>
      <c r="J22" s="174"/>
    </row>
    <row r="23" spans="1:13" x14ac:dyDescent="0.35">
      <c r="A23" s="18" t="s">
        <v>11</v>
      </c>
      <c r="B23" s="19">
        <v>22168</v>
      </c>
      <c r="C23" s="19">
        <v>6945136</v>
      </c>
      <c r="D23" s="19">
        <v>2190</v>
      </c>
      <c r="E23" s="19">
        <v>1223537</v>
      </c>
      <c r="F23" s="26">
        <f t="shared" si="0"/>
        <v>24358</v>
      </c>
      <c r="G23" s="26">
        <f t="shared" si="0"/>
        <v>8168673</v>
      </c>
      <c r="H23" s="162"/>
      <c r="I23" s="171"/>
      <c r="J23" s="174"/>
    </row>
    <row r="24" spans="1:13" x14ac:dyDescent="0.35">
      <c r="A24" s="18" t="s">
        <v>12</v>
      </c>
      <c r="B24" s="19">
        <v>3456</v>
      </c>
      <c r="C24" s="19">
        <v>833540.99902629002</v>
      </c>
      <c r="D24" s="19">
        <v>220</v>
      </c>
      <c r="E24" s="19">
        <v>201982</v>
      </c>
      <c r="F24" s="26">
        <f t="shared" si="0"/>
        <v>3676</v>
      </c>
      <c r="G24" s="26">
        <f t="shared" si="0"/>
        <v>1035522.99902629</v>
      </c>
      <c r="H24" s="162"/>
      <c r="I24" s="171"/>
      <c r="J24" s="174"/>
    </row>
    <row r="25" spans="1:13" x14ac:dyDescent="0.35">
      <c r="A25" s="18" t="s">
        <v>13</v>
      </c>
      <c r="B25" s="19">
        <v>50048</v>
      </c>
      <c r="C25" s="19">
        <v>12611463</v>
      </c>
      <c r="D25" s="19">
        <v>5429</v>
      </c>
      <c r="E25" s="19">
        <v>3181522</v>
      </c>
      <c r="F25" s="26">
        <f t="shared" si="0"/>
        <v>55477</v>
      </c>
      <c r="G25" s="26">
        <f t="shared" si="0"/>
        <v>15792985</v>
      </c>
      <c r="H25" s="162"/>
      <c r="I25" s="171"/>
      <c r="J25" s="174"/>
    </row>
    <row r="26" spans="1:13" ht="15" thickBot="1" x14ac:dyDescent="0.4">
      <c r="A26" s="22" t="s">
        <v>14</v>
      </c>
      <c r="B26" s="23">
        <v>1283</v>
      </c>
      <c r="C26" s="23">
        <v>344713.56</v>
      </c>
      <c r="D26" s="23">
        <v>99</v>
      </c>
      <c r="E26" s="23">
        <v>52310.009999999886</v>
      </c>
      <c r="F26" s="27">
        <f t="shared" si="0"/>
        <v>1382</v>
      </c>
      <c r="G26" s="27">
        <f t="shared" si="0"/>
        <v>397023.56999999989</v>
      </c>
      <c r="H26" s="163"/>
      <c r="I26" s="172"/>
      <c r="J26" s="175"/>
    </row>
    <row r="27" spans="1:13" x14ac:dyDescent="0.35">
      <c r="A27" s="15" t="s">
        <v>50</v>
      </c>
      <c r="B27" s="16">
        <v>16746</v>
      </c>
      <c r="C27" s="16">
        <v>18101165.649999999</v>
      </c>
      <c r="D27" s="16">
        <v>7590</v>
      </c>
      <c r="E27" s="16">
        <v>15369206.348880231</v>
      </c>
      <c r="F27" s="25">
        <f t="shared" si="0"/>
        <v>24336</v>
      </c>
      <c r="G27" s="25">
        <f t="shared" si="0"/>
        <v>33470371.99888023</v>
      </c>
      <c r="H27" s="161">
        <f>G27/G2</f>
        <v>0.10627902130337197</v>
      </c>
      <c r="I27" s="170">
        <f>F27/F2</f>
        <v>1.4960192830098905E-2</v>
      </c>
      <c r="J27" s="173">
        <f>E27/G27</f>
        <v>0.45918839352590457</v>
      </c>
    </row>
    <row r="28" spans="1:13" x14ac:dyDescent="0.35">
      <c r="A28" s="18" t="s">
        <v>8</v>
      </c>
      <c r="B28" s="19">
        <v>378</v>
      </c>
      <c r="C28" s="19">
        <v>933065</v>
      </c>
      <c r="D28" s="19">
        <v>262</v>
      </c>
      <c r="E28" s="19">
        <v>827889</v>
      </c>
      <c r="F28" s="26">
        <f t="shared" si="0"/>
        <v>640</v>
      </c>
      <c r="G28" s="26">
        <f t="shared" si="0"/>
        <v>1760954</v>
      </c>
      <c r="H28" s="162"/>
      <c r="I28" s="171"/>
      <c r="J28" s="174"/>
    </row>
    <row r="29" spans="1:13" x14ac:dyDescent="0.35">
      <c r="A29" s="18" t="s">
        <v>10</v>
      </c>
      <c r="B29" s="19">
        <v>4019</v>
      </c>
      <c r="C29" s="19">
        <v>660391.69999999902</v>
      </c>
      <c r="D29" s="19">
        <v>2016</v>
      </c>
      <c r="E29" s="19">
        <v>462338.5</v>
      </c>
      <c r="F29" s="26">
        <f t="shared" si="0"/>
        <v>6035</v>
      </c>
      <c r="G29" s="26">
        <f t="shared" si="0"/>
        <v>1122730.199999999</v>
      </c>
      <c r="H29" s="162"/>
      <c r="I29" s="171"/>
      <c r="J29" s="174"/>
    </row>
    <row r="30" spans="1:13" x14ac:dyDescent="0.35">
      <c r="A30" s="18" t="s">
        <v>11</v>
      </c>
      <c r="B30" s="19">
        <v>2152</v>
      </c>
      <c r="C30" s="19">
        <v>6825892</v>
      </c>
      <c r="D30" s="19">
        <v>1614</v>
      </c>
      <c r="E30" s="19">
        <v>6725772</v>
      </c>
      <c r="F30" s="26">
        <f t="shared" si="0"/>
        <v>3766</v>
      </c>
      <c r="G30" s="26">
        <f t="shared" si="0"/>
        <v>13551664</v>
      </c>
      <c r="H30" s="162"/>
      <c r="I30" s="171"/>
      <c r="J30" s="174"/>
    </row>
    <row r="31" spans="1:13" x14ac:dyDescent="0.35">
      <c r="A31" s="18" t="s">
        <v>12</v>
      </c>
      <c r="B31" s="19">
        <v>288</v>
      </c>
      <c r="C31" s="19">
        <v>694069</v>
      </c>
      <c r="D31" s="19">
        <v>235</v>
      </c>
      <c r="E31" s="19">
        <v>849694.44888023299</v>
      </c>
      <c r="F31" s="26">
        <f t="shared" si="0"/>
        <v>523</v>
      </c>
      <c r="G31" s="26">
        <f t="shared" si="0"/>
        <v>1543763.4488802329</v>
      </c>
      <c r="H31" s="162"/>
      <c r="I31" s="171"/>
      <c r="J31" s="174"/>
    </row>
    <row r="32" spans="1:13" x14ac:dyDescent="0.35">
      <c r="A32" s="18" t="s">
        <v>13</v>
      </c>
      <c r="B32" s="19">
        <v>9731</v>
      </c>
      <c r="C32" s="19">
        <v>8523318</v>
      </c>
      <c r="D32" s="19">
        <v>3380</v>
      </c>
      <c r="E32" s="19">
        <v>6203863</v>
      </c>
      <c r="F32" s="26">
        <f t="shared" si="0"/>
        <v>13111</v>
      </c>
      <c r="G32" s="26">
        <f t="shared" si="0"/>
        <v>14727181</v>
      </c>
      <c r="H32" s="162"/>
      <c r="I32" s="171"/>
      <c r="J32" s="174"/>
    </row>
    <row r="33" spans="1:10" ht="15" thickBot="1" x14ac:dyDescent="0.4">
      <c r="A33" s="22" t="s">
        <v>14</v>
      </c>
      <c r="B33" s="23">
        <v>178</v>
      </c>
      <c r="C33" s="23">
        <v>464429.94999999902</v>
      </c>
      <c r="D33" s="23">
        <v>83</v>
      </c>
      <c r="E33" s="23">
        <v>299649.39999999892</v>
      </c>
      <c r="F33" s="27">
        <f t="shared" si="0"/>
        <v>261</v>
      </c>
      <c r="G33" s="27">
        <f t="shared" si="0"/>
        <v>764079.349999998</v>
      </c>
      <c r="H33" s="163"/>
      <c r="I33" s="172"/>
      <c r="J33" s="175"/>
    </row>
    <row r="34" spans="1:10" x14ac:dyDescent="0.35">
      <c r="A34" s="15" t="s">
        <v>18</v>
      </c>
      <c r="B34" s="16">
        <v>5352</v>
      </c>
      <c r="C34" s="16">
        <v>21514661.280000001</v>
      </c>
      <c r="D34" s="16">
        <v>4980</v>
      </c>
      <c r="E34" s="16">
        <v>53922816.185491718</v>
      </c>
      <c r="F34" s="25">
        <f>B34+D34</f>
        <v>10332</v>
      </c>
      <c r="G34" s="25">
        <f>C34+E34</f>
        <v>75437477.465491712</v>
      </c>
      <c r="H34" s="161">
        <f>G34/G2</f>
        <v>0.23953785977926578</v>
      </c>
      <c r="I34" s="177">
        <f>F34/F2</f>
        <v>6.3514428139621092E-3</v>
      </c>
      <c r="J34" s="180">
        <f>E34/G34</f>
        <v>0.7148014222792417</v>
      </c>
    </row>
    <row r="35" spans="1:10" x14ac:dyDescent="0.35">
      <c r="A35" s="18" t="s">
        <v>8</v>
      </c>
      <c r="B35" s="19">
        <v>36</v>
      </c>
      <c r="C35" s="19">
        <v>727084</v>
      </c>
      <c r="D35" s="19">
        <v>90</v>
      </c>
      <c r="E35" s="19">
        <v>4730439</v>
      </c>
      <c r="F35" s="26">
        <f>B35+D35</f>
        <v>126</v>
      </c>
      <c r="G35" s="26">
        <f>C35+E35</f>
        <v>5457523</v>
      </c>
      <c r="H35" s="162"/>
      <c r="I35" s="178"/>
      <c r="J35" s="181"/>
    </row>
    <row r="36" spans="1:10" x14ac:dyDescent="0.35">
      <c r="A36" s="18" t="s">
        <v>10</v>
      </c>
      <c r="B36" s="19">
        <v>252</v>
      </c>
      <c r="C36" s="19">
        <v>248353.09999999989</v>
      </c>
      <c r="D36" s="19">
        <v>611</v>
      </c>
      <c r="E36" s="19">
        <v>1250194.799999998</v>
      </c>
      <c r="F36" s="26">
        <f t="shared" ref="F36:G40" si="1">B36+D36</f>
        <v>863</v>
      </c>
      <c r="G36" s="26">
        <f t="shared" si="1"/>
        <v>1498547.8999999978</v>
      </c>
      <c r="H36" s="162"/>
      <c r="I36" s="178"/>
      <c r="J36" s="181"/>
    </row>
    <row r="37" spans="1:10" x14ac:dyDescent="0.35">
      <c r="A37" s="18" t="s">
        <v>11</v>
      </c>
      <c r="B37" s="19">
        <v>98</v>
      </c>
      <c r="C37" s="19">
        <v>4394784</v>
      </c>
      <c r="D37" s="19">
        <v>225</v>
      </c>
      <c r="E37" s="19">
        <v>1341366</v>
      </c>
      <c r="F37" s="26">
        <f t="shared" si="1"/>
        <v>323</v>
      </c>
      <c r="G37" s="26">
        <f t="shared" si="1"/>
        <v>5736150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114660</v>
      </c>
      <c r="D38" s="19">
        <v>13</v>
      </c>
      <c r="E38" s="19">
        <v>621848.68549172301</v>
      </c>
      <c r="F38" s="26">
        <f t="shared" si="1"/>
        <v>16</v>
      </c>
      <c r="G38" s="26">
        <f t="shared" si="1"/>
        <v>736508.68549172301</v>
      </c>
      <c r="H38" s="162"/>
      <c r="I38" s="178"/>
      <c r="J38" s="181"/>
    </row>
    <row r="39" spans="1:10" x14ac:dyDescent="0.35">
      <c r="A39" s="18" t="s">
        <v>13</v>
      </c>
      <c r="B39" s="19">
        <v>4959</v>
      </c>
      <c r="C39" s="19">
        <v>15953854</v>
      </c>
      <c r="D39" s="19">
        <v>4017</v>
      </c>
      <c r="E39" s="19">
        <v>44704775</v>
      </c>
      <c r="F39" s="26">
        <f t="shared" si="1"/>
        <v>8976</v>
      </c>
      <c r="G39" s="26">
        <f t="shared" si="1"/>
        <v>60658629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75926.179999999906</v>
      </c>
      <c r="D40" s="19">
        <v>24</v>
      </c>
      <c r="E40" s="19">
        <v>1274192.699999999</v>
      </c>
      <c r="F40" s="28">
        <f t="shared" si="1"/>
        <v>28</v>
      </c>
      <c r="G40" s="28">
        <f t="shared" si="1"/>
        <v>1350118.879999999</v>
      </c>
      <c r="H40" s="176"/>
      <c r="I40" s="179"/>
      <c r="J40" s="182"/>
    </row>
    <row r="41" spans="1:10" x14ac:dyDescent="0.35">
      <c r="A41" s="15" t="s">
        <v>19</v>
      </c>
      <c r="B41" s="16">
        <v>0</v>
      </c>
      <c r="C41" s="16">
        <v>9.3000000000000007</v>
      </c>
      <c r="D41" s="16">
        <v>0</v>
      </c>
      <c r="E41" s="16">
        <v>0</v>
      </c>
      <c r="F41" s="25">
        <f>B41+D41</f>
        <v>0</v>
      </c>
      <c r="G41" s="25">
        <f>C41+E41</f>
        <v>9.3000000000000007</v>
      </c>
      <c r="H41" s="183">
        <f>G41/G2</f>
        <v>2.9530442570355256E-8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9.3000000000000007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9.3000000000000007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M7" sqref="M7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2017</v>
      </c>
      <c r="B1" s="196" t="s">
        <v>0</v>
      </c>
      <c r="C1" s="30" t="s">
        <v>1</v>
      </c>
      <c r="D1" s="31" t="s">
        <v>54</v>
      </c>
      <c r="E1" s="32" t="s">
        <v>55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57</v>
      </c>
    </row>
    <row r="2" spans="1:12" ht="15" thickBot="1" x14ac:dyDescent="0.4">
      <c r="A2" s="10" t="s">
        <v>22</v>
      </c>
      <c r="B2" s="11">
        <v>1540225</v>
      </c>
      <c r="C2" s="11">
        <v>212425347.14743444</v>
      </c>
      <c r="D2" s="11">
        <v>43309</v>
      </c>
      <c r="E2" s="11">
        <v>91992862.515257552</v>
      </c>
      <c r="F2" s="12">
        <f>B2+D2</f>
        <v>1583534</v>
      </c>
      <c r="G2" s="12">
        <f>C2+E2</f>
        <v>304418209.66269201</v>
      </c>
      <c r="H2" s="13">
        <f>SUM(H3:H42)</f>
        <v>0.99999999999999978</v>
      </c>
      <c r="I2" s="14">
        <f>SUM(I3:I42)</f>
        <v>1</v>
      </c>
      <c r="J2" s="14">
        <f>E2/G2</f>
        <v>0.30219237744413996</v>
      </c>
    </row>
    <row r="3" spans="1:12" x14ac:dyDescent="0.35">
      <c r="A3" s="37" t="s">
        <v>7</v>
      </c>
      <c r="B3" s="38">
        <v>1265463</v>
      </c>
      <c r="C3" s="38">
        <v>139522829.74463558</v>
      </c>
      <c r="D3" s="38">
        <v>15165</v>
      </c>
      <c r="E3" s="38">
        <v>1940199.09</v>
      </c>
      <c r="F3" s="39">
        <f>B3+D3</f>
        <v>1280628</v>
      </c>
      <c r="G3" s="39">
        <f>C3+E3</f>
        <v>141463028.83463559</v>
      </c>
      <c r="H3" s="161">
        <f>G3/G$2</f>
        <v>0.46469962815753524</v>
      </c>
      <c r="I3" s="164">
        <f>F3/F2</f>
        <v>0.80871519020115767</v>
      </c>
      <c r="J3" s="167">
        <f>E3/G3</f>
        <v>1.3715237868036972E-2</v>
      </c>
    </row>
    <row r="4" spans="1:12" x14ac:dyDescent="0.35">
      <c r="A4" s="18" t="s">
        <v>8</v>
      </c>
      <c r="B4" s="19">
        <v>29516</v>
      </c>
      <c r="C4" s="19">
        <v>3501498</v>
      </c>
      <c r="D4" s="19">
        <v>45</v>
      </c>
      <c r="E4" s="19">
        <v>18121</v>
      </c>
      <c r="F4" s="20">
        <f>B4+D4</f>
        <v>29561</v>
      </c>
      <c r="G4" s="20">
        <f t="shared" ref="F4:G33" si="0">C4+E4</f>
        <v>3519619</v>
      </c>
      <c r="H4" s="162"/>
      <c r="I4" s="165"/>
      <c r="J4" s="168"/>
      <c r="L4" s="19"/>
    </row>
    <row r="5" spans="1:12" x14ac:dyDescent="0.35">
      <c r="A5" s="18" t="s">
        <v>9</v>
      </c>
      <c r="B5" s="19">
        <v>1562</v>
      </c>
      <c r="C5" s="19">
        <v>182240</v>
      </c>
      <c r="D5" s="19">
        <v>0</v>
      </c>
      <c r="E5" s="19">
        <v>0</v>
      </c>
      <c r="F5" s="20">
        <f t="shared" si="0"/>
        <v>1562</v>
      </c>
      <c r="G5" s="20">
        <f t="shared" si="0"/>
        <v>182240</v>
      </c>
      <c r="H5" s="162"/>
      <c r="I5" s="165"/>
      <c r="J5" s="168"/>
      <c r="L5" s="21"/>
    </row>
    <row r="6" spans="1:12" x14ac:dyDescent="0.35">
      <c r="A6" s="18" t="s">
        <v>10</v>
      </c>
      <c r="B6" s="19">
        <v>248252</v>
      </c>
      <c r="C6" s="19">
        <v>27304745</v>
      </c>
      <c r="D6" s="19">
        <v>638</v>
      </c>
      <c r="E6" s="19">
        <v>9391.2999999999993</v>
      </c>
      <c r="F6" s="20">
        <f t="shared" si="0"/>
        <v>248890</v>
      </c>
      <c r="G6" s="20">
        <f t="shared" si="0"/>
        <v>27314136.300000001</v>
      </c>
      <c r="H6" s="162"/>
      <c r="I6" s="165"/>
      <c r="J6" s="168"/>
    </row>
    <row r="7" spans="1:12" x14ac:dyDescent="0.35">
      <c r="A7" s="18" t="s">
        <v>11</v>
      </c>
      <c r="B7" s="19">
        <v>229920</v>
      </c>
      <c r="C7" s="19">
        <v>24274104</v>
      </c>
      <c r="D7" s="19">
        <v>1800</v>
      </c>
      <c r="E7" s="19">
        <v>248325</v>
      </c>
      <c r="F7" s="20">
        <f t="shared" si="0"/>
        <v>231720</v>
      </c>
      <c r="G7" s="20">
        <f t="shared" si="0"/>
        <v>24522429</v>
      </c>
      <c r="H7" s="162"/>
      <c r="I7" s="165"/>
      <c r="J7" s="168"/>
    </row>
    <row r="8" spans="1:12" x14ac:dyDescent="0.35">
      <c r="A8" s="18" t="s">
        <v>12</v>
      </c>
      <c r="B8" s="19">
        <v>39841</v>
      </c>
      <c r="C8" s="19">
        <v>4150041.8746355609</v>
      </c>
      <c r="D8" s="19">
        <v>238</v>
      </c>
      <c r="E8" s="19">
        <v>23250</v>
      </c>
      <c r="F8" s="20">
        <f t="shared" si="0"/>
        <v>40079</v>
      </c>
      <c r="G8" s="20">
        <f t="shared" si="0"/>
        <v>4173291.8746355609</v>
      </c>
      <c r="H8" s="162"/>
      <c r="I8" s="165"/>
      <c r="J8" s="168"/>
    </row>
    <row r="9" spans="1:12" x14ac:dyDescent="0.35">
      <c r="A9" s="18" t="s">
        <v>13</v>
      </c>
      <c r="B9" s="19">
        <v>705275</v>
      </c>
      <c r="C9" s="19">
        <v>79124241</v>
      </c>
      <c r="D9" s="19">
        <v>12439</v>
      </c>
      <c r="E9" s="19">
        <v>1640505</v>
      </c>
      <c r="F9" s="20">
        <f t="shared" si="0"/>
        <v>717714</v>
      </c>
      <c r="G9" s="20">
        <f t="shared" si="0"/>
        <v>80764746</v>
      </c>
      <c r="H9" s="162"/>
      <c r="I9" s="165"/>
      <c r="J9" s="168"/>
    </row>
    <row r="10" spans="1:12" ht="15" thickBot="1" x14ac:dyDescent="0.4">
      <c r="A10" s="22" t="s">
        <v>14</v>
      </c>
      <c r="B10" s="23">
        <v>11097</v>
      </c>
      <c r="C10" s="23">
        <v>985959.87</v>
      </c>
      <c r="D10" s="23">
        <v>5</v>
      </c>
      <c r="E10" s="23">
        <v>606.78999999999905</v>
      </c>
      <c r="F10" s="24">
        <f t="shared" si="0"/>
        <v>11102</v>
      </c>
      <c r="G10" s="24">
        <f t="shared" si="0"/>
        <v>986566.66</v>
      </c>
      <c r="H10" s="163"/>
      <c r="I10" s="166"/>
      <c r="J10" s="169"/>
    </row>
    <row r="11" spans="1:12" x14ac:dyDescent="0.35">
      <c r="A11" s="37" t="s">
        <v>15</v>
      </c>
      <c r="B11" s="38">
        <v>152575</v>
      </c>
      <c r="C11" s="38">
        <v>17500660.785830904</v>
      </c>
      <c r="D11" s="38">
        <v>5608</v>
      </c>
      <c r="E11" s="38">
        <v>657379.30000000005</v>
      </c>
      <c r="F11" s="40">
        <f t="shared" si="0"/>
        <v>158183</v>
      </c>
      <c r="G11" s="40">
        <f t="shared" si="0"/>
        <v>18158040.085830905</v>
      </c>
      <c r="H11" s="161">
        <f>G11/G2</f>
        <v>5.9648337416972411E-2</v>
      </c>
      <c r="I11" s="170">
        <f>F11/F2</f>
        <v>9.9892392585192363E-2</v>
      </c>
      <c r="J11" s="173">
        <f>E11/G11</f>
        <v>3.6203207884366706E-2</v>
      </c>
    </row>
    <row r="12" spans="1:12" x14ac:dyDescent="0.35">
      <c r="A12" s="18" t="s">
        <v>8</v>
      </c>
      <c r="B12" s="19">
        <v>5374</v>
      </c>
      <c r="C12" s="19">
        <v>660670</v>
      </c>
      <c r="D12" s="19">
        <v>0</v>
      </c>
      <c r="E12" s="19">
        <v>0</v>
      </c>
      <c r="F12" s="26">
        <f t="shared" si="0"/>
        <v>5374</v>
      </c>
      <c r="G12" s="26">
        <f t="shared" si="0"/>
        <v>660670</v>
      </c>
      <c r="H12" s="162"/>
      <c r="I12" s="171"/>
      <c r="J12" s="174"/>
    </row>
    <row r="13" spans="1:12" x14ac:dyDescent="0.35">
      <c r="A13" s="18" t="s">
        <v>9</v>
      </c>
      <c r="B13" s="19">
        <v>112</v>
      </c>
      <c r="C13" s="19">
        <v>11808</v>
      </c>
      <c r="D13" s="19">
        <v>0</v>
      </c>
      <c r="E13" s="19">
        <v>0</v>
      </c>
      <c r="F13" s="26">
        <f t="shared" si="0"/>
        <v>112</v>
      </c>
      <c r="G13" s="26">
        <f t="shared" si="0"/>
        <v>11808</v>
      </c>
      <c r="H13" s="162"/>
      <c r="I13" s="171"/>
      <c r="J13" s="174"/>
    </row>
    <row r="14" spans="1:12" x14ac:dyDescent="0.35">
      <c r="A14" s="18" t="s">
        <v>10</v>
      </c>
      <c r="B14" s="19">
        <v>38098</v>
      </c>
      <c r="C14" s="19">
        <v>4451835</v>
      </c>
      <c r="D14" s="19">
        <v>158</v>
      </c>
      <c r="E14" s="19">
        <v>1072.3</v>
      </c>
      <c r="F14" s="26">
        <f t="shared" si="0"/>
        <v>38256</v>
      </c>
      <c r="G14" s="26">
        <f t="shared" si="0"/>
        <v>4452907.3</v>
      </c>
      <c r="H14" s="162"/>
      <c r="I14" s="171"/>
      <c r="J14" s="174"/>
    </row>
    <row r="15" spans="1:12" x14ac:dyDescent="0.35">
      <c r="A15" s="18" t="s">
        <v>11</v>
      </c>
      <c r="B15" s="19">
        <v>29869</v>
      </c>
      <c r="C15" s="19">
        <v>3143767</v>
      </c>
      <c r="D15" s="19">
        <v>1249</v>
      </c>
      <c r="E15" s="19">
        <v>146350</v>
      </c>
      <c r="F15" s="26">
        <f t="shared" si="0"/>
        <v>31118</v>
      </c>
      <c r="G15" s="26">
        <f t="shared" si="0"/>
        <v>3290117</v>
      </c>
      <c r="H15" s="162"/>
      <c r="I15" s="171"/>
      <c r="J15" s="174"/>
    </row>
    <row r="16" spans="1:12" x14ac:dyDescent="0.35">
      <c r="A16" s="18" t="s">
        <v>12</v>
      </c>
      <c r="B16" s="19">
        <v>11040</v>
      </c>
      <c r="C16" s="19">
        <v>1015348.0058309028</v>
      </c>
      <c r="D16" s="19">
        <v>0</v>
      </c>
      <c r="E16" s="19">
        <v>0</v>
      </c>
      <c r="F16" s="26">
        <f t="shared" si="0"/>
        <v>11040</v>
      </c>
      <c r="G16" s="26">
        <f t="shared" si="0"/>
        <v>1015348.0058309028</v>
      </c>
      <c r="H16" s="162"/>
      <c r="I16" s="171"/>
      <c r="J16" s="174"/>
    </row>
    <row r="17" spans="1:13" x14ac:dyDescent="0.35">
      <c r="A17" s="18" t="s">
        <v>13</v>
      </c>
      <c r="B17" s="19">
        <v>65055</v>
      </c>
      <c r="C17" s="19">
        <v>7910420</v>
      </c>
      <c r="D17" s="19">
        <v>4201</v>
      </c>
      <c r="E17" s="19">
        <v>509957</v>
      </c>
      <c r="F17" s="26">
        <f t="shared" si="0"/>
        <v>69256</v>
      </c>
      <c r="G17" s="26">
        <f t="shared" si="0"/>
        <v>8420377</v>
      </c>
      <c r="H17" s="162"/>
      <c r="I17" s="171"/>
      <c r="J17" s="174"/>
    </row>
    <row r="18" spans="1:13" ht="15" thickBot="1" x14ac:dyDescent="0.4">
      <c r="A18" s="22" t="s">
        <v>14</v>
      </c>
      <c r="B18" s="23">
        <v>3027</v>
      </c>
      <c r="C18" s="23">
        <v>306812.77999999991</v>
      </c>
      <c r="D18" s="23">
        <v>0</v>
      </c>
      <c r="E18" s="23">
        <v>0</v>
      </c>
      <c r="F18" s="27">
        <f t="shared" si="0"/>
        <v>3027</v>
      </c>
      <c r="G18" s="27">
        <f t="shared" si="0"/>
        <v>306812.77999999991</v>
      </c>
      <c r="H18" s="163"/>
      <c r="I18" s="172"/>
      <c r="J18" s="175"/>
    </row>
    <row r="19" spans="1:13" x14ac:dyDescent="0.35">
      <c r="A19" s="37" t="s">
        <v>49</v>
      </c>
      <c r="B19" s="38">
        <v>100503</v>
      </c>
      <c r="C19" s="38">
        <v>20075410.197677355</v>
      </c>
      <c r="D19" s="38">
        <v>10292</v>
      </c>
      <c r="E19" s="38">
        <v>4484339.5126627786</v>
      </c>
      <c r="F19" s="40">
        <f t="shared" si="0"/>
        <v>110795</v>
      </c>
      <c r="G19" s="40">
        <f t="shared" si="0"/>
        <v>24559749.710340135</v>
      </c>
      <c r="H19" s="161">
        <f>G19/G2</f>
        <v>8.0677662934662664E-2</v>
      </c>
      <c r="I19" s="170">
        <f>F19/F2</f>
        <v>6.9966922086927091E-2</v>
      </c>
      <c r="J19" s="173">
        <f>E19/G19</f>
        <v>0.18258897446234088</v>
      </c>
    </row>
    <row r="20" spans="1:13" x14ac:dyDescent="0.35">
      <c r="A20" s="18" t="s">
        <v>8</v>
      </c>
      <c r="B20" s="19">
        <v>4064</v>
      </c>
      <c r="C20" s="19">
        <v>1086011</v>
      </c>
      <c r="D20" s="19">
        <v>483</v>
      </c>
      <c r="E20" s="19">
        <v>213114</v>
      </c>
      <c r="F20" s="26">
        <f t="shared" si="0"/>
        <v>4547</v>
      </c>
      <c r="G20" s="26">
        <f t="shared" si="0"/>
        <v>1299125</v>
      </c>
      <c r="H20" s="162"/>
      <c r="I20" s="171"/>
      <c r="J20" s="174"/>
    </row>
    <row r="21" spans="1:13" x14ac:dyDescent="0.35">
      <c r="A21" s="18" t="s">
        <v>9</v>
      </c>
      <c r="B21" s="19">
        <v>175</v>
      </c>
      <c r="C21" s="19">
        <v>101196</v>
      </c>
      <c r="D21" s="19">
        <v>0</v>
      </c>
      <c r="E21" s="19">
        <v>0</v>
      </c>
      <c r="F21" s="26">
        <f t="shared" si="0"/>
        <v>175</v>
      </c>
      <c r="G21" s="26">
        <f t="shared" si="0"/>
        <v>101196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21726</v>
      </c>
      <c r="C22" s="19">
        <v>549832.29999999993</v>
      </c>
      <c r="D22" s="19">
        <v>2166</v>
      </c>
      <c r="E22" s="19">
        <v>66482.799999999901</v>
      </c>
      <c r="F22" s="26">
        <f t="shared" si="0"/>
        <v>23892</v>
      </c>
      <c r="G22" s="26">
        <f t="shared" si="0"/>
        <v>616315.09999999986</v>
      </c>
      <c r="H22" s="162"/>
      <c r="I22" s="171"/>
      <c r="J22" s="174"/>
    </row>
    <row r="23" spans="1:13" x14ac:dyDescent="0.35">
      <c r="A23" s="18" t="s">
        <v>11</v>
      </c>
      <c r="B23" s="19">
        <v>22167</v>
      </c>
      <c r="C23" s="19">
        <v>5825405</v>
      </c>
      <c r="D23" s="19">
        <v>2181</v>
      </c>
      <c r="E23" s="19">
        <v>1098963</v>
      </c>
      <c r="F23" s="26">
        <f t="shared" si="0"/>
        <v>24348</v>
      </c>
      <c r="G23" s="26">
        <f t="shared" si="0"/>
        <v>6924368</v>
      </c>
      <c r="H23" s="162"/>
      <c r="I23" s="171"/>
      <c r="J23" s="174"/>
    </row>
    <row r="24" spans="1:13" x14ac:dyDescent="0.35">
      <c r="A24" s="18" t="s">
        <v>12</v>
      </c>
      <c r="B24" s="19">
        <v>3439</v>
      </c>
      <c r="C24" s="19">
        <v>867413.90767735546</v>
      </c>
      <c r="D24" s="19">
        <v>223</v>
      </c>
      <c r="E24" s="19">
        <v>139941.94266277939</v>
      </c>
      <c r="F24" s="26">
        <f t="shared" si="0"/>
        <v>3662</v>
      </c>
      <c r="G24" s="26">
        <f t="shared" si="0"/>
        <v>1007355.8503401348</v>
      </c>
      <c r="H24" s="162"/>
      <c r="I24" s="171"/>
      <c r="J24" s="174"/>
    </row>
    <row r="25" spans="1:13" x14ac:dyDescent="0.35">
      <c r="A25" s="18" t="s">
        <v>13</v>
      </c>
      <c r="B25" s="19">
        <v>47652</v>
      </c>
      <c r="C25" s="19">
        <v>11353634</v>
      </c>
      <c r="D25" s="19">
        <v>5140</v>
      </c>
      <c r="E25" s="19">
        <v>2919022</v>
      </c>
      <c r="F25" s="26">
        <f t="shared" si="0"/>
        <v>52792</v>
      </c>
      <c r="G25" s="26">
        <f t="shared" si="0"/>
        <v>14272656</v>
      </c>
      <c r="H25" s="162"/>
      <c r="I25" s="171"/>
      <c r="J25" s="174"/>
    </row>
    <row r="26" spans="1:13" ht="15" thickBot="1" x14ac:dyDescent="0.4">
      <c r="A26" s="22" t="s">
        <v>14</v>
      </c>
      <c r="B26" s="23">
        <v>1280</v>
      </c>
      <c r="C26" s="23">
        <v>291917.99</v>
      </c>
      <c r="D26" s="23">
        <v>99</v>
      </c>
      <c r="E26" s="23">
        <v>46815.770000000004</v>
      </c>
      <c r="F26" s="27">
        <f t="shared" si="0"/>
        <v>1379</v>
      </c>
      <c r="G26" s="27">
        <f t="shared" si="0"/>
        <v>338733.76</v>
      </c>
      <c r="H26" s="163"/>
      <c r="I26" s="172"/>
      <c r="J26" s="175"/>
    </row>
    <row r="27" spans="1:13" x14ac:dyDescent="0.35">
      <c r="A27" s="37" t="s">
        <v>50</v>
      </c>
      <c r="B27" s="38">
        <v>16452</v>
      </c>
      <c r="C27" s="38">
        <v>16098353.419290571</v>
      </c>
      <c r="D27" s="38">
        <v>7400</v>
      </c>
      <c r="E27" s="38">
        <v>13787953.326802721</v>
      </c>
      <c r="F27" s="40">
        <f t="shared" si="0"/>
        <v>23852</v>
      </c>
      <c r="G27" s="40">
        <f t="shared" si="0"/>
        <v>29886306.746093292</v>
      </c>
      <c r="H27" s="161">
        <f>G27/G2</f>
        <v>9.8175161003701314E-2</v>
      </c>
      <c r="I27" s="170">
        <f>F27/F2</f>
        <v>1.5062512077416716E-2</v>
      </c>
      <c r="J27" s="173">
        <f>E27/G27</f>
        <v>0.46134684502644574</v>
      </c>
    </row>
    <row r="28" spans="1:13" x14ac:dyDescent="0.35">
      <c r="A28" s="18" t="s">
        <v>8</v>
      </c>
      <c r="B28" s="19">
        <v>379</v>
      </c>
      <c r="C28" s="19">
        <v>772671</v>
      </c>
      <c r="D28" s="19">
        <v>263</v>
      </c>
      <c r="E28" s="19">
        <v>634373</v>
      </c>
      <c r="F28" s="26">
        <f t="shared" si="0"/>
        <v>642</v>
      </c>
      <c r="G28" s="26">
        <f t="shared" si="0"/>
        <v>1407044</v>
      </c>
      <c r="H28" s="162"/>
      <c r="I28" s="171"/>
      <c r="J28" s="174"/>
    </row>
    <row r="29" spans="1:13" x14ac:dyDescent="0.35">
      <c r="A29" s="18" t="s">
        <v>10</v>
      </c>
      <c r="B29" s="19">
        <v>4008</v>
      </c>
      <c r="C29" s="19">
        <v>583090.799999999</v>
      </c>
      <c r="D29" s="19">
        <v>2007</v>
      </c>
      <c r="E29" s="19">
        <v>411698.7</v>
      </c>
      <c r="F29" s="26">
        <f t="shared" si="0"/>
        <v>6015</v>
      </c>
      <c r="G29" s="26">
        <f t="shared" si="0"/>
        <v>994789.49999999907</v>
      </c>
      <c r="H29" s="162"/>
      <c r="I29" s="171"/>
      <c r="J29" s="174"/>
    </row>
    <row r="30" spans="1:13" x14ac:dyDescent="0.35">
      <c r="A30" s="18" t="s">
        <v>11</v>
      </c>
      <c r="B30" s="19">
        <v>2159</v>
      </c>
      <c r="C30" s="19">
        <v>5624768</v>
      </c>
      <c r="D30" s="19">
        <v>1615</v>
      </c>
      <c r="E30" s="19">
        <v>5857405</v>
      </c>
      <c r="F30" s="26">
        <f t="shared" si="0"/>
        <v>3774</v>
      </c>
      <c r="G30" s="26">
        <f t="shared" si="0"/>
        <v>11482173</v>
      </c>
      <c r="H30" s="162"/>
      <c r="I30" s="171"/>
      <c r="J30" s="174"/>
    </row>
    <row r="31" spans="1:13" x14ac:dyDescent="0.35">
      <c r="A31" s="18" t="s">
        <v>12</v>
      </c>
      <c r="B31" s="19">
        <v>289</v>
      </c>
      <c r="C31" s="19">
        <v>664287.36929057213</v>
      </c>
      <c r="D31" s="19">
        <v>213</v>
      </c>
      <c r="E31" s="19">
        <v>783502.00680272095</v>
      </c>
      <c r="F31" s="26">
        <f t="shared" si="0"/>
        <v>502</v>
      </c>
      <c r="G31" s="26">
        <f t="shared" si="0"/>
        <v>1447789.3760932931</v>
      </c>
      <c r="H31" s="162"/>
      <c r="I31" s="171"/>
      <c r="J31" s="174"/>
    </row>
    <row r="32" spans="1:13" x14ac:dyDescent="0.35">
      <c r="A32" s="18" t="s">
        <v>13</v>
      </c>
      <c r="B32" s="19">
        <v>9441</v>
      </c>
      <c r="C32" s="19">
        <v>8090634</v>
      </c>
      <c r="D32" s="19">
        <v>3219</v>
      </c>
      <c r="E32" s="19">
        <v>5874827</v>
      </c>
      <c r="F32" s="26">
        <f t="shared" si="0"/>
        <v>12660</v>
      </c>
      <c r="G32" s="26">
        <f t="shared" si="0"/>
        <v>13965461</v>
      </c>
      <c r="H32" s="162"/>
      <c r="I32" s="171"/>
      <c r="J32" s="174"/>
    </row>
    <row r="33" spans="1:10" ht="15" thickBot="1" x14ac:dyDescent="0.4">
      <c r="A33" s="22" t="s">
        <v>14</v>
      </c>
      <c r="B33" s="23">
        <v>176</v>
      </c>
      <c r="C33" s="23">
        <v>362902.25</v>
      </c>
      <c r="D33" s="23">
        <v>83</v>
      </c>
      <c r="E33" s="23">
        <v>226147.62</v>
      </c>
      <c r="F33" s="27">
        <f t="shared" si="0"/>
        <v>259</v>
      </c>
      <c r="G33" s="27">
        <f t="shared" si="0"/>
        <v>589049.87</v>
      </c>
      <c r="H33" s="163"/>
      <c r="I33" s="172"/>
      <c r="J33" s="175"/>
    </row>
    <row r="34" spans="1:10" x14ac:dyDescent="0.35">
      <c r="A34" s="37" t="s">
        <v>18</v>
      </c>
      <c r="B34" s="38">
        <v>5232</v>
      </c>
      <c r="C34" s="38">
        <v>19228083.5</v>
      </c>
      <c r="D34" s="38">
        <v>4844</v>
      </c>
      <c r="E34" s="38">
        <v>71122991.285792038</v>
      </c>
      <c r="F34" s="40">
        <f>B34+D34</f>
        <v>10076</v>
      </c>
      <c r="G34" s="40">
        <f>C34+E34</f>
        <v>90351074.785792038</v>
      </c>
      <c r="H34" s="161">
        <f>G34/G2</f>
        <v>0.29679917928005939</v>
      </c>
      <c r="I34" s="177">
        <f>F34/F2</f>
        <v>6.362983049306172E-3</v>
      </c>
      <c r="J34" s="180">
        <f>E34/G34</f>
        <v>0.78718478395982872</v>
      </c>
    </row>
    <row r="35" spans="1:10" x14ac:dyDescent="0.35">
      <c r="A35" s="18" t="s">
        <v>8</v>
      </c>
      <c r="B35" s="19">
        <v>36</v>
      </c>
      <c r="C35" s="19">
        <v>413011</v>
      </c>
      <c r="D35" s="19">
        <v>87</v>
      </c>
      <c r="E35" s="19">
        <v>3605379</v>
      </c>
      <c r="F35" s="26">
        <f>B35+D35</f>
        <v>123</v>
      </c>
      <c r="G35" s="26">
        <f>C35+E35</f>
        <v>4018390</v>
      </c>
      <c r="H35" s="162"/>
      <c r="I35" s="178"/>
      <c r="J35" s="181"/>
    </row>
    <row r="36" spans="1:10" x14ac:dyDescent="0.35">
      <c r="A36" s="18" t="s">
        <v>10</v>
      </c>
      <c r="B36" s="19">
        <v>253</v>
      </c>
      <c r="C36" s="19">
        <v>258613.90000000002</v>
      </c>
      <c r="D36" s="19">
        <v>609</v>
      </c>
      <c r="E36" s="19">
        <v>1359267.1</v>
      </c>
      <c r="F36" s="26">
        <f t="shared" ref="F36:G40" si="1">B36+D36</f>
        <v>862</v>
      </c>
      <c r="G36" s="26">
        <f t="shared" si="1"/>
        <v>1617881</v>
      </c>
      <c r="H36" s="162"/>
      <c r="I36" s="178"/>
      <c r="J36" s="181"/>
    </row>
    <row r="37" spans="1:10" x14ac:dyDescent="0.35">
      <c r="A37" s="18" t="s">
        <v>11</v>
      </c>
      <c r="B37" s="19">
        <v>98</v>
      </c>
      <c r="C37" s="19">
        <v>3755157</v>
      </c>
      <c r="D37" s="19">
        <v>216</v>
      </c>
      <c r="E37" s="19">
        <v>16994070</v>
      </c>
      <c r="F37" s="26">
        <f t="shared" si="1"/>
        <v>314</v>
      </c>
      <c r="G37" s="26">
        <f t="shared" si="1"/>
        <v>20749227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115270</v>
      </c>
      <c r="D38" s="19">
        <v>17</v>
      </c>
      <c r="E38" s="19">
        <v>467478.76579203107</v>
      </c>
      <c r="F38" s="26">
        <f t="shared" si="1"/>
        <v>20</v>
      </c>
      <c r="G38" s="26">
        <f t="shared" si="1"/>
        <v>582748.76579203107</v>
      </c>
      <c r="H38" s="162"/>
      <c r="I38" s="178"/>
      <c r="J38" s="181"/>
    </row>
    <row r="39" spans="1:10" x14ac:dyDescent="0.35">
      <c r="A39" s="18" t="s">
        <v>13</v>
      </c>
      <c r="B39" s="19">
        <v>4838</v>
      </c>
      <c r="C39" s="19">
        <v>14654060</v>
      </c>
      <c r="D39" s="19">
        <v>3891</v>
      </c>
      <c r="E39" s="19">
        <v>47640466</v>
      </c>
      <c r="F39" s="26">
        <f t="shared" si="1"/>
        <v>8729</v>
      </c>
      <c r="G39" s="26">
        <f t="shared" si="1"/>
        <v>62294526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31971.599999999999</v>
      </c>
      <c r="D40" s="19">
        <v>24</v>
      </c>
      <c r="E40" s="19">
        <v>1056330.419999999</v>
      </c>
      <c r="F40" s="28">
        <f t="shared" si="1"/>
        <v>28</v>
      </c>
      <c r="G40" s="28">
        <f t="shared" si="1"/>
        <v>1088302.0199999991</v>
      </c>
      <c r="H40" s="176"/>
      <c r="I40" s="179"/>
      <c r="J40" s="182"/>
    </row>
    <row r="41" spans="1:10" x14ac:dyDescent="0.35">
      <c r="A41" s="37" t="s">
        <v>19</v>
      </c>
      <c r="B41" s="38">
        <v>0</v>
      </c>
      <c r="C41" s="38">
        <v>9.5</v>
      </c>
      <c r="D41" s="38">
        <v>0</v>
      </c>
      <c r="E41" s="38">
        <v>0</v>
      </c>
      <c r="F41" s="40">
        <f>B41+D41</f>
        <v>0</v>
      </c>
      <c r="G41" s="40">
        <f>C41+E41</f>
        <v>9.5</v>
      </c>
      <c r="H41" s="183">
        <f>G41/G2</f>
        <v>3.1207068757570033E-8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9.5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9.5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2017</v>
      </c>
      <c r="B1" s="196" t="s">
        <v>0</v>
      </c>
      <c r="C1" s="30" t="s">
        <v>1</v>
      </c>
      <c r="D1" s="31" t="s">
        <v>54</v>
      </c>
      <c r="E1" s="32" t="s">
        <v>55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57</v>
      </c>
    </row>
    <row r="2" spans="1:12" ht="15" thickBot="1" x14ac:dyDescent="0.4">
      <c r="A2" s="10" t="s">
        <v>23</v>
      </c>
      <c r="B2" s="11">
        <v>1582446</v>
      </c>
      <c r="C2" s="11">
        <v>97141873.231694266</v>
      </c>
      <c r="D2" s="11">
        <v>45258</v>
      </c>
      <c r="E2" s="11">
        <v>50279366.965628043</v>
      </c>
      <c r="F2" s="12">
        <f>B2+D2</f>
        <v>1627704</v>
      </c>
      <c r="G2" s="12">
        <f>C2+E2</f>
        <v>147421240.19732231</v>
      </c>
      <c r="H2" s="13">
        <f>SUM(H3:H42)</f>
        <v>0.99999999999999989</v>
      </c>
      <c r="I2" s="14">
        <f>SUM(I3:I42)</f>
        <v>1.0000000000000002</v>
      </c>
      <c r="J2" s="14">
        <f>E2/G2</f>
        <v>0.34105917775708205</v>
      </c>
    </row>
    <row r="3" spans="1:12" x14ac:dyDescent="0.35">
      <c r="A3" s="37" t="s">
        <v>7</v>
      </c>
      <c r="B3" s="38">
        <v>1300550</v>
      </c>
      <c r="C3" s="38">
        <v>61501665.152950339</v>
      </c>
      <c r="D3" s="38">
        <v>16360</v>
      </c>
      <c r="E3" s="38">
        <v>948961.74</v>
      </c>
      <c r="F3" s="39">
        <f>B3+D3</f>
        <v>1316910</v>
      </c>
      <c r="G3" s="39">
        <f>C3+E3</f>
        <v>62450626.892950341</v>
      </c>
      <c r="H3" s="161">
        <f>G3/G$2</f>
        <v>0.42362027893240223</v>
      </c>
      <c r="I3" s="164">
        <f>F3/F2</f>
        <v>0.80905987820881442</v>
      </c>
      <c r="J3" s="167">
        <f>E3/G3</f>
        <v>1.5195391739248054E-2</v>
      </c>
    </row>
    <row r="4" spans="1:12" x14ac:dyDescent="0.35">
      <c r="A4" s="18" t="s">
        <v>8</v>
      </c>
      <c r="B4" s="19">
        <v>29007</v>
      </c>
      <c r="C4" s="19">
        <v>1291507</v>
      </c>
      <c r="D4" s="19">
        <v>46</v>
      </c>
      <c r="E4" s="19">
        <v>8711</v>
      </c>
      <c r="F4" s="20">
        <f>B4+D4</f>
        <v>29053</v>
      </c>
      <c r="G4" s="20">
        <f t="shared" ref="F4:G33" si="0">C4+E4</f>
        <v>1300218</v>
      </c>
      <c r="H4" s="162"/>
      <c r="I4" s="165"/>
      <c r="J4" s="168"/>
      <c r="L4" s="19"/>
    </row>
    <row r="5" spans="1:12" x14ac:dyDescent="0.35">
      <c r="A5" s="18" t="s">
        <v>9</v>
      </c>
      <c r="B5" s="19">
        <v>1551</v>
      </c>
      <c r="C5" s="19">
        <v>54035</v>
      </c>
      <c r="D5" s="19">
        <v>0</v>
      </c>
      <c r="E5" s="19">
        <v>0</v>
      </c>
      <c r="F5" s="20">
        <f t="shared" si="0"/>
        <v>1551</v>
      </c>
      <c r="G5" s="20">
        <f t="shared" si="0"/>
        <v>54035</v>
      </c>
      <c r="H5" s="162"/>
      <c r="I5" s="165"/>
      <c r="J5" s="168"/>
      <c r="L5" s="21"/>
    </row>
    <row r="6" spans="1:12" x14ac:dyDescent="0.35">
      <c r="A6" s="18" t="s">
        <v>10</v>
      </c>
      <c r="B6" s="19">
        <v>246985</v>
      </c>
      <c r="C6" s="19">
        <v>11037710</v>
      </c>
      <c r="D6" s="19">
        <v>672</v>
      </c>
      <c r="E6" s="19">
        <v>4944.6000000000004</v>
      </c>
      <c r="F6" s="20">
        <f t="shared" si="0"/>
        <v>247657</v>
      </c>
      <c r="G6" s="20">
        <f t="shared" si="0"/>
        <v>11042654.6</v>
      </c>
      <c r="H6" s="162"/>
      <c r="I6" s="165"/>
      <c r="J6" s="168"/>
    </row>
    <row r="7" spans="1:12" x14ac:dyDescent="0.35">
      <c r="A7" s="18" t="s">
        <v>11</v>
      </c>
      <c r="B7" s="19">
        <v>229562</v>
      </c>
      <c r="C7" s="19">
        <v>10583224</v>
      </c>
      <c r="D7" s="19">
        <v>1864</v>
      </c>
      <c r="E7" s="19">
        <v>85727</v>
      </c>
      <c r="F7" s="20">
        <f t="shared" si="0"/>
        <v>231426</v>
      </c>
      <c r="G7" s="20">
        <f t="shared" si="0"/>
        <v>10668951</v>
      </c>
      <c r="H7" s="162"/>
      <c r="I7" s="165"/>
      <c r="J7" s="168"/>
    </row>
    <row r="8" spans="1:12" x14ac:dyDescent="0.35">
      <c r="A8" s="18" t="s">
        <v>12</v>
      </c>
      <c r="B8" s="19">
        <v>40206</v>
      </c>
      <c r="C8" s="19">
        <v>1707243.1129503376</v>
      </c>
      <c r="D8" s="19">
        <v>238</v>
      </c>
      <c r="E8" s="19">
        <v>10527</v>
      </c>
      <c r="F8" s="20">
        <f t="shared" si="0"/>
        <v>40444</v>
      </c>
      <c r="G8" s="20">
        <f t="shared" si="0"/>
        <v>1717770.1129503376</v>
      </c>
      <c r="H8" s="162"/>
      <c r="I8" s="165"/>
      <c r="J8" s="168"/>
    </row>
    <row r="9" spans="1:12" x14ac:dyDescent="0.35">
      <c r="A9" s="18" t="s">
        <v>13</v>
      </c>
      <c r="B9" s="19">
        <v>742136</v>
      </c>
      <c r="C9" s="19">
        <v>36399998</v>
      </c>
      <c r="D9" s="19">
        <v>13535</v>
      </c>
      <c r="E9" s="19">
        <v>838796</v>
      </c>
      <c r="F9" s="20">
        <f t="shared" si="0"/>
        <v>755671</v>
      </c>
      <c r="G9" s="20">
        <f t="shared" si="0"/>
        <v>37238794</v>
      </c>
      <c r="H9" s="162"/>
      <c r="I9" s="165"/>
      <c r="J9" s="168"/>
    </row>
    <row r="10" spans="1:12" ht="15" thickBot="1" x14ac:dyDescent="0.4">
      <c r="A10" s="22" t="s">
        <v>14</v>
      </c>
      <c r="B10" s="23">
        <v>11103</v>
      </c>
      <c r="C10" s="23">
        <v>427948.04</v>
      </c>
      <c r="D10" s="23">
        <v>5</v>
      </c>
      <c r="E10" s="23">
        <v>256.13999999999902</v>
      </c>
      <c r="F10" s="24">
        <f t="shared" si="0"/>
        <v>11108</v>
      </c>
      <c r="G10" s="24">
        <f t="shared" si="0"/>
        <v>428204.18</v>
      </c>
      <c r="H10" s="163"/>
      <c r="I10" s="166"/>
      <c r="J10" s="169"/>
    </row>
    <row r="11" spans="1:12" x14ac:dyDescent="0.35">
      <c r="A11" s="37" t="s">
        <v>15</v>
      </c>
      <c r="B11" s="38">
        <v>157534</v>
      </c>
      <c r="C11" s="38">
        <v>8607418.9843914304</v>
      </c>
      <c r="D11" s="38">
        <v>6144</v>
      </c>
      <c r="E11" s="38">
        <v>373157.4</v>
      </c>
      <c r="F11" s="40">
        <f t="shared" si="0"/>
        <v>163678</v>
      </c>
      <c r="G11" s="40">
        <f t="shared" si="0"/>
        <v>8980576.3843914308</v>
      </c>
      <c r="H11" s="161">
        <f>G11/G2</f>
        <v>6.0917791577190586E-2</v>
      </c>
      <c r="I11" s="170">
        <f>F11/F2</f>
        <v>0.1005575952384463</v>
      </c>
      <c r="J11" s="173">
        <f>E11/G11</f>
        <v>4.155160916492634E-2</v>
      </c>
    </row>
    <row r="12" spans="1:12" x14ac:dyDescent="0.35">
      <c r="A12" s="18" t="s">
        <v>8</v>
      </c>
      <c r="B12" s="19">
        <v>5535</v>
      </c>
      <c r="C12" s="19">
        <v>234099</v>
      </c>
      <c r="D12" s="19">
        <v>0</v>
      </c>
      <c r="E12" s="19">
        <v>0</v>
      </c>
      <c r="F12" s="26">
        <f t="shared" si="0"/>
        <v>5535</v>
      </c>
      <c r="G12" s="26">
        <f t="shared" si="0"/>
        <v>234099</v>
      </c>
      <c r="H12" s="162"/>
      <c r="I12" s="171"/>
      <c r="J12" s="174"/>
    </row>
    <row r="13" spans="1:12" x14ac:dyDescent="0.35">
      <c r="A13" s="18" t="s">
        <v>9</v>
      </c>
      <c r="B13" s="19">
        <v>118</v>
      </c>
      <c r="C13" s="19">
        <v>3548</v>
      </c>
      <c r="D13" s="19">
        <v>0</v>
      </c>
      <c r="E13" s="19">
        <v>0</v>
      </c>
      <c r="F13" s="26">
        <f t="shared" si="0"/>
        <v>118</v>
      </c>
      <c r="G13" s="26">
        <f t="shared" si="0"/>
        <v>3548</v>
      </c>
      <c r="H13" s="162"/>
      <c r="I13" s="171"/>
      <c r="J13" s="174"/>
    </row>
    <row r="14" spans="1:12" x14ac:dyDescent="0.35">
      <c r="A14" s="18" t="s">
        <v>10</v>
      </c>
      <c r="B14" s="19">
        <v>38320</v>
      </c>
      <c r="C14" s="19">
        <v>2117481</v>
      </c>
      <c r="D14" s="19">
        <v>158</v>
      </c>
      <c r="E14" s="19">
        <v>853.39999999999907</v>
      </c>
      <c r="F14" s="26">
        <f t="shared" si="0"/>
        <v>38478</v>
      </c>
      <c r="G14" s="26">
        <f t="shared" si="0"/>
        <v>2118334.4</v>
      </c>
      <c r="H14" s="162"/>
      <c r="I14" s="171"/>
      <c r="J14" s="174"/>
    </row>
    <row r="15" spans="1:12" x14ac:dyDescent="0.35">
      <c r="A15" s="18" t="s">
        <v>11</v>
      </c>
      <c r="B15" s="19">
        <v>30082</v>
      </c>
      <c r="C15" s="19">
        <v>1413534</v>
      </c>
      <c r="D15" s="19">
        <v>1318</v>
      </c>
      <c r="E15" s="19">
        <v>73235</v>
      </c>
      <c r="F15" s="26">
        <f t="shared" si="0"/>
        <v>31400</v>
      </c>
      <c r="G15" s="26">
        <f t="shared" si="0"/>
        <v>1486769</v>
      </c>
      <c r="H15" s="162"/>
      <c r="I15" s="171"/>
      <c r="J15" s="174"/>
    </row>
    <row r="16" spans="1:12" x14ac:dyDescent="0.35">
      <c r="A16" s="18" t="s">
        <v>12</v>
      </c>
      <c r="B16" s="19">
        <v>10517</v>
      </c>
      <c r="C16" s="19">
        <v>423822.87439143081</v>
      </c>
      <c r="D16" s="19">
        <v>0</v>
      </c>
      <c r="E16" s="19">
        <v>0</v>
      </c>
      <c r="F16" s="26">
        <f t="shared" si="0"/>
        <v>10517</v>
      </c>
      <c r="G16" s="26">
        <f t="shared" si="0"/>
        <v>423822.87439143081</v>
      </c>
      <c r="H16" s="162"/>
      <c r="I16" s="171"/>
      <c r="J16" s="174"/>
    </row>
    <row r="17" spans="1:13" x14ac:dyDescent="0.35">
      <c r="A17" s="18" t="s">
        <v>13</v>
      </c>
      <c r="B17" s="19">
        <v>69953</v>
      </c>
      <c r="C17" s="19">
        <v>4263337</v>
      </c>
      <c r="D17" s="19">
        <v>4668</v>
      </c>
      <c r="E17" s="19">
        <v>299069</v>
      </c>
      <c r="F17" s="26">
        <f t="shared" si="0"/>
        <v>74621</v>
      </c>
      <c r="G17" s="26">
        <f t="shared" si="0"/>
        <v>4562406</v>
      </c>
      <c r="H17" s="162"/>
      <c r="I17" s="171"/>
      <c r="J17" s="174"/>
    </row>
    <row r="18" spans="1:13" ht="15" thickBot="1" x14ac:dyDescent="0.4">
      <c r="A18" s="22" t="s">
        <v>14</v>
      </c>
      <c r="B18" s="23">
        <v>3009</v>
      </c>
      <c r="C18" s="23">
        <v>151597.10999999993</v>
      </c>
      <c r="D18" s="23">
        <v>0</v>
      </c>
      <c r="E18" s="23">
        <v>0</v>
      </c>
      <c r="F18" s="27">
        <f t="shared" si="0"/>
        <v>3009</v>
      </c>
      <c r="G18" s="27">
        <f t="shared" si="0"/>
        <v>151597.10999999993</v>
      </c>
      <c r="H18" s="163"/>
      <c r="I18" s="172"/>
      <c r="J18" s="175"/>
    </row>
    <row r="19" spans="1:13" x14ac:dyDescent="0.35">
      <c r="A19" s="37" t="s">
        <v>49</v>
      </c>
      <c r="B19" s="38">
        <v>102356</v>
      </c>
      <c r="C19" s="38">
        <v>8391286.7963972725</v>
      </c>
      <c r="D19" s="38">
        <v>10454</v>
      </c>
      <c r="E19" s="38">
        <v>2446845.8431061339</v>
      </c>
      <c r="F19" s="40">
        <f t="shared" si="0"/>
        <v>112810</v>
      </c>
      <c r="G19" s="40">
        <f t="shared" si="0"/>
        <v>10838132.639503406</v>
      </c>
      <c r="H19" s="161">
        <f>G19/G2</f>
        <v>7.3518121438923195E-2</v>
      </c>
      <c r="I19" s="170">
        <f>F19/F2</f>
        <v>6.9306212923234203E-2</v>
      </c>
      <c r="J19" s="173">
        <f>E19/G19</f>
        <v>0.22576267743649298</v>
      </c>
    </row>
    <row r="20" spans="1:13" x14ac:dyDescent="0.35">
      <c r="A20" s="18" t="s">
        <v>8</v>
      </c>
      <c r="B20" s="19">
        <v>4051</v>
      </c>
      <c r="C20" s="19">
        <v>385148</v>
      </c>
      <c r="D20" s="19">
        <v>483</v>
      </c>
      <c r="E20" s="19">
        <v>85084</v>
      </c>
      <c r="F20" s="26">
        <f t="shared" si="0"/>
        <v>4534</v>
      </c>
      <c r="G20" s="26">
        <f t="shared" si="0"/>
        <v>470232</v>
      </c>
      <c r="H20" s="162"/>
      <c r="I20" s="171"/>
      <c r="J20" s="174"/>
    </row>
    <row r="21" spans="1:13" x14ac:dyDescent="0.35">
      <c r="A21" s="18" t="s">
        <v>9</v>
      </c>
      <c r="B21" s="19">
        <v>174</v>
      </c>
      <c r="C21" s="19">
        <v>31877</v>
      </c>
      <c r="D21" s="19">
        <v>0</v>
      </c>
      <c r="E21" s="19">
        <v>0</v>
      </c>
      <c r="F21" s="26">
        <f t="shared" si="0"/>
        <v>174</v>
      </c>
      <c r="G21" s="26">
        <f t="shared" si="0"/>
        <v>31877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21492</v>
      </c>
      <c r="C22" s="19">
        <v>125084</v>
      </c>
      <c r="D22" s="19">
        <v>2151</v>
      </c>
      <c r="E22" s="19">
        <v>27147.0999999999</v>
      </c>
      <c r="F22" s="26">
        <f t="shared" si="0"/>
        <v>23643</v>
      </c>
      <c r="G22" s="26">
        <f t="shared" si="0"/>
        <v>152231.09999999989</v>
      </c>
      <c r="H22" s="162"/>
      <c r="I22" s="171"/>
      <c r="J22" s="174"/>
    </row>
    <row r="23" spans="1:13" x14ac:dyDescent="0.35">
      <c r="A23" s="18" t="s">
        <v>11</v>
      </c>
      <c r="B23" s="19">
        <v>22122</v>
      </c>
      <c r="C23" s="19">
        <v>2430966</v>
      </c>
      <c r="D23" s="19">
        <v>2164</v>
      </c>
      <c r="E23" s="19">
        <v>590592</v>
      </c>
      <c r="F23" s="26">
        <f t="shared" si="0"/>
        <v>24286</v>
      </c>
      <c r="G23" s="26">
        <f t="shared" si="0"/>
        <v>3021558</v>
      </c>
      <c r="H23" s="162"/>
      <c r="I23" s="171"/>
      <c r="J23" s="174"/>
    </row>
    <row r="24" spans="1:13" x14ac:dyDescent="0.35">
      <c r="A24" s="18" t="s">
        <v>12</v>
      </c>
      <c r="B24" s="19">
        <v>3420</v>
      </c>
      <c r="C24" s="19">
        <v>159045.09639727339</v>
      </c>
      <c r="D24" s="19">
        <v>211</v>
      </c>
      <c r="E24" s="19">
        <v>43094.03310613428</v>
      </c>
      <c r="F24" s="26">
        <f t="shared" si="0"/>
        <v>3631</v>
      </c>
      <c r="G24" s="26">
        <f t="shared" si="0"/>
        <v>202139.12950340766</v>
      </c>
      <c r="H24" s="162"/>
      <c r="I24" s="171"/>
      <c r="J24" s="174"/>
    </row>
    <row r="25" spans="1:13" x14ac:dyDescent="0.35">
      <c r="A25" s="18" t="s">
        <v>13</v>
      </c>
      <c r="B25" s="19">
        <v>49822</v>
      </c>
      <c r="C25" s="19">
        <v>5144837</v>
      </c>
      <c r="D25" s="19">
        <v>5353</v>
      </c>
      <c r="E25" s="19">
        <v>1678466</v>
      </c>
      <c r="F25" s="26">
        <f t="shared" si="0"/>
        <v>55175</v>
      </c>
      <c r="G25" s="26">
        <f t="shared" si="0"/>
        <v>6823303</v>
      </c>
      <c r="H25" s="162"/>
      <c r="I25" s="171"/>
      <c r="J25" s="174"/>
    </row>
    <row r="26" spans="1:13" ht="15" thickBot="1" x14ac:dyDescent="0.4">
      <c r="A26" s="22" t="s">
        <v>14</v>
      </c>
      <c r="B26" s="23">
        <v>1275</v>
      </c>
      <c r="C26" s="23">
        <v>114329.70000000001</v>
      </c>
      <c r="D26" s="23">
        <v>92</v>
      </c>
      <c r="E26" s="23">
        <v>22462.710000000003</v>
      </c>
      <c r="F26" s="27">
        <f t="shared" si="0"/>
        <v>1367</v>
      </c>
      <c r="G26" s="27">
        <f t="shared" si="0"/>
        <v>136792.41</v>
      </c>
      <c r="H26" s="163"/>
      <c r="I26" s="172"/>
      <c r="J26" s="175"/>
    </row>
    <row r="27" spans="1:13" x14ac:dyDescent="0.35">
      <c r="A27" s="37" t="s">
        <v>50</v>
      </c>
      <c r="B27" s="38">
        <v>16684</v>
      </c>
      <c r="C27" s="38">
        <v>7975538.0179552073</v>
      </c>
      <c r="D27" s="38">
        <v>7449</v>
      </c>
      <c r="E27" s="38">
        <v>7673727.734235636</v>
      </c>
      <c r="F27" s="40">
        <f t="shared" si="0"/>
        <v>24133</v>
      </c>
      <c r="G27" s="40">
        <f t="shared" si="0"/>
        <v>15649265.752190843</v>
      </c>
      <c r="H27" s="161">
        <f>G27/G2</f>
        <v>0.10615339913871576</v>
      </c>
      <c r="I27" s="170">
        <f>F27/F2</f>
        <v>1.4826405783852593E-2</v>
      </c>
      <c r="J27" s="173">
        <f>E27/G27</f>
        <v>0.49035704650624523</v>
      </c>
    </row>
    <row r="28" spans="1:13" x14ac:dyDescent="0.35">
      <c r="A28" s="18" t="s">
        <v>8</v>
      </c>
      <c r="B28" s="19">
        <v>379</v>
      </c>
      <c r="C28" s="19">
        <v>343515</v>
      </c>
      <c r="D28" s="19">
        <v>262</v>
      </c>
      <c r="E28" s="19">
        <v>333013</v>
      </c>
      <c r="F28" s="26">
        <f t="shared" si="0"/>
        <v>641</v>
      </c>
      <c r="G28" s="26">
        <f t="shared" si="0"/>
        <v>676528</v>
      </c>
      <c r="H28" s="162"/>
      <c r="I28" s="171"/>
      <c r="J28" s="174"/>
    </row>
    <row r="29" spans="1:13" x14ac:dyDescent="0.35">
      <c r="A29" s="18" t="s">
        <v>10</v>
      </c>
      <c r="B29" s="19">
        <v>4007</v>
      </c>
      <c r="C29" s="19">
        <v>250047.80000000002</v>
      </c>
      <c r="D29" s="19">
        <v>1999</v>
      </c>
      <c r="E29" s="19">
        <v>189070.3</v>
      </c>
      <c r="F29" s="26">
        <f t="shared" si="0"/>
        <v>6006</v>
      </c>
      <c r="G29" s="26">
        <f t="shared" si="0"/>
        <v>439118.1</v>
      </c>
      <c r="H29" s="162"/>
      <c r="I29" s="171"/>
      <c r="J29" s="174"/>
    </row>
    <row r="30" spans="1:13" x14ac:dyDescent="0.35">
      <c r="A30" s="18" t="s">
        <v>11</v>
      </c>
      <c r="B30" s="19">
        <v>2145</v>
      </c>
      <c r="C30" s="19">
        <v>2813564</v>
      </c>
      <c r="D30" s="19">
        <v>1619</v>
      </c>
      <c r="E30" s="19">
        <v>3348951</v>
      </c>
      <c r="F30" s="26">
        <f t="shared" si="0"/>
        <v>3764</v>
      </c>
      <c r="G30" s="26">
        <f t="shared" si="0"/>
        <v>6162515</v>
      </c>
      <c r="H30" s="162"/>
      <c r="I30" s="171"/>
      <c r="J30" s="174"/>
    </row>
    <row r="31" spans="1:13" x14ac:dyDescent="0.35">
      <c r="A31" s="18" t="s">
        <v>12</v>
      </c>
      <c r="B31" s="19">
        <v>292</v>
      </c>
      <c r="C31" s="19">
        <v>272414.29795520852</v>
      </c>
      <c r="D31" s="19">
        <v>230</v>
      </c>
      <c r="E31" s="19">
        <v>361616.95423563675</v>
      </c>
      <c r="F31" s="26">
        <f t="shared" si="0"/>
        <v>522</v>
      </c>
      <c r="G31" s="26">
        <f t="shared" si="0"/>
        <v>634031.25219084532</v>
      </c>
      <c r="H31" s="162"/>
      <c r="I31" s="171"/>
      <c r="J31" s="174"/>
    </row>
    <row r="32" spans="1:13" x14ac:dyDescent="0.35">
      <c r="A32" s="18" t="s">
        <v>13</v>
      </c>
      <c r="B32" s="19">
        <v>9687</v>
      </c>
      <c r="C32" s="19">
        <v>4131642</v>
      </c>
      <c r="D32" s="19">
        <v>3256</v>
      </c>
      <c r="E32" s="19">
        <v>3314482</v>
      </c>
      <c r="F32" s="26">
        <f t="shared" si="0"/>
        <v>12943</v>
      </c>
      <c r="G32" s="26">
        <f t="shared" si="0"/>
        <v>7446124</v>
      </c>
      <c r="H32" s="162"/>
      <c r="I32" s="171"/>
      <c r="J32" s="174"/>
    </row>
    <row r="33" spans="1:10" ht="15" thickBot="1" x14ac:dyDescent="0.4">
      <c r="A33" s="22" t="s">
        <v>14</v>
      </c>
      <c r="B33" s="23">
        <v>174</v>
      </c>
      <c r="C33" s="23">
        <v>164354.91999999891</v>
      </c>
      <c r="D33" s="23">
        <v>83</v>
      </c>
      <c r="E33" s="23">
        <v>126594.47999999989</v>
      </c>
      <c r="F33" s="27">
        <f t="shared" si="0"/>
        <v>257</v>
      </c>
      <c r="G33" s="27">
        <f t="shared" si="0"/>
        <v>290949.3999999988</v>
      </c>
      <c r="H33" s="163"/>
      <c r="I33" s="172"/>
      <c r="J33" s="175"/>
    </row>
    <row r="34" spans="1:10" x14ac:dyDescent="0.35">
      <c r="A34" s="37" t="s">
        <v>18</v>
      </c>
      <c r="B34" s="38">
        <v>5322</v>
      </c>
      <c r="C34" s="38">
        <v>10665954.98</v>
      </c>
      <c r="D34" s="38">
        <v>4851</v>
      </c>
      <c r="E34" s="38">
        <v>38836674.24828627</v>
      </c>
      <c r="F34" s="40">
        <f>B34+D34</f>
        <v>10173</v>
      </c>
      <c r="G34" s="40">
        <f>C34+E34</f>
        <v>49502629.228286266</v>
      </c>
      <c r="H34" s="161">
        <f>G34/G2</f>
        <v>0.33579034582823575</v>
      </c>
      <c r="I34" s="177">
        <f>F34/F2</f>
        <v>6.2499078456525262E-3</v>
      </c>
      <c r="J34" s="180">
        <f>E34/G34</f>
        <v>0.78453760646100446</v>
      </c>
    </row>
    <row r="35" spans="1:10" x14ac:dyDescent="0.35">
      <c r="A35" s="18" t="s">
        <v>8</v>
      </c>
      <c r="B35" s="19">
        <v>35</v>
      </c>
      <c r="C35" s="19">
        <v>373110</v>
      </c>
      <c r="D35" s="19">
        <v>87</v>
      </c>
      <c r="E35" s="19">
        <v>3458820</v>
      </c>
      <c r="F35" s="26">
        <f>B35+D35</f>
        <v>122</v>
      </c>
      <c r="G35" s="26">
        <f>C35+E35</f>
        <v>3831930</v>
      </c>
      <c r="H35" s="162"/>
      <c r="I35" s="178"/>
      <c r="J35" s="181"/>
    </row>
    <row r="36" spans="1:10" x14ac:dyDescent="0.35">
      <c r="A36" s="18" t="s">
        <v>10</v>
      </c>
      <c r="B36" s="19">
        <v>250</v>
      </c>
      <c r="C36" s="19">
        <v>154834.4</v>
      </c>
      <c r="D36" s="19">
        <v>608</v>
      </c>
      <c r="E36" s="19">
        <v>862315.9</v>
      </c>
      <c r="F36" s="26">
        <f t="shared" ref="F36:G40" si="1">B36+D36</f>
        <v>858</v>
      </c>
      <c r="G36" s="26">
        <f t="shared" si="1"/>
        <v>1017150.3</v>
      </c>
      <c r="H36" s="162"/>
      <c r="I36" s="178"/>
      <c r="J36" s="181"/>
    </row>
    <row r="37" spans="1:10" x14ac:dyDescent="0.35">
      <c r="A37" s="18" t="s">
        <v>11</v>
      </c>
      <c r="B37" s="19">
        <v>90</v>
      </c>
      <c r="C37" s="19">
        <v>2090310</v>
      </c>
      <c r="D37" s="19">
        <v>219</v>
      </c>
      <c r="E37" s="19">
        <v>1681165</v>
      </c>
      <c r="F37" s="26">
        <f t="shared" si="1"/>
        <v>309</v>
      </c>
      <c r="G37" s="26">
        <f t="shared" si="1"/>
        <v>3771475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73370</v>
      </c>
      <c r="D38" s="19">
        <v>16</v>
      </c>
      <c r="E38" s="19">
        <v>457244.87828627031</v>
      </c>
      <c r="F38" s="26">
        <f t="shared" si="1"/>
        <v>19</v>
      </c>
      <c r="G38" s="26">
        <f t="shared" si="1"/>
        <v>530614.87828627031</v>
      </c>
      <c r="H38" s="162"/>
      <c r="I38" s="178"/>
      <c r="J38" s="181"/>
    </row>
    <row r="39" spans="1:10" x14ac:dyDescent="0.35">
      <c r="A39" s="18" t="s">
        <v>13</v>
      </c>
      <c r="B39" s="19">
        <v>4940</v>
      </c>
      <c r="C39" s="19">
        <v>7961524</v>
      </c>
      <c r="D39" s="19">
        <v>3897</v>
      </c>
      <c r="E39" s="19">
        <v>31435501</v>
      </c>
      <c r="F39" s="26">
        <f t="shared" si="1"/>
        <v>8837</v>
      </c>
      <c r="G39" s="26">
        <f t="shared" si="1"/>
        <v>39397025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12806.58</v>
      </c>
      <c r="D40" s="19">
        <v>24</v>
      </c>
      <c r="E40" s="19">
        <v>941627.47000000009</v>
      </c>
      <c r="F40" s="28">
        <f t="shared" si="1"/>
        <v>28</v>
      </c>
      <c r="G40" s="28">
        <f t="shared" si="1"/>
        <v>954434.05</v>
      </c>
      <c r="H40" s="176"/>
      <c r="I40" s="179"/>
      <c r="J40" s="182"/>
    </row>
    <row r="41" spans="1:10" x14ac:dyDescent="0.35">
      <c r="A41" s="37" t="s">
        <v>19</v>
      </c>
      <c r="B41" s="38">
        <v>0</v>
      </c>
      <c r="C41" s="38">
        <v>9.3000000000000007</v>
      </c>
      <c r="D41" s="38">
        <v>0</v>
      </c>
      <c r="E41" s="38">
        <v>0</v>
      </c>
      <c r="F41" s="40">
        <f>B41+D41</f>
        <v>0</v>
      </c>
      <c r="G41" s="40">
        <f>C41+E41</f>
        <v>9.3000000000000007</v>
      </c>
      <c r="H41" s="183">
        <f>G41/G2</f>
        <v>6.3084532375063564E-8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9.3000000000000007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9.3000000000000007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M7" sqref="M7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2017</v>
      </c>
      <c r="B1" s="196" t="s">
        <v>0</v>
      </c>
      <c r="C1" s="30" t="s">
        <v>1</v>
      </c>
      <c r="D1" s="31" t="s">
        <v>54</v>
      </c>
      <c r="E1" s="32" t="s">
        <v>55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57</v>
      </c>
    </row>
    <row r="2" spans="1:12" ht="15" thickBot="1" x14ac:dyDescent="0.4">
      <c r="A2" s="10" t="s">
        <v>24</v>
      </c>
      <c r="B2" s="11">
        <v>1577323</v>
      </c>
      <c r="C2" s="11">
        <v>66217649.329396293</v>
      </c>
      <c r="D2" s="11">
        <v>45978</v>
      </c>
      <c r="E2" s="11">
        <v>47337493.222064264</v>
      </c>
      <c r="F2" s="12">
        <f>B2+D2</f>
        <v>1623301</v>
      </c>
      <c r="G2" s="12">
        <f>C2+E2</f>
        <v>113555142.55146056</v>
      </c>
      <c r="H2" s="13">
        <f>SUM(H3:H42)</f>
        <v>0.99999999999999978</v>
      </c>
      <c r="I2" s="14">
        <f>SUM(I3:I42)</f>
        <v>1</v>
      </c>
      <c r="J2" s="14">
        <f>E2/G2</f>
        <v>0.41686789482574077</v>
      </c>
    </row>
    <row r="3" spans="1:12" x14ac:dyDescent="0.35">
      <c r="A3" s="37" t="s">
        <v>7</v>
      </c>
      <c r="B3" s="38">
        <v>1299780</v>
      </c>
      <c r="C3" s="38">
        <v>41534081.017000966</v>
      </c>
      <c r="D3" s="38">
        <v>16877</v>
      </c>
      <c r="E3" s="38">
        <v>611341.19999999914</v>
      </c>
      <c r="F3" s="39">
        <f>B3+D3</f>
        <v>1316657</v>
      </c>
      <c r="G3" s="39">
        <f>C3+E3</f>
        <v>42145422.217000961</v>
      </c>
      <c r="H3" s="161">
        <f>G3/G$2</f>
        <v>0.3711449897383699</v>
      </c>
      <c r="I3" s="164">
        <f>F3/F2</f>
        <v>0.81109849621234753</v>
      </c>
      <c r="J3" s="167">
        <f>E3/G3</f>
        <v>1.4505518460635835E-2</v>
      </c>
    </row>
    <row r="4" spans="1:12" x14ac:dyDescent="0.35">
      <c r="A4" s="18" t="s">
        <v>8</v>
      </c>
      <c r="B4" s="19">
        <v>28765</v>
      </c>
      <c r="C4" s="19">
        <v>931114</v>
      </c>
      <c r="D4" s="19">
        <v>46</v>
      </c>
      <c r="E4" s="19">
        <v>7626</v>
      </c>
      <c r="F4" s="20">
        <f>B4+D4</f>
        <v>28811</v>
      </c>
      <c r="G4" s="20">
        <f t="shared" ref="F4:G33" si="0">C4+E4</f>
        <v>938740</v>
      </c>
      <c r="H4" s="162"/>
      <c r="I4" s="165"/>
      <c r="J4" s="168"/>
      <c r="L4" s="19"/>
    </row>
    <row r="5" spans="1:12" x14ac:dyDescent="0.35">
      <c r="A5" s="18" t="s">
        <v>9</v>
      </c>
      <c r="B5" s="19">
        <v>1543</v>
      </c>
      <c r="C5" s="19">
        <v>30569</v>
      </c>
      <c r="D5" s="19">
        <v>0</v>
      </c>
      <c r="E5" s="19">
        <v>0</v>
      </c>
      <c r="F5" s="20">
        <f t="shared" si="0"/>
        <v>1543</v>
      </c>
      <c r="G5" s="20">
        <f t="shared" si="0"/>
        <v>30569</v>
      </c>
      <c r="H5" s="162"/>
      <c r="I5" s="165"/>
      <c r="J5" s="168"/>
      <c r="L5" s="21"/>
    </row>
    <row r="6" spans="1:12" x14ac:dyDescent="0.35">
      <c r="A6" s="18" t="s">
        <v>10</v>
      </c>
      <c r="B6" s="19">
        <v>247265</v>
      </c>
      <c r="C6" s="19">
        <v>7961395</v>
      </c>
      <c r="D6" s="19">
        <v>708</v>
      </c>
      <c r="E6" s="19">
        <v>3554.3</v>
      </c>
      <c r="F6" s="20">
        <f t="shared" si="0"/>
        <v>247973</v>
      </c>
      <c r="G6" s="20">
        <f t="shared" si="0"/>
        <v>7964949.2999999998</v>
      </c>
      <c r="H6" s="162"/>
      <c r="I6" s="165"/>
      <c r="J6" s="168"/>
    </row>
    <row r="7" spans="1:12" x14ac:dyDescent="0.35">
      <c r="A7" s="18" t="s">
        <v>11</v>
      </c>
      <c r="B7" s="19">
        <v>229695</v>
      </c>
      <c r="C7" s="19">
        <v>7139423</v>
      </c>
      <c r="D7" s="19">
        <v>1944</v>
      </c>
      <c r="E7" s="19">
        <v>31282</v>
      </c>
      <c r="F7" s="20">
        <f t="shared" si="0"/>
        <v>231639</v>
      </c>
      <c r="G7" s="20">
        <f t="shared" si="0"/>
        <v>7170705</v>
      </c>
      <c r="H7" s="162"/>
      <c r="I7" s="165"/>
      <c r="J7" s="168"/>
    </row>
    <row r="8" spans="1:12" x14ac:dyDescent="0.35">
      <c r="A8" s="18" t="s">
        <v>12</v>
      </c>
      <c r="B8" s="19">
        <v>41338</v>
      </c>
      <c r="C8" s="19">
        <v>1270646.0370009649</v>
      </c>
      <c r="D8" s="19">
        <v>238</v>
      </c>
      <c r="E8" s="19">
        <v>10240</v>
      </c>
      <c r="F8" s="20">
        <f t="shared" si="0"/>
        <v>41576</v>
      </c>
      <c r="G8" s="20">
        <f t="shared" si="0"/>
        <v>1280886.0370009649</v>
      </c>
      <c r="H8" s="162"/>
      <c r="I8" s="165"/>
      <c r="J8" s="168"/>
    </row>
    <row r="9" spans="1:12" x14ac:dyDescent="0.35">
      <c r="A9" s="18" t="s">
        <v>13</v>
      </c>
      <c r="B9" s="19">
        <v>739960</v>
      </c>
      <c r="C9" s="19">
        <v>23904268</v>
      </c>
      <c r="D9" s="19">
        <v>13936</v>
      </c>
      <c r="E9" s="19">
        <v>558461.99999999907</v>
      </c>
      <c r="F9" s="20">
        <f t="shared" si="0"/>
        <v>753896</v>
      </c>
      <c r="G9" s="20">
        <f t="shared" si="0"/>
        <v>24462730</v>
      </c>
      <c r="H9" s="162"/>
      <c r="I9" s="165"/>
      <c r="J9" s="168"/>
    </row>
    <row r="10" spans="1:12" ht="15" thickBot="1" x14ac:dyDescent="0.4">
      <c r="A10" s="22" t="s">
        <v>14</v>
      </c>
      <c r="B10" s="23">
        <v>11214</v>
      </c>
      <c r="C10" s="23">
        <v>296665.97999999899</v>
      </c>
      <c r="D10" s="23">
        <v>5</v>
      </c>
      <c r="E10" s="23">
        <v>176.9</v>
      </c>
      <c r="F10" s="24">
        <f t="shared" si="0"/>
        <v>11219</v>
      </c>
      <c r="G10" s="24">
        <f t="shared" si="0"/>
        <v>296842.87999999902</v>
      </c>
      <c r="H10" s="163"/>
      <c r="I10" s="166"/>
      <c r="J10" s="169"/>
    </row>
    <row r="11" spans="1:12" x14ac:dyDescent="0.35">
      <c r="A11" s="37" t="s">
        <v>15</v>
      </c>
      <c r="B11" s="38">
        <v>154188</v>
      </c>
      <c r="C11" s="38">
        <v>5719588.6614216156</v>
      </c>
      <c r="D11" s="38">
        <v>6364</v>
      </c>
      <c r="E11" s="38">
        <v>252392.8</v>
      </c>
      <c r="F11" s="40">
        <f t="shared" si="0"/>
        <v>160552</v>
      </c>
      <c r="G11" s="40">
        <f t="shared" si="0"/>
        <v>5971981.4614216154</v>
      </c>
      <c r="H11" s="161">
        <f>G11/G2</f>
        <v>5.2591026062208071E-2</v>
      </c>
      <c r="I11" s="170">
        <f>F11/F2</f>
        <v>9.8904639373720585E-2</v>
      </c>
      <c r="J11" s="173">
        <f>E11/G11</f>
        <v>4.2262823759656898E-2</v>
      </c>
    </row>
    <row r="12" spans="1:12" x14ac:dyDescent="0.35">
      <c r="A12" s="18" t="s">
        <v>8</v>
      </c>
      <c r="B12" s="19">
        <v>5610</v>
      </c>
      <c r="C12" s="19">
        <v>174480</v>
      </c>
      <c r="D12" s="19">
        <v>0</v>
      </c>
      <c r="E12" s="19">
        <v>0</v>
      </c>
      <c r="F12" s="26">
        <f t="shared" si="0"/>
        <v>5610</v>
      </c>
      <c r="G12" s="26">
        <f t="shared" si="0"/>
        <v>174480</v>
      </c>
      <c r="H12" s="162"/>
      <c r="I12" s="171"/>
      <c r="J12" s="174"/>
    </row>
    <row r="13" spans="1:12" x14ac:dyDescent="0.35">
      <c r="A13" s="18" t="s">
        <v>9</v>
      </c>
      <c r="B13" s="19">
        <v>115</v>
      </c>
      <c r="C13" s="19">
        <v>1866</v>
      </c>
      <c r="D13" s="19">
        <v>0</v>
      </c>
      <c r="E13" s="19">
        <v>0</v>
      </c>
      <c r="F13" s="26">
        <f t="shared" si="0"/>
        <v>115</v>
      </c>
      <c r="G13" s="26">
        <f t="shared" si="0"/>
        <v>1866</v>
      </c>
      <c r="H13" s="162"/>
      <c r="I13" s="171"/>
      <c r="J13" s="174"/>
    </row>
    <row r="14" spans="1:12" x14ac:dyDescent="0.35">
      <c r="A14" s="18" t="s">
        <v>10</v>
      </c>
      <c r="B14" s="19">
        <v>37548</v>
      </c>
      <c r="C14" s="19">
        <v>1466099</v>
      </c>
      <c r="D14" s="19">
        <v>118</v>
      </c>
      <c r="E14" s="19">
        <v>528.79999999999995</v>
      </c>
      <c r="F14" s="26">
        <f t="shared" si="0"/>
        <v>37666</v>
      </c>
      <c r="G14" s="26">
        <f t="shared" si="0"/>
        <v>1466627.8</v>
      </c>
      <c r="H14" s="162"/>
      <c r="I14" s="171"/>
      <c r="J14" s="174"/>
    </row>
    <row r="15" spans="1:12" x14ac:dyDescent="0.35">
      <c r="A15" s="18" t="s">
        <v>11</v>
      </c>
      <c r="B15" s="19">
        <v>29941</v>
      </c>
      <c r="C15" s="19">
        <v>955677</v>
      </c>
      <c r="D15" s="19">
        <v>1284</v>
      </c>
      <c r="E15" s="19">
        <v>50016</v>
      </c>
      <c r="F15" s="26">
        <f t="shared" si="0"/>
        <v>31225</v>
      </c>
      <c r="G15" s="26">
        <f t="shared" si="0"/>
        <v>1005693</v>
      </c>
      <c r="H15" s="162"/>
      <c r="I15" s="171"/>
      <c r="J15" s="174"/>
    </row>
    <row r="16" spans="1:12" x14ac:dyDescent="0.35">
      <c r="A16" s="18" t="s">
        <v>12</v>
      </c>
      <c r="B16" s="19">
        <v>9177</v>
      </c>
      <c r="C16" s="19">
        <v>325080.02142161602</v>
      </c>
      <c r="D16" s="19">
        <v>0</v>
      </c>
      <c r="E16" s="19">
        <v>0</v>
      </c>
      <c r="F16" s="26">
        <f t="shared" si="0"/>
        <v>9177</v>
      </c>
      <c r="G16" s="26">
        <f t="shared" si="0"/>
        <v>325080.02142161602</v>
      </c>
      <c r="H16" s="162"/>
      <c r="I16" s="171"/>
      <c r="J16" s="174"/>
    </row>
    <row r="17" spans="1:13" x14ac:dyDescent="0.35">
      <c r="A17" s="18" t="s">
        <v>13</v>
      </c>
      <c r="B17" s="19">
        <v>68932</v>
      </c>
      <c r="C17" s="19">
        <v>2694139</v>
      </c>
      <c r="D17" s="19">
        <v>4962</v>
      </c>
      <c r="E17" s="19">
        <v>201848</v>
      </c>
      <c r="F17" s="26">
        <f t="shared" si="0"/>
        <v>73894</v>
      </c>
      <c r="G17" s="26">
        <f t="shared" si="0"/>
        <v>2895987</v>
      </c>
      <c r="H17" s="162"/>
      <c r="I17" s="171"/>
      <c r="J17" s="174"/>
    </row>
    <row r="18" spans="1:13" ht="15" thickBot="1" x14ac:dyDescent="0.4">
      <c r="A18" s="22" t="s">
        <v>14</v>
      </c>
      <c r="B18" s="23">
        <v>2865</v>
      </c>
      <c r="C18" s="23">
        <v>102247.6399999998</v>
      </c>
      <c r="D18" s="23">
        <v>0</v>
      </c>
      <c r="E18" s="23">
        <v>0</v>
      </c>
      <c r="F18" s="27">
        <f t="shared" si="0"/>
        <v>2865</v>
      </c>
      <c r="G18" s="27">
        <f t="shared" si="0"/>
        <v>102247.6399999998</v>
      </c>
      <c r="H18" s="163"/>
      <c r="I18" s="172"/>
      <c r="J18" s="175"/>
    </row>
    <row r="19" spans="1:13" x14ac:dyDescent="0.35">
      <c r="A19" s="37" t="s">
        <v>49</v>
      </c>
      <c r="B19" s="38">
        <v>101555</v>
      </c>
      <c r="C19" s="38">
        <v>5737987.3409737088</v>
      </c>
      <c r="D19" s="38">
        <v>10389</v>
      </c>
      <c r="E19" s="38">
        <v>1726394.0999999982</v>
      </c>
      <c r="F19" s="40">
        <f t="shared" si="0"/>
        <v>111944</v>
      </c>
      <c r="G19" s="40">
        <f t="shared" si="0"/>
        <v>7464381.4409737065</v>
      </c>
      <c r="H19" s="161">
        <f>G19/G2</f>
        <v>6.5733539435178123E-2</v>
      </c>
      <c r="I19" s="170">
        <f>F19/F2</f>
        <v>6.8960716466015856E-2</v>
      </c>
      <c r="J19" s="173">
        <f>E19/G19</f>
        <v>0.23128428171200147</v>
      </c>
    </row>
    <row r="20" spans="1:13" x14ac:dyDescent="0.35">
      <c r="A20" s="18" t="s">
        <v>8</v>
      </c>
      <c r="B20" s="19">
        <v>4049</v>
      </c>
      <c r="C20" s="19">
        <v>303957</v>
      </c>
      <c r="D20" s="19">
        <v>481</v>
      </c>
      <c r="E20" s="19">
        <v>64076</v>
      </c>
      <c r="F20" s="26">
        <f t="shared" si="0"/>
        <v>4530</v>
      </c>
      <c r="G20" s="26">
        <f t="shared" si="0"/>
        <v>368033</v>
      </c>
      <c r="H20" s="162"/>
      <c r="I20" s="171"/>
      <c r="J20" s="174"/>
    </row>
    <row r="21" spans="1:13" x14ac:dyDescent="0.35">
      <c r="A21" s="18" t="s">
        <v>9</v>
      </c>
      <c r="B21" s="19">
        <v>174</v>
      </c>
      <c r="C21" s="19">
        <v>17876</v>
      </c>
      <c r="D21" s="19">
        <v>0</v>
      </c>
      <c r="E21" s="19">
        <v>0</v>
      </c>
      <c r="F21" s="26">
        <f t="shared" si="0"/>
        <v>174</v>
      </c>
      <c r="G21" s="26">
        <f t="shared" si="0"/>
        <v>17876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21273</v>
      </c>
      <c r="C22" s="19">
        <v>80784.099999999904</v>
      </c>
      <c r="D22" s="19">
        <v>2145</v>
      </c>
      <c r="E22" s="19">
        <v>19520.299999999988</v>
      </c>
      <c r="F22" s="26">
        <f t="shared" si="0"/>
        <v>23418</v>
      </c>
      <c r="G22" s="26">
        <f t="shared" si="0"/>
        <v>100304.39999999989</v>
      </c>
      <c r="H22" s="162"/>
      <c r="I22" s="171"/>
      <c r="J22" s="174"/>
    </row>
    <row r="23" spans="1:13" x14ac:dyDescent="0.35">
      <c r="A23" s="18" t="s">
        <v>11</v>
      </c>
      <c r="B23" s="19">
        <v>22027</v>
      </c>
      <c r="C23" s="19">
        <v>1611529</v>
      </c>
      <c r="D23" s="19">
        <v>2162</v>
      </c>
      <c r="E23" s="19">
        <v>388169</v>
      </c>
      <c r="F23" s="26">
        <f t="shared" si="0"/>
        <v>24189</v>
      </c>
      <c r="G23" s="26">
        <f t="shared" si="0"/>
        <v>1999698</v>
      </c>
      <c r="H23" s="162"/>
      <c r="I23" s="171"/>
      <c r="J23" s="174"/>
    </row>
    <row r="24" spans="1:13" x14ac:dyDescent="0.35">
      <c r="A24" s="18" t="s">
        <v>12</v>
      </c>
      <c r="B24" s="19">
        <v>3399</v>
      </c>
      <c r="C24" s="19">
        <v>208803.0009737098</v>
      </c>
      <c r="D24" s="19">
        <v>212</v>
      </c>
      <c r="E24" s="19">
        <v>37049</v>
      </c>
      <c r="F24" s="26">
        <f t="shared" si="0"/>
        <v>3611</v>
      </c>
      <c r="G24" s="26">
        <f t="shared" si="0"/>
        <v>245852.0009737098</v>
      </c>
      <c r="H24" s="162"/>
      <c r="I24" s="171"/>
      <c r="J24" s="174"/>
    </row>
    <row r="25" spans="1:13" x14ac:dyDescent="0.35">
      <c r="A25" s="18" t="s">
        <v>13</v>
      </c>
      <c r="B25" s="19">
        <v>49377</v>
      </c>
      <c r="C25" s="19">
        <v>3453123.9999999991</v>
      </c>
      <c r="D25" s="19">
        <v>5296</v>
      </c>
      <c r="E25" s="19">
        <v>1192139.9999999981</v>
      </c>
      <c r="F25" s="26">
        <f t="shared" si="0"/>
        <v>54673</v>
      </c>
      <c r="G25" s="26">
        <f t="shared" si="0"/>
        <v>4645263.9999999972</v>
      </c>
      <c r="H25" s="162"/>
      <c r="I25" s="171"/>
      <c r="J25" s="174"/>
    </row>
    <row r="26" spans="1:13" ht="15" thickBot="1" x14ac:dyDescent="0.4">
      <c r="A26" s="22" t="s">
        <v>14</v>
      </c>
      <c r="B26" s="23">
        <v>1256</v>
      </c>
      <c r="C26" s="23">
        <v>61914.239999999802</v>
      </c>
      <c r="D26" s="23">
        <v>93</v>
      </c>
      <c r="E26" s="23">
        <v>25439.800000000003</v>
      </c>
      <c r="F26" s="27">
        <f t="shared" si="0"/>
        <v>1349</v>
      </c>
      <c r="G26" s="27">
        <f t="shared" si="0"/>
        <v>87354.039999999804</v>
      </c>
      <c r="H26" s="163"/>
      <c r="I26" s="172"/>
      <c r="J26" s="175"/>
    </row>
    <row r="27" spans="1:13" x14ac:dyDescent="0.35">
      <c r="A27" s="37" t="s">
        <v>50</v>
      </c>
      <c r="B27" s="38">
        <v>16537</v>
      </c>
      <c r="C27" s="38">
        <v>5648937.4399999995</v>
      </c>
      <c r="D27" s="38">
        <v>7442</v>
      </c>
      <c r="E27" s="38">
        <v>6345503.8963680612</v>
      </c>
      <c r="F27" s="40">
        <f t="shared" si="0"/>
        <v>23979</v>
      </c>
      <c r="G27" s="40">
        <f t="shared" si="0"/>
        <v>11994441.336368062</v>
      </c>
      <c r="H27" s="161">
        <f>G27/G2</f>
        <v>0.10562657988767403</v>
      </c>
      <c r="I27" s="170">
        <f>F27/F2</f>
        <v>1.4771752127301098E-2</v>
      </c>
      <c r="J27" s="173">
        <f>E27/G27</f>
        <v>0.52903705294951997</v>
      </c>
    </row>
    <row r="28" spans="1:13" x14ac:dyDescent="0.35">
      <c r="A28" s="18" t="s">
        <v>8</v>
      </c>
      <c r="B28" s="19">
        <v>378</v>
      </c>
      <c r="C28" s="19">
        <v>272028</v>
      </c>
      <c r="D28" s="19">
        <v>260</v>
      </c>
      <c r="E28" s="19">
        <v>249897</v>
      </c>
      <c r="F28" s="26">
        <f t="shared" si="0"/>
        <v>638</v>
      </c>
      <c r="G28" s="26">
        <f t="shared" si="0"/>
        <v>521925</v>
      </c>
      <c r="H28" s="162"/>
      <c r="I28" s="171"/>
      <c r="J28" s="174"/>
    </row>
    <row r="29" spans="1:13" x14ac:dyDescent="0.35">
      <c r="A29" s="18" t="s">
        <v>10</v>
      </c>
      <c r="B29" s="19">
        <v>4009</v>
      </c>
      <c r="C29" s="19">
        <v>182284.79999999999</v>
      </c>
      <c r="D29" s="19">
        <v>1988</v>
      </c>
      <c r="E29" s="19">
        <v>139325.6999999999</v>
      </c>
      <c r="F29" s="26">
        <f t="shared" si="0"/>
        <v>5997</v>
      </c>
      <c r="G29" s="26">
        <f t="shared" si="0"/>
        <v>321610.49999999988</v>
      </c>
      <c r="H29" s="162"/>
      <c r="I29" s="171"/>
      <c r="J29" s="174"/>
    </row>
    <row r="30" spans="1:13" x14ac:dyDescent="0.35">
      <c r="A30" s="18" t="s">
        <v>11</v>
      </c>
      <c r="B30" s="19">
        <v>2129</v>
      </c>
      <c r="C30" s="19">
        <v>1995818</v>
      </c>
      <c r="D30" s="19">
        <v>1613</v>
      </c>
      <c r="E30" s="19">
        <v>2665584</v>
      </c>
      <c r="F30" s="26">
        <f t="shared" si="0"/>
        <v>3742</v>
      </c>
      <c r="G30" s="26">
        <f t="shared" si="0"/>
        <v>4661402</v>
      </c>
      <c r="H30" s="162"/>
      <c r="I30" s="171"/>
      <c r="J30" s="174"/>
    </row>
    <row r="31" spans="1:13" x14ac:dyDescent="0.35">
      <c r="A31" s="18" t="s">
        <v>12</v>
      </c>
      <c r="B31" s="19">
        <v>290</v>
      </c>
      <c r="C31" s="19">
        <v>248796</v>
      </c>
      <c r="D31" s="19">
        <v>229</v>
      </c>
      <c r="E31" s="19">
        <v>937544.98636806163</v>
      </c>
      <c r="F31" s="26">
        <f t="shared" si="0"/>
        <v>519</v>
      </c>
      <c r="G31" s="26">
        <f t="shared" si="0"/>
        <v>1186340.9863680615</v>
      </c>
      <c r="H31" s="162"/>
      <c r="I31" s="171"/>
      <c r="J31" s="174"/>
    </row>
    <row r="32" spans="1:13" x14ac:dyDescent="0.35">
      <c r="A32" s="18" t="s">
        <v>13</v>
      </c>
      <c r="B32" s="19">
        <v>9558</v>
      </c>
      <c r="C32" s="19">
        <v>2850811</v>
      </c>
      <c r="D32" s="19">
        <v>3269</v>
      </c>
      <c r="E32" s="19">
        <v>2274366</v>
      </c>
      <c r="F32" s="26">
        <f t="shared" si="0"/>
        <v>12827</v>
      </c>
      <c r="G32" s="26">
        <f t="shared" si="0"/>
        <v>5125177</v>
      </c>
      <c r="H32" s="162"/>
      <c r="I32" s="171"/>
      <c r="J32" s="174"/>
    </row>
    <row r="33" spans="1:10" ht="15" thickBot="1" x14ac:dyDescent="0.4">
      <c r="A33" s="22" t="s">
        <v>14</v>
      </c>
      <c r="B33" s="23">
        <v>173</v>
      </c>
      <c r="C33" s="23">
        <v>99199.639999999898</v>
      </c>
      <c r="D33" s="23">
        <v>83</v>
      </c>
      <c r="E33" s="23">
        <v>78786.209999999905</v>
      </c>
      <c r="F33" s="27">
        <f t="shared" si="0"/>
        <v>256</v>
      </c>
      <c r="G33" s="27">
        <f t="shared" si="0"/>
        <v>177985.8499999998</v>
      </c>
      <c r="H33" s="163"/>
      <c r="I33" s="172"/>
      <c r="J33" s="175"/>
    </row>
    <row r="34" spans="1:10" x14ac:dyDescent="0.35">
      <c r="A34" s="37" t="s">
        <v>18</v>
      </c>
      <c r="B34" s="38">
        <v>5263</v>
      </c>
      <c r="C34" s="38">
        <v>7577044.8700000001</v>
      </c>
      <c r="D34" s="38">
        <v>4906</v>
      </c>
      <c r="E34" s="38">
        <v>38401861.225696199</v>
      </c>
      <c r="F34" s="40">
        <f>B34+D34</f>
        <v>10169</v>
      </c>
      <c r="G34" s="40">
        <f>C34+E34</f>
        <v>45978906.095696196</v>
      </c>
      <c r="H34" s="161">
        <f>G34/G2</f>
        <v>0.4049037768136271</v>
      </c>
      <c r="I34" s="177">
        <f>F34/F2</f>
        <v>6.2643958206149075E-3</v>
      </c>
      <c r="J34" s="180">
        <f>E34/G34</f>
        <v>0.83520606483699622</v>
      </c>
    </row>
    <row r="35" spans="1:10" x14ac:dyDescent="0.35">
      <c r="A35" s="18" t="s">
        <v>8</v>
      </c>
      <c r="B35" s="19">
        <v>34</v>
      </c>
      <c r="C35" s="19">
        <v>306233</v>
      </c>
      <c r="D35" s="19">
        <v>89</v>
      </c>
      <c r="E35" s="19">
        <v>2892683</v>
      </c>
      <c r="F35" s="26">
        <f>B35+D35</f>
        <v>123</v>
      </c>
      <c r="G35" s="26">
        <f>C35+E35</f>
        <v>3198916</v>
      </c>
      <c r="H35" s="162"/>
      <c r="I35" s="178"/>
      <c r="J35" s="181"/>
    </row>
    <row r="36" spans="1:10" x14ac:dyDescent="0.35">
      <c r="A36" s="18" t="s">
        <v>10</v>
      </c>
      <c r="B36" s="19">
        <v>250</v>
      </c>
      <c r="C36" s="19">
        <v>111893.2999999998</v>
      </c>
      <c r="D36" s="19">
        <v>605</v>
      </c>
      <c r="E36" s="19">
        <v>750323.19999999879</v>
      </c>
      <c r="F36" s="26">
        <f t="shared" ref="F36:G40" si="1">B36+D36</f>
        <v>855</v>
      </c>
      <c r="G36" s="26">
        <f t="shared" si="1"/>
        <v>862216.4999999986</v>
      </c>
      <c r="H36" s="162"/>
      <c r="I36" s="178"/>
      <c r="J36" s="181"/>
    </row>
    <row r="37" spans="1:10" x14ac:dyDescent="0.35">
      <c r="A37" s="18" t="s">
        <v>11</v>
      </c>
      <c r="B37" s="19">
        <v>94</v>
      </c>
      <c r="C37" s="19">
        <v>1899109</v>
      </c>
      <c r="D37" s="19">
        <v>224</v>
      </c>
      <c r="E37" s="19">
        <v>6920063</v>
      </c>
      <c r="F37" s="26">
        <f t="shared" si="1"/>
        <v>318</v>
      </c>
      <c r="G37" s="26">
        <f t="shared" si="1"/>
        <v>8819172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87690</v>
      </c>
      <c r="D38" s="19">
        <v>13</v>
      </c>
      <c r="E38" s="19">
        <v>422336.45569620235</v>
      </c>
      <c r="F38" s="26">
        <f t="shared" si="1"/>
        <v>16</v>
      </c>
      <c r="G38" s="26">
        <f t="shared" si="1"/>
        <v>510026.45569620235</v>
      </c>
      <c r="H38" s="162"/>
      <c r="I38" s="178"/>
      <c r="J38" s="181"/>
    </row>
    <row r="39" spans="1:10" x14ac:dyDescent="0.35">
      <c r="A39" s="18" t="s">
        <v>13</v>
      </c>
      <c r="B39" s="19">
        <v>4878</v>
      </c>
      <c r="C39" s="19">
        <v>5160610</v>
      </c>
      <c r="D39" s="19">
        <v>3951</v>
      </c>
      <c r="E39" s="19">
        <v>26686670</v>
      </c>
      <c r="F39" s="26">
        <f t="shared" si="1"/>
        <v>8829</v>
      </c>
      <c r="G39" s="26">
        <f t="shared" si="1"/>
        <v>31847280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11509.5699999999</v>
      </c>
      <c r="D40" s="19">
        <v>24</v>
      </c>
      <c r="E40" s="19">
        <v>729785.57</v>
      </c>
      <c r="F40" s="28">
        <f t="shared" si="1"/>
        <v>28</v>
      </c>
      <c r="G40" s="28">
        <f t="shared" si="1"/>
        <v>741295.1399999999</v>
      </c>
      <c r="H40" s="176"/>
      <c r="I40" s="179"/>
      <c r="J40" s="182"/>
    </row>
    <row r="41" spans="1:10" x14ac:dyDescent="0.35">
      <c r="A41" s="37" t="s">
        <v>19</v>
      </c>
      <c r="B41" s="38">
        <v>0</v>
      </c>
      <c r="C41" s="38">
        <v>10</v>
      </c>
      <c r="D41" s="38">
        <v>0</v>
      </c>
      <c r="E41" s="38">
        <v>0</v>
      </c>
      <c r="F41" s="40">
        <f>B41+D41</f>
        <v>0</v>
      </c>
      <c r="G41" s="40">
        <f>C41+E41</f>
        <v>10</v>
      </c>
      <c r="H41" s="183">
        <f>G41/G2</f>
        <v>8.806294259608922E-8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10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L5" sqref="L5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2017</v>
      </c>
      <c r="B1" s="197" t="s">
        <v>0</v>
      </c>
      <c r="C1" s="42" t="s">
        <v>1</v>
      </c>
      <c r="D1" s="43" t="s">
        <v>54</v>
      </c>
      <c r="E1" s="44" t="s">
        <v>55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57</v>
      </c>
    </row>
    <row r="2" spans="1:12" ht="15" thickBot="1" x14ac:dyDescent="0.4">
      <c r="A2" s="10" t="s">
        <v>25</v>
      </c>
      <c r="B2" s="11">
        <v>1578350</v>
      </c>
      <c r="C2" s="11">
        <v>40995360.848464452</v>
      </c>
      <c r="D2" s="11">
        <v>46954</v>
      </c>
      <c r="E2" s="11">
        <v>37664266.56488996</v>
      </c>
      <c r="F2" s="12">
        <f>B2+D2</f>
        <v>1625304</v>
      </c>
      <c r="G2" s="12">
        <f>C2+E2</f>
        <v>78659627.413354412</v>
      </c>
      <c r="H2" s="13">
        <f>SUM(H3:H42)</f>
        <v>0.99999999999999989</v>
      </c>
      <c r="I2" s="14">
        <f>SUM(I3:I42)</f>
        <v>1</v>
      </c>
      <c r="J2" s="14">
        <f>E2/G2</f>
        <v>0.47882589586860314</v>
      </c>
    </row>
    <row r="3" spans="1:12" x14ac:dyDescent="0.35">
      <c r="A3" s="49" t="s">
        <v>7</v>
      </c>
      <c r="B3" s="50">
        <v>1299878.6612559999</v>
      </c>
      <c r="C3" s="50">
        <v>24399194.44846452</v>
      </c>
      <c r="D3" s="50">
        <v>17552</v>
      </c>
      <c r="E3" s="50">
        <v>406848.64399999997</v>
      </c>
      <c r="F3" s="51">
        <f>B3+D3</f>
        <v>1317430.6612559999</v>
      </c>
      <c r="G3" s="51">
        <f>C3+E3</f>
        <v>24806043.092464522</v>
      </c>
      <c r="H3" s="161">
        <f>G3/G$2</f>
        <v>0.31535927524941576</v>
      </c>
      <c r="I3" s="164">
        <f>F3/F2</f>
        <v>0.81057492091079575</v>
      </c>
      <c r="J3" s="167">
        <f>E3/G3</f>
        <v>1.6401190729350576E-2</v>
      </c>
    </row>
    <row r="4" spans="1:12" x14ac:dyDescent="0.35">
      <c r="A4" s="18" t="s">
        <v>8</v>
      </c>
      <c r="B4" s="19">
        <v>28744</v>
      </c>
      <c r="C4" s="19">
        <v>523524</v>
      </c>
      <c r="D4" s="19">
        <v>53</v>
      </c>
      <c r="E4" s="19">
        <v>2869</v>
      </c>
      <c r="F4" s="20">
        <f>B4+D4</f>
        <v>28797</v>
      </c>
      <c r="G4" s="20">
        <f t="shared" ref="F4:G33" si="0">C4+E4</f>
        <v>526393</v>
      </c>
      <c r="H4" s="162"/>
      <c r="I4" s="165"/>
      <c r="J4" s="168"/>
      <c r="L4" s="19"/>
    </row>
    <row r="5" spans="1:12" x14ac:dyDescent="0.35">
      <c r="A5" s="18" t="s">
        <v>9</v>
      </c>
      <c r="B5" s="19">
        <v>1539</v>
      </c>
      <c r="C5" s="19">
        <v>23316</v>
      </c>
      <c r="D5" s="19">
        <v>0</v>
      </c>
      <c r="E5" s="19">
        <v>0</v>
      </c>
      <c r="F5" s="20">
        <f t="shared" si="0"/>
        <v>1539</v>
      </c>
      <c r="G5" s="20">
        <f t="shared" si="0"/>
        <v>23316</v>
      </c>
      <c r="H5" s="162"/>
      <c r="I5" s="165"/>
      <c r="J5" s="168"/>
      <c r="L5" s="21"/>
    </row>
    <row r="6" spans="1:12" x14ac:dyDescent="0.35">
      <c r="A6" s="18" t="s">
        <v>10</v>
      </c>
      <c r="B6" s="19">
        <v>245904</v>
      </c>
      <c r="C6" s="19">
        <v>4676263</v>
      </c>
      <c r="D6" s="19">
        <v>730</v>
      </c>
      <c r="E6" s="19">
        <v>2068.1</v>
      </c>
      <c r="F6" s="20">
        <f t="shared" si="0"/>
        <v>246634</v>
      </c>
      <c r="G6" s="20">
        <f t="shared" si="0"/>
        <v>4678331.0999999996</v>
      </c>
      <c r="H6" s="162"/>
      <c r="I6" s="165"/>
      <c r="J6" s="168"/>
    </row>
    <row r="7" spans="1:12" x14ac:dyDescent="0.35">
      <c r="A7" s="18" t="s">
        <v>11</v>
      </c>
      <c r="B7" s="19">
        <v>229322</v>
      </c>
      <c r="C7" s="19">
        <v>4089566</v>
      </c>
      <c r="D7" s="19">
        <v>2084</v>
      </c>
      <c r="E7" s="19">
        <v>47896</v>
      </c>
      <c r="F7" s="20">
        <f t="shared" si="0"/>
        <v>231406</v>
      </c>
      <c r="G7" s="20">
        <f t="shared" si="0"/>
        <v>4137462</v>
      </c>
      <c r="H7" s="162"/>
      <c r="I7" s="165"/>
      <c r="J7" s="168"/>
    </row>
    <row r="8" spans="1:12" x14ac:dyDescent="0.35">
      <c r="A8" s="18" t="s">
        <v>12</v>
      </c>
      <c r="B8" s="19">
        <v>41202</v>
      </c>
      <c r="C8" s="19">
        <v>844696.82375851902</v>
      </c>
      <c r="D8" s="19">
        <v>238</v>
      </c>
      <c r="E8" s="19">
        <v>6793</v>
      </c>
      <c r="F8" s="20">
        <f t="shared" si="0"/>
        <v>41440</v>
      </c>
      <c r="G8" s="20">
        <f t="shared" si="0"/>
        <v>851489.82375851902</v>
      </c>
      <c r="H8" s="162"/>
      <c r="I8" s="165"/>
      <c r="J8" s="168"/>
    </row>
    <row r="9" spans="1:12" x14ac:dyDescent="0.35">
      <c r="A9" s="18" t="s">
        <v>13</v>
      </c>
      <c r="B9" s="19">
        <v>741929</v>
      </c>
      <c r="C9" s="19">
        <v>14060110</v>
      </c>
      <c r="D9" s="19">
        <v>14442</v>
      </c>
      <c r="E9" s="19">
        <v>347131</v>
      </c>
      <c r="F9" s="20">
        <f t="shared" si="0"/>
        <v>756371</v>
      </c>
      <c r="G9" s="20">
        <f t="shared" si="0"/>
        <v>14407241</v>
      </c>
      <c r="H9" s="162"/>
      <c r="I9" s="165"/>
      <c r="J9" s="168"/>
    </row>
    <row r="10" spans="1:12" ht="15" thickBot="1" x14ac:dyDescent="0.4">
      <c r="A10" s="22" t="s">
        <v>14</v>
      </c>
      <c r="B10" s="23">
        <v>11238.661255999999</v>
      </c>
      <c r="C10" s="23">
        <v>181718.62470599992</v>
      </c>
      <c r="D10" s="23">
        <v>5</v>
      </c>
      <c r="E10" s="23">
        <v>91.543999999999897</v>
      </c>
      <c r="F10" s="24">
        <f t="shared" si="0"/>
        <v>11243.661255999999</v>
      </c>
      <c r="G10" s="24">
        <f t="shared" si="0"/>
        <v>181810.16870599991</v>
      </c>
      <c r="H10" s="163"/>
      <c r="I10" s="166"/>
      <c r="J10" s="169"/>
    </row>
    <row r="11" spans="1:12" x14ac:dyDescent="0.35">
      <c r="A11" s="49" t="s">
        <v>15</v>
      </c>
      <c r="B11" s="50">
        <v>155570.33874399998</v>
      </c>
      <c r="C11" s="50">
        <v>3104238.3110291502</v>
      </c>
      <c r="D11" s="50">
        <v>6658</v>
      </c>
      <c r="E11" s="50">
        <v>143816.70000000001</v>
      </c>
      <c r="F11" s="52">
        <f t="shared" si="0"/>
        <v>162228.33874399998</v>
      </c>
      <c r="G11" s="52">
        <f t="shared" si="0"/>
        <v>3248055.0110291503</v>
      </c>
      <c r="H11" s="161">
        <f>G11/G2</f>
        <v>4.1292529825506304E-2</v>
      </c>
      <c r="I11" s="170">
        <f>F11/F2</f>
        <v>9.9814150918228206E-2</v>
      </c>
      <c r="J11" s="173">
        <f>E11/G11</f>
        <v>4.4277790712181166E-2</v>
      </c>
    </row>
    <row r="12" spans="1:12" x14ac:dyDescent="0.35">
      <c r="A12" s="18" t="s">
        <v>8</v>
      </c>
      <c r="B12" s="19">
        <v>5677</v>
      </c>
      <c r="C12" s="19">
        <v>95800</v>
      </c>
      <c r="D12" s="19">
        <v>0</v>
      </c>
      <c r="E12" s="19">
        <v>0</v>
      </c>
      <c r="F12" s="26">
        <f t="shared" si="0"/>
        <v>5677</v>
      </c>
      <c r="G12" s="26">
        <f t="shared" si="0"/>
        <v>95800</v>
      </c>
      <c r="H12" s="162"/>
      <c r="I12" s="171"/>
      <c r="J12" s="174"/>
    </row>
    <row r="13" spans="1:12" x14ac:dyDescent="0.35">
      <c r="A13" s="18" t="s">
        <v>9</v>
      </c>
      <c r="B13" s="19">
        <v>115</v>
      </c>
      <c r="C13" s="19">
        <v>1522</v>
      </c>
      <c r="D13" s="19">
        <v>0</v>
      </c>
      <c r="E13" s="19">
        <v>0</v>
      </c>
      <c r="F13" s="26">
        <f t="shared" si="0"/>
        <v>115</v>
      </c>
      <c r="G13" s="26">
        <f t="shared" si="0"/>
        <v>1522</v>
      </c>
      <c r="H13" s="162"/>
      <c r="I13" s="171"/>
      <c r="J13" s="174"/>
    </row>
    <row r="14" spans="1:12" x14ac:dyDescent="0.35">
      <c r="A14" s="18" t="s">
        <v>10</v>
      </c>
      <c r="B14" s="19">
        <v>38386</v>
      </c>
      <c r="C14" s="19">
        <v>821576</v>
      </c>
      <c r="D14" s="19">
        <v>164</v>
      </c>
      <c r="E14" s="19">
        <v>363.69999999999902</v>
      </c>
      <c r="F14" s="26">
        <f t="shared" si="0"/>
        <v>38550</v>
      </c>
      <c r="G14" s="26">
        <f t="shared" si="0"/>
        <v>821939.7</v>
      </c>
      <c r="H14" s="162"/>
      <c r="I14" s="171"/>
      <c r="J14" s="174"/>
    </row>
    <row r="15" spans="1:12" x14ac:dyDescent="0.35">
      <c r="A15" s="18" t="s">
        <v>11</v>
      </c>
      <c r="B15" s="19">
        <v>29785</v>
      </c>
      <c r="C15" s="19">
        <v>546478</v>
      </c>
      <c r="D15" s="19">
        <v>1215</v>
      </c>
      <c r="E15" s="19">
        <v>27564</v>
      </c>
      <c r="F15" s="26">
        <f t="shared" si="0"/>
        <v>31000</v>
      </c>
      <c r="G15" s="26">
        <f t="shared" si="0"/>
        <v>574042</v>
      </c>
      <c r="H15" s="162"/>
      <c r="I15" s="171"/>
      <c r="J15" s="174"/>
    </row>
    <row r="16" spans="1:12" x14ac:dyDescent="0.35">
      <c r="A16" s="18" t="s">
        <v>12</v>
      </c>
      <c r="B16" s="19">
        <v>9300</v>
      </c>
      <c r="C16" s="19">
        <v>170603.93573515001</v>
      </c>
      <c r="D16" s="19">
        <v>0</v>
      </c>
      <c r="E16" s="19">
        <v>0</v>
      </c>
      <c r="F16" s="26">
        <f t="shared" si="0"/>
        <v>9300</v>
      </c>
      <c r="G16" s="26">
        <f t="shared" si="0"/>
        <v>170603.93573515001</v>
      </c>
      <c r="H16" s="162"/>
      <c r="I16" s="171"/>
      <c r="J16" s="174"/>
    </row>
    <row r="17" spans="1:13" x14ac:dyDescent="0.35">
      <c r="A17" s="18" t="s">
        <v>13</v>
      </c>
      <c r="B17" s="19">
        <v>69436</v>
      </c>
      <c r="C17" s="19">
        <v>1404781</v>
      </c>
      <c r="D17" s="19">
        <v>5279</v>
      </c>
      <c r="E17" s="19">
        <v>115889</v>
      </c>
      <c r="F17" s="26">
        <f t="shared" si="0"/>
        <v>74715</v>
      </c>
      <c r="G17" s="26">
        <f t="shared" si="0"/>
        <v>1520670</v>
      </c>
      <c r="H17" s="162"/>
      <c r="I17" s="171"/>
      <c r="J17" s="174"/>
    </row>
    <row r="18" spans="1:13" ht="15" thickBot="1" x14ac:dyDescent="0.4">
      <c r="A18" s="22" t="s">
        <v>14</v>
      </c>
      <c r="B18" s="23">
        <v>2871.3387439999888</v>
      </c>
      <c r="C18" s="23">
        <v>63477.375293999998</v>
      </c>
      <c r="D18" s="23">
        <v>0</v>
      </c>
      <c r="E18" s="23">
        <v>0</v>
      </c>
      <c r="F18" s="27">
        <f t="shared" si="0"/>
        <v>2871.3387439999888</v>
      </c>
      <c r="G18" s="27">
        <f t="shared" si="0"/>
        <v>63477.375293999998</v>
      </c>
      <c r="H18" s="163"/>
      <c r="I18" s="172"/>
      <c r="J18" s="175"/>
    </row>
    <row r="19" spans="1:13" x14ac:dyDescent="0.35">
      <c r="A19" s="49" t="s">
        <v>49</v>
      </c>
      <c r="B19" s="50">
        <v>100873</v>
      </c>
      <c r="C19" s="50">
        <v>3841018.4889707877</v>
      </c>
      <c r="D19" s="50">
        <v>10375</v>
      </c>
      <c r="E19" s="50">
        <v>1165853.3479999991</v>
      </c>
      <c r="F19" s="52">
        <f t="shared" si="0"/>
        <v>111248</v>
      </c>
      <c r="G19" s="52">
        <f t="shared" si="0"/>
        <v>5006871.8369707866</v>
      </c>
      <c r="H19" s="161">
        <f>G19/G2</f>
        <v>6.3652371637355945E-2</v>
      </c>
      <c r="I19" s="170">
        <f>F19/F2</f>
        <v>6.8447502744102023E-2</v>
      </c>
      <c r="J19" s="173">
        <f>E19/G19</f>
        <v>0.23285064726269356</v>
      </c>
    </row>
    <row r="20" spans="1:13" x14ac:dyDescent="0.35">
      <c r="A20" s="18" t="s">
        <v>8</v>
      </c>
      <c r="B20" s="19">
        <v>4031</v>
      </c>
      <c r="C20" s="19">
        <v>220561</v>
      </c>
      <c r="D20" s="19">
        <v>484</v>
      </c>
      <c r="E20" s="19">
        <v>39070</v>
      </c>
      <c r="F20" s="26">
        <f t="shared" si="0"/>
        <v>4515</v>
      </c>
      <c r="G20" s="26">
        <f t="shared" si="0"/>
        <v>259631</v>
      </c>
      <c r="H20" s="162"/>
      <c r="I20" s="171"/>
      <c r="J20" s="174"/>
    </row>
    <row r="21" spans="1:13" x14ac:dyDescent="0.35">
      <c r="A21" s="18" t="s">
        <v>9</v>
      </c>
      <c r="B21" s="19">
        <v>172</v>
      </c>
      <c r="C21" s="19">
        <v>12278</v>
      </c>
      <c r="D21" s="19">
        <v>0</v>
      </c>
      <c r="E21" s="19">
        <v>0</v>
      </c>
      <c r="F21" s="26">
        <f t="shared" si="0"/>
        <v>172</v>
      </c>
      <c r="G21" s="26">
        <f t="shared" si="0"/>
        <v>12278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21136</v>
      </c>
      <c r="C22" s="19">
        <v>46823.799999999901</v>
      </c>
      <c r="D22" s="19">
        <v>2166</v>
      </c>
      <c r="E22" s="19">
        <v>10631.69999999999</v>
      </c>
      <c r="F22" s="26">
        <f t="shared" si="0"/>
        <v>23302</v>
      </c>
      <c r="G22" s="26">
        <f t="shared" si="0"/>
        <v>57455.499999999891</v>
      </c>
      <c r="H22" s="162"/>
      <c r="I22" s="171"/>
      <c r="J22" s="174"/>
    </row>
    <row r="23" spans="1:13" x14ac:dyDescent="0.35">
      <c r="A23" s="18" t="s">
        <v>11</v>
      </c>
      <c r="B23" s="19">
        <v>21931</v>
      </c>
      <c r="C23" s="19">
        <v>1065543</v>
      </c>
      <c r="D23" s="19">
        <v>2144</v>
      </c>
      <c r="E23" s="19">
        <v>220692</v>
      </c>
      <c r="F23" s="26">
        <f t="shared" si="0"/>
        <v>24075</v>
      </c>
      <c r="G23" s="26">
        <f t="shared" si="0"/>
        <v>1286235</v>
      </c>
      <c r="H23" s="162"/>
      <c r="I23" s="171"/>
      <c r="J23" s="174"/>
    </row>
    <row r="24" spans="1:13" x14ac:dyDescent="0.35">
      <c r="A24" s="18" t="s">
        <v>12</v>
      </c>
      <c r="B24" s="19">
        <v>3394</v>
      </c>
      <c r="C24" s="19">
        <v>120447.8899707886</v>
      </c>
      <c r="D24" s="19">
        <v>212</v>
      </c>
      <c r="E24" s="19">
        <v>25259</v>
      </c>
      <c r="F24" s="26">
        <f t="shared" si="0"/>
        <v>3606</v>
      </c>
      <c r="G24" s="26">
        <f t="shared" si="0"/>
        <v>145706.88997078862</v>
      </c>
      <c r="H24" s="162"/>
      <c r="I24" s="171"/>
      <c r="J24" s="174"/>
    </row>
    <row r="25" spans="1:13" x14ac:dyDescent="0.35">
      <c r="A25" s="18" t="s">
        <v>13</v>
      </c>
      <c r="B25" s="19">
        <v>48940</v>
      </c>
      <c r="C25" s="19">
        <v>2325324.9999999991</v>
      </c>
      <c r="D25" s="19">
        <v>5277</v>
      </c>
      <c r="E25" s="19">
        <v>863479.99999999895</v>
      </c>
      <c r="F25" s="26">
        <f t="shared" si="0"/>
        <v>54217</v>
      </c>
      <c r="G25" s="26">
        <f t="shared" si="0"/>
        <v>3188804.9999999981</v>
      </c>
      <c r="H25" s="162"/>
      <c r="I25" s="171"/>
      <c r="J25" s="174"/>
    </row>
    <row r="26" spans="1:13" ht="15" thickBot="1" x14ac:dyDescent="0.4">
      <c r="A26" s="22" t="s">
        <v>14</v>
      </c>
      <c r="B26" s="23">
        <v>1269</v>
      </c>
      <c r="C26" s="23">
        <v>50039.798999999897</v>
      </c>
      <c r="D26" s="23">
        <v>92</v>
      </c>
      <c r="E26" s="23">
        <v>6720.6479999999901</v>
      </c>
      <c r="F26" s="27">
        <f t="shared" si="0"/>
        <v>1361</v>
      </c>
      <c r="G26" s="27">
        <f t="shared" si="0"/>
        <v>56760.446999999884</v>
      </c>
      <c r="H26" s="163"/>
      <c r="I26" s="172"/>
      <c r="J26" s="175"/>
    </row>
    <row r="27" spans="1:13" x14ac:dyDescent="0.35">
      <c r="A27" s="49" t="s">
        <v>50</v>
      </c>
      <c r="B27" s="50">
        <v>16668</v>
      </c>
      <c r="C27" s="50">
        <v>3855458.3979999991</v>
      </c>
      <c r="D27" s="50">
        <v>7431</v>
      </c>
      <c r="E27" s="50">
        <v>3031546.9010000001</v>
      </c>
      <c r="F27" s="52">
        <f t="shared" si="0"/>
        <v>24099</v>
      </c>
      <c r="G27" s="52">
        <f t="shared" si="0"/>
        <v>6887005.2989999987</v>
      </c>
      <c r="H27" s="161">
        <f>G27/G2</f>
        <v>8.7554512085455921E-2</v>
      </c>
      <c r="I27" s="170">
        <f>F27/F2</f>
        <v>1.4827379985528862E-2</v>
      </c>
      <c r="J27" s="173">
        <f>E27/G27</f>
        <v>0.44018361673689788</v>
      </c>
    </row>
    <row r="28" spans="1:13" x14ac:dyDescent="0.35">
      <c r="A28" s="18" t="s">
        <v>8</v>
      </c>
      <c r="B28" s="19">
        <v>379</v>
      </c>
      <c r="C28" s="19">
        <v>189032</v>
      </c>
      <c r="D28" s="19">
        <v>260</v>
      </c>
      <c r="E28" s="19">
        <v>170900</v>
      </c>
      <c r="F28" s="26">
        <f t="shared" si="0"/>
        <v>639</v>
      </c>
      <c r="G28" s="26">
        <f t="shared" si="0"/>
        <v>359932</v>
      </c>
      <c r="H28" s="162"/>
      <c r="I28" s="171"/>
      <c r="J28" s="174"/>
    </row>
    <row r="29" spans="1:13" x14ac:dyDescent="0.35">
      <c r="A29" s="18" t="s">
        <v>10</v>
      </c>
      <c r="B29" s="19">
        <v>4005</v>
      </c>
      <c r="C29" s="19">
        <v>125253.39999999991</v>
      </c>
      <c r="D29" s="19">
        <v>1984</v>
      </c>
      <c r="E29" s="19">
        <v>89987</v>
      </c>
      <c r="F29" s="26">
        <f t="shared" si="0"/>
        <v>5989</v>
      </c>
      <c r="G29" s="26">
        <f t="shared" si="0"/>
        <v>215240.39999999991</v>
      </c>
      <c r="H29" s="162"/>
      <c r="I29" s="171"/>
      <c r="J29" s="174"/>
    </row>
    <row r="30" spans="1:13" x14ac:dyDescent="0.35">
      <c r="A30" s="18" t="s">
        <v>11</v>
      </c>
      <c r="B30" s="19">
        <v>2136</v>
      </c>
      <c r="C30" s="19">
        <v>1404207</v>
      </c>
      <c r="D30" s="19">
        <v>1599</v>
      </c>
      <c r="E30" s="19">
        <v>1597082</v>
      </c>
      <c r="F30" s="26">
        <f t="shared" si="0"/>
        <v>3735</v>
      </c>
      <c r="G30" s="26">
        <f t="shared" si="0"/>
        <v>3001289</v>
      </c>
      <c r="H30" s="162"/>
      <c r="I30" s="171"/>
      <c r="J30" s="174"/>
    </row>
    <row r="31" spans="1:13" x14ac:dyDescent="0.35">
      <c r="A31" s="18" t="s">
        <v>12</v>
      </c>
      <c r="B31" s="19">
        <v>294</v>
      </c>
      <c r="C31" s="19">
        <v>124965</v>
      </c>
      <c r="D31" s="19">
        <v>227</v>
      </c>
      <c r="E31" s="19">
        <v>-455597.99999999942</v>
      </c>
      <c r="F31" s="26">
        <f t="shared" si="0"/>
        <v>521</v>
      </c>
      <c r="G31" s="26">
        <f t="shared" si="0"/>
        <v>-330632.99999999942</v>
      </c>
      <c r="H31" s="162"/>
      <c r="I31" s="171"/>
      <c r="J31" s="174"/>
    </row>
    <row r="32" spans="1:13" x14ac:dyDescent="0.35">
      <c r="A32" s="18" t="s">
        <v>13</v>
      </c>
      <c r="B32" s="19">
        <v>9679</v>
      </c>
      <c r="C32" s="19">
        <v>1944213.9999999991</v>
      </c>
      <c r="D32" s="19">
        <v>3278</v>
      </c>
      <c r="E32" s="19">
        <v>1579623</v>
      </c>
      <c r="F32" s="26">
        <f t="shared" si="0"/>
        <v>12957</v>
      </c>
      <c r="G32" s="26">
        <f t="shared" si="0"/>
        <v>3523836.9999999991</v>
      </c>
      <c r="H32" s="162"/>
      <c r="I32" s="171"/>
      <c r="J32" s="174"/>
    </row>
    <row r="33" spans="1:10" ht="15" thickBot="1" x14ac:dyDescent="0.4">
      <c r="A33" s="22" t="s">
        <v>14</v>
      </c>
      <c r="B33" s="23">
        <v>175</v>
      </c>
      <c r="C33" s="23">
        <v>67786.997999999905</v>
      </c>
      <c r="D33" s="23">
        <v>83</v>
      </c>
      <c r="E33" s="23">
        <v>49552.900999999802</v>
      </c>
      <c r="F33" s="27">
        <f t="shared" si="0"/>
        <v>258</v>
      </c>
      <c r="G33" s="27">
        <f t="shared" si="0"/>
        <v>117339.89899999971</v>
      </c>
      <c r="H33" s="163"/>
      <c r="I33" s="172"/>
      <c r="J33" s="175"/>
    </row>
    <row r="34" spans="1:10" x14ac:dyDescent="0.35">
      <c r="A34" s="49" t="s">
        <v>18</v>
      </c>
      <c r="B34" s="50">
        <v>5360</v>
      </c>
      <c r="C34" s="50">
        <v>5795441.6019999897</v>
      </c>
      <c r="D34" s="50">
        <v>4938</v>
      </c>
      <c r="E34" s="50">
        <v>32916200.971889958</v>
      </c>
      <c r="F34" s="52">
        <f>B34+D34</f>
        <v>10298</v>
      </c>
      <c r="G34" s="52">
        <f>C34+E34</f>
        <v>38711642.573889948</v>
      </c>
      <c r="H34" s="161">
        <f>G34/G2</f>
        <v>0.49214118915744687</v>
      </c>
      <c r="I34" s="177">
        <f>F34/F2</f>
        <v>6.3360454413451265E-3</v>
      </c>
      <c r="J34" s="180">
        <f>E34/G34</f>
        <v>0.85029202543038374</v>
      </c>
    </row>
    <row r="35" spans="1:10" x14ac:dyDescent="0.35">
      <c r="A35" s="18" t="s">
        <v>8</v>
      </c>
      <c r="B35" s="19">
        <v>33</v>
      </c>
      <c r="C35" s="19">
        <v>239793</v>
      </c>
      <c r="D35" s="19">
        <v>88</v>
      </c>
      <c r="E35" s="19">
        <v>2769311</v>
      </c>
      <c r="F35" s="26">
        <f>B35+D35</f>
        <v>121</v>
      </c>
      <c r="G35" s="26">
        <f>C35+E35</f>
        <v>3009104</v>
      </c>
      <c r="H35" s="162"/>
      <c r="I35" s="178"/>
      <c r="J35" s="181"/>
    </row>
    <row r="36" spans="1:10" x14ac:dyDescent="0.35">
      <c r="A36" s="18" t="s">
        <v>10</v>
      </c>
      <c r="B36" s="19">
        <v>250</v>
      </c>
      <c r="C36" s="19">
        <v>82950.799999999901</v>
      </c>
      <c r="D36" s="19">
        <v>603</v>
      </c>
      <c r="E36" s="19">
        <v>595231.59999999986</v>
      </c>
      <c r="F36" s="26">
        <f t="shared" ref="F36:G40" si="1">B36+D36</f>
        <v>853</v>
      </c>
      <c r="G36" s="26">
        <f t="shared" si="1"/>
        <v>678182.39999999979</v>
      </c>
      <c r="H36" s="162"/>
      <c r="I36" s="178"/>
      <c r="J36" s="181"/>
    </row>
    <row r="37" spans="1:10" x14ac:dyDescent="0.35">
      <c r="A37" s="18" t="s">
        <v>11</v>
      </c>
      <c r="B37" s="19">
        <v>94</v>
      </c>
      <c r="C37" s="19">
        <v>1957213</v>
      </c>
      <c r="D37" s="19">
        <v>221</v>
      </c>
      <c r="E37" s="19">
        <v>5832740</v>
      </c>
      <c r="F37" s="26">
        <f t="shared" si="1"/>
        <v>315</v>
      </c>
      <c r="G37" s="26">
        <f t="shared" si="1"/>
        <v>7789953</v>
      </c>
      <c r="H37" s="162"/>
      <c r="I37" s="178"/>
      <c r="J37" s="181"/>
    </row>
    <row r="38" spans="1:10" x14ac:dyDescent="0.35">
      <c r="A38" s="18" t="s">
        <v>12</v>
      </c>
      <c r="B38" s="19">
        <v>4</v>
      </c>
      <c r="C38" s="19">
        <v>73580</v>
      </c>
      <c r="D38" s="19">
        <v>12</v>
      </c>
      <c r="E38" s="19">
        <v>293577.81888997037</v>
      </c>
      <c r="F38" s="26">
        <f t="shared" si="1"/>
        <v>16</v>
      </c>
      <c r="G38" s="26">
        <f t="shared" si="1"/>
        <v>367157.81888997037</v>
      </c>
      <c r="H38" s="162"/>
      <c r="I38" s="178"/>
      <c r="J38" s="181"/>
    </row>
    <row r="39" spans="1:10" x14ac:dyDescent="0.35">
      <c r="A39" s="18" t="s">
        <v>13</v>
      </c>
      <c r="B39" s="19">
        <v>4975</v>
      </c>
      <c r="C39" s="19">
        <v>3409785.9999999898</v>
      </c>
      <c r="D39" s="19">
        <v>3991</v>
      </c>
      <c r="E39" s="19">
        <v>23034962.999999989</v>
      </c>
      <c r="F39" s="26">
        <f t="shared" si="1"/>
        <v>8966</v>
      </c>
      <c r="G39" s="26">
        <f t="shared" si="1"/>
        <v>26444748.999999978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32118.801999999901</v>
      </c>
      <c r="D40" s="19">
        <v>23</v>
      </c>
      <c r="E40" s="19">
        <v>390377.5529999999</v>
      </c>
      <c r="F40" s="28">
        <f t="shared" si="1"/>
        <v>27</v>
      </c>
      <c r="G40" s="28">
        <f t="shared" si="1"/>
        <v>422496.35499999981</v>
      </c>
      <c r="H40" s="176"/>
      <c r="I40" s="179"/>
      <c r="J40" s="182"/>
    </row>
    <row r="41" spans="1:10" x14ac:dyDescent="0.35">
      <c r="A41" s="49" t="s">
        <v>19</v>
      </c>
      <c r="B41" s="50">
        <v>0</v>
      </c>
      <c r="C41" s="50">
        <v>9.5999999999999908</v>
      </c>
      <c r="D41" s="50">
        <v>0</v>
      </c>
      <c r="E41" s="50">
        <v>0</v>
      </c>
      <c r="F41" s="52">
        <f>B41+D41</f>
        <v>0</v>
      </c>
      <c r="G41" s="52">
        <f>C41+E41</f>
        <v>9.5999999999999908</v>
      </c>
      <c r="H41" s="183">
        <f>G41/G2</f>
        <v>1.2204481912369387E-7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9.5999999999999908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9.5999999999999908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2017</v>
      </c>
      <c r="B1" s="197" t="s">
        <v>0</v>
      </c>
      <c r="C1" s="42" t="s">
        <v>1</v>
      </c>
      <c r="D1" s="43" t="s">
        <v>54</v>
      </c>
      <c r="E1" s="44" t="s">
        <v>55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57</v>
      </c>
    </row>
    <row r="2" spans="1:12" ht="15" thickBot="1" x14ac:dyDescent="0.4">
      <c r="A2" s="10" t="s">
        <v>26</v>
      </c>
      <c r="B2" s="11">
        <v>1581832</v>
      </c>
      <c r="C2" s="11">
        <v>36861683.392846011</v>
      </c>
      <c r="D2" s="11">
        <v>49332</v>
      </c>
      <c r="E2" s="11">
        <v>38265419.288791418</v>
      </c>
      <c r="F2" s="12">
        <f>B2+D2</f>
        <v>1631164</v>
      </c>
      <c r="G2" s="12">
        <f>C2+E2</f>
        <v>75127102.681637436</v>
      </c>
      <c r="H2" s="13">
        <f>SUM(H3:H42)</f>
        <v>0.99999999999999978</v>
      </c>
      <c r="I2" s="14">
        <f>SUM(I3:I42)</f>
        <v>0.99999999999999989</v>
      </c>
      <c r="J2" s="14">
        <f>E2/G2</f>
        <v>0.50934240670703057</v>
      </c>
    </row>
    <row r="3" spans="1:12" x14ac:dyDescent="0.35">
      <c r="A3" s="49" t="s">
        <v>7</v>
      </c>
      <c r="B3" s="50">
        <v>1303514.9074969999</v>
      </c>
      <c r="C3" s="50">
        <v>21141201.464484736</v>
      </c>
      <c r="D3" s="50">
        <v>19451</v>
      </c>
      <c r="E3" s="50">
        <v>371865.4</v>
      </c>
      <c r="F3" s="51">
        <f>B3+D3</f>
        <v>1322965.9074969999</v>
      </c>
      <c r="G3" s="51">
        <f>C3+E3</f>
        <v>21513066.864484735</v>
      </c>
      <c r="H3" s="161">
        <f>G3/G$2</f>
        <v>0.28635560399087451</v>
      </c>
      <c r="I3" s="164">
        <f>F3/F2</f>
        <v>0.8110563422788879</v>
      </c>
      <c r="J3" s="167">
        <f>E3/G3</f>
        <v>1.728555962487623E-2</v>
      </c>
    </row>
    <row r="4" spans="1:12" x14ac:dyDescent="0.35">
      <c r="A4" s="18" t="s">
        <v>8</v>
      </c>
      <c r="B4" s="19">
        <v>28473</v>
      </c>
      <c r="C4" s="19">
        <v>428073</v>
      </c>
      <c r="D4" s="19">
        <v>53</v>
      </c>
      <c r="E4" s="19">
        <v>1983</v>
      </c>
      <c r="F4" s="20">
        <f>B4+D4</f>
        <v>28526</v>
      </c>
      <c r="G4" s="20">
        <f t="shared" ref="F4:G33" si="0">C4+E4</f>
        <v>430056</v>
      </c>
      <c r="H4" s="162"/>
      <c r="I4" s="165"/>
      <c r="J4" s="168"/>
      <c r="L4" s="19"/>
    </row>
    <row r="5" spans="1:12" x14ac:dyDescent="0.35">
      <c r="A5" s="18" t="s">
        <v>9</v>
      </c>
      <c r="B5" s="19">
        <v>1540</v>
      </c>
      <c r="C5" s="19">
        <v>27572</v>
      </c>
      <c r="D5" s="19">
        <v>0</v>
      </c>
      <c r="E5" s="19">
        <v>0</v>
      </c>
      <c r="F5" s="20">
        <f t="shared" si="0"/>
        <v>1540</v>
      </c>
      <c r="G5" s="20">
        <f t="shared" si="0"/>
        <v>27572</v>
      </c>
      <c r="H5" s="162"/>
      <c r="I5" s="165"/>
      <c r="J5" s="168"/>
      <c r="L5" s="21"/>
    </row>
    <row r="6" spans="1:12" x14ac:dyDescent="0.35">
      <c r="A6" s="18" t="s">
        <v>10</v>
      </c>
      <c r="B6" s="19">
        <v>246336</v>
      </c>
      <c r="C6" s="19">
        <v>4150577</v>
      </c>
      <c r="D6" s="19">
        <v>750</v>
      </c>
      <c r="E6" s="19">
        <v>2190.4</v>
      </c>
      <c r="F6" s="20">
        <f t="shared" si="0"/>
        <v>247086</v>
      </c>
      <c r="G6" s="20">
        <f t="shared" si="0"/>
        <v>4152767.4</v>
      </c>
      <c r="H6" s="162"/>
      <c r="I6" s="165"/>
      <c r="J6" s="168"/>
    </row>
    <row r="7" spans="1:12" x14ac:dyDescent="0.35">
      <c r="A7" s="18" t="s">
        <v>11</v>
      </c>
      <c r="B7" s="19">
        <v>229249</v>
      </c>
      <c r="C7" s="19">
        <v>3551810</v>
      </c>
      <c r="D7" s="19">
        <v>2298</v>
      </c>
      <c r="E7" s="19">
        <v>33323</v>
      </c>
      <c r="F7" s="20">
        <f t="shared" si="0"/>
        <v>231547</v>
      </c>
      <c r="G7" s="20">
        <f t="shared" si="0"/>
        <v>3585133</v>
      </c>
      <c r="H7" s="162"/>
      <c r="I7" s="165"/>
      <c r="J7" s="168"/>
    </row>
    <row r="8" spans="1:12" x14ac:dyDescent="0.35">
      <c r="A8" s="18" t="s">
        <v>12</v>
      </c>
      <c r="B8" s="19">
        <v>40935</v>
      </c>
      <c r="C8" s="19">
        <v>652571.64230019448</v>
      </c>
      <c r="D8" s="19">
        <v>238</v>
      </c>
      <c r="E8" s="19">
        <v>5350</v>
      </c>
      <c r="F8" s="20">
        <f t="shared" si="0"/>
        <v>41173</v>
      </c>
      <c r="G8" s="20">
        <f t="shared" si="0"/>
        <v>657921.64230019448</v>
      </c>
      <c r="H8" s="162"/>
      <c r="I8" s="165"/>
      <c r="J8" s="168"/>
    </row>
    <row r="9" spans="1:12" x14ac:dyDescent="0.35">
      <c r="A9" s="18" t="s">
        <v>13</v>
      </c>
      <c r="B9" s="19">
        <v>745748</v>
      </c>
      <c r="C9" s="19">
        <v>12161682</v>
      </c>
      <c r="D9" s="19">
        <v>16112</v>
      </c>
      <c r="E9" s="19">
        <v>329019</v>
      </c>
      <c r="F9" s="20">
        <f t="shared" si="0"/>
        <v>761860</v>
      </c>
      <c r="G9" s="20">
        <f t="shared" si="0"/>
        <v>12490701</v>
      </c>
      <c r="H9" s="162"/>
      <c r="I9" s="165"/>
      <c r="J9" s="168"/>
    </row>
    <row r="10" spans="1:12" ht="15" thickBot="1" x14ac:dyDescent="0.4">
      <c r="A10" s="22" t="s">
        <v>14</v>
      </c>
      <c r="B10" s="23">
        <v>11233.907497</v>
      </c>
      <c r="C10" s="23">
        <v>168915.82218453989</v>
      </c>
      <c r="D10" s="23">
        <v>0</v>
      </c>
      <c r="E10" s="23">
        <v>0</v>
      </c>
      <c r="F10" s="24">
        <f t="shared" si="0"/>
        <v>11233.907497</v>
      </c>
      <c r="G10" s="24">
        <f t="shared" si="0"/>
        <v>168915.82218453989</v>
      </c>
      <c r="H10" s="163"/>
      <c r="I10" s="166"/>
      <c r="J10" s="169"/>
    </row>
    <row r="11" spans="1:12" x14ac:dyDescent="0.35">
      <c r="A11" s="49" t="s">
        <v>15</v>
      </c>
      <c r="B11" s="50">
        <v>155370.09250299999</v>
      </c>
      <c r="C11" s="50">
        <v>2602941.7546770573</v>
      </c>
      <c r="D11" s="50">
        <v>7099</v>
      </c>
      <c r="E11" s="50">
        <v>139445.80000000002</v>
      </c>
      <c r="F11" s="52">
        <f t="shared" si="0"/>
        <v>162469.09250299999</v>
      </c>
      <c r="G11" s="52">
        <f t="shared" si="0"/>
        <v>2742387.5546770571</v>
      </c>
      <c r="H11" s="161">
        <f>G11/G2</f>
        <v>3.6503305156041263E-2</v>
      </c>
      <c r="I11" s="170">
        <f>F11/F2</f>
        <v>9.9603162222192246E-2</v>
      </c>
      <c r="J11" s="173">
        <f>E11/G11</f>
        <v>5.0848320020333931E-2</v>
      </c>
    </row>
    <row r="12" spans="1:12" x14ac:dyDescent="0.35">
      <c r="A12" s="18" t="s">
        <v>8</v>
      </c>
      <c r="B12" s="19">
        <v>5861</v>
      </c>
      <c r="C12" s="19">
        <v>79908</v>
      </c>
      <c r="D12" s="19">
        <v>0</v>
      </c>
      <c r="E12" s="19">
        <v>0</v>
      </c>
      <c r="F12" s="26">
        <f t="shared" si="0"/>
        <v>5861</v>
      </c>
      <c r="G12" s="26">
        <f t="shared" si="0"/>
        <v>79908</v>
      </c>
      <c r="H12" s="162"/>
      <c r="I12" s="171"/>
      <c r="J12" s="174"/>
    </row>
    <row r="13" spans="1:12" x14ac:dyDescent="0.35">
      <c r="A13" s="18" t="s">
        <v>9</v>
      </c>
      <c r="B13" s="19">
        <v>114</v>
      </c>
      <c r="C13" s="19">
        <v>1703</v>
      </c>
      <c r="D13" s="19">
        <v>0</v>
      </c>
      <c r="E13" s="19">
        <v>0</v>
      </c>
      <c r="F13" s="26">
        <f t="shared" si="0"/>
        <v>114</v>
      </c>
      <c r="G13" s="26">
        <f t="shared" si="0"/>
        <v>1703</v>
      </c>
      <c r="H13" s="162"/>
      <c r="I13" s="171"/>
      <c r="J13" s="174"/>
    </row>
    <row r="14" spans="1:12" x14ac:dyDescent="0.35">
      <c r="A14" s="18" t="s">
        <v>10</v>
      </c>
      <c r="B14" s="19">
        <v>37990</v>
      </c>
      <c r="C14" s="19">
        <v>690243</v>
      </c>
      <c r="D14" s="19">
        <v>75</v>
      </c>
      <c r="E14" s="19">
        <v>141.099999999999</v>
      </c>
      <c r="F14" s="26">
        <f t="shared" si="0"/>
        <v>38065</v>
      </c>
      <c r="G14" s="26">
        <f t="shared" si="0"/>
        <v>690384.1</v>
      </c>
      <c r="H14" s="162"/>
      <c r="I14" s="171"/>
      <c r="J14" s="174"/>
    </row>
    <row r="15" spans="1:12" x14ac:dyDescent="0.35">
      <c r="A15" s="18" t="s">
        <v>11</v>
      </c>
      <c r="B15" s="19">
        <v>29752</v>
      </c>
      <c r="C15" s="19">
        <v>475994</v>
      </c>
      <c r="D15" s="19">
        <v>1263</v>
      </c>
      <c r="E15" s="19">
        <v>23990</v>
      </c>
      <c r="F15" s="26">
        <f t="shared" si="0"/>
        <v>31015</v>
      </c>
      <c r="G15" s="26">
        <f t="shared" si="0"/>
        <v>499984</v>
      </c>
      <c r="H15" s="162"/>
      <c r="I15" s="171"/>
      <c r="J15" s="174"/>
    </row>
    <row r="16" spans="1:12" x14ac:dyDescent="0.35">
      <c r="A16" s="18" t="s">
        <v>12</v>
      </c>
      <c r="B16" s="19">
        <v>9421</v>
      </c>
      <c r="C16" s="19">
        <v>139219.9668615975</v>
      </c>
      <c r="D16" s="19">
        <v>0</v>
      </c>
      <c r="E16" s="19">
        <v>0</v>
      </c>
      <c r="F16" s="26">
        <f t="shared" si="0"/>
        <v>9421</v>
      </c>
      <c r="G16" s="26">
        <f t="shared" si="0"/>
        <v>139219.9668615975</v>
      </c>
      <c r="H16" s="162"/>
      <c r="I16" s="171"/>
      <c r="J16" s="174"/>
    </row>
    <row r="17" spans="1:13" x14ac:dyDescent="0.35">
      <c r="A17" s="18" t="s">
        <v>13</v>
      </c>
      <c r="B17" s="19">
        <v>69362</v>
      </c>
      <c r="C17" s="19">
        <v>1157034</v>
      </c>
      <c r="D17" s="19">
        <v>5756</v>
      </c>
      <c r="E17" s="19">
        <v>115253</v>
      </c>
      <c r="F17" s="26">
        <f t="shared" si="0"/>
        <v>75118</v>
      </c>
      <c r="G17" s="26">
        <f t="shared" si="0"/>
        <v>1272287</v>
      </c>
      <c r="H17" s="162"/>
      <c r="I17" s="171"/>
      <c r="J17" s="174"/>
    </row>
    <row r="18" spans="1:13" ht="15" thickBot="1" x14ac:dyDescent="0.4">
      <c r="A18" s="22" t="s">
        <v>14</v>
      </c>
      <c r="B18" s="23">
        <v>2870.0925029999999</v>
      </c>
      <c r="C18" s="23">
        <v>58839.787815459902</v>
      </c>
      <c r="D18" s="23">
        <v>5</v>
      </c>
      <c r="E18" s="23">
        <v>61.7</v>
      </c>
      <c r="F18" s="27">
        <f t="shared" si="0"/>
        <v>2875.0925029999999</v>
      </c>
      <c r="G18" s="27">
        <f t="shared" si="0"/>
        <v>58901.487815459899</v>
      </c>
      <c r="H18" s="163"/>
      <c r="I18" s="172"/>
      <c r="J18" s="175"/>
    </row>
    <row r="19" spans="1:13" x14ac:dyDescent="0.35">
      <c r="A19" s="49" t="s">
        <v>49</v>
      </c>
      <c r="B19" s="50">
        <v>100822</v>
      </c>
      <c r="C19" s="50">
        <v>3664414.0462962957</v>
      </c>
      <c r="D19" s="50">
        <v>10440</v>
      </c>
      <c r="E19" s="50">
        <v>1019560.2016374267</v>
      </c>
      <c r="F19" s="52">
        <f t="shared" si="0"/>
        <v>111262</v>
      </c>
      <c r="G19" s="52">
        <f t="shared" si="0"/>
        <v>4683974.2479337221</v>
      </c>
      <c r="H19" s="161">
        <f>G19/G2</f>
        <v>6.2347329801639997E-2</v>
      </c>
      <c r="I19" s="170">
        <f>F19/F2</f>
        <v>6.8210186100232717E-2</v>
      </c>
      <c r="J19" s="173">
        <f>E19/G19</f>
        <v>0.2176698990365272</v>
      </c>
    </row>
    <row r="20" spans="1:13" x14ac:dyDescent="0.35">
      <c r="A20" s="18" t="s">
        <v>8</v>
      </c>
      <c r="B20" s="19">
        <v>4018</v>
      </c>
      <c r="C20" s="19">
        <v>183837</v>
      </c>
      <c r="D20" s="19">
        <v>483</v>
      </c>
      <c r="E20" s="19">
        <v>32864</v>
      </c>
      <c r="F20" s="26">
        <f t="shared" si="0"/>
        <v>4501</v>
      </c>
      <c r="G20" s="26">
        <f t="shared" si="0"/>
        <v>216701</v>
      </c>
      <c r="H20" s="162"/>
      <c r="I20" s="171"/>
      <c r="J20" s="174"/>
    </row>
    <row r="21" spans="1:13" x14ac:dyDescent="0.35">
      <c r="A21" s="18" t="s">
        <v>9</v>
      </c>
      <c r="B21" s="19">
        <v>172</v>
      </c>
      <c r="C21" s="19">
        <v>15694</v>
      </c>
      <c r="D21" s="19">
        <v>0</v>
      </c>
      <c r="E21" s="19">
        <v>0</v>
      </c>
      <c r="F21" s="26">
        <f t="shared" si="0"/>
        <v>172</v>
      </c>
      <c r="G21" s="26">
        <f t="shared" si="0"/>
        <v>15694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21052</v>
      </c>
      <c r="C22" s="19">
        <v>43740.699999999801</v>
      </c>
      <c r="D22" s="19">
        <v>2161</v>
      </c>
      <c r="E22" s="19">
        <v>9720.6999999999898</v>
      </c>
      <c r="F22" s="26">
        <f t="shared" si="0"/>
        <v>23213</v>
      </c>
      <c r="G22" s="26">
        <f t="shared" si="0"/>
        <v>53461.39999999979</v>
      </c>
      <c r="H22" s="162"/>
      <c r="I22" s="171"/>
      <c r="J22" s="174"/>
    </row>
    <row r="23" spans="1:13" x14ac:dyDescent="0.35">
      <c r="A23" s="18" t="s">
        <v>11</v>
      </c>
      <c r="B23" s="19">
        <v>21883</v>
      </c>
      <c r="C23" s="19">
        <v>980904</v>
      </c>
      <c r="D23" s="19">
        <v>2139</v>
      </c>
      <c r="E23" s="19">
        <v>223086</v>
      </c>
      <c r="F23" s="26">
        <f t="shared" si="0"/>
        <v>24022</v>
      </c>
      <c r="G23" s="26">
        <f t="shared" si="0"/>
        <v>1203990</v>
      </c>
      <c r="H23" s="162"/>
      <c r="I23" s="171"/>
      <c r="J23" s="174"/>
    </row>
    <row r="24" spans="1:13" x14ac:dyDescent="0.35">
      <c r="A24" s="18" t="s">
        <v>12</v>
      </c>
      <c r="B24" s="19">
        <v>3374</v>
      </c>
      <c r="C24" s="19">
        <v>116002.79629629609</v>
      </c>
      <c r="D24" s="19">
        <v>209</v>
      </c>
      <c r="E24" s="19">
        <v>17415.321637426801</v>
      </c>
      <c r="F24" s="26">
        <f t="shared" si="0"/>
        <v>3583</v>
      </c>
      <c r="G24" s="26">
        <f t="shared" si="0"/>
        <v>133418.11793372288</v>
      </c>
      <c r="H24" s="162"/>
      <c r="I24" s="171"/>
      <c r="J24" s="174"/>
    </row>
    <row r="25" spans="1:13" x14ac:dyDescent="0.35">
      <c r="A25" s="18" t="s">
        <v>13</v>
      </c>
      <c r="B25" s="19">
        <v>49056</v>
      </c>
      <c r="C25" s="19">
        <v>2278536</v>
      </c>
      <c r="D25" s="19">
        <v>5355</v>
      </c>
      <c r="E25" s="19">
        <v>731630</v>
      </c>
      <c r="F25" s="26">
        <f t="shared" si="0"/>
        <v>54411</v>
      </c>
      <c r="G25" s="26">
        <f t="shared" si="0"/>
        <v>3010166</v>
      </c>
      <c r="H25" s="162"/>
      <c r="I25" s="171"/>
      <c r="J25" s="174"/>
    </row>
    <row r="26" spans="1:13" ht="15" thickBot="1" x14ac:dyDescent="0.4">
      <c r="A26" s="22" t="s">
        <v>14</v>
      </c>
      <c r="B26" s="23">
        <v>1267</v>
      </c>
      <c r="C26" s="23">
        <v>45699.549999999901</v>
      </c>
      <c r="D26" s="23">
        <v>93</v>
      </c>
      <c r="E26" s="23">
        <v>4844.1799999999894</v>
      </c>
      <c r="F26" s="27">
        <f t="shared" si="0"/>
        <v>1360</v>
      </c>
      <c r="G26" s="27">
        <f t="shared" si="0"/>
        <v>50543.729999999894</v>
      </c>
      <c r="H26" s="163"/>
      <c r="I26" s="172"/>
      <c r="J26" s="175"/>
    </row>
    <row r="27" spans="1:13" x14ac:dyDescent="0.35">
      <c r="A27" s="49" t="s">
        <v>50</v>
      </c>
      <c r="B27" s="50">
        <v>16740</v>
      </c>
      <c r="C27" s="50">
        <v>3623246.9176218319</v>
      </c>
      <c r="D27" s="50">
        <v>7421</v>
      </c>
      <c r="E27" s="50">
        <v>3482295.7763742688</v>
      </c>
      <c r="F27" s="52">
        <f t="shared" si="0"/>
        <v>24161</v>
      </c>
      <c r="G27" s="52">
        <f t="shared" si="0"/>
        <v>7105542.6939961007</v>
      </c>
      <c r="H27" s="161">
        <f>G27/G2</f>
        <v>9.4580283817238667E-2</v>
      </c>
      <c r="I27" s="170">
        <f>F27/F2</f>
        <v>1.4812121895775042E-2</v>
      </c>
      <c r="J27" s="173">
        <f>E27/G27</f>
        <v>0.49008160619690166</v>
      </c>
    </row>
    <row r="28" spans="1:13" x14ac:dyDescent="0.35">
      <c r="A28" s="18" t="s">
        <v>8</v>
      </c>
      <c r="B28" s="19">
        <v>375</v>
      </c>
      <c r="C28" s="19">
        <v>179080</v>
      </c>
      <c r="D28" s="19">
        <v>262</v>
      </c>
      <c r="E28" s="19">
        <v>170866</v>
      </c>
      <c r="F28" s="26">
        <f t="shared" si="0"/>
        <v>637</v>
      </c>
      <c r="G28" s="26">
        <f t="shared" si="0"/>
        <v>349946</v>
      </c>
      <c r="H28" s="162"/>
      <c r="I28" s="171"/>
      <c r="J28" s="174"/>
    </row>
    <row r="29" spans="1:13" x14ac:dyDescent="0.35">
      <c r="A29" s="18" t="s">
        <v>10</v>
      </c>
      <c r="B29" s="19">
        <v>4023</v>
      </c>
      <c r="C29" s="19">
        <v>117198.89999999989</v>
      </c>
      <c r="D29" s="19">
        <v>1970</v>
      </c>
      <c r="E29" s="19">
        <v>82293</v>
      </c>
      <c r="F29" s="26">
        <f t="shared" si="0"/>
        <v>5993</v>
      </c>
      <c r="G29" s="26">
        <f t="shared" si="0"/>
        <v>199491.89999999991</v>
      </c>
      <c r="H29" s="162"/>
      <c r="I29" s="171"/>
      <c r="J29" s="174"/>
    </row>
    <row r="30" spans="1:13" x14ac:dyDescent="0.35">
      <c r="A30" s="18" t="s">
        <v>11</v>
      </c>
      <c r="B30" s="19">
        <v>2147</v>
      </c>
      <c r="C30" s="19">
        <v>1301794</v>
      </c>
      <c r="D30" s="19">
        <v>1596</v>
      </c>
      <c r="E30" s="19">
        <v>1624909</v>
      </c>
      <c r="F30" s="26">
        <f t="shared" si="0"/>
        <v>3743</v>
      </c>
      <c r="G30" s="26">
        <f t="shared" si="0"/>
        <v>2926703</v>
      </c>
      <c r="H30" s="162"/>
      <c r="I30" s="171"/>
      <c r="J30" s="174"/>
    </row>
    <row r="31" spans="1:13" x14ac:dyDescent="0.35">
      <c r="A31" s="18" t="s">
        <v>12</v>
      </c>
      <c r="B31" s="19">
        <v>298</v>
      </c>
      <c r="C31" s="19">
        <v>116177.43762183226</v>
      </c>
      <c r="D31" s="19">
        <v>221</v>
      </c>
      <c r="E31" s="19">
        <v>145571.21637426881</v>
      </c>
      <c r="F31" s="26">
        <f t="shared" si="0"/>
        <v>519</v>
      </c>
      <c r="G31" s="26">
        <f t="shared" si="0"/>
        <v>261748.65399610106</v>
      </c>
      <c r="H31" s="162"/>
      <c r="I31" s="171"/>
      <c r="J31" s="174"/>
    </row>
    <row r="32" spans="1:13" x14ac:dyDescent="0.35">
      <c r="A32" s="18" t="s">
        <v>13</v>
      </c>
      <c r="B32" s="19">
        <v>9726</v>
      </c>
      <c r="C32" s="19">
        <v>1844875</v>
      </c>
      <c r="D32" s="19">
        <v>3285</v>
      </c>
      <c r="E32" s="19">
        <v>1409123</v>
      </c>
      <c r="F32" s="26">
        <f t="shared" si="0"/>
        <v>13011</v>
      </c>
      <c r="G32" s="26">
        <f t="shared" si="0"/>
        <v>3253998</v>
      </c>
      <c r="H32" s="162"/>
      <c r="I32" s="171"/>
      <c r="J32" s="174"/>
    </row>
    <row r="33" spans="1:10" ht="15" thickBot="1" x14ac:dyDescent="0.4">
      <c r="A33" s="22" t="s">
        <v>14</v>
      </c>
      <c r="B33" s="23">
        <v>171</v>
      </c>
      <c r="C33" s="23">
        <v>64121.579999999798</v>
      </c>
      <c r="D33" s="23">
        <v>87</v>
      </c>
      <c r="E33" s="23">
        <v>49533.56</v>
      </c>
      <c r="F33" s="27">
        <f t="shared" si="0"/>
        <v>258</v>
      </c>
      <c r="G33" s="27">
        <f t="shared" si="0"/>
        <v>113655.1399999998</v>
      </c>
      <c r="H33" s="163"/>
      <c r="I33" s="172"/>
      <c r="J33" s="175"/>
    </row>
    <row r="34" spans="1:10" x14ac:dyDescent="0.35">
      <c r="A34" s="49" t="s">
        <v>18</v>
      </c>
      <c r="B34" s="50">
        <v>5385</v>
      </c>
      <c r="C34" s="50">
        <v>5829870.109766081</v>
      </c>
      <c r="D34" s="50">
        <v>4921</v>
      </c>
      <c r="E34" s="50">
        <v>33252252.110779725</v>
      </c>
      <c r="F34" s="52">
        <f>B34+D34</f>
        <v>10306</v>
      </c>
      <c r="G34" s="52">
        <f>C34+E34</f>
        <v>39082122.220545806</v>
      </c>
      <c r="H34" s="161">
        <f>G34/G2</f>
        <v>0.52021335610614805</v>
      </c>
      <c r="I34" s="177">
        <f>F34/F2</f>
        <v>6.3181875029120309E-3</v>
      </c>
      <c r="J34" s="180">
        <f>E34/G34</f>
        <v>0.85083025745461516</v>
      </c>
    </row>
    <row r="35" spans="1:10" x14ac:dyDescent="0.35">
      <c r="A35" s="18" t="s">
        <v>8</v>
      </c>
      <c r="B35" s="19">
        <v>34</v>
      </c>
      <c r="C35" s="19">
        <v>264492</v>
      </c>
      <c r="D35" s="19">
        <v>88</v>
      </c>
      <c r="E35" s="19">
        <v>2764293</v>
      </c>
      <c r="F35" s="26">
        <f>B35+D35</f>
        <v>122</v>
      </c>
      <c r="G35" s="26">
        <f>C35+E35</f>
        <v>3028785</v>
      </c>
      <c r="H35" s="162"/>
      <c r="I35" s="178"/>
      <c r="J35" s="181"/>
    </row>
    <row r="36" spans="1:10" x14ac:dyDescent="0.35">
      <c r="A36" s="18" t="s">
        <v>10</v>
      </c>
      <c r="B36" s="19">
        <v>251</v>
      </c>
      <c r="C36" s="19">
        <v>75721.099999999904</v>
      </c>
      <c r="D36" s="19">
        <v>602</v>
      </c>
      <c r="E36" s="19">
        <v>563301.79999999993</v>
      </c>
      <c r="F36" s="26">
        <f t="shared" ref="F36:G40" si="1">B36+D36</f>
        <v>853</v>
      </c>
      <c r="G36" s="26">
        <f t="shared" si="1"/>
        <v>639022.89999999979</v>
      </c>
      <c r="H36" s="162"/>
      <c r="I36" s="178"/>
      <c r="J36" s="181"/>
    </row>
    <row r="37" spans="1:10" x14ac:dyDescent="0.35">
      <c r="A37" s="18" t="s">
        <v>11</v>
      </c>
      <c r="B37" s="19">
        <v>93</v>
      </c>
      <c r="C37" s="19">
        <v>2340898</v>
      </c>
      <c r="D37" s="19">
        <v>220</v>
      </c>
      <c r="E37" s="19">
        <v>6195019</v>
      </c>
      <c r="F37" s="26">
        <f t="shared" si="1"/>
        <v>313</v>
      </c>
      <c r="G37" s="26">
        <f t="shared" si="1"/>
        <v>8535917</v>
      </c>
      <c r="H37" s="162"/>
      <c r="I37" s="178"/>
      <c r="J37" s="181"/>
    </row>
    <row r="38" spans="1:10" x14ac:dyDescent="0.35">
      <c r="A38" s="18" t="s">
        <v>12</v>
      </c>
      <c r="B38" s="19">
        <v>4</v>
      </c>
      <c r="C38" s="19">
        <v>73369.239766081868</v>
      </c>
      <c r="D38" s="19">
        <v>12</v>
      </c>
      <c r="E38" s="19">
        <v>365849.20077972661</v>
      </c>
      <c r="F38" s="26">
        <f t="shared" si="1"/>
        <v>16</v>
      </c>
      <c r="G38" s="26">
        <f t="shared" si="1"/>
        <v>439218.44054580847</v>
      </c>
      <c r="H38" s="162"/>
      <c r="I38" s="178"/>
      <c r="J38" s="181"/>
    </row>
    <row r="39" spans="1:10" x14ac:dyDescent="0.35">
      <c r="A39" s="18" t="s">
        <v>13</v>
      </c>
      <c r="B39" s="19">
        <v>4999</v>
      </c>
      <c r="C39" s="19">
        <v>3063996</v>
      </c>
      <c r="D39" s="19">
        <v>3976</v>
      </c>
      <c r="E39" s="19">
        <v>22929477</v>
      </c>
      <c r="F39" s="26">
        <f t="shared" si="1"/>
        <v>8975</v>
      </c>
      <c r="G39" s="26">
        <f t="shared" si="1"/>
        <v>25993473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11393.77</v>
      </c>
      <c r="D40" s="19">
        <v>23</v>
      </c>
      <c r="E40" s="19">
        <v>434312.10999999777</v>
      </c>
      <c r="F40" s="28">
        <f t="shared" si="1"/>
        <v>27</v>
      </c>
      <c r="G40" s="28">
        <f t="shared" si="1"/>
        <v>445705.87999999779</v>
      </c>
      <c r="H40" s="176"/>
      <c r="I40" s="179"/>
      <c r="J40" s="182"/>
    </row>
    <row r="41" spans="1:10" x14ac:dyDescent="0.35">
      <c r="A41" s="49" t="s">
        <v>19</v>
      </c>
      <c r="B41" s="50">
        <v>0</v>
      </c>
      <c r="C41" s="50">
        <v>9.0999999999999908</v>
      </c>
      <c r="D41" s="50">
        <v>0</v>
      </c>
      <c r="E41" s="50">
        <v>0</v>
      </c>
      <c r="F41" s="52">
        <f>B41+D41</f>
        <v>0</v>
      </c>
      <c r="G41" s="52">
        <f>C41+E41</f>
        <v>9.0999999999999908</v>
      </c>
      <c r="H41" s="183">
        <f>G41/G2</f>
        <v>1.2112805732123904E-7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9.0999999999999908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9.0999999999999908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2017</v>
      </c>
      <c r="B1" s="197" t="s">
        <v>0</v>
      </c>
      <c r="C1" s="42" t="s">
        <v>1</v>
      </c>
      <c r="D1" s="43" t="s">
        <v>54</v>
      </c>
      <c r="E1" s="44" t="s">
        <v>55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57</v>
      </c>
    </row>
    <row r="2" spans="1:12" ht="15" thickBot="1" x14ac:dyDescent="0.4">
      <c r="A2" s="10" t="s">
        <v>27</v>
      </c>
      <c r="B2" s="11">
        <v>1584940</v>
      </c>
      <c r="C2" s="11">
        <v>40533878.668460034</v>
      </c>
      <c r="D2" s="11">
        <v>50302</v>
      </c>
      <c r="E2" s="11">
        <v>44861219.697719298</v>
      </c>
      <c r="F2" s="12">
        <f>B2+D2</f>
        <v>1635242</v>
      </c>
      <c r="G2" s="12">
        <f>C2+E2</f>
        <v>85395098.366179332</v>
      </c>
      <c r="H2" s="13">
        <f>SUM(H3:H42)</f>
        <v>1</v>
      </c>
      <c r="I2" s="14">
        <f>SUM(I3:I42)</f>
        <v>1</v>
      </c>
      <c r="J2" s="14">
        <f>E2/G2</f>
        <v>0.52533717456886908</v>
      </c>
    </row>
    <row r="3" spans="1:12" x14ac:dyDescent="0.35">
      <c r="A3" s="49" t="s">
        <v>7</v>
      </c>
      <c r="B3" s="50">
        <v>1310551.4661910001</v>
      </c>
      <c r="C3" s="50">
        <v>23761481.880541291</v>
      </c>
      <c r="D3" s="50">
        <v>20439</v>
      </c>
      <c r="E3" s="50">
        <v>418826.29000000004</v>
      </c>
      <c r="F3" s="51">
        <f>B3+D3</f>
        <v>1330990.4661910001</v>
      </c>
      <c r="G3" s="51">
        <f>C3+E3</f>
        <v>24180308.17054129</v>
      </c>
      <c r="H3" s="161">
        <f>G3/G$2</f>
        <v>0.28315803404610729</v>
      </c>
      <c r="I3" s="164">
        <f>F3/F2</f>
        <v>0.81394097399100562</v>
      </c>
      <c r="J3" s="167">
        <f>E3/G3</f>
        <v>1.7320965764623851E-2</v>
      </c>
    </row>
    <row r="4" spans="1:12" x14ac:dyDescent="0.35">
      <c r="A4" s="18" t="s">
        <v>8</v>
      </c>
      <c r="B4" s="19">
        <v>28538</v>
      </c>
      <c r="C4" s="19">
        <v>590203</v>
      </c>
      <c r="D4" s="19">
        <v>53</v>
      </c>
      <c r="E4" s="19">
        <v>2728</v>
      </c>
      <c r="F4" s="20">
        <f>B4+D4</f>
        <v>28591</v>
      </c>
      <c r="G4" s="20">
        <f t="shared" ref="F4:G33" si="0">C4+E4</f>
        <v>592931</v>
      </c>
      <c r="H4" s="162"/>
      <c r="I4" s="165"/>
      <c r="J4" s="168"/>
      <c r="L4" s="19"/>
    </row>
    <row r="5" spans="1:12" x14ac:dyDescent="0.35">
      <c r="A5" s="18" t="s">
        <v>9</v>
      </c>
      <c r="B5" s="19">
        <v>1554</v>
      </c>
      <c r="C5" s="19">
        <v>26512</v>
      </c>
      <c r="D5" s="19">
        <v>0</v>
      </c>
      <c r="E5" s="19">
        <v>0</v>
      </c>
      <c r="F5" s="20">
        <f t="shared" si="0"/>
        <v>1554</v>
      </c>
      <c r="G5" s="20">
        <f t="shared" si="0"/>
        <v>26512</v>
      </c>
      <c r="H5" s="162"/>
      <c r="I5" s="165"/>
      <c r="J5" s="168"/>
      <c r="L5" s="21"/>
    </row>
    <row r="6" spans="1:12" x14ac:dyDescent="0.35">
      <c r="A6" s="18" t="s">
        <v>10</v>
      </c>
      <c r="B6" s="19">
        <v>248252</v>
      </c>
      <c r="C6" s="19">
        <v>4827782</v>
      </c>
      <c r="D6" s="19">
        <v>771</v>
      </c>
      <c r="E6" s="19">
        <v>2357.6999999999998</v>
      </c>
      <c r="F6" s="20">
        <f t="shared" si="0"/>
        <v>249023</v>
      </c>
      <c r="G6" s="20">
        <f t="shared" si="0"/>
        <v>4830139.7</v>
      </c>
      <c r="H6" s="162"/>
      <c r="I6" s="165"/>
      <c r="J6" s="168"/>
    </row>
    <row r="7" spans="1:12" x14ac:dyDescent="0.35">
      <c r="A7" s="18" t="s">
        <v>11</v>
      </c>
      <c r="B7" s="19">
        <v>229662</v>
      </c>
      <c r="C7" s="19">
        <v>4025239</v>
      </c>
      <c r="D7" s="19">
        <v>2366</v>
      </c>
      <c r="E7" s="19">
        <v>50984</v>
      </c>
      <c r="F7" s="20">
        <f t="shared" si="0"/>
        <v>232028</v>
      </c>
      <c r="G7" s="20">
        <f t="shared" si="0"/>
        <v>4076223</v>
      </c>
      <c r="H7" s="162"/>
      <c r="I7" s="165"/>
      <c r="J7" s="168"/>
    </row>
    <row r="8" spans="1:12" x14ac:dyDescent="0.35">
      <c r="A8" s="18" t="s">
        <v>12</v>
      </c>
      <c r="B8" s="19">
        <v>41115</v>
      </c>
      <c r="C8" s="19">
        <v>729292.68908382033</v>
      </c>
      <c r="D8" s="19">
        <v>238</v>
      </c>
      <c r="E8" s="19">
        <v>6876</v>
      </c>
      <c r="F8" s="20">
        <f t="shared" si="0"/>
        <v>41353</v>
      </c>
      <c r="G8" s="20">
        <f t="shared" si="0"/>
        <v>736168.68908382033</v>
      </c>
      <c r="H8" s="162"/>
      <c r="I8" s="165"/>
      <c r="J8" s="168"/>
    </row>
    <row r="9" spans="1:12" x14ac:dyDescent="0.35">
      <c r="A9" s="18" t="s">
        <v>13</v>
      </c>
      <c r="B9" s="19">
        <v>750187</v>
      </c>
      <c r="C9" s="19">
        <v>13388793</v>
      </c>
      <c r="D9" s="19">
        <v>17006</v>
      </c>
      <c r="E9" s="19">
        <v>355824</v>
      </c>
      <c r="F9" s="20">
        <f t="shared" si="0"/>
        <v>767193</v>
      </c>
      <c r="G9" s="20">
        <f t="shared" si="0"/>
        <v>13744617</v>
      </c>
      <c r="H9" s="162"/>
      <c r="I9" s="165"/>
      <c r="J9" s="168"/>
    </row>
    <row r="10" spans="1:12" ht="15" thickBot="1" x14ac:dyDescent="0.4">
      <c r="A10" s="22" t="s">
        <v>14</v>
      </c>
      <c r="B10" s="23">
        <v>11243.466191</v>
      </c>
      <c r="C10" s="23">
        <v>173660.19145746899</v>
      </c>
      <c r="D10" s="23">
        <v>5</v>
      </c>
      <c r="E10" s="23">
        <v>56.59</v>
      </c>
      <c r="F10" s="24">
        <f t="shared" si="0"/>
        <v>11248.466191</v>
      </c>
      <c r="G10" s="24">
        <f t="shared" si="0"/>
        <v>173716.78145746898</v>
      </c>
      <c r="H10" s="163"/>
      <c r="I10" s="166"/>
      <c r="J10" s="169"/>
    </row>
    <row r="11" spans="1:12" x14ac:dyDescent="0.35">
      <c r="A11" s="49" t="s">
        <v>15</v>
      </c>
      <c r="B11" s="50">
        <v>151312.53380899999</v>
      </c>
      <c r="C11" s="50">
        <v>2855014.6955015943</v>
      </c>
      <c r="D11" s="50">
        <v>7135</v>
      </c>
      <c r="E11" s="50">
        <v>151458</v>
      </c>
      <c r="F11" s="52">
        <f t="shared" si="0"/>
        <v>158447.53380899999</v>
      </c>
      <c r="G11" s="52">
        <f t="shared" si="0"/>
        <v>3006472.6955015943</v>
      </c>
      <c r="H11" s="161">
        <f>G11/G2</f>
        <v>3.5206619033444499E-2</v>
      </c>
      <c r="I11" s="170">
        <f>F11/F2</f>
        <v>9.6895464896938788E-2</v>
      </c>
      <c r="J11" s="173">
        <f>E11/G11</f>
        <v>5.0377307675741598E-2</v>
      </c>
    </row>
    <row r="12" spans="1:12" x14ac:dyDescent="0.35">
      <c r="A12" s="18" t="s">
        <v>8</v>
      </c>
      <c r="B12" s="19">
        <v>5785</v>
      </c>
      <c r="C12" s="19">
        <v>108055</v>
      </c>
      <c r="D12" s="19">
        <v>0</v>
      </c>
      <c r="E12" s="19">
        <v>0</v>
      </c>
      <c r="F12" s="26">
        <f t="shared" si="0"/>
        <v>5785</v>
      </c>
      <c r="G12" s="26">
        <f t="shared" si="0"/>
        <v>108055</v>
      </c>
      <c r="H12" s="162"/>
      <c r="I12" s="171"/>
      <c r="J12" s="174"/>
    </row>
    <row r="13" spans="1:12" x14ac:dyDescent="0.35">
      <c r="A13" s="18" t="s">
        <v>9</v>
      </c>
      <c r="B13" s="19">
        <v>109</v>
      </c>
      <c r="C13" s="19">
        <v>1575</v>
      </c>
      <c r="D13" s="19">
        <v>0</v>
      </c>
      <c r="E13" s="19">
        <v>0</v>
      </c>
      <c r="F13" s="26">
        <f t="shared" si="0"/>
        <v>109</v>
      </c>
      <c r="G13" s="26">
        <f t="shared" si="0"/>
        <v>1575</v>
      </c>
      <c r="H13" s="162"/>
      <c r="I13" s="171"/>
      <c r="J13" s="174"/>
    </row>
    <row r="14" spans="1:12" x14ac:dyDescent="0.35">
      <c r="A14" s="18" t="s">
        <v>10</v>
      </c>
      <c r="B14" s="19">
        <v>36805</v>
      </c>
      <c r="C14" s="19">
        <v>754921</v>
      </c>
      <c r="D14" s="19">
        <v>92</v>
      </c>
      <c r="E14" s="19">
        <v>133</v>
      </c>
      <c r="F14" s="26">
        <f t="shared" si="0"/>
        <v>36897</v>
      </c>
      <c r="G14" s="26">
        <f t="shared" si="0"/>
        <v>755054</v>
      </c>
      <c r="H14" s="162"/>
      <c r="I14" s="171"/>
      <c r="J14" s="174"/>
    </row>
    <row r="15" spans="1:12" x14ac:dyDescent="0.35">
      <c r="A15" s="18" t="s">
        <v>11</v>
      </c>
      <c r="B15" s="19">
        <v>29431</v>
      </c>
      <c r="C15" s="19">
        <v>535701</v>
      </c>
      <c r="D15" s="19">
        <v>1291</v>
      </c>
      <c r="E15" s="19">
        <v>27196</v>
      </c>
      <c r="F15" s="26">
        <f t="shared" si="0"/>
        <v>30722</v>
      </c>
      <c r="G15" s="26">
        <f t="shared" si="0"/>
        <v>562897</v>
      </c>
      <c r="H15" s="162"/>
      <c r="I15" s="171"/>
      <c r="J15" s="174"/>
    </row>
    <row r="16" spans="1:12" x14ac:dyDescent="0.35">
      <c r="A16" s="18" t="s">
        <v>12</v>
      </c>
      <c r="B16" s="19">
        <v>9234</v>
      </c>
      <c r="C16" s="19">
        <v>165753.61695906401</v>
      </c>
      <c r="D16" s="19">
        <v>0</v>
      </c>
      <c r="E16" s="19">
        <v>0</v>
      </c>
      <c r="F16" s="26">
        <f t="shared" si="0"/>
        <v>9234</v>
      </c>
      <c r="G16" s="26">
        <f t="shared" si="0"/>
        <v>165753.61695906401</v>
      </c>
      <c r="H16" s="162"/>
      <c r="I16" s="171"/>
      <c r="J16" s="174"/>
    </row>
    <row r="17" spans="1:13" x14ac:dyDescent="0.35">
      <c r="A17" s="18" t="s">
        <v>13</v>
      </c>
      <c r="B17" s="19">
        <v>67076</v>
      </c>
      <c r="C17" s="19">
        <v>1228522</v>
      </c>
      <c r="D17" s="19">
        <v>5752</v>
      </c>
      <c r="E17" s="19">
        <v>124129</v>
      </c>
      <c r="F17" s="26">
        <f t="shared" si="0"/>
        <v>72828</v>
      </c>
      <c r="G17" s="26">
        <f t="shared" si="0"/>
        <v>1352651</v>
      </c>
      <c r="H17" s="162"/>
      <c r="I17" s="171"/>
      <c r="J17" s="174"/>
    </row>
    <row r="18" spans="1:13" ht="15" thickBot="1" x14ac:dyDescent="0.4">
      <c r="A18" s="22" t="s">
        <v>14</v>
      </c>
      <c r="B18" s="23">
        <v>2872.5338089999991</v>
      </c>
      <c r="C18" s="23">
        <v>60487.078542529889</v>
      </c>
      <c r="D18" s="23">
        <v>0</v>
      </c>
      <c r="E18" s="23">
        <v>0</v>
      </c>
      <c r="F18" s="27">
        <f t="shared" si="0"/>
        <v>2872.5338089999991</v>
      </c>
      <c r="G18" s="27">
        <f t="shared" si="0"/>
        <v>60487.078542529889</v>
      </c>
      <c r="H18" s="163"/>
      <c r="I18" s="172"/>
      <c r="J18" s="175"/>
    </row>
    <row r="19" spans="1:13" x14ac:dyDescent="0.35">
      <c r="A19" s="49" t="s">
        <v>49</v>
      </c>
      <c r="B19" s="50">
        <v>101000</v>
      </c>
      <c r="C19" s="50">
        <v>3737976.1533918129</v>
      </c>
      <c r="D19" s="50">
        <v>10391</v>
      </c>
      <c r="E19" s="50">
        <v>923378.27812865505</v>
      </c>
      <c r="F19" s="52">
        <f t="shared" si="0"/>
        <v>111391</v>
      </c>
      <c r="G19" s="52">
        <f t="shared" si="0"/>
        <v>4661354.4315204676</v>
      </c>
      <c r="H19" s="161">
        <f>G19/G2</f>
        <v>5.4585737597400479E-2</v>
      </c>
      <c r="I19" s="170">
        <f>F19/F2</f>
        <v>6.811896954701506E-2</v>
      </c>
      <c r="J19" s="173">
        <f>E19/G19</f>
        <v>0.19809226946672281</v>
      </c>
    </row>
    <row r="20" spans="1:13" x14ac:dyDescent="0.35">
      <c r="A20" s="18" t="s">
        <v>8</v>
      </c>
      <c r="B20" s="19">
        <v>4010</v>
      </c>
      <c r="C20" s="19">
        <v>226015</v>
      </c>
      <c r="D20" s="19">
        <v>483</v>
      </c>
      <c r="E20" s="19">
        <v>41303</v>
      </c>
      <c r="F20" s="26">
        <f t="shared" si="0"/>
        <v>4493</v>
      </c>
      <c r="G20" s="26">
        <f t="shared" si="0"/>
        <v>267318</v>
      </c>
      <c r="H20" s="162"/>
      <c r="I20" s="171"/>
      <c r="J20" s="174"/>
    </row>
    <row r="21" spans="1:13" x14ac:dyDescent="0.35">
      <c r="A21" s="18" t="s">
        <v>9</v>
      </c>
      <c r="B21" s="19">
        <v>172</v>
      </c>
      <c r="C21" s="19">
        <v>14606</v>
      </c>
      <c r="D21" s="19">
        <v>0</v>
      </c>
      <c r="E21" s="19">
        <v>0</v>
      </c>
      <c r="F21" s="26">
        <f t="shared" si="0"/>
        <v>172</v>
      </c>
      <c r="G21" s="26">
        <f t="shared" si="0"/>
        <v>14606</v>
      </c>
      <c r="H21" s="162"/>
      <c r="I21" s="171"/>
      <c r="J21" s="174"/>
      <c r="M21" s="19"/>
    </row>
    <row r="22" spans="1:13" x14ac:dyDescent="0.35">
      <c r="A22" s="18" t="s">
        <v>10</v>
      </c>
      <c r="B22" s="19">
        <v>21075</v>
      </c>
      <c r="C22" s="19">
        <v>48870.7</v>
      </c>
      <c r="D22" s="19">
        <v>2162</v>
      </c>
      <c r="E22" s="19">
        <v>11506.19999999999</v>
      </c>
      <c r="F22" s="26">
        <f t="shared" si="0"/>
        <v>23237</v>
      </c>
      <c r="G22" s="26">
        <f t="shared" si="0"/>
        <v>60376.899999999987</v>
      </c>
      <c r="H22" s="162"/>
      <c r="I22" s="171"/>
      <c r="J22" s="174"/>
    </row>
    <row r="23" spans="1:13" x14ac:dyDescent="0.35">
      <c r="A23" s="18" t="s">
        <v>11</v>
      </c>
      <c r="B23" s="19">
        <v>21861</v>
      </c>
      <c r="C23" s="19">
        <v>1095308</v>
      </c>
      <c r="D23" s="19">
        <v>2124</v>
      </c>
      <c r="E23" s="19">
        <v>240861</v>
      </c>
      <c r="F23" s="26">
        <f t="shared" si="0"/>
        <v>23985</v>
      </c>
      <c r="G23" s="26">
        <f t="shared" si="0"/>
        <v>1336169</v>
      </c>
      <c r="H23" s="162"/>
      <c r="I23" s="171"/>
      <c r="J23" s="174"/>
    </row>
    <row r="24" spans="1:13" x14ac:dyDescent="0.35">
      <c r="A24" s="18" t="s">
        <v>12</v>
      </c>
      <c r="B24" s="19">
        <v>3372</v>
      </c>
      <c r="C24" s="19">
        <v>108305.02339181281</v>
      </c>
      <c r="D24" s="19">
        <v>207</v>
      </c>
      <c r="E24" s="19">
        <v>-181070.081871345</v>
      </c>
      <c r="F24" s="26">
        <f t="shared" si="0"/>
        <v>3579</v>
      </c>
      <c r="G24" s="26">
        <f t="shared" si="0"/>
        <v>-72765.058479532192</v>
      </c>
      <c r="H24" s="162"/>
      <c r="I24" s="171"/>
      <c r="J24" s="174"/>
    </row>
    <row r="25" spans="1:13" x14ac:dyDescent="0.35">
      <c r="A25" s="18" t="s">
        <v>13</v>
      </c>
      <c r="B25" s="19">
        <v>49242</v>
      </c>
      <c r="C25" s="19">
        <v>2197158</v>
      </c>
      <c r="D25" s="19">
        <v>5321</v>
      </c>
      <c r="E25" s="19">
        <v>803977</v>
      </c>
      <c r="F25" s="26">
        <f t="shared" si="0"/>
        <v>54563</v>
      </c>
      <c r="G25" s="26">
        <f t="shared" si="0"/>
        <v>3001135</v>
      </c>
      <c r="H25" s="162"/>
      <c r="I25" s="171"/>
      <c r="J25" s="174"/>
    </row>
    <row r="26" spans="1:13" ht="15" thickBot="1" x14ac:dyDescent="0.4">
      <c r="A26" s="22" t="s">
        <v>14</v>
      </c>
      <c r="B26" s="23">
        <v>1268</v>
      </c>
      <c r="C26" s="23">
        <v>47713.43</v>
      </c>
      <c r="D26" s="23">
        <v>94</v>
      </c>
      <c r="E26" s="23">
        <v>6801.16</v>
      </c>
      <c r="F26" s="27">
        <f t="shared" si="0"/>
        <v>1362</v>
      </c>
      <c r="G26" s="27">
        <f t="shared" si="0"/>
        <v>54514.59</v>
      </c>
      <c r="H26" s="163"/>
      <c r="I26" s="172"/>
      <c r="J26" s="175"/>
    </row>
    <row r="27" spans="1:13" x14ac:dyDescent="0.35">
      <c r="A27" s="49" t="s">
        <v>50</v>
      </c>
      <c r="B27" s="50">
        <v>16736</v>
      </c>
      <c r="C27" s="50">
        <v>4124141.069025341</v>
      </c>
      <c r="D27" s="50">
        <v>7411</v>
      </c>
      <c r="E27" s="50">
        <v>4011732.1151072127</v>
      </c>
      <c r="F27" s="52">
        <f t="shared" si="0"/>
        <v>24147</v>
      </c>
      <c r="G27" s="52">
        <f t="shared" si="0"/>
        <v>8135873.1841325536</v>
      </c>
      <c r="H27" s="161">
        <f>G27/G2</f>
        <v>9.5273304203543852E-2</v>
      </c>
      <c r="I27" s="170">
        <f>F27/F2</f>
        <v>1.4766621698806659E-2</v>
      </c>
      <c r="J27" s="173">
        <f>E27/G27</f>
        <v>0.49309177076792693</v>
      </c>
    </row>
    <row r="28" spans="1:13" x14ac:dyDescent="0.35">
      <c r="A28" s="18" t="s">
        <v>8</v>
      </c>
      <c r="B28" s="19">
        <v>375</v>
      </c>
      <c r="C28" s="19">
        <v>218003</v>
      </c>
      <c r="D28" s="19">
        <v>261</v>
      </c>
      <c r="E28" s="19">
        <v>202949</v>
      </c>
      <c r="F28" s="26">
        <f t="shared" si="0"/>
        <v>636</v>
      </c>
      <c r="G28" s="26">
        <f t="shared" si="0"/>
        <v>420952</v>
      </c>
      <c r="H28" s="162"/>
      <c r="I28" s="171"/>
      <c r="J28" s="174"/>
    </row>
    <row r="29" spans="1:13" x14ac:dyDescent="0.35">
      <c r="A29" s="18" t="s">
        <v>10</v>
      </c>
      <c r="B29" s="19">
        <v>4029</v>
      </c>
      <c r="C29" s="19">
        <v>134641.60000000001</v>
      </c>
      <c r="D29" s="19">
        <v>1961</v>
      </c>
      <c r="E29" s="19">
        <v>96585.599999999904</v>
      </c>
      <c r="F29" s="26">
        <f t="shared" si="0"/>
        <v>5990</v>
      </c>
      <c r="G29" s="26">
        <f t="shared" si="0"/>
        <v>231227.1999999999</v>
      </c>
      <c r="H29" s="162"/>
      <c r="I29" s="171"/>
      <c r="J29" s="174"/>
    </row>
    <row r="30" spans="1:13" x14ac:dyDescent="0.35">
      <c r="A30" s="18" t="s">
        <v>11</v>
      </c>
      <c r="B30" s="19">
        <v>2157</v>
      </c>
      <c r="C30" s="19">
        <v>1488810</v>
      </c>
      <c r="D30" s="19">
        <v>1582</v>
      </c>
      <c r="E30" s="19">
        <v>2039569</v>
      </c>
      <c r="F30" s="26">
        <f t="shared" si="0"/>
        <v>3739</v>
      </c>
      <c r="G30" s="26">
        <f t="shared" si="0"/>
        <v>3528379</v>
      </c>
      <c r="H30" s="162"/>
      <c r="I30" s="171"/>
      <c r="J30" s="174"/>
    </row>
    <row r="31" spans="1:13" x14ac:dyDescent="0.35">
      <c r="A31" s="18" t="s">
        <v>12</v>
      </c>
      <c r="B31" s="19">
        <v>309</v>
      </c>
      <c r="C31" s="19">
        <v>132217.99902534109</v>
      </c>
      <c r="D31" s="19">
        <v>214</v>
      </c>
      <c r="E31" s="19">
        <v>174367.26510721241</v>
      </c>
      <c r="F31" s="26">
        <f t="shared" si="0"/>
        <v>523</v>
      </c>
      <c r="G31" s="26">
        <f t="shared" si="0"/>
        <v>306585.26413255348</v>
      </c>
      <c r="H31" s="162"/>
      <c r="I31" s="171"/>
      <c r="J31" s="174"/>
    </row>
    <row r="32" spans="1:13" x14ac:dyDescent="0.35">
      <c r="A32" s="18" t="s">
        <v>13</v>
      </c>
      <c r="B32" s="19">
        <v>9694</v>
      </c>
      <c r="C32" s="19">
        <v>2079070</v>
      </c>
      <c r="D32" s="19">
        <v>3307</v>
      </c>
      <c r="E32" s="19">
        <v>1447580</v>
      </c>
      <c r="F32" s="26">
        <f t="shared" si="0"/>
        <v>13001</v>
      </c>
      <c r="G32" s="26">
        <f t="shared" si="0"/>
        <v>3526650</v>
      </c>
      <c r="H32" s="162"/>
      <c r="I32" s="171"/>
      <c r="J32" s="174"/>
    </row>
    <row r="33" spans="1:10" ht="15" thickBot="1" x14ac:dyDescent="0.4">
      <c r="A33" s="22" t="s">
        <v>14</v>
      </c>
      <c r="B33" s="23">
        <v>172</v>
      </c>
      <c r="C33" s="23">
        <v>71398.469999999899</v>
      </c>
      <c r="D33" s="23">
        <v>86</v>
      </c>
      <c r="E33" s="23">
        <v>50681.249999999898</v>
      </c>
      <c r="F33" s="27">
        <f t="shared" si="0"/>
        <v>258</v>
      </c>
      <c r="G33" s="27">
        <f t="shared" si="0"/>
        <v>122079.7199999998</v>
      </c>
      <c r="H33" s="163"/>
      <c r="I33" s="172"/>
      <c r="J33" s="175"/>
    </row>
    <row r="34" spans="1:10" x14ac:dyDescent="0.35">
      <c r="A34" s="49" t="s">
        <v>18</v>
      </c>
      <c r="B34" s="50">
        <v>5340</v>
      </c>
      <c r="C34" s="50">
        <v>6055254.8700000001</v>
      </c>
      <c r="D34" s="50">
        <v>4926</v>
      </c>
      <c r="E34" s="50">
        <v>39355825.014483437</v>
      </c>
      <c r="F34" s="52">
        <f>B34+D34</f>
        <v>10266</v>
      </c>
      <c r="G34" s="52">
        <f>C34+E34</f>
        <v>45411079.884483434</v>
      </c>
      <c r="H34" s="161">
        <f>G34/G2</f>
        <v>0.53177618801676396</v>
      </c>
      <c r="I34" s="177">
        <f>F34/F2</f>
        <v>6.2779698662338663E-3</v>
      </c>
      <c r="J34" s="180">
        <f>E34/G34</f>
        <v>0.86665688450036127</v>
      </c>
    </row>
    <row r="35" spans="1:10" x14ac:dyDescent="0.35">
      <c r="A35" s="18" t="s">
        <v>8</v>
      </c>
      <c r="B35" s="19">
        <v>34</v>
      </c>
      <c r="C35" s="19">
        <v>255400</v>
      </c>
      <c r="D35" s="19">
        <v>88</v>
      </c>
      <c r="E35" s="19">
        <v>2814693</v>
      </c>
      <c r="F35" s="26">
        <f>B35+D35</f>
        <v>122</v>
      </c>
      <c r="G35" s="26">
        <f>C35+E35</f>
        <v>3070093</v>
      </c>
      <c r="H35" s="162"/>
      <c r="I35" s="178"/>
      <c r="J35" s="181"/>
    </row>
    <row r="36" spans="1:10" x14ac:dyDescent="0.35">
      <c r="A36" s="18" t="s">
        <v>10</v>
      </c>
      <c r="B36" s="19">
        <v>252</v>
      </c>
      <c r="C36" s="19">
        <v>82177.399999999878</v>
      </c>
      <c r="D36" s="19">
        <v>603</v>
      </c>
      <c r="E36" s="19">
        <v>600560.80000000005</v>
      </c>
      <c r="F36" s="26">
        <f t="shared" ref="F36:G40" si="1">B36+D36</f>
        <v>855</v>
      </c>
      <c r="G36" s="26">
        <f t="shared" si="1"/>
        <v>682738.2</v>
      </c>
      <c r="H36" s="162"/>
      <c r="I36" s="178"/>
      <c r="J36" s="181"/>
    </row>
    <row r="37" spans="1:10" x14ac:dyDescent="0.35">
      <c r="A37" s="18" t="s">
        <v>11</v>
      </c>
      <c r="B37" s="19">
        <v>95</v>
      </c>
      <c r="C37" s="19">
        <v>2469198</v>
      </c>
      <c r="D37" s="19">
        <v>218</v>
      </c>
      <c r="E37" s="19">
        <v>11455820</v>
      </c>
      <c r="F37" s="26">
        <f t="shared" si="1"/>
        <v>313</v>
      </c>
      <c r="G37" s="26">
        <f t="shared" si="1"/>
        <v>13925018</v>
      </c>
      <c r="H37" s="162"/>
      <c r="I37" s="178"/>
      <c r="J37" s="181"/>
    </row>
    <row r="38" spans="1:10" x14ac:dyDescent="0.35">
      <c r="A38" s="18" t="s">
        <v>12</v>
      </c>
      <c r="B38" s="19">
        <v>3</v>
      </c>
      <c r="C38" s="19">
        <v>75170</v>
      </c>
      <c r="D38" s="19">
        <v>13</v>
      </c>
      <c r="E38" s="19">
        <v>336752.90448343009</v>
      </c>
      <c r="F38" s="26">
        <f t="shared" si="1"/>
        <v>16</v>
      </c>
      <c r="G38" s="26">
        <f t="shared" si="1"/>
        <v>411922.90448343009</v>
      </c>
      <c r="H38" s="162"/>
      <c r="I38" s="178"/>
      <c r="J38" s="181"/>
    </row>
    <row r="39" spans="1:10" x14ac:dyDescent="0.35">
      <c r="A39" s="18" t="s">
        <v>13</v>
      </c>
      <c r="B39" s="19">
        <v>4952</v>
      </c>
      <c r="C39" s="19">
        <v>3161662</v>
      </c>
      <c r="D39" s="19">
        <v>3981</v>
      </c>
      <c r="E39" s="19">
        <v>23325658</v>
      </c>
      <c r="F39" s="26">
        <f t="shared" si="1"/>
        <v>8933</v>
      </c>
      <c r="G39" s="26">
        <f t="shared" si="1"/>
        <v>26487320</v>
      </c>
      <c r="H39" s="162"/>
      <c r="I39" s="178"/>
      <c r="J39" s="181"/>
    </row>
    <row r="40" spans="1:10" ht="15" thickBot="1" x14ac:dyDescent="0.4">
      <c r="A40" s="18" t="s">
        <v>14</v>
      </c>
      <c r="B40" s="19">
        <v>4</v>
      </c>
      <c r="C40" s="19">
        <v>11647.47</v>
      </c>
      <c r="D40" s="19">
        <v>23</v>
      </c>
      <c r="E40" s="19">
        <v>822340.31</v>
      </c>
      <c r="F40" s="28">
        <f t="shared" si="1"/>
        <v>27</v>
      </c>
      <c r="G40" s="28">
        <f t="shared" si="1"/>
        <v>833987.78</v>
      </c>
      <c r="H40" s="176"/>
      <c r="I40" s="179"/>
      <c r="J40" s="182"/>
    </row>
    <row r="41" spans="1:10" x14ac:dyDescent="0.35">
      <c r="A41" s="49" t="s">
        <v>19</v>
      </c>
      <c r="B41" s="50">
        <v>0</v>
      </c>
      <c r="C41" s="50">
        <v>10</v>
      </c>
      <c r="D41" s="50">
        <v>0</v>
      </c>
      <c r="E41" s="50">
        <v>0</v>
      </c>
      <c r="F41" s="52">
        <f>B41+D41</f>
        <v>0</v>
      </c>
      <c r="G41" s="52">
        <f>C41+E41</f>
        <v>10</v>
      </c>
      <c r="H41" s="183">
        <f>G41/G2</f>
        <v>1.1710273998537243E-7</v>
      </c>
      <c r="I41" s="183">
        <f>F41/F2</f>
        <v>0</v>
      </c>
      <c r="J41" s="185">
        <f>F42/G41</f>
        <v>0</v>
      </c>
    </row>
    <row r="42" spans="1:10" ht="15" thickBot="1" x14ac:dyDescent="0.4">
      <c r="A42" s="22" t="s">
        <v>10</v>
      </c>
      <c r="B42" s="23">
        <v>0</v>
      </c>
      <c r="C42" s="23">
        <v>10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</v>
      </c>
      <c r="H42" s="184"/>
      <c r="I42" s="184"/>
      <c r="J42" s="186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7BBFC1-5A35-4AF5-BDFC-1E652A0C1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8DEA86-FBE8-4111-9CC9-6CBB90171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97B07-CA3B-45FC-9E98-8E908782C5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Winter2017</vt:lpstr>
      <vt:lpstr>winterdata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Atala, Zazy (ENE)</dc:creator>
  <cp:lastModifiedBy>Lopes, Paul (ENE)</cp:lastModifiedBy>
  <dcterms:created xsi:type="dcterms:W3CDTF">2020-02-12T19:16:37Z</dcterms:created>
  <dcterms:modified xsi:type="dcterms:W3CDTF">2021-05-10T13:50:46Z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