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isiewski\Documents\"/>
    </mc:Choice>
  </mc:AlternateContent>
  <xr:revisionPtr revIDLastSave="0" documentId="13_ncr:1_{91875D30-D59F-4535-96A8-AA75CBF7F2D5}" xr6:coauthVersionLast="45" xr6:coauthVersionMax="45" xr10:uidLastSave="{00000000-0000-0000-0000-000000000000}"/>
  <bookViews>
    <workbookView xWindow="-110" yWindow="-110" windowWidth="19420" windowHeight="10420" activeTab="3" xr2:uid="{00000000-000D-0000-FFFF-FFFF00000000}"/>
  </bookViews>
  <sheets>
    <sheet name="JAN" sheetId="26" r:id="rId1"/>
    <sheet name="FEB" sheetId="25" r:id="rId2"/>
    <sheet name="MAR" sheetId="24" r:id="rId3"/>
    <sheet name="APR" sheetId="23" r:id="rId4"/>
    <sheet name="MAY" sheetId="22" r:id="rId5"/>
    <sheet name="JUNE" sheetId="21" r:id="rId6"/>
    <sheet name="JULY" sheetId="20" r:id="rId7"/>
    <sheet name="AUG" sheetId="19" r:id="rId8"/>
    <sheet name="SEP" sheetId="18" r:id="rId9"/>
    <sheet name="OCT" sheetId="17" r:id="rId10"/>
    <sheet name="NOV" sheetId="16" r:id="rId11"/>
    <sheet name="DEC" sheetId="15" r:id="rId12"/>
    <sheet name="Annual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5" l="1"/>
  <c r="C2" i="15"/>
  <c r="E2" i="16"/>
  <c r="C2" i="16"/>
  <c r="E2" i="17"/>
  <c r="C2" i="17"/>
  <c r="E2" i="18"/>
  <c r="C2" i="18"/>
  <c r="E2" i="19"/>
  <c r="C2" i="19"/>
  <c r="E2" i="20"/>
  <c r="C2" i="20"/>
  <c r="E2" i="21"/>
  <c r="C2" i="21"/>
  <c r="E2" i="22"/>
  <c r="C2" i="22"/>
  <c r="E2" i="23"/>
  <c r="C2" i="23"/>
  <c r="E2" i="24"/>
  <c r="C2" i="24"/>
  <c r="E2" i="25"/>
  <c r="C2" i="25"/>
  <c r="E2" i="26"/>
  <c r="C2" i="26"/>
  <c r="E10" i="27" l="1"/>
  <c r="F16" i="20" l="1"/>
  <c r="G16" i="20"/>
  <c r="J16" i="20" s="1"/>
  <c r="F20" i="24" l="1"/>
  <c r="G20" i="24"/>
  <c r="F40" i="20" l="1"/>
  <c r="G40" i="20"/>
  <c r="F2" i="23" l="1"/>
  <c r="F3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A1" i="15" l="1"/>
  <c r="F3" i="25" l="1"/>
  <c r="G3" i="25"/>
  <c r="F4" i="25"/>
  <c r="G4" i="25"/>
  <c r="F5" i="25"/>
  <c r="G5" i="25"/>
  <c r="F6" i="25"/>
  <c r="G6" i="25"/>
  <c r="F7" i="25"/>
  <c r="G7" i="25"/>
  <c r="F8" i="25"/>
  <c r="G8" i="25"/>
  <c r="F9" i="25"/>
  <c r="G9" i="25"/>
  <c r="F10" i="25"/>
  <c r="G10" i="25"/>
  <c r="F11" i="25"/>
  <c r="G11" i="25"/>
  <c r="F12" i="25"/>
  <c r="G12" i="25"/>
  <c r="F13" i="25"/>
  <c r="G13" i="25"/>
  <c r="F14" i="25"/>
  <c r="G14" i="25"/>
  <c r="F15" i="25"/>
  <c r="G15" i="25"/>
  <c r="F16" i="25"/>
  <c r="G16" i="25"/>
  <c r="F17" i="25"/>
  <c r="G17" i="25"/>
  <c r="F18" i="25"/>
  <c r="G18" i="25"/>
  <c r="F19" i="25"/>
  <c r="G19" i="25"/>
  <c r="F20" i="25"/>
  <c r="G20" i="25"/>
  <c r="F21" i="25"/>
  <c r="G21" i="25"/>
  <c r="F22" i="25"/>
  <c r="G22" i="25"/>
  <c r="F23" i="25"/>
  <c r="G23" i="25"/>
  <c r="F24" i="25"/>
  <c r="G24" i="25"/>
  <c r="F25" i="25"/>
  <c r="G25" i="25"/>
  <c r="F26" i="25"/>
  <c r="G26" i="25"/>
  <c r="F27" i="25"/>
  <c r="G27" i="25"/>
  <c r="F28" i="25"/>
  <c r="G28" i="25"/>
  <c r="F29" i="25"/>
  <c r="G29" i="25"/>
  <c r="F30" i="25"/>
  <c r="G30" i="25"/>
  <c r="F31" i="25"/>
  <c r="G31" i="25"/>
  <c r="F32" i="25"/>
  <c r="G32" i="25"/>
  <c r="F33" i="25"/>
  <c r="G33" i="25"/>
  <c r="F34" i="25"/>
  <c r="G34" i="25"/>
  <c r="F35" i="25"/>
  <c r="G35" i="25"/>
  <c r="F36" i="25"/>
  <c r="G36" i="25"/>
  <c r="F37" i="25"/>
  <c r="G37" i="25"/>
  <c r="F38" i="25"/>
  <c r="G38" i="25"/>
  <c r="F39" i="25"/>
  <c r="G39" i="25"/>
  <c r="F40" i="25"/>
  <c r="G40" i="25"/>
  <c r="G2" i="25"/>
  <c r="F2" i="25"/>
  <c r="A8" i="27"/>
  <c r="A1" i="16"/>
  <c r="A1" i="17"/>
  <c r="A1" i="18"/>
  <c r="A1" i="19"/>
  <c r="A1" i="20"/>
  <c r="A1" i="21"/>
  <c r="A1" i="22"/>
  <c r="A1" i="23"/>
  <c r="A1" i="24"/>
  <c r="A1" i="25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C15" i="27"/>
  <c r="C16" i="27"/>
  <c r="C17" i="27"/>
  <c r="C18" i="27"/>
  <c r="C19" i="27"/>
  <c r="C20" i="27"/>
  <c r="C21" i="27"/>
  <c r="C22" i="27"/>
  <c r="C23" i="27"/>
  <c r="G23" i="27" s="1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10" i="27"/>
  <c r="C11" i="27"/>
  <c r="C12" i="27"/>
  <c r="G12" i="27" s="1"/>
  <c r="J10" i="27" s="1"/>
  <c r="C13" i="27"/>
  <c r="C14" i="27"/>
  <c r="E11" i="27"/>
  <c r="E13" i="27"/>
  <c r="F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C9" i="27" l="1"/>
  <c r="E9" i="27"/>
  <c r="I3" i="27"/>
  <c r="J23" i="27"/>
  <c r="G9" i="27"/>
  <c r="C3" i="27"/>
  <c r="B11" i="27"/>
  <c r="D11" i="27"/>
  <c r="B12" i="27"/>
  <c r="D12" i="27"/>
  <c r="B13" i="27"/>
  <c r="D13" i="27"/>
  <c r="B14" i="27"/>
  <c r="D14" i="27"/>
  <c r="B15" i="27"/>
  <c r="D15" i="27"/>
  <c r="B16" i="27"/>
  <c r="D16" i="27"/>
  <c r="B17" i="27"/>
  <c r="D17" i="27"/>
  <c r="B18" i="27"/>
  <c r="D18" i="27"/>
  <c r="B19" i="27"/>
  <c r="D19" i="27"/>
  <c r="B20" i="27"/>
  <c r="D20" i="27"/>
  <c r="B21" i="27"/>
  <c r="D21" i="27"/>
  <c r="B22" i="27"/>
  <c r="D22" i="27"/>
  <c r="B23" i="27"/>
  <c r="D23" i="27"/>
  <c r="B24" i="27"/>
  <c r="D24" i="27"/>
  <c r="B25" i="27"/>
  <c r="D25" i="27"/>
  <c r="B26" i="27"/>
  <c r="D26" i="27"/>
  <c r="B27" i="27"/>
  <c r="D27" i="27"/>
  <c r="B28" i="27"/>
  <c r="D28" i="27"/>
  <c r="B29" i="27"/>
  <c r="D29" i="27"/>
  <c r="B30" i="27"/>
  <c r="D30" i="27"/>
  <c r="B31" i="27"/>
  <c r="D31" i="27"/>
  <c r="B32" i="27"/>
  <c r="D32" i="27"/>
  <c r="B33" i="27"/>
  <c r="D33" i="27"/>
  <c r="B34" i="27"/>
  <c r="D34" i="27"/>
  <c r="B35" i="27"/>
  <c r="D35" i="27"/>
  <c r="B36" i="27"/>
  <c r="D36" i="27"/>
  <c r="B37" i="27"/>
  <c r="D37" i="27"/>
  <c r="B38" i="27"/>
  <c r="D38" i="27"/>
  <c r="B39" i="27"/>
  <c r="D39" i="27"/>
  <c r="B40" i="27"/>
  <c r="D40" i="27"/>
  <c r="B41" i="27"/>
  <c r="D41" i="27"/>
  <c r="B42" i="27"/>
  <c r="D42" i="27"/>
  <c r="B43" i="27"/>
  <c r="D43" i="27"/>
  <c r="B45" i="27"/>
  <c r="D45" i="27"/>
  <c r="B46" i="27"/>
  <c r="D46" i="27"/>
  <c r="B47" i="27"/>
  <c r="D47" i="27"/>
  <c r="D10" i="27"/>
  <c r="B10" i="27"/>
  <c r="D9" i="27"/>
  <c r="B9" i="27"/>
  <c r="H3" i="27" l="1"/>
  <c r="F12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J28" i="27" s="1"/>
  <c r="F28" i="27"/>
  <c r="G27" i="27"/>
  <c r="F27" i="27"/>
  <c r="G26" i="27"/>
  <c r="F26" i="27"/>
  <c r="G25" i="27"/>
  <c r="G24" i="27"/>
  <c r="F24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1" i="27"/>
  <c r="F11" i="27"/>
  <c r="G10" i="27"/>
  <c r="F10" i="27"/>
  <c r="F9" i="27"/>
  <c r="K5" i="27"/>
  <c r="J5" i="27"/>
  <c r="I5" i="27"/>
  <c r="H5" i="27"/>
  <c r="G5" i="27"/>
  <c r="F5" i="27"/>
  <c r="E5" i="27"/>
  <c r="D5" i="27"/>
  <c r="C5" i="27"/>
  <c r="B5" i="27"/>
  <c r="K4" i="27"/>
  <c r="J4" i="27"/>
  <c r="I4" i="27"/>
  <c r="H4" i="27"/>
  <c r="G4" i="27"/>
  <c r="F4" i="27"/>
  <c r="E4" i="27"/>
  <c r="D4" i="27"/>
  <c r="C4" i="27"/>
  <c r="B4" i="27"/>
  <c r="K3" i="27"/>
  <c r="J3" i="27"/>
  <c r="G3" i="27"/>
  <c r="F3" i="27"/>
  <c r="E3" i="27"/>
  <c r="M3" i="27" s="1"/>
  <c r="D3" i="27"/>
  <c r="B3" i="27"/>
  <c r="L3" i="27" s="1"/>
  <c r="D1" i="25"/>
  <c r="D1" i="24" s="1"/>
  <c r="D1" i="23" s="1"/>
  <c r="D1" i="22" s="1"/>
  <c r="D1" i="21" s="1"/>
  <c r="D1" i="20" s="1"/>
  <c r="D1" i="19" s="1"/>
  <c r="E1" i="25"/>
  <c r="E1" i="24" s="1"/>
  <c r="E1" i="23" s="1"/>
  <c r="E1" i="22" s="1"/>
  <c r="E1" i="21" s="1"/>
  <c r="E1" i="20" s="1"/>
  <c r="E1" i="19" s="1"/>
  <c r="C1" i="25"/>
  <c r="C1" i="24" s="1"/>
  <c r="C1" i="23" s="1"/>
  <c r="C1" i="22" s="1"/>
  <c r="C1" i="21" s="1"/>
  <c r="C1" i="20" s="1"/>
  <c r="C1" i="19" s="1"/>
  <c r="B1" i="25"/>
  <c r="B1" i="24" s="1"/>
  <c r="B1" i="23" s="1"/>
  <c r="B1" i="22" s="1"/>
  <c r="B1" i="21" s="1"/>
  <c r="B1" i="20" s="1"/>
  <c r="B1" i="19" s="1"/>
  <c r="G40" i="26"/>
  <c r="F40" i="26"/>
  <c r="G39" i="26"/>
  <c r="F39" i="26"/>
  <c r="G38" i="26"/>
  <c r="F38" i="26"/>
  <c r="G37" i="26"/>
  <c r="F37" i="26"/>
  <c r="G36" i="26"/>
  <c r="J36" i="26" s="1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J26" i="26" s="1"/>
  <c r="F26" i="26"/>
  <c r="G25" i="26"/>
  <c r="F25" i="26"/>
  <c r="G24" i="26"/>
  <c r="F24" i="26"/>
  <c r="G23" i="26"/>
  <c r="F23" i="26"/>
  <c r="G22" i="26"/>
  <c r="F22" i="26"/>
  <c r="G21" i="26"/>
  <c r="J21" i="26" s="1"/>
  <c r="F21" i="26"/>
  <c r="G20" i="26"/>
  <c r="F20" i="26"/>
  <c r="G19" i="26"/>
  <c r="F19" i="26"/>
  <c r="G18" i="26"/>
  <c r="F18" i="26"/>
  <c r="G17" i="26"/>
  <c r="F17" i="26"/>
  <c r="G16" i="26"/>
  <c r="J16" i="26" s="1"/>
  <c r="F16" i="26"/>
  <c r="G15" i="26"/>
  <c r="F15" i="26"/>
  <c r="G14" i="26"/>
  <c r="F14" i="26"/>
  <c r="G13" i="26"/>
  <c r="J13" i="26" s="1"/>
  <c r="F13" i="26"/>
  <c r="G12" i="26"/>
  <c r="F12" i="26"/>
  <c r="G11" i="26"/>
  <c r="F11" i="26"/>
  <c r="G10" i="26"/>
  <c r="F10" i="26"/>
  <c r="G9" i="26"/>
  <c r="F9" i="26"/>
  <c r="G8" i="26"/>
  <c r="J8" i="26" s="1"/>
  <c r="F8" i="26"/>
  <c r="G7" i="26"/>
  <c r="F7" i="26"/>
  <c r="G6" i="26"/>
  <c r="F6" i="26"/>
  <c r="G5" i="26"/>
  <c r="F5" i="26"/>
  <c r="G4" i="26"/>
  <c r="F4" i="26"/>
  <c r="G3" i="26"/>
  <c r="F3" i="26"/>
  <c r="G2" i="26"/>
  <c r="F2" i="26"/>
  <c r="J36" i="25"/>
  <c r="J31" i="25"/>
  <c r="J26" i="25"/>
  <c r="J21" i="25"/>
  <c r="J16" i="25"/>
  <c r="J13" i="25"/>
  <c r="J8" i="25"/>
  <c r="H36" i="25"/>
  <c r="I36" i="25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J26" i="24" s="1"/>
  <c r="F26" i="24"/>
  <c r="G25" i="24"/>
  <c r="F25" i="24"/>
  <c r="G24" i="24"/>
  <c r="F24" i="24"/>
  <c r="G23" i="24"/>
  <c r="F23" i="24"/>
  <c r="G22" i="24"/>
  <c r="F22" i="24"/>
  <c r="G21" i="24"/>
  <c r="J21" i="24" s="1"/>
  <c r="F21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J13" i="24" s="1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G6" i="24"/>
  <c r="F6" i="24"/>
  <c r="G5" i="24"/>
  <c r="F5" i="24"/>
  <c r="G4" i="24"/>
  <c r="F4" i="24"/>
  <c r="G3" i="24"/>
  <c r="F3" i="24"/>
  <c r="G2" i="24"/>
  <c r="F2" i="24"/>
  <c r="G40" i="23"/>
  <c r="G39" i="23"/>
  <c r="G38" i="23"/>
  <c r="G37" i="23"/>
  <c r="G36" i="23"/>
  <c r="G35" i="23"/>
  <c r="G34" i="23"/>
  <c r="G33" i="23"/>
  <c r="G32" i="23"/>
  <c r="G31" i="23"/>
  <c r="J31" i="23" s="1"/>
  <c r="G30" i="23"/>
  <c r="G29" i="23"/>
  <c r="G28" i="23"/>
  <c r="G27" i="23"/>
  <c r="G26" i="23"/>
  <c r="J26" i="23" s="1"/>
  <c r="G25" i="23"/>
  <c r="G24" i="23"/>
  <c r="G23" i="23"/>
  <c r="G22" i="23"/>
  <c r="G21" i="23"/>
  <c r="J21" i="23" s="1"/>
  <c r="G20" i="23"/>
  <c r="G19" i="23"/>
  <c r="G18" i="23"/>
  <c r="G17" i="23"/>
  <c r="G16" i="23"/>
  <c r="G15" i="23"/>
  <c r="G14" i="23"/>
  <c r="G13" i="23"/>
  <c r="J13" i="23" s="1"/>
  <c r="G12" i="23"/>
  <c r="G11" i="23"/>
  <c r="G10" i="23"/>
  <c r="G9" i="23"/>
  <c r="G8" i="23"/>
  <c r="G7" i="23"/>
  <c r="G6" i="23"/>
  <c r="G5" i="23"/>
  <c r="G4" i="23"/>
  <c r="G3" i="23"/>
  <c r="J3" i="23" s="1"/>
  <c r="G2" i="23"/>
  <c r="G40" i="22"/>
  <c r="F40" i="22"/>
  <c r="G39" i="22"/>
  <c r="F39" i="22"/>
  <c r="G38" i="22"/>
  <c r="F38" i="22"/>
  <c r="G37" i="22"/>
  <c r="F37" i="22"/>
  <c r="G36" i="22"/>
  <c r="J36" i="22" s="1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J26" i="22" s="1"/>
  <c r="F26" i="22"/>
  <c r="G25" i="22"/>
  <c r="F25" i="22"/>
  <c r="G24" i="22"/>
  <c r="F24" i="22"/>
  <c r="G23" i="22"/>
  <c r="F23" i="22"/>
  <c r="G22" i="22"/>
  <c r="F22" i="22"/>
  <c r="G21" i="22"/>
  <c r="J21" i="22" s="1"/>
  <c r="F21" i="22"/>
  <c r="G20" i="22"/>
  <c r="F20" i="22"/>
  <c r="G19" i="22"/>
  <c r="F19" i="22"/>
  <c r="G18" i="22"/>
  <c r="F18" i="22"/>
  <c r="G17" i="22"/>
  <c r="F17" i="22"/>
  <c r="G16" i="22"/>
  <c r="J16" i="22" s="1"/>
  <c r="F16" i="22"/>
  <c r="G15" i="22"/>
  <c r="F15" i="22"/>
  <c r="G14" i="22"/>
  <c r="F14" i="22"/>
  <c r="G13" i="22"/>
  <c r="J13" i="22" s="1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3" i="22"/>
  <c r="F3" i="22"/>
  <c r="G2" i="22"/>
  <c r="F2" i="22"/>
  <c r="G40" i="21"/>
  <c r="F40" i="21"/>
  <c r="G39" i="21"/>
  <c r="F39" i="21"/>
  <c r="G38" i="21"/>
  <c r="F38" i="21"/>
  <c r="G37" i="21"/>
  <c r="F37" i="21"/>
  <c r="G36" i="21"/>
  <c r="J36" i="21" s="1"/>
  <c r="F36" i="21"/>
  <c r="G35" i="21"/>
  <c r="F35" i="21"/>
  <c r="G34" i="21"/>
  <c r="F34" i="21"/>
  <c r="G33" i="21"/>
  <c r="F33" i="21"/>
  <c r="G32" i="21"/>
  <c r="F32" i="21"/>
  <c r="G31" i="21"/>
  <c r="J31" i="21" s="1"/>
  <c r="F31" i="21"/>
  <c r="G30" i="21"/>
  <c r="F30" i="21"/>
  <c r="G29" i="21"/>
  <c r="F29" i="21"/>
  <c r="G28" i="21"/>
  <c r="F28" i="21"/>
  <c r="G27" i="21"/>
  <c r="F27" i="21"/>
  <c r="G26" i="21"/>
  <c r="J26" i="21" s="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J16" i="21" s="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J8" i="21" s="1"/>
  <c r="F8" i="21"/>
  <c r="G7" i="21"/>
  <c r="F7" i="21"/>
  <c r="G6" i="21"/>
  <c r="F6" i="21"/>
  <c r="G5" i="21"/>
  <c r="F5" i="21"/>
  <c r="G4" i="21"/>
  <c r="F4" i="21"/>
  <c r="G3" i="21"/>
  <c r="J3" i="21" s="1"/>
  <c r="F3" i="21"/>
  <c r="G2" i="21"/>
  <c r="F2" i="21"/>
  <c r="G39" i="20"/>
  <c r="F39" i="20"/>
  <c r="G38" i="20"/>
  <c r="F38" i="20"/>
  <c r="G37" i="20"/>
  <c r="F37" i="20"/>
  <c r="G36" i="20"/>
  <c r="J36" i="20" s="1"/>
  <c r="F36" i="20"/>
  <c r="G35" i="20"/>
  <c r="F35" i="20"/>
  <c r="G34" i="20"/>
  <c r="F34" i="20"/>
  <c r="G33" i="20"/>
  <c r="F33" i="20"/>
  <c r="G32" i="20"/>
  <c r="F32" i="20"/>
  <c r="G31" i="20"/>
  <c r="J31" i="20" s="1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J21" i="20" s="1"/>
  <c r="F21" i="20"/>
  <c r="G20" i="20"/>
  <c r="F20" i="20"/>
  <c r="G19" i="20"/>
  <c r="F19" i="20"/>
  <c r="G18" i="20"/>
  <c r="F18" i="20"/>
  <c r="G17" i="20"/>
  <c r="F17" i="20"/>
  <c r="G15" i="20"/>
  <c r="F15" i="20"/>
  <c r="G14" i="20"/>
  <c r="F14" i="20"/>
  <c r="G13" i="20"/>
  <c r="J13" i="20" s="1"/>
  <c r="F13" i="20"/>
  <c r="G12" i="20"/>
  <c r="F12" i="20"/>
  <c r="G11" i="20"/>
  <c r="F11" i="20"/>
  <c r="G10" i="20"/>
  <c r="F10" i="20"/>
  <c r="G9" i="20"/>
  <c r="F9" i="20"/>
  <c r="G8" i="20"/>
  <c r="J8" i="20" s="1"/>
  <c r="F8" i="20"/>
  <c r="G7" i="20"/>
  <c r="F7" i="20"/>
  <c r="G6" i="20"/>
  <c r="F6" i="20"/>
  <c r="G5" i="20"/>
  <c r="F5" i="20"/>
  <c r="G4" i="20"/>
  <c r="F4" i="20"/>
  <c r="G3" i="20"/>
  <c r="J3" i="20" s="1"/>
  <c r="F3" i="20"/>
  <c r="G2" i="20"/>
  <c r="F2" i="20"/>
  <c r="I16" i="20" s="1"/>
  <c r="G40" i="19"/>
  <c r="G39" i="19"/>
  <c r="G38" i="19"/>
  <c r="G37" i="19"/>
  <c r="G36" i="19"/>
  <c r="J36" i="19" s="1"/>
  <c r="G35" i="19"/>
  <c r="G34" i="19"/>
  <c r="G33" i="19"/>
  <c r="G32" i="19"/>
  <c r="G31" i="19"/>
  <c r="J31" i="19" s="1"/>
  <c r="G30" i="19"/>
  <c r="G29" i="19"/>
  <c r="G28" i="19"/>
  <c r="G27" i="19"/>
  <c r="G26" i="19"/>
  <c r="J26" i="19" s="1"/>
  <c r="G25" i="19"/>
  <c r="G24" i="19"/>
  <c r="G23" i="19"/>
  <c r="G22" i="19"/>
  <c r="G21" i="19"/>
  <c r="J21" i="19" s="1"/>
  <c r="G20" i="19"/>
  <c r="G19" i="19"/>
  <c r="G18" i="19"/>
  <c r="G17" i="19"/>
  <c r="G16" i="19"/>
  <c r="G15" i="19"/>
  <c r="G14" i="19"/>
  <c r="G13" i="19"/>
  <c r="J13" i="19" s="1"/>
  <c r="G12" i="19"/>
  <c r="G11" i="19"/>
  <c r="G10" i="19"/>
  <c r="G9" i="19"/>
  <c r="G8" i="19"/>
  <c r="G7" i="19"/>
  <c r="G6" i="19"/>
  <c r="G5" i="19"/>
  <c r="G4" i="19"/>
  <c r="G3" i="19"/>
  <c r="G2" i="19"/>
  <c r="G40" i="18"/>
  <c r="F40" i="18"/>
  <c r="G39" i="18"/>
  <c r="F39" i="18"/>
  <c r="G38" i="18"/>
  <c r="F38" i="18"/>
  <c r="G37" i="18"/>
  <c r="F37" i="18"/>
  <c r="G36" i="18"/>
  <c r="J36" i="18" s="1"/>
  <c r="F36" i="18"/>
  <c r="G35" i="18"/>
  <c r="F35" i="18"/>
  <c r="G34" i="18"/>
  <c r="F34" i="18"/>
  <c r="G33" i="18"/>
  <c r="F33" i="18"/>
  <c r="G32" i="18"/>
  <c r="F32" i="18"/>
  <c r="G31" i="18"/>
  <c r="J31" i="18" s="1"/>
  <c r="F31" i="18"/>
  <c r="G30" i="18"/>
  <c r="F30" i="18"/>
  <c r="G29" i="18"/>
  <c r="F29" i="18"/>
  <c r="G28" i="18"/>
  <c r="F28" i="18"/>
  <c r="G27" i="18"/>
  <c r="F27" i="18"/>
  <c r="G26" i="18"/>
  <c r="J26" i="18" s="1"/>
  <c r="F26" i="18"/>
  <c r="G25" i="18"/>
  <c r="F25" i="18"/>
  <c r="G24" i="18"/>
  <c r="F24" i="18"/>
  <c r="G23" i="18"/>
  <c r="F23" i="18"/>
  <c r="G22" i="18"/>
  <c r="F22" i="18"/>
  <c r="G21" i="18"/>
  <c r="J21" i="18" s="1"/>
  <c r="F21" i="18"/>
  <c r="G20" i="18"/>
  <c r="F20" i="18"/>
  <c r="G19" i="18"/>
  <c r="F19" i="18"/>
  <c r="G18" i="18"/>
  <c r="F18" i="18"/>
  <c r="G17" i="18"/>
  <c r="F17" i="18"/>
  <c r="G16" i="18"/>
  <c r="J16" i="18" s="1"/>
  <c r="F16" i="18"/>
  <c r="G15" i="18"/>
  <c r="F15" i="18"/>
  <c r="G14" i="18"/>
  <c r="F14" i="18"/>
  <c r="G13" i="18"/>
  <c r="J13" i="18" s="1"/>
  <c r="F13" i="18"/>
  <c r="G12" i="18"/>
  <c r="F12" i="18"/>
  <c r="G11" i="18"/>
  <c r="F11" i="18"/>
  <c r="G10" i="18"/>
  <c r="F10" i="18"/>
  <c r="G9" i="18"/>
  <c r="F9" i="18"/>
  <c r="G8" i="18"/>
  <c r="J8" i="18" s="1"/>
  <c r="F8" i="18"/>
  <c r="G7" i="18"/>
  <c r="F7" i="18"/>
  <c r="G6" i="18"/>
  <c r="F6" i="18"/>
  <c r="G5" i="18"/>
  <c r="F5" i="18"/>
  <c r="G4" i="18"/>
  <c r="F4" i="18"/>
  <c r="G3" i="18"/>
  <c r="J3" i="18" s="1"/>
  <c r="F3" i="18"/>
  <c r="G2" i="18"/>
  <c r="F2" i="18"/>
  <c r="G40" i="17"/>
  <c r="F40" i="17"/>
  <c r="G39" i="17"/>
  <c r="F39" i="17"/>
  <c r="G38" i="17"/>
  <c r="F38" i="17"/>
  <c r="G37" i="17"/>
  <c r="F37" i="17"/>
  <c r="G36" i="17"/>
  <c r="F36" i="17"/>
  <c r="G35" i="17"/>
  <c r="F35" i="17"/>
  <c r="G34" i="17"/>
  <c r="F34" i="17"/>
  <c r="G33" i="17"/>
  <c r="F33" i="17"/>
  <c r="G32" i="17"/>
  <c r="F32" i="17"/>
  <c r="G31" i="17"/>
  <c r="F31" i="17"/>
  <c r="G30" i="17"/>
  <c r="F30" i="17"/>
  <c r="G29" i="17"/>
  <c r="F29" i="17"/>
  <c r="G28" i="17"/>
  <c r="F28" i="17"/>
  <c r="G27" i="17"/>
  <c r="F27" i="17"/>
  <c r="G26" i="17"/>
  <c r="J26" i="17" s="1"/>
  <c r="F26" i="17"/>
  <c r="G25" i="17"/>
  <c r="F25" i="17"/>
  <c r="G24" i="17"/>
  <c r="F24" i="17"/>
  <c r="G23" i="17"/>
  <c r="F23" i="17"/>
  <c r="G22" i="17"/>
  <c r="F22" i="17"/>
  <c r="G21" i="17"/>
  <c r="F21" i="17"/>
  <c r="G20" i="17"/>
  <c r="F20" i="17"/>
  <c r="G19" i="17"/>
  <c r="F19" i="17"/>
  <c r="G18" i="17"/>
  <c r="F18" i="17"/>
  <c r="G17" i="17"/>
  <c r="F17" i="17"/>
  <c r="G16" i="17"/>
  <c r="J16" i="17" s="1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9" i="17"/>
  <c r="F9" i="17"/>
  <c r="G8" i="17"/>
  <c r="J8" i="17" s="1"/>
  <c r="F8" i="17"/>
  <c r="G7" i="17"/>
  <c r="F7" i="17"/>
  <c r="G6" i="17"/>
  <c r="F6" i="17"/>
  <c r="G5" i="17"/>
  <c r="F5" i="17"/>
  <c r="G4" i="17"/>
  <c r="F4" i="17"/>
  <c r="G3" i="17"/>
  <c r="F3" i="17"/>
  <c r="G2" i="17"/>
  <c r="F2" i="17"/>
  <c r="G40" i="16"/>
  <c r="F40" i="16"/>
  <c r="G39" i="16"/>
  <c r="F39" i="16"/>
  <c r="G38" i="16"/>
  <c r="F38" i="16"/>
  <c r="G37" i="16"/>
  <c r="F37" i="16"/>
  <c r="G36" i="16"/>
  <c r="J36" i="16" s="1"/>
  <c r="F36" i="16"/>
  <c r="G35" i="16"/>
  <c r="F35" i="16"/>
  <c r="G34" i="16"/>
  <c r="F34" i="16"/>
  <c r="G33" i="16"/>
  <c r="F33" i="16"/>
  <c r="G32" i="16"/>
  <c r="F32" i="16"/>
  <c r="G31" i="16"/>
  <c r="F31" i="16"/>
  <c r="G30" i="16"/>
  <c r="F30" i="16"/>
  <c r="G29" i="16"/>
  <c r="F29" i="16"/>
  <c r="G28" i="16"/>
  <c r="F28" i="16"/>
  <c r="G27" i="16"/>
  <c r="F27" i="16"/>
  <c r="G26" i="16"/>
  <c r="J26" i="16" s="1"/>
  <c r="F26" i="16"/>
  <c r="G25" i="16"/>
  <c r="F25" i="16"/>
  <c r="G24" i="16"/>
  <c r="F24" i="16"/>
  <c r="G23" i="16"/>
  <c r="F23" i="16"/>
  <c r="G22" i="16"/>
  <c r="F22" i="16"/>
  <c r="G21" i="16"/>
  <c r="J21" i="16" s="1"/>
  <c r="F21" i="16"/>
  <c r="G20" i="16"/>
  <c r="F20" i="16"/>
  <c r="G19" i="16"/>
  <c r="F19" i="16"/>
  <c r="G18" i="16"/>
  <c r="F18" i="16"/>
  <c r="G17" i="16"/>
  <c r="F17" i="16"/>
  <c r="G16" i="16"/>
  <c r="J16" i="16" s="1"/>
  <c r="F16" i="16"/>
  <c r="G15" i="16"/>
  <c r="F15" i="16"/>
  <c r="G14" i="16"/>
  <c r="F14" i="16"/>
  <c r="G13" i="16"/>
  <c r="J13" i="16" s="1"/>
  <c r="F13" i="16"/>
  <c r="G12" i="16"/>
  <c r="F12" i="16"/>
  <c r="G11" i="16"/>
  <c r="F11" i="16"/>
  <c r="G10" i="16"/>
  <c r="F10" i="16"/>
  <c r="G9" i="16"/>
  <c r="F9" i="16"/>
  <c r="G8" i="16"/>
  <c r="J8" i="16" s="1"/>
  <c r="F8" i="16"/>
  <c r="G7" i="16"/>
  <c r="F7" i="16"/>
  <c r="G6" i="16"/>
  <c r="F6" i="16"/>
  <c r="G5" i="16"/>
  <c r="F5" i="16"/>
  <c r="G4" i="16"/>
  <c r="F4" i="16"/>
  <c r="G3" i="16"/>
  <c r="F3" i="16"/>
  <c r="G2" i="16"/>
  <c r="F2" i="16"/>
  <c r="G3" i="15"/>
  <c r="J3" i="15" s="1"/>
  <c r="F3" i="15"/>
  <c r="F4" i="15"/>
  <c r="F5" i="15"/>
  <c r="F6" i="15"/>
  <c r="F7" i="15"/>
  <c r="F8" i="15"/>
  <c r="F9" i="15"/>
  <c r="F10" i="15"/>
  <c r="F11" i="15"/>
  <c r="F12" i="15"/>
  <c r="G13" i="15"/>
  <c r="J13" i="15" s="1"/>
  <c r="F14" i="15"/>
  <c r="F15" i="15"/>
  <c r="F16" i="15"/>
  <c r="G16" i="15"/>
  <c r="F17" i="15"/>
  <c r="F18" i="15"/>
  <c r="F19" i="15"/>
  <c r="F20" i="15"/>
  <c r="G2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G36" i="15"/>
  <c r="F37" i="15"/>
  <c r="F38" i="15"/>
  <c r="F39" i="15"/>
  <c r="F40" i="15"/>
  <c r="G40" i="15"/>
  <c r="G39" i="15"/>
  <c r="G38" i="15"/>
  <c r="G37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0" i="15"/>
  <c r="G19" i="15"/>
  <c r="G18" i="15"/>
  <c r="G17" i="15"/>
  <c r="G15" i="15"/>
  <c r="G14" i="15"/>
  <c r="G12" i="15"/>
  <c r="G11" i="15"/>
  <c r="G10" i="15"/>
  <c r="G9" i="15"/>
  <c r="G8" i="15"/>
  <c r="J8" i="15" s="1"/>
  <c r="G7" i="15"/>
  <c r="G6" i="15"/>
  <c r="G5" i="15"/>
  <c r="G4" i="15"/>
  <c r="J2" i="17" l="1"/>
  <c r="H16" i="20"/>
  <c r="J2" i="21"/>
  <c r="J2" i="24"/>
  <c r="K10" i="27"/>
  <c r="L10" i="27" s="1"/>
  <c r="H21" i="20"/>
  <c r="I31" i="22"/>
  <c r="I31" i="26"/>
  <c r="K28" i="27"/>
  <c r="L28" i="27" s="1"/>
  <c r="K15" i="27"/>
  <c r="K38" i="27"/>
  <c r="L38" i="27" s="1"/>
  <c r="K33" i="27"/>
  <c r="K20" i="27"/>
  <c r="L20" i="27" s="1"/>
  <c r="K23" i="27"/>
  <c r="H16" i="19"/>
  <c r="I3" i="24"/>
  <c r="I13" i="24"/>
  <c r="I16" i="24"/>
  <c r="H36" i="26"/>
  <c r="D6" i="27"/>
  <c r="H6" i="27"/>
  <c r="L4" i="27"/>
  <c r="N4" i="27" s="1"/>
  <c r="I26" i="17"/>
  <c r="H26" i="22"/>
  <c r="I8" i="22"/>
  <c r="H21" i="17"/>
  <c r="H13" i="17"/>
  <c r="E6" i="27"/>
  <c r="I3" i="23"/>
  <c r="H31" i="23"/>
  <c r="I6" i="27"/>
  <c r="H3" i="19"/>
  <c r="C6" i="27"/>
  <c r="G6" i="27"/>
  <c r="K6" i="27"/>
  <c r="B6" i="27"/>
  <c r="F6" i="27"/>
  <c r="J6" i="27"/>
  <c r="L5" i="27"/>
  <c r="N5" i="27" s="1"/>
  <c r="M4" i="27"/>
  <c r="O4" i="27" s="1"/>
  <c r="P4" i="27" s="1"/>
  <c r="M5" i="27"/>
  <c r="O5" i="27" s="1"/>
  <c r="P5" i="27" s="1"/>
  <c r="I10" i="27"/>
  <c r="I15" i="27"/>
  <c r="I20" i="27"/>
  <c r="I23" i="27"/>
  <c r="I28" i="27"/>
  <c r="I33" i="27"/>
  <c r="I38" i="27"/>
  <c r="I43" i="27"/>
  <c r="J9" i="27"/>
  <c r="J15" i="27"/>
  <c r="J20" i="27"/>
  <c r="J38" i="27"/>
  <c r="J43" i="27"/>
  <c r="J33" i="27"/>
  <c r="H33" i="27"/>
  <c r="H10" i="27"/>
  <c r="H15" i="27"/>
  <c r="H20" i="27"/>
  <c r="H23" i="27"/>
  <c r="H28" i="27"/>
  <c r="H38" i="27"/>
  <c r="H43" i="27"/>
  <c r="F25" i="27"/>
  <c r="D1" i="17"/>
  <c r="D1" i="16" s="1"/>
  <c r="D1" i="15" s="1"/>
  <c r="D1" i="18"/>
  <c r="E1" i="17"/>
  <c r="E1" i="16" s="1"/>
  <c r="E1" i="15" s="1"/>
  <c r="E1" i="18"/>
  <c r="B1" i="17"/>
  <c r="B1" i="16" s="1"/>
  <c r="B1" i="15" s="1"/>
  <c r="B1" i="18"/>
  <c r="C1" i="17"/>
  <c r="C1" i="16" s="1"/>
  <c r="C1" i="15" s="1"/>
  <c r="C1" i="18"/>
  <c r="I13" i="16"/>
  <c r="I21" i="16"/>
  <c r="H3" i="17"/>
  <c r="H36" i="17"/>
  <c r="H36" i="18"/>
  <c r="I8" i="20"/>
  <c r="J2" i="22"/>
  <c r="I21" i="22"/>
  <c r="I13" i="22"/>
  <c r="H8" i="23"/>
  <c r="I8" i="23"/>
  <c r="I36" i="23"/>
  <c r="H31" i="25"/>
  <c r="H3" i="25"/>
  <c r="I31" i="16"/>
  <c r="I3" i="16"/>
  <c r="I26" i="16"/>
  <c r="H36" i="16"/>
  <c r="H31" i="16"/>
  <c r="I8" i="18"/>
  <c r="I3" i="20"/>
  <c r="I21" i="20"/>
  <c r="I31" i="20"/>
  <c r="H26" i="20"/>
  <c r="I36" i="20"/>
  <c r="I26" i="20"/>
  <c r="I21" i="21"/>
  <c r="H36" i="21"/>
  <c r="H13" i="21"/>
  <c r="H26" i="21"/>
  <c r="I13" i="21"/>
  <c r="I26" i="21"/>
  <c r="I3" i="21"/>
  <c r="I16" i="22"/>
  <c r="H8" i="22"/>
  <c r="I26" i="23"/>
  <c r="I16" i="23"/>
  <c r="J3" i="25"/>
  <c r="I3" i="26"/>
  <c r="I26" i="26"/>
  <c r="I13" i="26"/>
  <c r="I21" i="26"/>
  <c r="I8" i="26"/>
  <c r="I16" i="26"/>
  <c r="H26" i="26"/>
  <c r="I36" i="26"/>
  <c r="H3" i="26"/>
  <c r="H31" i="26"/>
  <c r="J3" i="26"/>
  <c r="H13" i="26"/>
  <c r="H21" i="26"/>
  <c r="J31" i="26"/>
  <c r="J2" i="26"/>
  <c r="H8" i="26"/>
  <c r="H16" i="26"/>
  <c r="I3" i="25"/>
  <c r="I21" i="25"/>
  <c r="I31" i="25"/>
  <c r="I13" i="25"/>
  <c r="I26" i="25"/>
  <c r="H26" i="25"/>
  <c r="I8" i="25"/>
  <c r="H13" i="25"/>
  <c r="I16" i="25"/>
  <c r="H21" i="25"/>
  <c r="J2" i="25"/>
  <c r="H8" i="25"/>
  <c r="H16" i="25"/>
  <c r="H3" i="24"/>
  <c r="H16" i="24"/>
  <c r="H36" i="24"/>
  <c r="I26" i="24"/>
  <c r="I36" i="24"/>
  <c r="H8" i="24"/>
  <c r="H31" i="24"/>
  <c r="I8" i="24"/>
  <c r="I21" i="24"/>
  <c r="I31" i="24"/>
  <c r="J8" i="24"/>
  <c r="J16" i="24"/>
  <c r="H26" i="24"/>
  <c r="J36" i="24"/>
  <c r="J3" i="24"/>
  <c r="H13" i="24"/>
  <c r="H21" i="24"/>
  <c r="J31" i="24"/>
  <c r="H16" i="23"/>
  <c r="I31" i="23"/>
  <c r="H36" i="23"/>
  <c r="I13" i="23"/>
  <c r="I21" i="23"/>
  <c r="H3" i="23"/>
  <c r="J8" i="23"/>
  <c r="J16" i="23"/>
  <c r="H26" i="23"/>
  <c r="J36" i="23"/>
  <c r="H13" i="23"/>
  <c r="H21" i="23"/>
  <c r="J2" i="23"/>
  <c r="J8" i="22"/>
  <c r="I26" i="22"/>
  <c r="H16" i="22"/>
  <c r="H36" i="22"/>
  <c r="I36" i="22"/>
  <c r="H3" i="22"/>
  <c r="H31" i="22"/>
  <c r="J3" i="22"/>
  <c r="H13" i="22"/>
  <c r="H21" i="22"/>
  <c r="J31" i="22"/>
  <c r="I3" i="22"/>
  <c r="I36" i="21"/>
  <c r="H21" i="21"/>
  <c r="I31" i="21"/>
  <c r="H3" i="21"/>
  <c r="J13" i="21"/>
  <c r="J21" i="21"/>
  <c r="H31" i="21"/>
  <c r="I8" i="21"/>
  <c r="I16" i="21"/>
  <c r="H8" i="21"/>
  <c r="H16" i="21"/>
  <c r="I13" i="20"/>
  <c r="H13" i="20"/>
  <c r="J2" i="20"/>
  <c r="H8" i="20"/>
  <c r="J26" i="20"/>
  <c r="H36" i="20"/>
  <c r="H3" i="20"/>
  <c r="H31" i="20"/>
  <c r="I8" i="19"/>
  <c r="I21" i="19"/>
  <c r="I31" i="19"/>
  <c r="I36" i="19"/>
  <c r="I3" i="19"/>
  <c r="I13" i="19"/>
  <c r="I16" i="19"/>
  <c r="I26" i="19"/>
  <c r="H36" i="19"/>
  <c r="H8" i="19"/>
  <c r="H31" i="19"/>
  <c r="J8" i="19"/>
  <c r="J16" i="19"/>
  <c r="H26" i="19"/>
  <c r="J3" i="19"/>
  <c r="H13" i="19"/>
  <c r="H21" i="19"/>
  <c r="J2" i="19"/>
  <c r="I36" i="18"/>
  <c r="I13" i="18"/>
  <c r="I26" i="18"/>
  <c r="I3" i="18"/>
  <c r="I21" i="18"/>
  <c r="I31" i="18"/>
  <c r="H8" i="18"/>
  <c r="H3" i="18"/>
  <c r="H31" i="18"/>
  <c r="H26" i="18"/>
  <c r="H13" i="18"/>
  <c r="I16" i="18"/>
  <c r="H21" i="18"/>
  <c r="J2" i="18"/>
  <c r="H16" i="18"/>
  <c r="I8" i="17"/>
  <c r="I16" i="17"/>
  <c r="H8" i="17"/>
  <c r="J13" i="17"/>
  <c r="H16" i="17"/>
  <c r="J21" i="17"/>
  <c r="I31" i="17"/>
  <c r="J36" i="17"/>
  <c r="I36" i="17"/>
  <c r="I3" i="17"/>
  <c r="H31" i="17"/>
  <c r="I13" i="17"/>
  <c r="I21" i="17"/>
  <c r="H26" i="17"/>
  <c r="J3" i="17"/>
  <c r="J31" i="17"/>
  <c r="I8" i="16"/>
  <c r="I16" i="16"/>
  <c r="H26" i="16"/>
  <c r="H3" i="16"/>
  <c r="I36" i="16"/>
  <c r="J3" i="16"/>
  <c r="H13" i="16"/>
  <c r="H21" i="16"/>
  <c r="J31" i="16"/>
  <c r="J2" i="16"/>
  <c r="H8" i="16"/>
  <c r="H16" i="16"/>
  <c r="J2" i="15"/>
  <c r="F2" i="15"/>
  <c r="H31" i="15"/>
  <c r="G21" i="15"/>
  <c r="J21" i="15" s="1"/>
  <c r="F13" i="15"/>
  <c r="H16" i="15"/>
  <c r="H36" i="15"/>
  <c r="J26" i="15"/>
  <c r="H26" i="15"/>
  <c r="H3" i="15"/>
  <c r="H8" i="15"/>
  <c r="H13" i="15"/>
  <c r="J16" i="15"/>
  <c r="J31" i="15"/>
  <c r="J36" i="15"/>
  <c r="L6" i="27" l="1"/>
  <c r="L15" i="27"/>
  <c r="L33" i="27"/>
  <c r="L23" i="27"/>
  <c r="I2" i="20"/>
  <c r="I2" i="24"/>
  <c r="I2" i="26"/>
  <c r="M6" i="27"/>
  <c r="O3" i="27"/>
  <c r="N3" i="27"/>
  <c r="N6" i="27" s="1"/>
  <c r="H9" i="27"/>
  <c r="I9" i="27"/>
  <c r="I2" i="16"/>
  <c r="H2" i="17"/>
  <c r="I2" i="17"/>
  <c r="I2" i="19"/>
  <c r="I2" i="23"/>
  <c r="I2" i="25"/>
  <c r="H21" i="15"/>
  <c r="H2" i="15" s="1"/>
  <c r="I13" i="15"/>
  <c r="H2" i="26"/>
  <c r="H2" i="25"/>
  <c r="H2" i="24"/>
  <c r="H2" i="23"/>
  <c r="I2" i="22"/>
  <c r="H2" i="22"/>
  <c r="I2" i="21"/>
  <c r="H2" i="21"/>
  <c r="H2" i="20"/>
  <c r="H2" i="19"/>
  <c r="I2" i="18"/>
  <c r="H2" i="18"/>
  <c r="H2" i="16"/>
  <c r="I16" i="15"/>
  <c r="I36" i="15"/>
  <c r="I21" i="15"/>
  <c r="I3" i="15"/>
  <c r="I26" i="15"/>
  <c r="I8" i="15"/>
  <c r="I31" i="15"/>
  <c r="O6" i="27" l="1"/>
  <c r="P3" i="27"/>
  <c r="P6" i="27" s="1"/>
  <c r="I2" i="15"/>
</calcChain>
</file>

<file path=xl/sharedStrings.xml><?xml version="1.0" encoding="utf-8"?>
<sst xmlns="http://schemas.openxmlformats.org/spreadsheetml/2006/main" count="693" uniqueCount="73">
  <si>
    <t>NGRID</t>
  </si>
  <si>
    <t>NU</t>
  </si>
  <si>
    <t>Large C&amp;I</t>
  </si>
  <si>
    <t>Medium C&amp;I</t>
  </si>
  <si>
    <t>R</t>
  </si>
  <si>
    <t>R-LI</t>
  </si>
  <si>
    <t>R-TOU</t>
  </si>
  <si>
    <t>Small C&amp;I</t>
  </si>
  <si>
    <t>St-Light</t>
  </si>
  <si>
    <t>UNITIL</t>
  </si>
  <si>
    <t>Total kWh</t>
  </si>
  <si>
    <t>Total Customers</t>
  </si>
  <si>
    <t>% of classs kWh</t>
  </si>
  <si>
    <t>% of Customers</t>
  </si>
  <si>
    <t xml:space="preserve">Notes: </t>
  </si>
  <si>
    <t>R = Residentail</t>
  </si>
  <si>
    <t>R-LI = Residential Low Income</t>
  </si>
  <si>
    <t>R-TOU = Residential Time of Use</t>
  </si>
  <si>
    <t xml:space="preserve">C&amp;I = Commerical and Industrial </t>
  </si>
  <si>
    <t xml:space="preserve">St-Light = Street Lights </t>
  </si>
  <si>
    <t>Farms</t>
  </si>
  <si>
    <t xml:space="preserve">R                       </t>
  </si>
  <si>
    <t xml:space="preserve">NGRID                           </t>
  </si>
  <si>
    <t xml:space="preserve">NSTAR                           </t>
  </si>
  <si>
    <t xml:space="preserve">NU                              </t>
  </si>
  <si>
    <t xml:space="preserve">UNITIL                          </t>
  </si>
  <si>
    <t xml:space="preserve">R-LI                    </t>
  </si>
  <si>
    <t xml:space="preserve">R-TOU                   </t>
  </si>
  <si>
    <t xml:space="preserve">Small C&amp;I               </t>
  </si>
  <si>
    <t xml:space="preserve">Medium C&amp;I              </t>
  </si>
  <si>
    <t xml:space="preserve">Large C&amp;I               </t>
  </si>
  <si>
    <t xml:space="preserve">St-Light                </t>
  </si>
  <si>
    <t xml:space="preserve">Farms                   </t>
  </si>
  <si>
    <t xml:space="preserve">October     </t>
  </si>
  <si>
    <t xml:space="preserve">September   </t>
  </si>
  <si>
    <t xml:space="preserve">August      </t>
  </si>
  <si>
    <t xml:space="preserve">July        </t>
  </si>
  <si>
    <t xml:space="preserve">June        </t>
  </si>
  <si>
    <t xml:space="preserve">May         </t>
  </si>
  <si>
    <t xml:space="preserve">April       </t>
  </si>
  <si>
    <t>IG= Independent Generator</t>
  </si>
  <si>
    <t>CG= Competitive Generator</t>
  </si>
  <si>
    <t>January</t>
  </si>
  <si>
    <t>NTAR</t>
  </si>
  <si>
    <t>February</t>
  </si>
  <si>
    <t>March</t>
  </si>
  <si>
    <t>November</t>
  </si>
  <si>
    <t>NSTAR</t>
  </si>
  <si>
    <t>December</t>
  </si>
  <si>
    <t>IG= Independent Generator; LDC = Local Distributin Company</t>
  </si>
  <si>
    <t>C&amp;I = Commerical and Industrial ;</t>
  </si>
  <si>
    <t xml:space="preserve">1 kwh = </t>
  </si>
  <si>
    <t>Competitive Suppliers</t>
  </si>
  <si>
    <t>MA Investor Owned utilities</t>
  </si>
  <si>
    <t>Total</t>
  </si>
  <si>
    <t>Customer Count</t>
  </si>
  <si>
    <t>kWh Used</t>
  </si>
  <si>
    <t xml:space="preserve">MMBtu </t>
  </si>
  <si>
    <t>Total Residential</t>
  </si>
  <si>
    <t xml:space="preserve">Total C&amp; I </t>
  </si>
  <si>
    <t>Others</t>
  </si>
  <si>
    <t>Average CG # of Customer</t>
  </si>
  <si>
    <t>Average LDC # of Customer</t>
  </si>
  <si>
    <t>SUM LDC kWh used</t>
  </si>
  <si>
    <t>SUM  CG kWh Used</t>
  </si>
  <si>
    <t>Annual  Electric Migration</t>
  </si>
  <si>
    <t xml:space="preserve"> CS # of Customer</t>
  </si>
  <si>
    <t xml:space="preserve"> CS  kWh Used</t>
  </si>
  <si>
    <t>Rate Class Load ( in %) CS kWh</t>
  </si>
  <si>
    <t>Annual Avg kWh</t>
  </si>
  <si>
    <t>Monthly Avg kWh</t>
  </si>
  <si>
    <t>EDC # of Customer</t>
  </si>
  <si>
    <t>EDC  kWh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</si>
</sst>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/>
      <right/>
      <top style="medium">
        <color rgb="FFFF0000"/>
      </top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/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55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3" fontId="1" fillId="3" borderId="1" xfId="0" applyNumberFormat="1" applyFont="1" applyFill="1" applyBorder="1"/>
    <xf numFmtId="3" fontId="0" fillId="3" borderId="1" xfId="0" applyNumberFormat="1" applyFill="1" applyBorder="1"/>
    <xf numFmtId="0" fontId="1" fillId="5" borderId="1" xfId="0" applyFont="1" applyFill="1" applyBorder="1" applyAlignment="1">
      <alignment horizontal="left" indent="1"/>
    </xf>
    <xf numFmtId="3" fontId="1" fillId="5" borderId="1" xfId="0" applyNumberFormat="1" applyFont="1" applyFill="1" applyBorder="1"/>
    <xf numFmtId="0" fontId="0" fillId="5" borderId="1" xfId="0" applyFill="1" applyBorder="1" applyAlignment="1">
      <alignment horizontal="left" indent="2"/>
    </xf>
    <xf numFmtId="3" fontId="0" fillId="5" borderId="1" xfId="0" applyNumberFormat="1" applyFill="1" applyBorder="1"/>
    <xf numFmtId="0" fontId="1" fillId="7" borderId="1" xfId="0" applyFont="1" applyFill="1" applyBorder="1" applyAlignment="1">
      <alignment horizontal="left" indent="1"/>
    </xf>
    <xf numFmtId="0" fontId="0" fillId="7" borderId="1" xfId="0" applyFill="1" applyBorder="1" applyAlignment="1">
      <alignment horizontal="left" indent="2"/>
    </xf>
    <xf numFmtId="0" fontId="1" fillId="10" borderId="1" xfId="0" applyFont="1" applyFill="1" applyBorder="1" applyAlignment="1">
      <alignment horizontal="left"/>
    </xf>
    <xf numFmtId="9" fontId="0" fillId="10" borderId="4" xfId="0" applyNumberFormat="1" applyFill="1" applyBorder="1" applyAlignment="1">
      <alignment horizontal="center"/>
    </xf>
    <xf numFmtId="9" fontId="0" fillId="1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3" fontId="1" fillId="10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1" fillId="9" borderId="1" xfId="0" applyNumberFormat="1" applyFon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3" fontId="1" fillId="11" borderId="1" xfId="0" applyNumberFormat="1" applyFont="1" applyFill="1" applyBorder="1" applyAlignment="1">
      <alignment horizontal="center"/>
    </xf>
    <xf numFmtId="3" fontId="0" fillId="11" borderId="1" xfId="0" applyNumberForma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0" fillId="0" borderId="0" xfId="0" applyFill="1"/>
    <xf numFmtId="3" fontId="0" fillId="0" borderId="0" xfId="0" applyNumberFormat="1" applyFill="1"/>
    <xf numFmtId="0" fontId="1" fillId="17" borderId="1" xfId="0" applyFont="1" applyFill="1" applyBorder="1" applyAlignment="1">
      <alignment horizontal="center" wrapText="1"/>
    </xf>
    <xf numFmtId="0" fontId="1" fillId="17" borderId="3" xfId="0" applyFont="1" applyFill="1" applyBorder="1" applyAlignment="1">
      <alignment wrapText="1"/>
    </xf>
    <xf numFmtId="0" fontId="1" fillId="17" borderId="2" xfId="0" applyFont="1" applyFill="1" applyBorder="1" applyAlignment="1">
      <alignment horizontal="left" wrapText="1"/>
    </xf>
    <xf numFmtId="3" fontId="1" fillId="10" borderId="5" xfId="0" applyNumberFormat="1" applyFont="1" applyFill="1" applyBorder="1" applyAlignment="1">
      <alignment horizontal="center"/>
    </xf>
    <xf numFmtId="3" fontId="1" fillId="10" borderId="6" xfId="0" applyNumberFormat="1" applyFont="1" applyFill="1" applyBorder="1" applyAlignment="1">
      <alignment horizontal="center"/>
    </xf>
    <xf numFmtId="3" fontId="1" fillId="17" borderId="2" xfId="0" applyNumberFormat="1" applyFont="1" applyFill="1" applyBorder="1" applyAlignment="1">
      <alignment wrapText="1"/>
    </xf>
    <xf numFmtId="3" fontId="1" fillId="12" borderId="1" xfId="0" applyNumberFormat="1" applyFont="1" applyFill="1" applyBorder="1" applyAlignment="1">
      <alignment horizontal="center"/>
    </xf>
    <xf numFmtId="3" fontId="1" fillId="18" borderId="1" xfId="0" applyNumberFormat="1" applyFont="1" applyFill="1" applyBorder="1" applyAlignment="1">
      <alignment horizontal="center"/>
    </xf>
    <xf numFmtId="3" fontId="1" fillId="14" borderId="1" xfId="0" applyNumberFormat="1" applyFont="1" applyFill="1" applyBorder="1" applyAlignment="1">
      <alignment horizontal="center"/>
    </xf>
    <xf numFmtId="0" fontId="1" fillId="15" borderId="1" xfId="0" applyFont="1" applyFill="1" applyBorder="1" applyAlignment="1">
      <alignment horizontal="left" indent="1"/>
    </xf>
    <xf numFmtId="0" fontId="0" fillId="15" borderId="1" xfId="0" applyFill="1" applyBorder="1" applyAlignment="1">
      <alignment horizontal="left" indent="2"/>
    </xf>
    <xf numFmtId="3" fontId="0" fillId="3" borderId="4" xfId="0" applyNumberFormat="1" applyFill="1" applyBorder="1"/>
    <xf numFmtId="3" fontId="1" fillId="3" borderId="4" xfId="0" applyNumberFormat="1" applyFont="1" applyFill="1" applyBorder="1"/>
    <xf numFmtId="3" fontId="1" fillId="4" borderId="4" xfId="0" applyNumberFormat="1" applyFon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3" fontId="1" fillId="5" borderId="4" xfId="0" applyNumberFormat="1" applyFont="1" applyFill="1" applyBorder="1"/>
    <xf numFmtId="3" fontId="0" fillId="5" borderId="4" xfId="0" applyNumberFormat="1" applyFill="1" applyBorder="1"/>
    <xf numFmtId="3" fontId="1" fillId="6" borderId="4" xfId="0" applyNumberFormat="1" applyFont="1" applyFill="1" applyBorder="1" applyAlignment="1">
      <alignment horizontal="center"/>
    </xf>
    <xf numFmtId="3" fontId="0" fillId="6" borderId="4" xfId="0" applyNumberFormat="1" applyFill="1" applyBorder="1" applyAlignment="1">
      <alignment horizontal="center"/>
    </xf>
    <xf numFmtId="3" fontId="1" fillId="7" borderId="4" xfId="0" applyNumberFormat="1" applyFont="1" applyFill="1" applyBorder="1" applyAlignment="1">
      <alignment horizontal="center"/>
    </xf>
    <xf numFmtId="3" fontId="0" fillId="7" borderId="4" xfId="0" applyNumberFormat="1" applyFill="1" applyBorder="1" applyAlignment="1">
      <alignment horizontal="center"/>
    </xf>
    <xf numFmtId="3" fontId="1" fillId="8" borderId="4" xfId="0" applyNumberFormat="1" applyFont="1" applyFill="1" applyBorder="1" applyAlignment="1">
      <alignment horizontal="center"/>
    </xf>
    <xf numFmtId="3" fontId="0" fillId="8" borderId="4" xfId="0" applyNumberFormat="1" applyFill="1" applyBorder="1" applyAlignment="1">
      <alignment horizontal="center"/>
    </xf>
    <xf numFmtId="3" fontId="1" fillId="9" borderId="4" xfId="0" applyNumberFormat="1" applyFont="1" applyFill="1" applyBorder="1" applyAlignment="1">
      <alignment horizontal="center"/>
    </xf>
    <xf numFmtId="3" fontId="0" fillId="9" borderId="4" xfId="0" applyNumberFormat="1" applyFill="1" applyBorder="1" applyAlignment="1">
      <alignment horizontal="center"/>
    </xf>
    <xf numFmtId="3" fontId="1" fillId="11" borderId="4" xfId="0" applyNumberFormat="1" applyFont="1" applyFill="1" applyBorder="1" applyAlignment="1">
      <alignment horizontal="center"/>
    </xf>
    <xf numFmtId="3" fontId="0" fillId="11" borderId="4" xfId="0" applyNumberFormat="1" applyFill="1" applyBorder="1" applyAlignment="1">
      <alignment horizontal="center"/>
    </xf>
    <xf numFmtId="0" fontId="1" fillId="13" borderId="1" xfId="0" applyFont="1" applyFill="1" applyBorder="1" applyAlignment="1">
      <alignment horizontal="left" indent="1"/>
    </xf>
    <xf numFmtId="0" fontId="0" fillId="13" borderId="1" xfId="0" applyFill="1" applyBorder="1" applyAlignment="1">
      <alignment horizontal="left" indent="2"/>
    </xf>
    <xf numFmtId="0" fontId="1" fillId="19" borderId="1" xfId="0" applyFont="1" applyFill="1" applyBorder="1" applyAlignment="1">
      <alignment horizontal="left" indent="1"/>
    </xf>
    <xf numFmtId="0" fontId="0" fillId="19" borderId="1" xfId="0" applyFill="1" applyBorder="1" applyAlignment="1">
      <alignment horizontal="left" indent="2"/>
    </xf>
    <xf numFmtId="0" fontId="1" fillId="12" borderId="1" xfId="0" applyFont="1" applyFill="1" applyBorder="1" applyAlignment="1">
      <alignment horizontal="left" indent="1"/>
    </xf>
    <xf numFmtId="0" fontId="0" fillId="12" borderId="1" xfId="0" applyFill="1" applyBorder="1" applyAlignment="1">
      <alignment horizontal="left" indent="2"/>
    </xf>
    <xf numFmtId="0" fontId="1" fillId="14" borderId="1" xfId="0" applyFont="1" applyFill="1" applyBorder="1" applyAlignment="1">
      <alignment horizontal="left" indent="1"/>
    </xf>
    <xf numFmtId="0" fontId="0" fillId="14" borderId="1" xfId="0" applyFill="1" applyBorder="1" applyAlignment="1">
      <alignment horizontal="left" indent="2"/>
    </xf>
    <xf numFmtId="0" fontId="1" fillId="16" borderId="1" xfId="0" applyFont="1" applyFill="1" applyBorder="1" applyAlignment="1">
      <alignment horizontal="left" indent="1"/>
    </xf>
    <xf numFmtId="0" fontId="0" fillId="16" borderId="1" xfId="0" applyFill="1" applyBorder="1" applyAlignment="1">
      <alignment horizontal="left" indent="2"/>
    </xf>
    <xf numFmtId="0" fontId="1" fillId="18" borderId="1" xfId="0" applyFont="1" applyFill="1" applyBorder="1" applyAlignment="1">
      <alignment horizontal="left" indent="1"/>
    </xf>
    <xf numFmtId="0" fontId="0" fillId="18" borderId="1" xfId="0" applyFill="1" applyBorder="1" applyAlignment="1">
      <alignment horizontal="left" indent="2"/>
    </xf>
    <xf numFmtId="3" fontId="1" fillId="12" borderId="7" xfId="0" applyNumberFormat="1" applyFon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3" fontId="0" fillId="12" borderId="7" xfId="0" applyNumberFormat="1" applyFill="1" applyBorder="1" applyAlignment="1">
      <alignment horizontal="center"/>
    </xf>
    <xf numFmtId="3" fontId="0" fillId="12" borderId="8" xfId="0" applyNumberFormat="1" applyFill="1" applyBorder="1" applyAlignment="1">
      <alignment horizontal="center"/>
    </xf>
    <xf numFmtId="3" fontId="0" fillId="12" borderId="9" xfId="0" applyNumberFormat="1" applyFill="1" applyBorder="1" applyAlignment="1">
      <alignment horizontal="center"/>
    </xf>
    <xf numFmtId="3" fontId="1" fillId="18" borderId="7" xfId="0" applyNumberFormat="1" applyFont="1" applyFill="1" applyBorder="1" applyAlignment="1">
      <alignment horizontal="center"/>
    </xf>
    <xf numFmtId="3" fontId="0" fillId="18" borderId="1" xfId="0" applyNumberFormat="1" applyFill="1" applyBorder="1" applyAlignment="1">
      <alignment horizontal="center"/>
    </xf>
    <xf numFmtId="3" fontId="0" fillId="18" borderId="7" xfId="0" applyNumberFormat="1" applyFill="1" applyBorder="1" applyAlignment="1">
      <alignment horizontal="center"/>
    </xf>
    <xf numFmtId="3" fontId="1" fillId="16" borderId="1" xfId="0" applyNumberFormat="1" applyFont="1" applyFill="1" applyBorder="1" applyAlignment="1">
      <alignment horizontal="center"/>
    </xf>
    <xf numFmtId="3" fontId="1" fillId="16" borderId="7" xfId="0" applyNumberFormat="1" applyFont="1" applyFill="1" applyBorder="1" applyAlignment="1">
      <alignment horizontal="center"/>
    </xf>
    <xf numFmtId="3" fontId="0" fillId="16" borderId="1" xfId="0" applyNumberFormat="1" applyFill="1" applyBorder="1" applyAlignment="1">
      <alignment horizontal="center"/>
    </xf>
    <xf numFmtId="3" fontId="0" fillId="16" borderId="7" xfId="0" applyNumberFormat="1" applyFill="1" applyBorder="1" applyAlignment="1">
      <alignment horizontal="center"/>
    </xf>
    <xf numFmtId="3" fontId="1" fillId="7" borderId="7" xfId="0" applyNumberFormat="1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1" fillId="14" borderId="7" xfId="0" applyNumberFormat="1" applyFon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3" fontId="0" fillId="14" borderId="7" xfId="0" applyNumberFormat="1" applyFill="1" applyBorder="1" applyAlignment="1">
      <alignment horizontal="center"/>
    </xf>
    <xf numFmtId="3" fontId="1" fillId="19" borderId="1" xfId="0" applyNumberFormat="1" applyFont="1" applyFill="1" applyBorder="1"/>
    <xf numFmtId="3" fontId="1" fillId="19" borderId="7" xfId="0" applyNumberFormat="1" applyFont="1" applyFill="1" applyBorder="1"/>
    <xf numFmtId="3" fontId="0" fillId="19" borderId="1" xfId="0" applyNumberFormat="1" applyFill="1" applyBorder="1"/>
    <xf numFmtId="3" fontId="0" fillId="19" borderId="7" xfId="0" applyNumberFormat="1" applyFill="1" applyBorder="1"/>
    <xf numFmtId="3" fontId="1" fillId="13" borderId="1" xfId="0" applyNumberFormat="1" applyFont="1" applyFill="1" applyBorder="1" applyAlignment="1">
      <alignment horizontal="center"/>
    </xf>
    <xf numFmtId="3" fontId="1" fillId="13" borderId="7" xfId="0" applyNumberFormat="1" applyFont="1" applyFill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3" fontId="0" fillId="13" borderId="7" xfId="0" applyNumberFormat="1" applyFill="1" applyBorder="1" applyAlignment="1">
      <alignment horizontal="center"/>
    </xf>
    <xf numFmtId="3" fontId="1" fillId="15" borderId="1" xfId="0" applyNumberFormat="1" applyFont="1" applyFill="1" applyBorder="1"/>
    <xf numFmtId="3" fontId="1" fillId="15" borderId="7" xfId="0" applyNumberFormat="1" applyFont="1" applyFill="1" applyBorder="1"/>
    <xf numFmtId="3" fontId="0" fillId="15" borderId="1" xfId="0" applyNumberFormat="1" applyFill="1" applyBorder="1"/>
    <xf numFmtId="3" fontId="0" fillId="15" borderId="7" xfId="0" applyNumberFormat="1" applyFill="1" applyBorder="1"/>
    <xf numFmtId="3" fontId="1" fillId="2" borderId="1" xfId="0" applyNumberFormat="1" applyFont="1" applyFill="1" applyBorder="1" applyAlignment="1">
      <alignment wrapText="1"/>
    </xf>
    <xf numFmtId="0" fontId="2" fillId="10" borderId="0" xfId="0" applyFont="1" applyFill="1" applyAlignment="1">
      <alignment horizontal="left" indent="1"/>
    </xf>
    <xf numFmtId="0" fontId="0" fillId="0" borderId="0" xfId="0" applyFont="1"/>
    <xf numFmtId="9" fontId="0" fillId="10" borderId="4" xfId="0" applyNumberFormat="1" applyFont="1" applyFill="1" applyBorder="1" applyAlignment="1">
      <alignment horizontal="center"/>
    </xf>
    <xf numFmtId="9" fontId="0" fillId="10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/>
    <xf numFmtId="3" fontId="0" fillId="4" borderId="1" xfId="0" applyNumberFormat="1" applyFont="1" applyFill="1" applyBorder="1" applyAlignment="1">
      <alignment horizontal="center"/>
    </xf>
    <xf numFmtId="3" fontId="0" fillId="5" borderId="1" xfId="0" applyNumberFormat="1" applyFont="1" applyFill="1" applyBorder="1"/>
    <xf numFmtId="3" fontId="0" fillId="6" borderId="1" xfId="0" applyNumberFormat="1" applyFont="1" applyFill="1" applyBorder="1" applyAlignment="1">
      <alignment horizontal="center"/>
    </xf>
    <xf numFmtId="3" fontId="0" fillId="7" borderId="1" xfId="0" applyNumberFormat="1" applyFont="1" applyFill="1" applyBorder="1" applyAlignment="1">
      <alignment horizontal="center"/>
    </xf>
    <xf numFmtId="3" fontId="0" fillId="8" borderId="1" xfId="0" applyNumberFormat="1" applyFont="1" applyFill="1" applyBorder="1" applyAlignment="1">
      <alignment horizontal="center"/>
    </xf>
    <xf numFmtId="3" fontId="0" fillId="9" borderId="1" xfId="0" applyNumberFormat="1" applyFont="1" applyFill="1" applyBorder="1" applyAlignment="1">
      <alignment horizontal="center"/>
    </xf>
    <xf numFmtId="3" fontId="0" fillId="11" borderId="1" xfId="0" applyNumberFormat="1" applyFont="1" applyFill="1" applyBorder="1" applyAlignment="1">
      <alignment horizontal="center"/>
    </xf>
    <xf numFmtId="3" fontId="0" fillId="0" borderId="0" xfId="0" applyNumberFormat="1" applyFont="1"/>
    <xf numFmtId="0" fontId="0" fillId="0" borderId="0" xfId="0" applyFont="1" applyAlignment="1">
      <alignment horizontal="left" indent="2"/>
    </xf>
    <xf numFmtId="0" fontId="0" fillId="0" borderId="0" xfId="0" applyNumberFormat="1" applyFont="1"/>
    <xf numFmtId="0" fontId="3" fillId="0" borderId="10" xfId="0" applyFont="1" applyBorder="1" applyAlignment="1">
      <alignment horizontal="left"/>
    </xf>
    <xf numFmtId="0" fontId="3" fillId="0" borderId="10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NumberFormat="1" applyFont="1"/>
    <xf numFmtId="0" fontId="5" fillId="7" borderId="0" xfId="0" applyFont="1" applyFill="1"/>
    <xf numFmtId="165" fontId="5" fillId="7" borderId="0" xfId="0" applyNumberFormat="1" applyFont="1" applyFill="1"/>
    <xf numFmtId="3" fontId="4" fillId="19" borderId="29" xfId="0" applyNumberFormat="1" applyFont="1" applyFill="1" applyBorder="1"/>
    <xf numFmtId="3" fontId="4" fillId="19" borderId="30" xfId="0" applyNumberFormat="1" applyFont="1" applyFill="1" applyBorder="1"/>
    <xf numFmtId="3" fontId="4" fillId="21" borderId="31" xfId="0" applyNumberFormat="1" applyFont="1" applyFill="1" applyBorder="1"/>
    <xf numFmtId="3" fontId="4" fillId="21" borderId="30" xfId="0" applyNumberFormat="1" applyFont="1" applyFill="1" applyBorder="1"/>
    <xf numFmtId="3" fontId="4" fillId="7" borderId="32" xfId="0" applyNumberFormat="1" applyFont="1" applyFill="1" applyBorder="1"/>
    <xf numFmtId="3" fontId="4" fillId="7" borderId="33" xfId="0" applyNumberFormat="1" applyFont="1" applyFill="1" applyBorder="1"/>
    <xf numFmtId="3" fontId="4" fillId="10" borderId="34" xfId="0" applyNumberFormat="1" applyFont="1" applyFill="1" applyBorder="1"/>
    <xf numFmtId="3" fontId="4" fillId="10" borderId="35" xfId="0" applyNumberFormat="1" applyFont="1" applyFill="1" applyBorder="1"/>
    <xf numFmtId="3" fontId="4" fillId="3" borderId="36" xfId="0" applyNumberFormat="1" applyFont="1" applyFill="1" applyBorder="1"/>
    <xf numFmtId="3" fontId="4" fillId="3" borderId="37" xfId="0" applyNumberFormat="1" applyFont="1" applyFill="1" applyBorder="1"/>
    <xf numFmtId="3" fontId="4" fillId="0" borderId="29" xfId="0" applyNumberFormat="1" applyFont="1" applyBorder="1"/>
    <xf numFmtId="3" fontId="4" fillId="0" borderId="37" xfId="0" applyNumberFormat="1" applyFont="1" applyBorder="1"/>
    <xf numFmtId="3" fontId="4" fillId="0" borderId="38" xfId="0" applyNumberFormat="1" applyFont="1" applyBorder="1"/>
    <xf numFmtId="3" fontId="4" fillId="0" borderId="39" xfId="0" applyNumberFormat="1" applyFont="1" applyBorder="1"/>
    <xf numFmtId="3" fontId="4" fillId="0" borderId="40" xfId="0" applyNumberFormat="1" applyFont="1" applyFill="1" applyBorder="1"/>
    <xf numFmtId="3" fontId="0" fillId="0" borderId="41" xfId="0" applyNumberFormat="1" applyBorder="1"/>
    <xf numFmtId="3" fontId="0" fillId="19" borderId="23" xfId="0" applyNumberFormat="1" applyFill="1" applyBorder="1"/>
    <xf numFmtId="3" fontId="0" fillId="19" borderId="24" xfId="0" applyNumberFormat="1" applyFill="1" applyBorder="1"/>
    <xf numFmtId="3" fontId="0" fillId="21" borderId="23" xfId="0" applyNumberFormat="1" applyFill="1" applyBorder="1"/>
    <xf numFmtId="3" fontId="0" fillId="21" borderId="24" xfId="0" applyNumberFormat="1" applyFill="1" applyBorder="1"/>
    <xf numFmtId="3" fontId="0" fillId="7" borderId="23" xfId="0" applyNumberFormat="1" applyFill="1" applyBorder="1"/>
    <xf numFmtId="3" fontId="0" fillId="7" borderId="21" xfId="0" applyNumberFormat="1" applyFill="1" applyBorder="1"/>
    <xf numFmtId="3" fontId="0" fillId="10" borderId="34" xfId="0" applyNumberFormat="1" applyFill="1" applyBorder="1"/>
    <xf numFmtId="3" fontId="0" fillId="10" borderId="35" xfId="0" applyNumberFormat="1" applyFill="1" applyBorder="1"/>
    <xf numFmtId="3" fontId="0" fillId="3" borderId="20" xfId="0" applyNumberFormat="1" applyFill="1" applyBorder="1"/>
    <xf numFmtId="3" fontId="0" fillId="3" borderId="24" xfId="0" applyNumberFormat="1" applyFill="1" applyBorder="1"/>
    <xf numFmtId="3" fontId="0" fillId="0" borderId="42" xfId="0" applyNumberFormat="1" applyBorder="1"/>
    <xf numFmtId="3" fontId="0" fillId="0" borderId="0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24" xfId="0" applyNumberFormat="1" applyBorder="1"/>
    <xf numFmtId="3" fontId="0" fillId="0" borderId="45" xfId="0" applyNumberFormat="1" applyBorder="1"/>
    <xf numFmtId="3" fontId="0" fillId="19" borderId="34" xfId="0" applyNumberFormat="1" applyFill="1" applyBorder="1"/>
    <xf numFmtId="3" fontId="0" fillId="19" borderId="35" xfId="0" applyNumberFormat="1" applyFill="1" applyBorder="1"/>
    <xf numFmtId="3" fontId="0" fillId="21" borderId="34" xfId="0" applyNumberFormat="1" applyFill="1" applyBorder="1"/>
    <xf numFmtId="3" fontId="0" fillId="21" borderId="35" xfId="0" applyNumberFormat="1" applyFill="1" applyBorder="1"/>
    <xf numFmtId="3" fontId="0" fillId="7" borderId="34" xfId="0" applyNumberFormat="1" applyFill="1" applyBorder="1"/>
    <xf numFmtId="3" fontId="0" fillId="7" borderId="46" xfId="0" applyNumberFormat="1" applyFill="1" applyBorder="1"/>
    <xf numFmtId="3" fontId="0" fillId="3" borderId="47" xfId="0" applyNumberFormat="1" applyFill="1" applyBorder="1"/>
    <xf numFmtId="3" fontId="0" fillId="3" borderId="35" xfId="0" applyNumberFormat="1" applyFill="1" applyBorder="1"/>
    <xf numFmtId="3" fontId="0" fillId="0" borderId="48" xfId="0" applyNumberFormat="1" applyBorder="1"/>
    <xf numFmtId="3" fontId="0" fillId="0" borderId="38" xfId="0" applyNumberFormat="1" applyBorder="1"/>
    <xf numFmtId="3" fontId="0" fillId="0" borderId="49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0" fillId="3" borderId="36" xfId="0" applyNumberFormat="1" applyFill="1" applyBorder="1"/>
    <xf numFmtId="3" fontId="0" fillId="3" borderId="52" xfId="0" applyNumberFormat="1" applyFill="1" applyBorder="1"/>
    <xf numFmtId="3" fontId="0" fillId="0" borderId="53" xfId="0" applyNumberFormat="1" applyBorder="1"/>
    <xf numFmtId="3" fontId="0" fillId="0" borderId="54" xfId="0" applyNumberFormat="1" applyBorder="1"/>
    <xf numFmtId="3" fontId="0" fillId="0" borderId="55" xfId="0" applyNumberFormat="1" applyBorder="1"/>
    <xf numFmtId="3" fontId="0" fillId="0" borderId="56" xfId="0" applyNumberFormat="1" applyFill="1" applyBorder="1"/>
    <xf numFmtId="3" fontId="0" fillId="19" borderId="29" xfId="0" applyNumberFormat="1" applyFill="1" applyBorder="1"/>
    <xf numFmtId="3" fontId="0" fillId="19" borderId="52" xfId="0" applyNumberFormat="1" applyFill="1" applyBorder="1"/>
    <xf numFmtId="3" fontId="0" fillId="21" borderId="29" xfId="0" applyNumberFormat="1" applyFill="1" applyBorder="1"/>
    <xf numFmtId="3" fontId="0" fillId="21" borderId="52" xfId="0" applyNumberFormat="1" applyFill="1" applyBorder="1"/>
    <xf numFmtId="3" fontId="0" fillId="7" borderId="29" xfId="0" applyNumberFormat="1" applyFill="1" applyBorder="1"/>
    <xf numFmtId="3" fontId="0" fillId="7" borderId="57" xfId="0" applyNumberFormat="1" applyFill="1" applyBorder="1"/>
    <xf numFmtId="3" fontId="0" fillId="10" borderId="29" xfId="0" applyNumberFormat="1" applyFill="1" applyBorder="1"/>
    <xf numFmtId="3" fontId="0" fillId="10" borderId="52" xfId="0" applyNumberFormat="1" applyFill="1" applyBorder="1"/>
    <xf numFmtId="3" fontId="0" fillId="3" borderId="56" xfId="0" applyNumberFormat="1" applyFill="1" applyBorder="1"/>
    <xf numFmtId="3" fontId="0" fillId="3" borderId="58" xfId="0" applyNumberFormat="1" applyFill="1" applyBorder="1"/>
    <xf numFmtId="3" fontId="0" fillId="0" borderId="56" xfId="0" applyNumberFormat="1" applyBorder="1"/>
    <xf numFmtId="3" fontId="0" fillId="0" borderId="59" xfId="0" applyNumberFormat="1" applyBorder="1"/>
    <xf numFmtId="3" fontId="0" fillId="0" borderId="58" xfId="0" applyNumberFormat="1" applyBorder="1"/>
    <xf numFmtId="3" fontId="0" fillId="0" borderId="60" xfId="0" applyNumberFormat="1" applyBorder="1"/>
    <xf numFmtId="3" fontId="0" fillId="0" borderId="61" xfId="0" applyNumberFormat="1" applyBorder="1"/>
    <xf numFmtId="3" fontId="1" fillId="15" borderId="1" xfId="0" applyNumberFormat="1" applyFont="1" applyFill="1" applyBorder="1" applyAlignment="1">
      <alignment horizontal="left" indent="2"/>
    </xf>
    <xf numFmtId="3" fontId="0" fillId="15" borderId="1" xfId="0" applyNumberFormat="1" applyFill="1" applyBorder="1" applyAlignment="1">
      <alignment horizontal="left" indent="3"/>
    </xf>
    <xf numFmtId="3" fontId="6" fillId="15" borderId="1" xfId="0" applyNumberFormat="1" applyFont="1" applyFill="1" applyBorder="1"/>
    <xf numFmtId="3" fontId="1" fillId="13" borderId="1" xfId="0" applyNumberFormat="1" applyFont="1" applyFill="1" applyBorder="1" applyAlignment="1">
      <alignment horizontal="left" indent="2"/>
    </xf>
    <xf numFmtId="3" fontId="0" fillId="13" borderId="1" xfId="0" applyNumberFormat="1" applyFill="1" applyBorder="1" applyAlignment="1">
      <alignment horizontal="left" indent="3"/>
    </xf>
    <xf numFmtId="3" fontId="1" fillId="5" borderId="1" xfId="0" applyNumberFormat="1" applyFont="1" applyFill="1" applyBorder="1" applyAlignment="1">
      <alignment horizontal="left" indent="2"/>
    </xf>
    <xf numFmtId="3" fontId="0" fillId="5" borderId="1" xfId="0" applyNumberFormat="1" applyFill="1" applyBorder="1" applyAlignment="1">
      <alignment horizontal="left" indent="3"/>
    </xf>
    <xf numFmtId="3" fontId="1" fillId="14" borderId="1" xfId="0" applyNumberFormat="1" applyFont="1" applyFill="1" applyBorder="1" applyAlignment="1">
      <alignment horizontal="left" indent="2"/>
    </xf>
    <xf numFmtId="3" fontId="0" fillId="14" borderId="1" xfId="0" applyNumberFormat="1" applyFill="1" applyBorder="1" applyAlignment="1">
      <alignment horizontal="left" indent="3"/>
    </xf>
    <xf numFmtId="3" fontId="6" fillId="14" borderId="1" xfId="0" applyNumberFormat="1" applyFont="1" applyFill="1" applyBorder="1"/>
    <xf numFmtId="3" fontId="1" fillId="7" borderId="1" xfId="0" applyNumberFormat="1" applyFont="1" applyFill="1" applyBorder="1" applyAlignment="1">
      <alignment horizontal="left" indent="2"/>
    </xf>
    <xf numFmtId="3" fontId="0" fillId="7" borderId="1" xfId="0" applyNumberFormat="1" applyFill="1" applyBorder="1" applyAlignment="1">
      <alignment horizontal="left" indent="3"/>
    </xf>
    <xf numFmtId="3" fontId="6" fillId="7" borderId="1" xfId="0" applyNumberFormat="1" applyFont="1" applyFill="1" applyBorder="1"/>
    <xf numFmtId="3" fontId="1" fillId="16" borderId="1" xfId="0" applyNumberFormat="1" applyFont="1" applyFill="1" applyBorder="1" applyAlignment="1">
      <alignment horizontal="left" indent="2"/>
    </xf>
    <xf numFmtId="3" fontId="0" fillId="16" borderId="1" xfId="0" applyNumberFormat="1" applyFill="1" applyBorder="1" applyAlignment="1">
      <alignment horizontal="left" indent="3"/>
    </xf>
    <xf numFmtId="3" fontId="6" fillId="16" borderId="1" xfId="0" applyNumberFormat="1" applyFont="1" applyFill="1" applyBorder="1"/>
    <xf numFmtId="3" fontId="6" fillId="10" borderId="1" xfId="0" applyNumberFormat="1" applyFont="1" applyFill="1" applyBorder="1"/>
    <xf numFmtId="3" fontId="1" fillId="12" borderId="1" xfId="0" applyNumberFormat="1" applyFont="1" applyFill="1" applyBorder="1" applyAlignment="1">
      <alignment horizontal="left" indent="2"/>
    </xf>
    <xf numFmtId="3" fontId="0" fillId="12" borderId="1" xfId="0" applyNumberFormat="1" applyFill="1" applyBorder="1" applyAlignment="1">
      <alignment horizontal="left" indent="3"/>
    </xf>
    <xf numFmtId="3" fontId="6" fillId="12" borderId="1" xfId="0" applyNumberFormat="1" applyFont="1" applyFill="1" applyBorder="1"/>
    <xf numFmtId="164" fontId="0" fillId="0" borderId="0" xfId="0" applyNumberFormat="1"/>
    <xf numFmtId="9" fontId="0" fillId="0" borderId="0" xfId="0" applyNumberFormat="1"/>
    <xf numFmtId="3" fontId="1" fillId="18" borderId="1" xfId="0" applyNumberFormat="1" applyFont="1" applyFill="1" applyBorder="1" applyAlignment="1">
      <alignment horizontal="left" indent="2"/>
    </xf>
    <xf numFmtId="3" fontId="0" fillId="18" borderId="1" xfId="0" applyNumberFormat="1" applyFill="1" applyBorder="1" applyAlignment="1">
      <alignment horizontal="left" indent="3"/>
    </xf>
    <xf numFmtId="3" fontId="6" fillId="20" borderId="1" xfId="0" applyNumberFormat="1" applyFont="1" applyFill="1" applyBorder="1"/>
    <xf numFmtId="3" fontId="6" fillId="18" borderId="1" xfId="0" applyNumberFormat="1" applyFont="1" applyFill="1" applyBorder="1"/>
    <xf numFmtId="3" fontId="1" fillId="19" borderId="1" xfId="0" applyNumberFormat="1" applyFont="1" applyFill="1" applyBorder="1" applyAlignment="1">
      <alignment horizontal="center"/>
    </xf>
    <xf numFmtId="3" fontId="1" fillId="15" borderId="1" xfId="0" applyNumberFormat="1" applyFont="1" applyFill="1" applyBorder="1" applyAlignment="1">
      <alignment horizontal="center"/>
    </xf>
    <xf numFmtId="3" fontId="2" fillId="10" borderId="1" xfId="0" applyNumberFormat="1" applyFont="1" applyFill="1" applyBorder="1" applyAlignment="1">
      <alignment wrapText="1"/>
    </xf>
    <xf numFmtId="0" fontId="3" fillId="10" borderId="1" xfId="0" applyFont="1" applyFill="1" applyBorder="1" applyAlignment="1">
      <alignment horizontal="left"/>
    </xf>
    <xf numFmtId="3" fontId="3" fillId="10" borderId="1" xfId="0" applyNumberFormat="1" applyFont="1" applyFill="1" applyBorder="1"/>
    <xf numFmtId="0" fontId="3" fillId="15" borderId="1" xfId="0" applyFont="1" applyFill="1" applyBorder="1" applyAlignment="1">
      <alignment horizontal="left" indent="1"/>
    </xf>
    <xf numFmtId="3" fontId="3" fillId="15" borderId="1" xfId="0" applyNumberFormat="1" applyFont="1" applyFill="1" applyBorder="1"/>
    <xf numFmtId="0" fontId="0" fillId="15" borderId="1" xfId="0" applyFont="1" applyFill="1" applyBorder="1" applyAlignment="1">
      <alignment horizontal="left" indent="2"/>
    </xf>
    <xf numFmtId="3" fontId="0" fillId="15" borderId="1" xfId="0" applyNumberFormat="1" applyFont="1" applyFill="1" applyBorder="1"/>
    <xf numFmtId="0" fontId="3" fillId="13" borderId="1" xfId="0" applyFont="1" applyFill="1" applyBorder="1" applyAlignment="1">
      <alignment horizontal="left" indent="1"/>
    </xf>
    <xf numFmtId="3" fontId="3" fillId="13" borderId="1" xfId="0" applyNumberFormat="1" applyFont="1" applyFill="1" applyBorder="1"/>
    <xf numFmtId="0" fontId="0" fillId="13" borderId="1" xfId="0" applyFont="1" applyFill="1" applyBorder="1" applyAlignment="1">
      <alignment horizontal="left" indent="2"/>
    </xf>
    <xf numFmtId="3" fontId="0" fillId="13" borderId="1" xfId="0" applyNumberFormat="1" applyFont="1" applyFill="1" applyBorder="1"/>
    <xf numFmtId="0" fontId="3" fillId="5" borderId="1" xfId="0" applyFont="1" applyFill="1" applyBorder="1" applyAlignment="1">
      <alignment horizontal="left" indent="1"/>
    </xf>
    <xf numFmtId="3" fontId="3" fillId="5" borderId="1" xfId="0" applyNumberFormat="1" applyFont="1" applyFill="1" applyBorder="1"/>
    <xf numFmtId="0" fontId="0" fillId="5" borderId="1" xfId="0" applyFont="1" applyFill="1" applyBorder="1" applyAlignment="1">
      <alignment horizontal="left" indent="2"/>
    </xf>
    <xf numFmtId="0" fontId="3" fillId="14" borderId="1" xfId="0" applyFont="1" applyFill="1" applyBorder="1" applyAlignment="1">
      <alignment horizontal="left" indent="1"/>
    </xf>
    <xf numFmtId="3" fontId="3" fillId="14" borderId="1" xfId="0" applyNumberFormat="1" applyFont="1" applyFill="1" applyBorder="1"/>
    <xf numFmtId="0" fontId="0" fillId="14" borderId="1" xfId="0" applyFont="1" applyFill="1" applyBorder="1" applyAlignment="1">
      <alignment horizontal="left" indent="2"/>
    </xf>
    <xf numFmtId="3" fontId="0" fillId="14" borderId="1" xfId="0" applyNumberFormat="1" applyFont="1" applyFill="1" applyBorder="1"/>
    <xf numFmtId="0" fontId="3" fillId="7" borderId="1" xfId="0" applyFont="1" applyFill="1" applyBorder="1" applyAlignment="1">
      <alignment horizontal="left" indent="1"/>
    </xf>
    <xf numFmtId="3" fontId="3" fillId="7" borderId="1" xfId="0" applyNumberFormat="1" applyFont="1" applyFill="1" applyBorder="1"/>
    <xf numFmtId="0" fontId="0" fillId="7" borderId="1" xfId="0" applyFont="1" applyFill="1" applyBorder="1" applyAlignment="1">
      <alignment horizontal="left" indent="2"/>
    </xf>
    <xf numFmtId="3" fontId="0" fillId="7" borderId="1" xfId="0" applyNumberFormat="1" applyFont="1" applyFill="1" applyBorder="1"/>
    <xf numFmtId="0" fontId="3" fillId="16" borderId="1" xfId="0" applyFont="1" applyFill="1" applyBorder="1" applyAlignment="1">
      <alignment horizontal="left" indent="1"/>
    </xf>
    <xf numFmtId="3" fontId="3" fillId="16" borderId="1" xfId="0" applyNumberFormat="1" applyFont="1" applyFill="1" applyBorder="1"/>
    <xf numFmtId="0" fontId="0" fillId="16" borderId="1" xfId="0" applyFont="1" applyFill="1" applyBorder="1" applyAlignment="1">
      <alignment horizontal="left" indent="2"/>
    </xf>
    <xf numFmtId="3" fontId="0" fillId="16" borderId="1" xfId="0" applyNumberFormat="1" applyFont="1" applyFill="1" applyBorder="1"/>
    <xf numFmtId="0" fontId="3" fillId="18" borderId="1" xfId="0" applyFont="1" applyFill="1" applyBorder="1" applyAlignment="1">
      <alignment horizontal="left" indent="1"/>
    </xf>
    <xf numFmtId="3" fontId="3" fillId="18" borderId="1" xfId="0" applyNumberFormat="1" applyFont="1" applyFill="1" applyBorder="1"/>
    <xf numFmtId="0" fontId="0" fillId="18" borderId="1" xfId="0" applyFont="1" applyFill="1" applyBorder="1" applyAlignment="1">
      <alignment horizontal="left" indent="2"/>
    </xf>
    <xf numFmtId="3" fontId="0" fillId="18" borderId="1" xfId="0" applyNumberFormat="1" applyFont="1" applyFill="1" applyBorder="1"/>
    <xf numFmtId="0" fontId="1" fillId="10" borderId="4" xfId="0" applyFont="1" applyFill="1" applyBorder="1" applyAlignment="1">
      <alignment horizontal="left"/>
    </xf>
    <xf numFmtId="3" fontId="1" fillId="10" borderId="1" xfId="0" applyNumberFormat="1" applyFont="1" applyFill="1" applyBorder="1"/>
    <xf numFmtId="3" fontId="1" fillId="13" borderId="1" xfId="0" applyNumberFormat="1" applyFont="1" applyFill="1" applyBorder="1"/>
    <xf numFmtId="3" fontId="0" fillId="13" borderId="1" xfId="0" applyNumberFormat="1" applyFill="1" applyBorder="1"/>
    <xf numFmtId="3" fontId="1" fillId="14" borderId="1" xfId="0" applyNumberFormat="1" applyFont="1" applyFill="1" applyBorder="1"/>
    <xf numFmtId="3" fontId="0" fillId="14" borderId="1" xfId="0" applyNumberFormat="1" applyFill="1" applyBorder="1"/>
    <xf numFmtId="3" fontId="1" fillId="7" borderId="1" xfId="0" applyNumberFormat="1" applyFont="1" applyFill="1" applyBorder="1"/>
    <xf numFmtId="3" fontId="0" fillId="7" borderId="1" xfId="0" applyNumberFormat="1" applyFill="1" applyBorder="1"/>
    <xf numFmtId="3" fontId="1" fillId="16" borderId="1" xfId="0" applyNumberFormat="1" applyFont="1" applyFill="1" applyBorder="1"/>
    <xf numFmtId="3" fontId="0" fillId="16" borderId="1" xfId="0" applyNumberFormat="1" applyFill="1" applyBorder="1"/>
    <xf numFmtId="3" fontId="1" fillId="18" borderId="1" xfId="0" applyNumberFormat="1" applyFont="1" applyFill="1" applyBorder="1"/>
    <xf numFmtId="3" fontId="0" fillId="18" borderId="1" xfId="0" applyNumberFormat="1" applyFill="1" applyBorder="1"/>
    <xf numFmtId="3" fontId="1" fillId="12" borderId="1" xfId="0" applyNumberFormat="1" applyFont="1" applyFill="1" applyBorder="1"/>
    <xf numFmtId="3" fontId="0" fillId="12" borderId="1" xfId="0" applyNumberFormat="1" applyFill="1" applyBorder="1"/>
    <xf numFmtId="3" fontId="1" fillId="10" borderId="0" xfId="0" applyNumberFormat="1" applyFont="1" applyFill="1" applyBorder="1"/>
    <xf numFmtId="0" fontId="0" fillId="15" borderId="1" xfId="0" applyFill="1" applyBorder="1" applyAlignment="1">
      <alignment horizontal="left" indent="3"/>
    </xf>
    <xf numFmtId="0" fontId="0" fillId="13" borderId="1" xfId="0" applyFill="1" applyBorder="1" applyAlignment="1">
      <alignment horizontal="left" indent="3"/>
    </xf>
    <xf numFmtId="0" fontId="0" fillId="5" borderId="1" xfId="0" applyFill="1" applyBorder="1" applyAlignment="1">
      <alignment horizontal="left" indent="3"/>
    </xf>
    <xf numFmtId="0" fontId="0" fillId="14" borderId="1" xfId="0" applyFill="1" applyBorder="1" applyAlignment="1">
      <alignment horizontal="left" indent="3"/>
    </xf>
    <xf numFmtId="0" fontId="0" fillId="7" borderId="1" xfId="0" applyFill="1" applyBorder="1" applyAlignment="1">
      <alignment horizontal="left" indent="3"/>
    </xf>
    <xf numFmtId="0" fontId="0" fillId="16" borderId="1" xfId="0" applyFill="1" applyBorder="1" applyAlignment="1">
      <alignment horizontal="left" indent="3"/>
    </xf>
    <xf numFmtId="0" fontId="0" fillId="18" borderId="1" xfId="0" applyFill="1" applyBorder="1" applyAlignment="1">
      <alignment horizontal="left" indent="3"/>
    </xf>
    <xf numFmtId="0" fontId="0" fillId="12" borderId="1" xfId="0" applyFill="1" applyBorder="1" applyAlignment="1">
      <alignment horizontal="left" indent="3"/>
    </xf>
    <xf numFmtId="0" fontId="2" fillId="10" borderId="1" xfId="0" applyFont="1" applyFill="1" applyBorder="1" applyAlignment="1">
      <alignment horizontal="left" indent="1"/>
    </xf>
    <xf numFmtId="0" fontId="1" fillId="10" borderId="1" xfId="0" applyFont="1" applyFill="1" applyBorder="1" applyAlignment="1">
      <alignment horizontal="left" indent="1"/>
    </xf>
    <xf numFmtId="0" fontId="0" fillId="15" borderId="1" xfId="0" applyFont="1" applyFill="1" applyBorder="1" applyAlignment="1">
      <alignment horizontal="left" indent="3"/>
    </xf>
    <xf numFmtId="0" fontId="0" fillId="13" borderId="1" xfId="0" applyFont="1" applyFill="1" applyBorder="1" applyAlignment="1">
      <alignment horizontal="left" indent="3"/>
    </xf>
    <xf numFmtId="0" fontId="0" fillId="5" borderId="1" xfId="0" applyFont="1" applyFill="1" applyBorder="1" applyAlignment="1">
      <alignment horizontal="left" indent="3"/>
    </xf>
    <xf numFmtId="0" fontId="0" fillId="14" borderId="1" xfId="0" applyFont="1" applyFill="1" applyBorder="1" applyAlignment="1">
      <alignment horizontal="left" indent="3"/>
    </xf>
    <xf numFmtId="0" fontId="0" fillId="7" borderId="1" xfId="0" applyFont="1" applyFill="1" applyBorder="1" applyAlignment="1">
      <alignment horizontal="left" indent="3"/>
    </xf>
    <xf numFmtId="0" fontId="0" fillId="16" borderId="1" xfId="0" applyFont="1" applyFill="1" applyBorder="1" applyAlignment="1">
      <alignment horizontal="left" indent="3"/>
    </xf>
    <xf numFmtId="0" fontId="0" fillId="18" borderId="1" xfId="0" applyFont="1" applyFill="1" applyBorder="1" applyAlignment="1">
      <alignment horizontal="left" indent="3"/>
    </xf>
    <xf numFmtId="0" fontId="0" fillId="12" borderId="1" xfId="0" applyFont="1" applyFill="1" applyBorder="1" applyAlignment="1">
      <alignment horizontal="left" indent="2"/>
    </xf>
    <xf numFmtId="3" fontId="0" fillId="12" borderId="1" xfId="0" applyNumberFormat="1" applyFont="1" applyFill="1" applyBorder="1"/>
    <xf numFmtId="0" fontId="0" fillId="12" borderId="1" xfId="0" applyFont="1" applyFill="1" applyBorder="1" applyAlignment="1">
      <alignment horizontal="left" indent="3"/>
    </xf>
    <xf numFmtId="0" fontId="3" fillId="10" borderId="1" xfId="0" applyFont="1" applyFill="1" applyBorder="1" applyAlignment="1">
      <alignment horizontal="left" indent="1"/>
    </xf>
    <xf numFmtId="0" fontId="0" fillId="20" borderId="1" xfId="0" applyFont="1" applyFill="1" applyBorder="1" applyAlignment="1">
      <alignment horizontal="left" indent="2"/>
    </xf>
    <xf numFmtId="3" fontId="0" fillId="20" borderId="1" xfId="0" applyNumberFormat="1" applyFont="1" applyFill="1" applyBorder="1"/>
    <xf numFmtId="0" fontId="0" fillId="20" borderId="1" xfId="0" applyFont="1" applyFill="1" applyBorder="1" applyAlignment="1">
      <alignment horizontal="left" indent="3"/>
    </xf>
    <xf numFmtId="0" fontId="1" fillId="0" borderId="0" xfId="0" applyFont="1"/>
    <xf numFmtId="3" fontId="1" fillId="0" borderId="13" xfId="0" applyNumberFormat="1" applyFont="1" applyBorder="1"/>
    <xf numFmtId="3" fontId="1" fillId="0" borderId="14" xfId="0" applyNumberFormat="1" applyFon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9" fontId="0" fillId="10" borderId="64" xfId="0" applyNumberFormat="1" applyFill="1" applyBorder="1" applyAlignment="1">
      <alignment horizontal="center"/>
    </xf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2" borderId="64" xfId="0" applyFont="1" applyFill="1" applyBorder="1" applyAlignment="1">
      <alignment wrapText="1"/>
    </xf>
    <xf numFmtId="0" fontId="1" fillId="2" borderId="62" xfId="0" applyFont="1" applyFill="1" applyBorder="1" applyAlignment="1">
      <alignment wrapText="1"/>
    </xf>
    <xf numFmtId="0" fontId="1" fillId="2" borderId="63" xfId="0" applyFont="1" applyFill="1" applyBorder="1" applyAlignment="1">
      <alignment wrapText="1"/>
    </xf>
    <xf numFmtId="3" fontId="0" fillId="19" borderId="11" xfId="0" applyNumberFormat="1" applyFill="1" applyBorder="1"/>
    <xf numFmtId="3" fontId="0" fillId="19" borderId="12" xfId="0" applyNumberFormat="1" applyFill="1" applyBorder="1"/>
    <xf numFmtId="10" fontId="0" fillId="0" borderId="0" xfId="0" applyNumberFormat="1"/>
    <xf numFmtId="9" fontId="1" fillId="3" borderId="4" xfId="0" applyNumberFormat="1" applyFont="1" applyFill="1" applyBorder="1" applyAlignment="1">
      <alignment horizontal="center" vertical="top"/>
    </xf>
    <xf numFmtId="9" fontId="0" fillId="3" borderId="1" xfId="0" applyNumberFormat="1" applyFill="1" applyBorder="1" applyAlignment="1">
      <alignment horizontal="center" vertical="top"/>
    </xf>
    <xf numFmtId="9" fontId="1" fillId="22" borderId="4" xfId="0" applyNumberFormat="1" applyFont="1" applyFill="1" applyBorder="1" applyAlignment="1">
      <alignment horizontal="center" vertical="top"/>
    </xf>
    <xf numFmtId="9" fontId="1" fillId="22" borderId="1" xfId="0" applyNumberFormat="1" applyFont="1" applyFill="1" applyBorder="1" applyAlignment="1">
      <alignment horizontal="center" vertical="top"/>
    </xf>
    <xf numFmtId="10" fontId="1" fillId="19" borderId="4" xfId="0" applyNumberFormat="1" applyFont="1" applyFill="1" applyBorder="1" applyAlignment="1">
      <alignment horizontal="center" vertical="top"/>
    </xf>
    <xf numFmtId="10" fontId="1" fillId="19" borderId="2" xfId="0" applyNumberFormat="1" applyFont="1" applyFill="1" applyBorder="1" applyAlignment="1">
      <alignment horizontal="center" vertical="top"/>
    </xf>
    <xf numFmtId="10" fontId="1" fillId="19" borderId="3" xfId="0" applyNumberFormat="1" applyFont="1" applyFill="1" applyBorder="1" applyAlignment="1">
      <alignment horizontal="center" vertical="top"/>
    </xf>
    <xf numFmtId="9" fontId="1" fillId="23" borderId="4" xfId="0" applyNumberFormat="1" applyFont="1" applyFill="1" applyBorder="1" applyAlignment="1">
      <alignment horizontal="center" vertical="top"/>
    </xf>
    <xf numFmtId="9" fontId="1" fillId="23" borderId="1" xfId="0" applyNumberFormat="1" applyFont="1" applyFill="1" applyBorder="1" applyAlignment="1">
      <alignment horizontal="center" vertical="top"/>
    </xf>
    <xf numFmtId="9" fontId="1" fillId="7" borderId="4" xfId="0" applyNumberFormat="1" applyFont="1" applyFill="1" applyBorder="1" applyAlignment="1">
      <alignment horizontal="center" vertical="top"/>
    </xf>
    <xf numFmtId="9" fontId="1" fillId="7" borderId="1" xfId="0" applyNumberFormat="1" applyFont="1" applyFill="1" applyBorder="1" applyAlignment="1">
      <alignment horizontal="center" vertical="top"/>
    </xf>
    <xf numFmtId="9" fontId="1" fillId="8" borderId="4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164" fontId="1" fillId="9" borderId="4" xfId="0" applyNumberFormat="1" applyFont="1" applyFill="1" applyBorder="1" applyAlignment="1">
      <alignment horizontal="center" vertical="top"/>
    </xf>
    <xf numFmtId="164" fontId="1" fillId="9" borderId="1" xfId="0" applyNumberFormat="1" applyFont="1" applyFill="1" applyBorder="1" applyAlignment="1">
      <alignment horizontal="center" vertical="top"/>
    </xf>
    <xf numFmtId="164" fontId="1" fillId="11" borderId="4" xfId="0" applyNumberFormat="1" applyFont="1" applyFill="1" applyBorder="1" applyAlignment="1">
      <alignment horizontal="center" vertical="top"/>
    </xf>
    <xf numFmtId="164" fontId="1" fillId="11" borderId="1" xfId="0" applyNumberFormat="1" applyFont="1" applyFill="1" applyBorder="1" applyAlignment="1">
      <alignment horizontal="center" vertical="top"/>
    </xf>
    <xf numFmtId="9" fontId="1" fillId="4" borderId="4" xfId="0" applyNumberFormat="1" applyFont="1" applyFill="1" applyBorder="1" applyAlignment="1">
      <alignment horizontal="center" vertical="top"/>
    </xf>
    <xf numFmtId="9" fontId="1" fillId="4" borderId="1" xfId="0" applyNumberFormat="1" applyFont="1" applyFill="1" applyBorder="1" applyAlignment="1">
      <alignment horizontal="center" vertical="top"/>
    </xf>
    <xf numFmtId="10" fontId="1" fillId="5" borderId="4" xfId="0" applyNumberFormat="1" applyFont="1" applyFill="1" applyBorder="1" applyAlignment="1">
      <alignment horizontal="center" vertical="top"/>
    </xf>
    <xf numFmtId="10" fontId="1" fillId="5" borderId="2" xfId="0" applyNumberFormat="1" applyFont="1" applyFill="1" applyBorder="1" applyAlignment="1">
      <alignment horizontal="center" vertical="top"/>
    </xf>
    <xf numFmtId="10" fontId="1" fillId="5" borderId="3" xfId="0" applyNumberFormat="1" applyFont="1" applyFill="1" applyBorder="1" applyAlignment="1">
      <alignment horizontal="center" vertical="top"/>
    </xf>
    <xf numFmtId="9" fontId="1" fillId="6" borderId="4" xfId="0" applyNumberFormat="1" applyFont="1" applyFill="1" applyBorder="1" applyAlignment="1">
      <alignment horizontal="center" vertical="top"/>
    </xf>
    <xf numFmtId="9" fontId="1" fillId="6" borderId="1" xfId="0" applyNumberFormat="1" applyFont="1" applyFill="1" applyBorder="1" applyAlignment="1">
      <alignment horizontal="center" vertical="top"/>
    </xf>
    <xf numFmtId="9" fontId="0" fillId="3" borderId="1" xfId="0" applyNumberFormat="1" applyFont="1" applyFill="1" applyBorder="1" applyAlignment="1">
      <alignment horizontal="center" vertical="top"/>
    </xf>
    <xf numFmtId="3" fontId="0" fillId="19" borderId="19" xfId="0" applyNumberFormat="1" applyFill="1" applyBorder="1" applyAlignment="1">
      <alignment horizontal="center"/>
    </xf>
    <xf numFmtId="0" fontId="0" fillId="19" borderId="20" xfId="0" applyFill="1" applyBorder="1" applyAlignment="1">
      <alignment horizontal="center"/>
    </xf>
    <xf numFmtId="3" fontId="0" fillId="21" borderId="21" xfId="0" applyNumberFormat="1" applyFill="1" applyBorder="1" applyAlignment="1">
      <alignment horizontal="center"/>
    </xf>
    <xf numFmtId="0" fontId="0" fillId="21" borderId="20" xfId="0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3" fontId="0" fillId="10" borderId="23" xfId="0" applyNumberFormat="1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3" fontId="0" fillId="3" borderId="22" xfId="0" applyNumberFormat="1" applyFill="1" applyBorder="1" applyAlignment="1">
      <alignment horizontal="center"/>
    </xf>
    <xf numFmtId="3" fontId="0" fillId="3" borderId="25" xfId="0" applyNumberForma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/>
    <xf numFmtId="164" fontId="0" fillId="3" borderId="64" xfId="0" applyNumberFormat="1" applyFill="1" applyBorder="1" applyAlignment="1">
      <alignment horizontal="center" vertical="top"/>
    </xf>
    <xf numFmtId="9" fontId="1" fillId="4" borderId="64" xfId="0" applyNumberFormat="1" applyFont="1" applyFill="1" applyBorder="1" applyAlignment="1">
      <alignment horizontal="center" vertical="top"/>
    </xf>
    <xf numFmtId="3" fontId="0" fillId="0" borderId="19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0" fontId="1" fillId="5" borderId="65" xfId="0" applyNumberFormat="1" applyFont="1" applyFill="1" applyBorder="1" applyAlignment="1">
      <alignment horizontal="center" vertical="top"/>
    </xf>
    <xf numFmtId="10" fontId="1" fillId="5" borderId="66" xfId="0" applyNumberFormat="1" applyFont="1" applyFill="1" applyBorder="1" applyAlignment="1">
      <alignment horizontal="center" vertical="top"/>
    </xf>
    <xf numFmtId="9" fontId="1" fillId="6" borderId="64" xfId="0" applyNumberFormat="1" applyFont="1" applyFill="1" applyBorder="1" applyAlignment="1">
      <alignment horizontal="center" vertical="top"/>
    </xf>
    <xf numFmtId="9" fontId="1" fillId="7" borderId="64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zoomScaleNormal="100" workbookViewId="0">
      <selection activeCell="E2" sqref="E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2.81640625" style="1" customWidth="1"/>
    <col min="8" max="8" width="12.7265625" bestFit="1" customWidth="1"/>
    <col min="9" max="9" width="11.81640625" customWidth="1"/>
    <col min="10" max="10" width="13.7265625" bestFit="1" customWidth="1"/>
    <col min="12" max="12" width="12.7265625" bestFit="1" customWidth="1"/>
  </cols>
  <sheetData>
    <row r="1" spans="1:10" ht="44" thickBot="1" x14ac:dyDescent="0.4">
      <c r="A1" s="34">
        <v>2018</v>
      </c>
      <c r="B1" s="37" t="s">
        <v>71</v>
      </c>
      <c r="C1" s="37" t="s">
        <v>72</v>
      </c>
      <c r="D1" s="37" t="s">
        <v>66</v>
      </c>
      <c r="E1" s="37" t="s">
        <v>67</v>
      </c>
      <c r="F1" s="37" t="s">
        <v>11</v>
      </c>
      <c r="G1" s="37" t="s">
        <v>10</v>
      </c>
      <c r="H1" s="32" t="s">
        <v>12</v>
      </c>
      <c r="I1" s="32" t="s">
        <v>13</v>
      </c>
      <c r="J1" s="33" t="s">
        <v>68</v>
      </c>
    </row>
    <row r="2" spans="1:10" x14ac:dyDescent="0.35">
      <c r="A2" s="12" t="s">
        <v>42</v>
      </c>
      <c r="B2" s="247">
        <v>1504099</v>
      </c>
      <c r="C2" s="247">
        <f>C3+C8+C13+C16+C21+C26+C31+C36</f>
        <v>1408060058.4000001</v>
      </c>
      <c r="D2" s="247">
        <v>1288211</v>
      </c>
      <c r="E2" s="247">
        <f>E3+E8+E13+E16+E21+E26+E31+E36</f>
        <v>2883304112.6999998</v>
      </c>
      <c r="F2" s="35">
        <f>B2+D2</f>
        <v>2792310</v>
      </c>
      <c r="G2" s="36">
        <f>C2+E2</f>
        <v>4291364171.0999999</v>
      </c>
      <c r="H2" s="13">
        <f>SUM(H3:H35)</f>
        <v>0.99957214407195605</v>
      </c>
      <c r="I2" s="14">
        <f>SUM(I3:I35)</f>
        <v>0.99977079908749378</v>
      </c>
      <c r="J2" s="14">
        <f>E2/G2</f>
        <v>0.67188520893134229</v>
      </c>
    </row>
    <row r="3" spans="1:10" x14ac:dyDescent="0.35">
      <c r="A3" s="41" t="s">
        <v>4</v>
      </c>
      <c r="B3" s="96">
        <v>1204973</v>
      </c>
      <c r="C3" s="96">
        <v>886207470.29999995</v>
      </c>
      <c r="D3" s="96">
        <v>945463</v>
      </c>
      <c r="E3" s="96">
        <v>720692638</v>
      </c>
      <c r="F3" s="96">
        <f>B3+D3</f>
        <v>2150436</v>
      </c>
      <c r="G3" s="97">
        <f>C3+E3</f>
        <v>1606900108.3</v>
      </c>
      <c r="H3" s="307">
        <f>G3/G$2</f>
        <v>0.37444971907105828</v>
      </c>
      <c r="I3" s="308">
        <f>F3/F2</f>
        <v>0.77012795857193506</v>
      </c>
      <c r="J3" s="308">
        <f>E3/G3</f>
        <v>0.44849871767228133</v>
      </c>
    </row>
    <row r="4" spans="1:10" x14ac:dyDescent="0.35">
      <c r="A4" s="42" t="s">
        <v>0</v>
      </c>
      <c r="B4" s="98">
        <v>613680</v>
      </c>
      <c r="C4" s="98">
        <v>467225895</v>
      </c>
      <c r="D4" s="98">
        <v>422806</v>
      </c>
      <c r="E4" s="98">
        <v>349661592</v>
      </c>
      <c r="F4" s="98">
        <f>B4+D4</f>
        <v>1036486</v>
      </c>
      <c r="G4" s="99">
        <f t="shared" ref="F4:G35" si="0">C4+E4</f>
        <v>816887487</v>
      </c>
      <c r="H4" s="307"/>
      <c r="I4" s="308"/>
      <c r="J4" s="308"/>
    </row>
    <row r="5" spans="1:10" x14ac:dyDescent="0.35">
      <c r="A5" s="42" t="s">
        <v>43</v>
      </c>
      <c r="B5" s="98">
        <v>456742</v>
      </c>
      <c r="C5" s="98">
        <v>315281785</v>
      </c>
      <c r="D5" s="98">
        <v>483432</v>
      </c>
      <c r="E5" s="98">
        <v>337294968</v>
      </c>
      <c r="F5" s="98">
        <f t="shared" si="0"/>
        <v>940174</v>
      </c>
      <c r="G5" s="99">
        <f t="shared" si="0"/>
        <v>652576753</v>
      </c>
      <c r="H5" s="307"/>
      <c r="I5" s="308"/>
      <c r="J5" s="308"/>
    </row>
    <row r="6" spans="1:10" x14ac:dyDescent="0.35">
      <c r="A6" s="42" t="s">
        <v>1</v>
      </c>
      <c r="B6" s="98">
        <v>119996</v>
      </c>
      <c r="C6" s="98">
        <v>93287471.300000012</v>
      </c>
      <c r="D6" s="98">
        <v>32471</v>
      </c>
      <c r="E6" s="98">
        <v>27737406</v>
      </c>
      <c r="F6" s="98">
        <f t="shared" si="0"/>
        <v>152467</v>
      </c>
      <c r="G6" s="99">
        <f t="shared" si="0"/>
        <v>121024877.30000001</v>
      </c>
      <c r="H6" s="307"/>
      <c r="I6" s="308"/>
      <c r="J6" s="308"/>
    </row>
    <row r="7" spans="1:10" x14ac:dyDescent="0.35">
      <c r="A7" s="42" t="s">
        <v>9</v>
      </c>
      <c r="B7" s="98">
        <v>14555</v>
      </c>
      <c r="C7" s="98">
        <v>10412319</v>
      </c>
      <c r="D7" s="98">
        <v>6754</v>
      </c>
      <c r="E7" s="98">
        <v>5998672</v>
      </c>
      <c r="F7" s="98">
        <f t="shared" si="0"/>
        <v>21309</v>
      </c>
      <c r="G7" s="99">
        <f t="shared" si="0"/>
        <v>16410991</v>
      </c>
      <c r="H7" s="307"/>
      <c r="I7" s="308"/>
      <c r="J7" s="308"/>
    </row>
    <row r="8" spans="1:10" x14ac:dyDescent="0.35">
      <c r="A8" s="59" t="s">
        <v>5</v>
      </c>
      <c r="B8" s="248">
        <v>130887</v>
      </c>
      <c r="C8" s="248">
        <v>101053859</v>
      </c>
      <c r="D8" s="248">
        <v>136902</v>
      </c>
      <c r="E8" s="248">
        <v>98764792</v>
      </c>
      <c r="F8" s="92">
        <f t="shared" si="0"/>
        <v>267789</v>
      </c>
      <c r="G8" s="93">
        <f t="shared" si="0"/>
        <v>199818651</v>
      </c>
      <c r="H8" s="309">
        <f>G8/G2</f>
        <v>4.6562967632919568E-2</v>
      </c>
      <c r="I8" s="310">
        <f>F8/F2</f>
        <v>9.5902317436101295E-2</v>
      </c>
      <c r="J8" s="310">
        <f>E8/G8</f>
        <v>0.49427213879048759</v>
      </c>
    </row>
    <row r="9" spans="1:10" x14ac:dyDescent="0.35">
      <c r="A9" s="60" t="s">
        <v>0</v>
      </c>
      <c r="B9" s="249">
        <v>67623</v>
      </c>
      <c r="C9" s="249">
        <v>54731164</v>
      </c>
      <c r="D9" s="249">
        <v>71668</v>
      </c>
      <c r="E9" s="249">
        <v>55097227</v>
      </c>
      <c r="F9" s="94">
        <f t="shared" si="0"/>
        <v>139291</v>
      </c>
      <c r="G9" s="95">
        <f t="shared" si="0"/>
        <v>109828391</v>
      </c>
      <c r="H9" s="309"/>
      <c r="I9" s="310"/>
      <c r="J9" s="310"/>
    </row>
    <row r="10" spans="1:10" x14ac:dyDescent="0.35">
      <c r="A10" s="60" t="s">
        <v>43</v>
      </c>
      <c r="B10" s="249">
        <v>39082</v>
      </c>
      <c r="C10" s="249">
        <v>24984307</v>
      </c>
      <c r="D10" s="249">
        <v>49653</v>
      </c>
      <c r="E10" s="249">
        <v>31085070</v>
      </c>
      <c r="F10" s="94">
        <f t="shared" si="0"/>
        <v>88735</v>
      </c>
      <c r="G10" s="95">
        <f t="shared" si="0"/>
        <v>56069377</v>
      </c>
      <c r="H10" s="309"/>
      <c r="I10" s="310"/>
      <c r="J10" s="310"/>
    </row>
    <row r="11" spans="1:10" x14ac:dyDescent="0.35">
      <c r="A11" s="60" t="s">
        <v>1</v>
      </c>
      <c r="B11" s="249">
        <v>21486</v>
      </c>
      <c r="C11" s="249">
        <v>19223726</v>
      </c>
      <c r="D11" s="249">
        <v>14141</v>
      </c>
      <c r="E11" s="249">
        <v>11366284</v>
      </c>
      <c r="F11" s="94">
        <f t="shared" si="0"/>
        <v>35627</v>
      </c>
      <c r="G11" s="95">
        <f t="shared" si="0"/>
        <v>30590010</v>
      </c>
      <c r="H11" s="309"/>
      <c r="I11" s="310"/>
      <c r="J11" s="310"/>
    </row>
    <row r="12" spans="1:10" x14ac:dyDescent="0.35">
      <c r="A12" s="60" t="s">
        <v>9</v>
      </c>
      <c r="B12" s="249">
        <v>2696</v>
      </c>
      <c r="C12" s="249">
        <v>2114662</v>
      </c>
      <c r="D12" s="249">
        <v>1440</v>
      </c>
      <c r="E12" s="249">
        <v>1216211</v>
      </c>
      <c r="F12" s="94">
        <f t="shared" si="0"/>
        <v>4136</v>
      </c>
      <c r="G12" s="95">
        <f t="shared" si="0"/>
        <v>3330873</v>
      </c>
      <c r="H12" s="309"/>
      <c r="I12" s="310"/>
      <c r="J12" s="310"/>
    </row>
    <row r="13" spans="1:10" x14ac:dyDescent="0.35">
      <c r="A13" s="61" t="s">
        <v>6</v>
      </c>
      <c r="B13" s="88">
        <v>849</v>
      </c>
      <c r="C13" s="88">
        <v>1818508</v>
      </c>
      <c r="D13" s="88">
        <v>2172</v>
      </c>
      <c r="E13" s="88">
        <v>5021750</v>
      </c>
      <c r="F13" s="88">
        <f t="shared" si="0"/>
        <v>3021</v>
      </c>
      <c r="G13" s="89">
        <f t="shared" si="0"/>
        <v>6840258</v>
      </c>
      <c r="H13" s="311">
        <f>G13/G2</f>
        <v>1.593958873512859E-3</v>
      </c>
      <c r="I13" s="312">
        <f>F13/F2</f>
        <v>1.0818999323141056E-3</v>
      </c>
      <c r="J13" s="312">
        <f>E13/G13</f>
        <v>0.73414628512550262</v>
      </c>
    </row>
    <row r="14" spans="1:10" x14ac:dyDescent="0.35">
      <c r="A14" s="62" t="s">
        <v>0</v>
      </c>
      <c r="B14" s="90">
        <v>51</v>
      </c>
      <c r="C14" s="90">
        <v>241912</v>
      </c>
      <c r="D14" s="90">
        <v>93</v>
      </c>
      <c r="E14" s="90">
        <v>1267143</v>
      </c>
      <c r="F14" s="90">
        <f t="shared" si="0"/>
        <v>144</v>
      </c>
      <c r="G14" s="91">
        <f t="shared" si="0"/>
        <v>1509055</v>
      </c>
      <c r="H14" s="311"/>
      <c r="I14" s="313"/>
      <c r="J14" s="313"/>
    </row>
    <row r="15" spans="1:10" x14ac:dyDescent="0.35">
      <c r="A15" s="62" t="s">
        <v>43</v>
      </c>
      <c r="B15" s="90">
        <v>798</v>
      </c>
      <c r="C15" s="90">
        <v>1576596</v>
      </c>
      <c r="D15" s="90">
        <v>2079</v>
      </c>
      <c r="E15" s="90">
        <v>3754607</v>
      </c>
      <c r="F15" s="90">
        <f t="shared" si="0"/>
        <v>2877</v>
      </c>
      <c r="G15" s="91">
        <f t="shared" si="0"/>
        <v>5331203</v>
      </c>
      <c r="H15" s="311"/>
      <c r="I15" s="313"/>
      <c r="J15" s="313"/>
    </row>
    <row r="16" spans="1:10" x14ac:dyDescent="0.35">
      <c r="A16" s="65" t="s">
        <v>7</v>
      </c>
      <c r="B16" s="250">
        <v>143658</v>
      </c>
      <c r="C16" s="250">
        <v>155144409</v>
      </c>
      <c r="D16" s="250">
        <v>157153</v>
      </c>
      <c r="E16" s="250">
        <v>270482300.19999999</v>
      </c>
      <c r="F16" s="40">
        <f t="shared" si="0"/>
        <v>300811</v>
      </c>
      <c r="G16" s="85">
        <f t="shared" si="0"/>
        <v>425626709.19999999</v>
      </c>
      <c r="H16" s="314">
        <f>G16/G2</f>
        <v>9.9182146336207963E-2</v>
      </c>
      <c r="I16" s="315">
        <f>F16/F2</f>
        <v>0.10772836826856617</v>
      </c>
      <c r="J16" s="315">
        <f>E16/G16</f>
        <v>0.63549183910096585</v>
      </c>
    </row>
    <row r="17" spans="1:10" x14ac:dyDescent="0.35">
      <c r="A17" s="66" t="s">
        <v>0</v>
      </c>
      <c r="B17" s="251">
        <v>77474</v>
      </c>
      <c r="C17" s="251">
        <v>89224208</v>
      </c>
      <c r="D17" s="251">
        <v>75331</v>
      </c>
      <c r="E17" s="251">
        <v>124898401</v>
      </c>
      <c r="F17" s="86">
        <f t="shared" si="0"/>
        <v>152805</v>
      </c>
      <c r="G17" s="87">
        <f t="shared" si="0"/>
        <v>214122609</v>
      </c>
      <c r="H17" s="314"/>
      <c r="I17" s="315"/>
      <c r="J17" s="315"/>
    </row>
    <row r="18" spans="1:10" x14ac:dyDescent="0.35">
      <c r="A18" s="66" t="s">
        <v>43</v>
      </c>
      <c r="B18" s="251">
        <v>52045</v>
      </c>
      <c r="C18" s="251">
        <v>40273824</v>
      </c>
      <c r="D18" s="251">
        <v>72747</v>
      </c>
      <c r="E18" s="251">
        <v>106598673</v>
      </c>
      <c r="F18" s="86">
        <f t="shared" si="0"/>
        <v>124792</v>
      </c>
      <c r="G18" s="87">
        <f t="shared" si="0"/>
        <v>146872497</v>
      </c>
      <c r="H18" s="314"/>
      <c r="I18" s="315"/>
      <c r="J18" s="315"/>
    </row>
    <row r="19" spans="1:10" x14ac:dyDescent="0.35">
      <c r="A19" s="66" t="s">
        <v>1</v>
      </c>
      <c r="B19" s="251">
        <v>12437</v>
      </c>
      <c r="C19" s="251">
        <v>25133685</v>
      </c>
      <c r="D19" s="251">
        <v>8477</v>
      </c>
      <c r="E19" s="251">
        <v>38775196.200000003</v>
      </c>
      <c r="F19" s="86">
        <f t="shared" si="0"/>
        <v>20914</v>
      </c>
      <c r="G19" s="87">
        <f t="shared" si="0"/>
        <v>63908881.200000003</v>
      </c>
      <c r="H19" s="314"/>
      <c r="I19" s="315"/>
      <c r="J19" s="315"/>
    </row>
    <row r="20" spans="1:10" x14ac:dyDescent="0.35">
      <c r="A20" s="66" t="s">
        <v>9</v>
      </c>
      <c r="B20" s="251">
        <v>1702</v>
      </c>
      <c r="C20" s="251">
        <v>512692</v>
      </c>
      <c r="D20" s="251">
        <v>598</v>
      </c>
      <c r="E20" s="251">
        <v>210030</v>
      </c>
      <c r="F20" s="86">
        <f t="shared" si="0"/>
        <v>2300</v>
      </c>
      <c r="G20" s="87">
        <f t="shared" si="0"/>
        <v>722722</v>
      </c>
      <c r="H20" s="314"/>
      <c r="I20" s="315"/>
      <c r="J20" s="315"/>
    </row>
    <row r="21" spans="1:10" x14ac:dyDescent="0.35">
      <c r="A21" s="10" t="s">
        <v>3</v>
      </c>
      <c r="B21" s="252">
        <v>17963</v>
      </c>
      <c r="C21" s="252">
        <v>156160041.40000001</v>
      </c>
      <c r="D21" s="252">
        <v>28214</v>
      </c>
      <c r="E21" s="252">
        <v>439151381.39999998</v>
      </c>
      <c r="F21" s="21">
        <f t="shared" si="0"/>
        <v>46177</v>
      </c>
      <c r="G21" s="83">
        <f t="shared" si="0"/>
        <v>595311422.79999995</v>
      </c>
      <c r="H21" s="316">
        <f>G21/G2</f>
        <v>0.13872311905130263</v>
      </c>
      <c r="I21" s="317">
        <f>F21/F2</f>
        <v>1.653720396374328E-2</v>
      </c>
      <c r="J21" s="317">
        <f>E21/G21</f>
        <v>0.73768344530411722</v>
      </c>
    </row>
    <row r="22" spans="1:10" x14ac:dyDescent="0.35">
      <c r="A22" s="11" t="s">
        <v>0</v>
      </c>
      <c r="B22" s="253">
        <v>2873</v>
      </c>
      <c r="C22" s="253">
        <v>49777111</v>
      </c>
      <c r="D22" s="253">
        <v>8957</v>
      </c>
      <c r="E22" s="253">
        <v>202676217</v>
      </c>
      <c r="F22" s="22">
        <f t="shared" si="0"/>
        <v>11830</v>
      </c>
      <c r="G22" s="84">
        <f t="shared" si="0"/>
        <v>252453328</v>
      </c>
      <c r="H22" s="316"/>
      <c r="I22" s="317"/>
      <c r="J22" s="317"/>
    </row>
    <row r="23" spans="1:10" x14ac:dyDescent="0.35">
      <c r="A23" s="11" t="s">
        <v>43</v>
      </c>
      <c r="B23" s="253">
        <v>13928</v>
      </c>
      <c r="C23" s="253">
        <v>96139781</v>
      </c>
      <c r="D23" s="253">
        <v>17900</v>
      </c>
      <c r="E23" s="253">
        <v>203117077</v>
      </c>
      <c r="F23" s="22">
        <f t="shared" si="0"/>
        <v>31828</v>
      </c>
      <c r="G23" s="84">
        <f t="shared" si="0"/>
        <v>299256858</v>
      </c>
      <c r="H23" s="316"/>
      <c r="I23" s="317"/>
      <c r="J23" s="317"/>
    </row>
    <row r="24" spans="1:10" x14ac:dyDescent="0.35">
      <c r="A24" s="11" t="s">
        <v>1</v>
      </c>
      <c r="B24" s="253">
        <v>216</v>
      </c>
      <c r="C24" s="253">
        <v>5720412.4000000004</v>
      </c>
      <c r="D24" s="253">
        <v>795</v>
      </c>
      <c r="E24" s="253">
        <v>28202144.399999999</v>
      </c>
      <c r="F24" s="22">
        <f t="shared" si="0"/>
        <v>1011</v>
      </c>
      <c r="G24" s="84">
        <f t="shared" si="0"/>
        <v>33922556.799999997</v>
      </c>
      <c r="H24" s="316"/>
      <c r="I24" s="317"/>
      <c r="J24" s="317"/>
    </row>
    <row r="25" spans="1:10" x14ac:dyDescent="0.35">
      <c r="A25" s="11" t="s">
        <v>9</v>
      </c>
      <c r="B25" s="253">
        <v>946</v>
      </c>
      <c r="C25" s="253">
        <v>4522737</v>
      </c>
      <c r="D25" s="253">
        <v>562</v>
      </c>
      <c r="E25" s="253">
        <v>5155943</v>
      </c>
      <c r="F25" s="22">
        <f t="shared" si="0"/>
        <v>1508</v>
      </c>
      <c r="G25" s="84">
        <f t="shared" si="0"/>
        <v>9678680</v>
      </c>
      <c r="H25" s="316"/>
      <c r="I25" s="317"/>
      <c r="J25" s="317"/>
    </row>
    <row r="26" spans="1:10" x14ac:dyDescent="0.35">
      <c r="A26" s="67" t="s">
        <v>2</v>
      </c>
      <c r="B26" s="254">
        <v>1125</v>
      </c>
      <c r="C26" s="254">
        <v>100975817</v>
      </c>
      <c r="D26" s="254">
        <v>6386</v>
      </c>
      <c r="E26" s="254">
        <v>1325927778</v>
      </c>
      <c r="F26" s="79">
        <f t="shared" si="0"/>
        <v>7511</v>
      </c>
      <c r="G26" s="80">
        <f t="shared" si="0"/>
        <v>1426903595</v>
      </c>
      <c r="H26" s="318">
        <f>G26/G2</f>
        <v>0.33250582754300334</v>
      </c>
      <c r="I26" s="319">
        <f>F26/F2</f>
        <v>2.6898875841149441E-3</v>
      </c>
      <c r="J26" s="319">
        <f>E26/G26</f>
        <v>0.9292343103249382</v>
      </c>
    </row>
    <row r="27" spans="1:10" x14ac:dyDescent="0.35">
      <c r="A27" s="68" t="s">
        <v>0</v>
      </c>
      <c r="B27" s="255">
        <v>337</v>
      </c>
      <c r="C27" s="255">
        <v>36243778</v>
      </c>
      <c r="D27" s="255">
        <v>2645</v>
      </c>
      <c r="E27" s="255">
        <v>561669977</v>
      </c>
      <c r="F27" s="81">
        <f t="shared" si="0"/>
        <v>2982</v>
      </c>
      <c r="G27" s="82">
        <f t="shared" si="0"/>
        <v>597913755</v>
      </c>
      <c r="H27" s="318"/>
      <c r="I27" s="319"/>
      <c r="J27" s="319"/>
    </row>
    <row r="28" spans="1:10" x14ac:dyDescent="0.35">
      <c r="A28" s="68" t="s">
        <v>43</v>
      </c>
      <c r="B28" s="255">
        <v>757</v>
      </c>
      <c r="C28" s="255">
        <v>59440631</v>
      </c>
      <c r="D28" s="255">
        <v>3501</v>
      </c>
      <c r="E28" s="255">
        <v>697800308</v>
      </c>
      <c r="F28" s="81">
        <f t="shared" si="0"/>
        <v>4258</v>
      </c>
      <c r="G28" s="82">
        <f t="shared" si="0"/>
        <v>757240939</v>
      </c>
      <c r="H28" s="318"/>
      <c r="I28" s="319"/>
      <c r="J28" s="319"/>
    </row>
    <row r="29" spans="1:10" x14ac:dyDescent="0.35">
      <c r="A29" s="68" t="s">
        <v>1</v>
      </c>
      <c r="B29" s="255">
        <v>26</v>
      </c>
      <c r="C29" s="255">
        <v>4691840</v>
      </c>
      <c r="D29" s="255">
        <v>217</v>
      </c>
      <c r="E29" s="255">
        <v>53673416</v>
      </c>
      <c r="F29" s="81">
        <f t="shared" si="0"/>
        <v>243</v>
      </c>
      <c r="G29" s="82">
        <f t="shared" si="0"/>
        <v>58365256</v>
      </c>
      <c r="H29" s="318"/>
      <c r="I29" s="319"/>
      <c r="J29" s="319"/>
    </row>
    <row r="30" spans="1:10" x14ac:dyDescent="0.35">
      <c r="A30" s="68" t="s">
        <v>9</v>
      </c>
      <c r="B30" s="255">
        <v>5</v>
      </c>
      <c r="C30" s="255">
        <v>599568</v>
      </c>
      <c r="D30" s="255">
        <v>23</v>
      </c>
      <c r="E30" s="255">
        <v>12784077</v>
      </c>
      <c r="F30" s="81">
        <f t="shared" si="0"/>
        <v>28</v>
      </c>
      <c r="G30" s="82">
        <f t="shared" si="0"/>
        <v>13383645</v>
      </c>
      <c r="H30" s="318"/>
      <c r="I30" s="319"/>
      <c r="J30" s="319"/>
    </row>
    <row r="31" spans="1:10" x14ac:dyDescent="0.35">
      <c r="A31" s="69" t="s">
        <v>8</v>
      </c>
      <c r="B31" s="256">
        <v>4181</v>
      </c>
      <c r="C31" s="256">
        <v>5735021</v>
      </c>
      <c r="D31" s="256">
        <v>11744</v>
      </c>
      <c r="E31" s="256">
        <v>22392320.199999999</v>
      </c>
      <c r="F31" s="39">
        <f t="shared" si="0"/>
        <v>15925</v>
      </c>
      <c r="G31" s="76">
        <f t="shared" si="0"/>
        <v>28127341.199999999</v>
      </c>
      <c r="H31" s="320">
        <f>G31/G2</f>
        <v>6.5544055639515097E-3</v>
      </c>
      <c r="I31" s="321">
        <f>F31/F2</f>
        <v>5.7031633307190101E-3</v>
      </c>
      <c r="J31" s="321">
        <f>E31/G31</f>
        <v>0.79610511497617131</v>
      </c>
    </row>
    <row r="32" spans="1:10" x14ac:dyDescent="0.35">
      <c r="A32" s="70" t="s">
        <v>0</v>
      </c>
      <c r="B32" s="257">
        <v>320</v>
      </c>
      <c r="C32" s="257">
        <v>2542382</v>
      </c>
      <c r="D32" s="257">
        <v>751</v>
      </c>
      <c r="E32" s="257">
        <v>12902256</v>
      </c>
      <c r="F32" s="77">
        <f t="shared" si="0"/>
        <v>1071</v>
      </c>
      <c r="G32" s="78">
        <f t="shared" si="0"/>
        <v>15444638</v>
      </c>
      <c r="H32" s="320"/>
      <c r="I32" s="321"/>
      <c r="J32" s="321"/>
    </row>
    <row r="33" spans="1:10" x14ac:dyDescent="0.35">
      <c r="A33" s="70" t="s">
        <v>43</v>
      </c>
      <c r="B33" s="257">
        <v>3437</v>
      </c>
      <c r="C33" s="257">
        <v>2255650</v>
      </c>
      <c r="D33" s="257">
        <v>9150</v>
      </c>
      <c r="E33" s="257">
        <v>6981977</v>
      </c>
      <c r="F33" s="77">
        <f t="shared" si="0"/>
        <v>12587</v>
      </c>
      <c r="G33" s="78">
        <f t="shared" si="0"/>
        <v>9237627</v>
      </c>
      <c r="H33" s="320"/>
      <c r="I33" s="321"/>
      <c r="J33" s="321"/>
    </row>
    <row r="34" spans="1:10" x14ac:dyDescent="0.35">
      <c r="A34" s="70" t="s">
        <v>1</v>
      </c>
      <c r="B34" s="257">
        <v>115</v>
      </c>
      <c r="C34" s="257">
        <v>850966</v>
      </c>
      <c r="D34" s="257">
        <v>1650</v>
      </c>
      <c r="E34" s="257">
        <v>2375973.2000000002</v>
      </c>
      <c r="F34" s="77">
        <f t="shared" si="0"/>
        <v>1765</v>
      </c>
      <c r="G34" s="78">
        <f t="shared" si="0"/>
        <v>3226939.2</v>
      </c>
      <c r="H34" s="320"/>
      <c r="I34" s="321"/>
      <c r="J34" s="321"/>
    </row>
    <row r="35" spans="1:10" x14ac:dyDescent="0.35">
      <c r="A35" s="70" t="s">
        <v>9</v>
      </c>
      <c r="B35" s="257">
        <v>309</v>
      </c>
      <c r="C35" s="257">
        <v>86023</v>
      </c>
      <c r="D35" s="257">
        <v>193</v>
      </c>
      <c r="E35" s="257">
        <v>132114</v>
      </c>
      <c r="F35" s="77">
        <f t="shared" si="0"/>
        <v>502</v>
      </c>
      <c r="G35" s="78">
        <f t="shared" si="0"/>
        <v>218137</v>
      </c>
      <c r="H35" s="320"/>
      <c r="I35" s="321"/>
      <c r="J35" s="321"/>
    </row>
    <row r="36" spans="1:10" x14ac:dyDescent="0.35">
      <c r="A36" s="63" t="s">
        <v>20</v>
      </c>
      <c r="B36" s="258">
        <v>463</v>
      </c>
      <c r="C36" s="258">
        <v>964932.7</v>
      </c>
      <c r="D36" s="258">
        <v>177</v>
      </c>
      <c r="E36" s="258">
        <v>871152.9</v>
      </c>
      <c r="F36" s="38">
        <f t="shared" ref="F36:G40" si="1">B36+D36</f>
        <v>640</v>
      </c>
      <c r="G36" s="71">
        <f t="shared" si="1"/>
        <v>1836085.6</v>
      </c>
      <c r="H36" s="322">
        <f>G36/G2</f>
        <v>4.2785592804382261E-4</v>
      </c>
      <c r="I36" s="323">
        <f>F36/F2</f>
        <v>2.2920091250613293E-4</v>
      </c>
      <c r="J36" s="323">
        <f>E36/G36</f>
        <v>0.47446202943915033</v>
      </c>
    </row>
    <row r="37" spans="1:10" x14ac:dyDescent="0.35">
      <c r="A37" s="64" t="s">
        <v>0</v>
      </c>
      <c r="B37" s="259">
        <v>0</v>
      </c>
      <c r="C37" s="259">
        <v>0</v>
      </c>
      <c r="D37" s="259">
        <v>0</v>
      </c>
      <c r="E37" s="259">
        <v>0</v>
      </c>
      <c r="F37" s="72">
        <f t="shared" si="1"/>
        <v>0</v>
      </c>
      <c r="G37" s="73">
        <f t="shared" si="1"/>
        <v>0</v>
      </c>
      <c r="H37" s="322"/>
      <c r="I37" s="323"/>
      <c r="J37" s="323"/>
    </row>
    <row r="38" spans="1:10" x14ac:dyDescent="0.35">
      <c r="A38" s="64" t="s">
        <v>43</v>
      </c>
      <c r="B38" s="259">
        <v>0</v>
      </c>
      <c r="C38" s="259">
        <v>0</v>
      </c>
      <c r="D38" s="259">
        <v>0</v>
      </c>
      <c r="E38" s="259">
        <v>0</v>
      </c>
      <c r="F38" s="72">
        <f t="shared" si="1"/>
        <v>0</v>
      </c>
      <c r="G38" s="73">
        <f t="shared" si="1"/>
        <v>0</v>
      </c>
      <c r="H38" s="322"/>
      <c r="I38" s="323"/>
      <c r="J38" s="323"/>
    </row>
    <row r="39" spans="1:10" x14ac:dyDescent="0.35">
      <c r="A39" s="64" t="s">
        <v>1</v>
      </c>
      <c r="B39" s="259">
        <v>463</v>
      </c>
      <c r="C39" s="259">
        <v>964932.7</v>
      </c>
      <c r="D39" s="259">
        <v>177</v>
      </c>
      <c r="E39" s="259">
        <v>871152.9</v>
      </c>
      <c r="F39" s="72">
        <f t="shared" si="1"/>
        <v>640</v>
      </c>
      <c r="G39" s="73">
        <f t="shared" si="1"/>
        <v>1836085.6</v>
      </c>
      <c r="H39" s="322"/>
      <c r="I39" s="323"/>
      <c r="J39" s="323"/>
    </row>
    <row r="40" spans="1:10" ht="15" thickBot="1" x14ac:dyDescent="0.4">
      <c r="A40" s="64" t="s">
        <v>9</v>
      </c>
      <c r="B40" s="259">
        <v>0</v>
      </c>
      <c r="C40" s="259">
        <v>0</v>
      </c>
      <c r="D40" s="259">
        <v>0</v>
      </c>
      <c r="E40" s="259">
        <v>0</v>
      </c>
      <c r="F40" s="74">
        <f t="shared" si="1"/>
        <v>0</v>
      </c>
      <c r="G40" s="75">
        <f t="shared" si="1"/>
        <v>0</v>
      </c>
      <c r="H40" s="322"/>
      <c r="I40" s="323"/>
      <c r="J40" s="323"/>
    </row>
    <row r="41" spans="1:10" x14ac:dyDescent="0.35">
      <c r="A41" s="30"/>
      <c r="B41" s="31"/>
      <c r="C41" s="31"/>
      <c r="D41" s="31"/>
      <c r="E41" s="31"/>
      <c r="F41" s="31"/>
      <c r="G41" s="31"/>
      <c r="H41" s="30"/>
      <c r="I41" s="30"/>
      <c r="J41" s="30"/>
    </row>
    <row r="42" spans="1:10" x14ac:dyDescent="0.35">
      <c r="A42" s="30"/>
      <c r="B42" s="31"/>
      <c r="C42" s="31"/>
      <c r="D42" s="31"/>
      <c r="E42" s="31"/>
      <c r="F42" s="31"/>
      <c r="G42" s="31"/>
      <c r="H42" s="30"/>
      <c r="I42" s="30"/>
      <c r="J42" s="30"/>
    </row>
    <row r="43" spans="1:10" x14ac:dyDescent="0.35">
      <c r="A43" s="30" t="s">
        <v>14</v>
      </c>
      <c r="B43" s="31"/>
      <c r="C43" s="31"/>
      <c r="D43" s="31"/>
      <c r="E43" s="31"/>
      <c r="F43" s="31"/>
      <c r="G43" s="31"/>
      <c r="H43" s="30"/>
      <c r="I43" s="30"/>
      <c r="J43" s="30"/>
    </row>
    <row r="44" spans="1:10" x14ac:dyDescent="0.35">
      <c r="A44" s="30" t="s">
        <v>15</v>
      </c>
      <c r="B44" s="31"/>
      <c r="C44" s="31"/>
      <c r="D44" s="31"/>
      <c r="E44" s="31"/>
      <c r="F44" s="31"/>
      <c r="G44" s="31"/>
      <c r="H44" s="30"/>
      <c r="I44" s="30"/>
      <c r="J44" s="30"/>
    </row>
    <row r="45" spans="1:10" x14ac:dyDescent="0.35">
      <c r="A45" s="30" t="s">
        <v>16</v>
      </c>
      <c r="B45" s="31"/>
      <c r="C45" s="31"/>
      <c r="D45" s="31"/>
      <c r="E45" s="31"/>
      <c r="F45" s="31"/>
      <c r="G45" s="31"/>
      <c r="H45" s="30"/>
      <c r="I45" s="30"/>
      <c r="J45" s="30"/>
    </row>
    <row r="46" spans="1:10" x14ac:dyDescent="0.35">
      <c r="A46" s="30" t="s">
        <v>17</v>
      </c>
      <c r="B46" s="31"/>
      <c r="C46" s="31"/>
      <c r="D46" s="31"/>
      <c r="E46" s="31"/>
      <c r="F46" s="31"/>
      <c r="G46" s="31"/>
      <c r="H46" s="30"/>
      <c r="I46" s="30"/>
      <c r="J46" s="30"/>
    </row>
    <row r="47" spans="1:10" x14ac:dyDescent="0.35">
      <c r="A47" s="30" t="s">
        <v>18</v>
      </c>
      <c r="B47" s="31"/>
      <c r="C47" s="31"/>
      <c r="D47" s="31"/>
      <c r="E47" s="31"/>
      <c r="F47" s="31"/>
      <c r="G47" s="31"/>
      <c r="H47" s="30"/>
      <c r="I47" s="30"/>
      <c r="J47" s="30"/>
    </row>
    <row r="48" spans="1:10" x14ac:dyDescent="0.35">
      <c r="A48" t="s">
        <v>19</v>
      </c>
    </row>
    <row r="49" spans="1:1" x14ac:dyDescent="0.35">
      <c r="A49" t="s">
        <v>49</v>
      </c>
    </row>
    <row r="50" spans="1:1" x14ac:dyDescent="0.35">
      <c r="A50" t="s">
        <v>41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8"/>
  <sheetViews>
    <sheetView workbookViewId="0">
      <selection activeCell="E2" sqref="E2"/>
    </sheetView>
  </sheetViews>
  <sheetFormatPr defaultColWidth="9.1796875" defaultRowHeight="14.5" x14ac:dyDescent="0.35"/>
  <cols>
    <col min="1" max="1" width="17.453125" style="102" customWidth="1"/>
    <col min="2" max="2" width="13.1796875" style="113" customWidth="1"/>
    <col min="3" max="3" width="14.453125" style="113" customWidth="1"/>
    <col min="4" max="4" width="13.1796875" style="113" customWidth="1"/>
    <col min="5" max="5" width="14.1796875" style="113" customWidth="1"/>
    <col min="6" max="6" width="11.453125" style="102" customWidth="1"/>
    <col min="7" max="7" width="12.81640625" style="102" customWidth="1"/>
    <col min="8" max="8" width="12.7265625" style="102" bestFit="1" customWidth="1"/>
    <col min="9" max="9" width="11.81640625" style="102" customWidth="1"/>
    <col min="10" max="10" width="13.7265625" style="102" bestFit="1" customWidth="1"/>
    <col min="11" max="11" width="9.1796875" style="102"/>
    <col min="12" max="12" width="12.7265625" style="102" bestFit="1" customWidth="1"/>
    <col min="13" max="16384" width="9.1796875" style="102"/>
  </cols>
  <sheetData>
    <row r="1" spans="1:14" ht="43.5" x14ac:dyDescent="0.35">
      <c r="A1" s="2">
        <f>JAN!A1</f>
        <v>2018</v>
      </c>
      <c r="B1" s="100" t="str">
        <f>AUG!B1</f>
        <v>EDC # of Customer</v>
      </c>
      <c r="C1" s="100" t="str">
        <f>AUG!C1</f>
        <v>EDC  kWh used</v>
      </c>
      <c r="D1" s="100" t="str">
        <f>AUG!D1</f>
        <v xml:space="preserve"> CS # of Customer</v>
      </c>
      <c r="E1" s="100" t="str">
        <f>AUG!E1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4" x14ac:dyDescent="0.35">
      <c r="A2" s="281" t="s">
        <v>33</v>
      </c>
      <c r="B2" s="218">
        <v>1486092</v>
      </c>
      <c r="C2" s="247">
        <f>C3+C8+C13+C16+C21+C26+C31+C36</f>
        <v>955310916.5</v>
      </c>
      <c r="D2" s="218">
        <v>1296803</v>
      </c>
      <c r="E2" s="247">
        <f>E3+E8+E13+E16+E21+E26+E31+E36</f>
        <v>2464141986.9999995</v>
      </c>
      <c r="F2" s="16">
        <f>B2+D2</f>
        <v>2782895</v>
      </c>
      <c r="G2" s="16">
        <f>C2+E2</f>
        <v>3419452903.4999995</v>
      </c>
      <c r="H2" s="103">
        <f>SUM(H3:H35)</f>
        <v>0.99961498457877518</v>
      </c>
      <c r="I2" s="104">
        <f>SUM(I3:I35)</f>
        <v>0.9997797257891512</v>
      </c>
      <c r="J2" s="104">
        <f>E2/G2</f>
        <v>0.7206246310565686</v>
      </c>
    </row>
    <row r="3" spans="1:14" x14ac:dyDescent="0.35">
      <c r="A3" s="221" t="s">
        <v>21</v>
      </c>
      <c r="B3" s="222">
        <v>1189815</v>
      </c>
      <c r="C3" s="222">
        <v>552859059</v>
      </c>
      <c r="D3" s="222">
        <v>952043</v>
      </c>
      <c r="E3" s="222">
        <v>479025304.19999999</v>
      </c>
      <c r="F3" s="4">
        <f>B3+D3</f>
        <v>2141858</v>
      </c>
      <c r="G3" s="4">
        <f>C3+E3</f>
        <v>1031884363.2</v>
      </c>
      <c r="H3" s="307">
        <f>G3/G$2</f>
        <v>0.30176884791827641</v>
      </c>
      <c r="I3" s="331">
        <f>F3/F2</f>
        <v>0.76965102887460723</v>
      </c>
      <c r="J3" s="331">
        <f>E3/G3</f>
        <v>0.46422382321453515</v>
      </c>
    </row>
    <row r="4" spans="1:14" x14ac:dyDescent="0.35">
      <c r="A4" s="271" t="s">
        <v>22</v>
      </c>
      <c r="B4" s="222">
        <v>608354</v>
      </c>
      <c r="C4" s="222">
        <v>291796095</v>
      </c>
      <c r="D4" s="222">
        <v>416216</v>
      </c>
      <c r="E4" s="222">
        <v>223437045</v>
      </c>
      <c r="F4" s="105">
        <f>B4+D4</f>
        <v>1024570</v>
      </c>
      <c r="G4" s="105">
        <f t="shared" ref="F4:G35" si="0">C4+E4</f>
        <v>515233140</v>
      </c>
      <c r="H4" s="307"/>
      <c r="I4" s="331"/>
      <c r="J4" s="331"/>
    </row>
    <row r="5" spans="1:14" x14ac:dyDescent="0.35">
      <c r="A5" s="271" t="s">
        <v>23</v>
      </c>
      <c r="B5" s="222">
        <v>455245</v>
      </c>
      <c r="C5" s="222">
        <v>201996046</v>
      </c>
      <c r="D5" s="222">
        <v>488179</v>
      </c>
      <c r="E5" s="222">
        <v>232312524</v>
      </c>
      <c r="F5" s="105">
        <f t="shared" si="0"/>
        <v>943424</v>
      </c>
      <c r="G5" s="105">
        <f t="shared" si="0"/>
        <v>434308570</v>
      </c>
      <c r="H5" s="307"/>
      <c r="I5" s="331"/>
      <c r="J5" s="331"/>
    </row>
    <row r="6" spans="1:14" x14ac:dyDescent="0.35">
      <c r="A6" s="271" t="s">
        <v>24</v>
      </c>
      <c r="B6" s="222">
        <v>111319</v>
      </c>
      <c r="C6" s="222">
        <v>52597660</v>
      </c>
      <c r="D6" s="222">
        <v>41136</v>
      </c>
      <c r="E6" s="222">
        <v>19588882.199999999</v>
      </c>
      <c r="F6" s="105">
        <f t="shared" si="0"/>
        <v>152455</v>
      </c>
      <c r="G6" s="105">
        <f t="shared" si="0"/>
        <v>72186542.200000003</v>
      </c>
      <c r="H6" s="307"/>
      <c r="I6" s="331"/>
      <c r="J6" s="331"/>
    </row>
    <row r="7" spans="1:14" x14ac:dyDescent="0.35">
      <c r="A7" s="271" t="s">
        <v>25</v>
      </c>
      <c r="B7" s="222">
        <v>14897</v>
      </c>
      <c r="C7" s="222">
        <v>6469258</v>
      </c>
      <c r="D7" s="222">
        <v>6512</v>
      </c>
      <c r="E7" s="222">
        <v>3686853</v>
      </c>
      <c r="F7" s="105">
        <f t="shared" si="0"/>
        <v>21409</v>
      </c>
      <c r="G7" s="105">
        <f t="shared" si="0"/>
        <v>10156111</v>
      </c>
      <c r="H7" s="307"/>
      <c r="I7" s="331"/>
      <c r="J7" s="331"/>
      <c r="L7" s="113"/>
      <c r="M7" s="113"/>
      <c r="N7" s="113"/>
    </row>
    <row r="8" spans="1:14" x14ac:dyDescent="0.35">
      <c r="A8" s="282" t="s">
        <v>26</v>
      </c>
      <c r="B8" s="283">
        <v>129864</v>
      </c>
      <c r="C8" s="283">
        <v>59171360</v>
      </c>
      <c r="D8" s="283">
        <v>135256</v>
      </c>
      <c r="E8" s="283">
        <v>61022275</v>
      </c>
      <c r="F8" s="17">
        <f t="shared" si="0"/>
        <v>265120</v>
      </c>
      <c r="G8" s="17">
        <f t="shared" si="0"/>
        <v>120193635</v>
      </c>
      <c r="H8" s="324">
        <f>G8/G2</f>
        <v>3.5149960649253319E-2</v>
      </c>
      <c r="I8" s="325">
        <f>F8/F2</f>
        <v>9.5267697847026211E-2</v>
      </c>
      <c r="J8" s="325">
        <f>E8/G8</f>
        <v>0.50769972137043695</v>
      </c>
    </row>
    <row r="9" spans="1:14" x14ac:dyDescent="0.35">
      <c r="A9" s="284" t="s">
        <v>22</v>
      </c>
      <c r="B9" s="283">
        <v>66747</v>
      </c>
      <c r="C9" s="283">
        <v>31359304</v>
      </c>
      <c r="D9" s="283">
        <v>66082</v>
      </c>
      <c r="E9" s="283">
        <v>30931227</v>
      </c>
      <c r="F9" s="106">
        <f t="shared" si="0"/>
        <v>132829</v>
      </c>
      <c r="G9" s="106">
        <f t="shared" si="0"/>
        <v>62290531</v>
      </c>
      <c r="H9" s="324"/>
      <c r="I9" s="325"/>
      <c r="J9" s="325"/>
    </row>
    <row r="10" spans="1:14" x14ac:dyDescent="0.35">
      <c r="A10" s="284" t="s">
        <v>23</v>
      </c>
      <c r="B10" s="283">
        <v>39826</v>
      </c>
      <c r="C10" s="283">
        <v>15858709</v>
      </c>
      <c r="D10" s="283">
        <v>51806</v>
      </c>
      <c r="E10" s="283">
        <v>21881233</v>
      </c>
      <c r="F10" s="106">
        <f t="shared" si="0"/>
        <v>91632</v>
      </c>
      <c r="G10" s="106">
        <f t="shared" si="0"/>
        <v>37739942</v>
      </c>
      <c r="H10" s="324"/>
      <c r="I10" s="325"/>
      <c r="J10" s="325"/>
    </row>
    <row r="11" spans="1:14" x14ac:dyDescent="0.35">
      <c r="A11" s="284" t="s">
        <v>24</v>
      </c>
      <c r="B11" s="283">
        <v>20546</v>
      </c>
      <c r="C11" s="283">
        <v>10747331</v>
      </c>
      <c r="D11" s="283">
        <v>15898</v>
      </c>
      <c r="E11" s="283">
        <v>7517826</v>
      </c>
      <c r="F11" s="106">
        <f t="shared" si="0"/>
        <v>36444</v>
      </c>
      <c r="G11" s="106">
        <f t="shared" si="0"/>
        <v>18265157</v>
      </c>
      <c r="H11" s="324"/>
      <c r="I11" s="325"/>
      <c r="J11" s="325"/>
    </row>
    <row r="12" spans="1:14" x14ac:dyDescent="0.35">
      <c r="A12" s="284" t="s">
        <v>25</v>
      </c>
      <c r="B12" s="283">
        <v>2745</v>
      </c>
      <c r="C12" s="283">
        <v>1206016</v>
      </c>
      <c r="D12" s="283">
        <v>1470</v>
      </c>
      <c r="E12" s="283">
        <v>691989</v>
      </c>
      <c r="F12" s="106">
        <f t="shared" si="0"/>
        <v>4215</v>
      </c>
      <c r="G12" s="106">
        <f t="shared" si="0"/>
        <v>1898005</v>
      </c>
      <c r="H12" s="324"/>
      <c r="I12" s="325"/>
      <c r="J12" s="325"/>
    </row>
    <row r="13" spans="1:14" x14ac:dyDescent="0.35">
      <c r="A13" s="278" t="s">
        <v>27</v>
      </c>
      <c r="B13" s="279">
        <v>1293</v>
      </c>
      <c r="C13" s="279">
        <v>227418</v>
      </c>
      <c r="D13" s="279">
        <v>4434</v>
      </c>
      <c r="E13" s="279">
        <v>909022</v>
      </c>
      <c r="F13" s="7">
        <f t="shared" si="0"/>
        <v>5727</v>
      </c>
      <c r="G13" s="7">
        <f t="shared" si="0"/>
        <v>1136440</v>
      </c>
      <c r="H13" s="326">
        <f>G13/G2</f>
        <v>3.3234556289305541E-4</v>
      </c>
      <c r="I13" s="327">
        <f>F13/F2</f>
        <v>2.0579288834109803E-3</v>
      </c>
      <c r="J13" s="327">
        <f>E13/G13</f>
        <v>0.79988560768716344</v>
      </c>
    </row>
    <row r="14" spans="1:14" x14ac:dyDescent="0.35">
      <c r="A14" s="280" t="s">
        <v>22</v>
      </c>
      <c r="B14" s="279">
        <v>45</v>
      </c>
      <c r="C14" s="279">
        <v>68666</v>
      </c>
      <c r="D14" s="279">
        <v>87</v>
      </c>
      <c r="E14" s="279">
        <v>404220</v>
      </c>
      <c r="F14" s="107">
        <f t="shared" si="0"/>
        <v>132</v>
      </c>
      <c r="G14" s="107">
        <f t="shared" si="0"/>
        <v>472886</v>
      </c>
      <c r="H14" s="326"/>
      <c r="I14" s="328"/>
      <c r="J14" s="328"/>
    </row>
    <row r="15" spans="1:14" x14ac:dyDescent="0.35">
      <c r="A15" s="280" t="s">
        <v>23</v>
      </c>
      <c r="B15" s="279">
        <v>1248</v>
      </c>
      <c r="C15" s="279">
        <v>158752</v>
      </c>
      <c r="D15" s="279">
        <v>4347</v>
      </c>
      <c r="E15" s="279">
        <v>504802</v>
      </c>
      <c r="F15" s="107">
        <f t="shared" si="0"/>
        <v>5595</v>
      </c>
      <c r="G15" s="107">
        <f t="shared" si="0"/>
        <v>663554</v>
      </c>
      <c r="H15" s="326"/>
      <c r="I15" s="328"/>
      <c r="J15" s="328"/>
    </row>
    <row r="16" spans="1:14" x14ac:dyDescent="0.35">
      <c r="A16" s="232" t="s">
        <v>28</v>
      </c>
      <c r="B16" s="233">
        <v>141770</v>
      </c>
      <c r="C16" s="233">
        <v>113964006</v>
      </c>
      <c r="D16" s="233">
        <v>158651</v>
      </c>
      <c r="E16" s="233">
        <v>225749757</v>
      </c>
      <c r="F16" s="19">
        <f t="shared" si="0"/>
        <v>300421</v>
      </c>
      <c r="G16" s="19">
        <f t="shared" si="0"/>
        <v>339713763</v>
      </c>
      <c r="H16" s="329">
        <f>G16/G2</f>
        <v>9.9347402226913004E-2</v>
      </c>
      <c r="I16" s="330">
        <f>F16/F2</f>
        <v>0.10795268955530123</v>
      </c>
      <c r="J16" s="330">
        <f>E16/G16</f>
        <v>0.66452932317611169</v>
      </c>
    </row>
    <row r="17" spans="1:10" x14ac:dyDescent="0.35">
      <c r="A17" s="274" t="s">
        <v>22</v>
      </c>
      <c r="B17" s="233">
        <v>76633</v>
      </c>
      <c r="C17" s="233">
        <v>66396585</v>
      </c>
      <c r="D17" s="233">
        <v>73585</v>
      </c>
      <c r="E17" s="233">
        <v>97486521</v>
      </c>
      <c r="F17" s="108">
        <f t="shared" si="0"/>
        <v>150218</v>
      </c>
      <c r="G17" s="108">
        <f t="shared" si="0"/>
        <v>163883106</v>
      </c>
      <c r="H17" s="329"/>
      <c r="I17" s="330"/>
      <c r="J17" s="330"/>
    </row>
    <row r="18" spans="1:10" x14ac:dyDescent="0.35">
      <c r="A18" s="274" t="s">
        <v>23</v>
      </c>
      <c r="B18" s="233">
        <v>52213</v>
      </c>
      <c r="C18" s="233">
        <v>30271359</v>
      </c>
      <c r="D18" s="233">
        <v>74706</v>
      </c>
      <c r="E18" s="233">
        <v>101044238</v>
      </c>
      <c r="F18" s="108">
        <f t="shared" si="0"/>
        <v>126919</v>
      </c>
      <c r="G18" s="108">
        <f t="shared" si="0"/>
        <v>131315597</v>
      </c>
      <c r="H18" s="329"/>
      <c r="I18" s="330"/>
      <c r="J18" s="330"/>
    </row>
    <row r="19" spans="1:10" x14ac:dyDescent="0.35">
      <c r="A19" s="274" t="s">
        <v>24</v>
      </c>
      <c r="B19" s="233">
        <v>11347</v>
      </c>
      <c r="C19" s="233">
        <v>17022742</v>
      </c>
      <c r="D19" s="233">
        <v>9784</v>
      </c>
      <c r="E19" s="233">
        <v>27039033</v>
      </c>
      <c r="F19" s="108">
        <f t="shared" si="0"/>
        <v>21131</v>
      </c>
      <c r="G19" s="108">
        <f t="shared" si="0"/>
        <v>44061775</v>
      </c>
      <c r="H19" s="329"/>
      <c r="I19" s="330"/>
      <c r="J19" s="330"/>
    </row>
    <row r="20" spans="1:10" x14ac:dyDescent="0.35">
      <c r="A20" s="274" t="s">
        <v>25</v>
      </c>
      <c r="B20" s="233">
        <v>1577</v>
      </c>
      <c r="C20" s="233">
        <v>273320</v>
      </c>
      <c r="D20" s="233">
        <v>576</v>
      </c>
      <c r="E20" s="233">
        <v>179965</v>
      </c>
      <c r="F20" s="108">
        <f t="shared" si="0"/>
        <v>2153</v>
      </c>
      <c r="G20" s="108">
        <f t="shared" si="0"/>
        <v>453285</v>
      </c>
      <c r="H20" s="329"/>
      <c r="I20" s="330"/>
      <c r="J20" s="330"/>
    </row>
    <row r="21" spans="1:10" x14ac:dyDescent="0.35">
      <c r="A21" s="236" t="s">
        <v>29</v>
      </c>
      <c r="B21" s="237">
        <v>17783</v>
      </c>
      <c r="C21" s="237">
        <v>128247899</v>
      </c>
      <c r="D21" s="237">
        <v>27869</v>
      </c>
      <c r="E21" s="237">
        <v>381212507.80000001</v>
      </c>
      <c r="F21" s="21">
        <f t="shared" si="0"/>
        <v>45652</v>
      </c>
      <c r="G21" s="21">
        <f t="shared" si="0"/>
        <v>509460406.80000001</v>
      </c>
      <c r="H21" s="316">
        <f>G21/G2</f>
        <v>0.14898886493758667</v>
      </c>
      <c r="I21" s="317">
        <f>F21/F2</f>
        <v>1.6404499630780178E-2</v>
      </c>
      <c r="J21" s="317">
        <f>E21/G21</f>
        <v>0.74826719154576704</v>
      </c>
    </row>
    <row r="22" spans="1:10" x14ac:dyDescent="0.35">
      <c r="A22" s="275" t="s">
        <v>22</v>
      </c>
      <c r="B22" s="237">
        <v>3027</v>
      </c>
      <c r="C22" s="237">
        <v>44014922</v>
      </c>
      <c r="D22" s="237">
        <v>8678</v>
      </c>
      <c r="E22" s="237">
        <v>172929519</v>
      </c>
      <c r="F22" s="109">
        <f t="shared" si="0"/>
        <v>11705</v>
      </c>
      <c r="G22" s="109">
        <f t="shared" si="0"/>
        <v>216944441</v>
      </c>
      <c r="H22" s="316"/>
      <c r="I22" s="317"/>
      <c r="J22" s="317"/>
    </row>
    <row r="23" spans="1:10" x14ac:dyDescent="0.35">
      <c r="A23" s="275" t="s">
        <v>23</v>
      </c>
      <c r="B23" s="237">
        <v>13564</v>
      </c>
      <c r="C23" s="237">
        <v>76445295</v>
      </c>
      <c r="D23" s="237">
        <v>17838</v>
      </c>
      <c r="E23" s="237">
        <v>179876569</v>
      </c>
      <c r="F23" s="109">
        <f t="shared" si="0"/>
        <v>31402</v>
      </c>
      <c r="G23" s="109">
        <f t="shared" si="0"/>
        <v>256321864</v>
      </c>
      <c r="H23" s="316"/>
      <c r="I23" s="317"/>
      <c r="J23" s="317"/>
    </row>
    <row r="24" spans="1:10" x14ac:dyDescent="0.35">
      <c r="A24" s="275" t="s">
        <v>24</v>
      </c>
      <c r="B24" s="237">
        <v>237</v>
      </c>
      <c r="C24" s="237">
        <v>4688965</v>
      </c>
      <c r="D24" s="237">
        <v>796</v>
      </c>
      <c r="E24" s="237">
        <v>23915543.800000001</v>
      </c>
      <c r="F24" s="109">
        <f t="shared" si="0"/>
        <v>1033</v>
      </c>
      <c r="G24" s="109">
        <f t="shared" si="0"/>
        <v>28604508.800000001</v>
      </c>
      <c r="H24" s="316"/>
      <c r="I24" s="317"/>
      <c r="J24" s="317"/>
    </row>
    <row r="25" spans="1:10" x14ac:dyDescent="0.35">
      <c r="A25" s="275" t="s">
        <v>25</v>
      </c>
      <c r="B25" s="237">
        <v>955</v>
      </c>
      <c r="C25" s="237">
        <v>3098717</v>
      </c>
      <c r="D25" s="237">
        <v>557</v>
      </c>
      <c r="E25" s="237">
        <v>4490876</v>
      </c>
      <c r="F25" s="109">
        <f t="shared" si="0"/>
        <v>1512</v>
      </c>
      <c r="G25" s="109">
        <f t="shared" si="0"/>
        <v>7589593</v>
      </c>
      <c r="H25" s="316"/>
      <c r="I25" s="317"/>
      <c r="J25" s="317"/>
    </row>
    <row r="26" spans="1:10" x14ac:dyDescent="0.35">
      <c r="A26" s="240" t="s">
        <v>30</v>
      </c>
      <c r="B26" s="241">
        <v>1093</v>
      </c>
      <c r="C26" s="241">
        <v>95307703</v>
      </c>
      <c r="D26" s="241">
        <v>6401</v>
      </c>
      <c r="E26" s="241">
        <v>1299179087.7</v>
      </c>
      <c r="F26" s="23">
        <f t="shared" si="0"/>
        <v>7494</v>
      </c>
      <c r="G26" s="23">
        <f t="shared" si="0"/>
        <v>1394486790.7</v>
      </c>
      <c r="H26" s="318">
        <f>G26/G2</f>
        <v>0.40780991288772117</v>
      </c>
      <c r="I26" s="319">
        <f>F26/F2</f>
        <v>2.6928791779783283E-3</v>
      </c>
      <c r="J26" s="319">
        <f>E26/G26</f>
        <v>0.93165392197644425</v>
      </c>
    </row>
    <row r="27" spans="1:10" x14ac:dyDescent="0.35">
      <c r="A27" s="276" t="s">
        <v>22</v>
      </c>
      <c r="B27" s="241">
        <v>326</v>
      </c>
      <c r="C27" s="241">
        <v>31691356</v>
      </c>
      <c r="D27" s="241">
        <v>2606</v>
      </c>
      <c r="E27" s="241">
        <v>526878389</v>
      </c>
      <c r="F27" s="110">
        <f t="shared" si="0"/>
        <v>2932</v>
      </c>
      <c r="G27" s="110">
        <f t="shared" si="0"/>
        <v>558569745</v>
      </c>
      <c r="H27" s="318"/>
      <c r="I27" s="319"/>
      <c r="J27" s="319"/>
    </row>
    <row r="28" spans="1:10" x14ac:dyDescent="0.35">
      <c r="A28" s="276" t="s">
        <v>23</v>
      </c>
      <c r="B28" s="241">
        <v>732</v>
      </c>
      <c r="C28" s="241">
        <v>53080779</v>
      </c>
      <c r="D28" s="241">
        <v>3537</v>
      </c>
      <c r="E28" s="241">
        <v>660007624</v>
      </c>
      <c r="F28" s="110">
        <f t="shared" si="0"/>
        <v>4269</v>
      </c>
      <c r="G28" s="110">
        <f t="shared" si="0"/>
        <v>713088403</v>
      </c>
      <c r="H28" s="318"/>
      <c r="I28" s="319"/>
      <c r="J28" s="319"/>
    </row>
    <row r="29" spans="1:10" x14ac:dyDescent="0.35">
      <c r="A29" s="276" t="s">
        <v>24</v>
      </c>
      <c r="B29" s="241">
        <v>28</v>
      </c>
      <c r="C29" s="241">
        <v>9775204</v>
      </c>
      <c r="D29" s="241">
        <v>235</v>
      </c>
      <c r="E29" s="241">
        <v>103484476.7</v>
      </c>
      <c r="F29" s="110">
        <f t="shared" si="0"/>
        <v>263</v>
      </c>
      <c r="G29" s="110">
        <f t="shared" si="0"/>
        <v>113259680.7</v>
      </c>
      <c r="H29" s="318"/>
      <c r="I29" s="319"/>
      <c r="J29" s="319"/>
    </row>
    <row r="30" spans="1:10" x14ac:dyDescent="0.35">
      <c r="A30" s="276" t="s">
        <v>25</v>
      </c>
      <c r="B30" s="241">
        <v>7</v>
      </c>
      <c r="C30" s="241">
        <v>760364</v>
      </c>
      <c r="D30" s="241">
        <v>23</v>
      </c>
      <c r="E30" s="241">
        <v>8808598</v>
      </c>
      <c r="F30" s="110">
        <f t="shared" si="0"/>
        <v>30</v>
      </c>
      <c r="G30" s="110">
        <f t="shared" si="0"/>
        <v>9568962</v>
      </c>
      <c r="H30" s="318"/>
      <c r="I30" s="319"/>
      <c r="J30" s="319"/>
    </row>
    <row r="31" spans="1:10" x14ac:dyDescent="0.35">
      <c r="A31" s="244" t="s">
        <v>31</v>
      </c>
      <c r="B31" s="245">
        <v>4028</v>
      </c>
      <c r="C31" s="245">
        <v>4667909.5</v>
      </c>
      <c r="D31" s="245">
        <v>11982</v>
      </c>
      <c r="E31" s="245">
        <v>16593053.199999999</v>
      </c>
      <c r="F31" s="25">
        <f t="shared" si="0"/>
        <v>16010</v>
      </c>
      <c r="G31" s="25">
        <f t="shared" si="0"/>
        <v>21260962.699999999</v>
      </c>
      <c r="H31" s="320">
        <f>G31/G2</f>
        <v>6.2176503961315641E-3</v>
      </c>
      <c r="I31" s="321">
        <f>F31/F2</f>
        <v>5.753001820047109E-3</v>
      </c>
      <c r="J31" s="321">
        <f>E31/G31</f>
        <v>0.78044693620576266</v>
      </c>
    </row>
    <row r="32" spans="1:10" x14ac:dyDescent="0.35">
      <c r="A32" s="277" t="s">
        <v>22</v>
      </c>
      <c r="B32" s="245">
        <v>300</v>
      </c>
      <c r="C32" s="245">
        <v>1886754</v>
      </c>
      <c r="D32" s="245">
        <v>721</v>
      </c>
      <c r="E32" s="245">
        <v>8372079</v>
      </c>
      <c r="F32" s="111">
        <f t="shared" si="0"/>
        <v>1021</v>
      </c>
      <c r="G32" s="111">
        <f t="shared" si="0"/>
        <v>10258833</v>
      </c>
      <c r="H32" s="320"/>
      <c r="I32" s="321"/>
      <c r="J32" s="321"/>
    </row>
    <row r="33" spans="1:10" x14ac:dyDescent="0.35">
      <c r="A33" s="277" t="s">
        <v>23</v>
      </c>
      <c r="B33" s="245">
        <v>3298</v>
      </c>
      <c r="C33" s="245">
        <v>1990496</v>
      </c>
      <c r="D33" s="245">
        <v>9154</v>
      </c>
      <c r="E33" s="245">
        <v>5935391</v>
      </c>
      <c r="F33" s="111">
        <f t="shared" si="0"/>
        <v>12452</v>
      </c>
      <c r="G33" s="111">
        <f t="shared" si="0"/>
        <v>7925887</v>
      </c>
      <c r="H33" s="320"/>
      <c r="I33" s="321"/>
      <c r="J33" s="321"/>
    </row>
    <row r="34" spans="1:10" x14ac:dyDescent="0.35">
      <c r="A34" s="277" t="s">
        <v>24</v>
      </c>
      <c r="B34" s="245">
        <v>123</v>
      </c>
      <c r="C34" s="245">
        <v>725221.5</v>
      </c>
      <c r="D34" s="245">
        <v>1920</v>
      </c>
      <c r="E34" s="245">
        <v>2182421.2000000002</v>
      </c>
      <c r="F34" s="111">
        <f t="shared" si="0"/>
        <v>2043</v>
      </c>
      <c r="G34" s="111">
        <f t="shared" si="0"/>
        <v>2907642.7</v>
      </c>
      <c r="H34" s="320"/>
      <c r="I34" s="321"/>
      <c r="J34" s="321"/>
    </row>
    <row r="35" spans="1:10" x14ac:dyDescent="0.35">
      <c r="A35" s="277" t="s">
        <v>25</v>
      </c>
      <c r="B35" s="245">
        <v>307</v>
      </c>
      <c r="C35" s="245">
        <v>65438</v>
      </c>
      <c r="D35" s="245">
        <v>187</v>
      </c>
      <c r="E35" s="245">
        <v>103162</v>
      </c>
      <c r="F35" s="111">
        <f t="shared" si="0"/>
        <v>494</v>
      </c>
      <c r="G35" s="111">
        <f t="shared" si="0"/>
        <v>168600</v>
      </c>
      <c r="H35" s="320"/>
      <c r="I35" s="321"/>
      <c r="J35" s="321"/>
    </row>
    <row r="36" spans="1:10" x14ac:dyDescent="0.35">
      <c r="A36" s="229" t="s">
        <v>32</v>
      </c>
      <c r="B36" s="107">
        <v>446</v>
      </c>
      <c r="C36" s="107">
        <v>865562</v>
      </c>
      <c r="D36" s="107">
        <v>167</v>
      </c>
      <c r="E36" s="107">
        <v>450980.1</v>
      </c>
      <c r="F36" s="27">
        <f t="shared" ref="F36:G40" si="1">B36+D36</f>
        <v>613</v>
      </c>
      <c r="G36" s="27">
        <f t="shared" si="1"/>
        <v>1316542.1000000001</v>
      </c>
      <c r="H36" s="322">
        <f>G36/G2</f>
        <v>3.8501542122497032E-4</v>
      </c>
      <c r="I36" s="323">
        <f>F36/F2</f>
        <v>2.2027421084877438E-4</v>
      </c>
      <c r="J36" s="323">
        <f>E36/G36</f>
        <v>0.34254893937687214</v>
      </c>
    </row>
    <row r="37" spans="1:10" x14ac:dyDescent="0.35">
      <c r="A37" s="273" t="s">
        <v>22</v>
      </c>
      <c r="B37" s="107">
        <v>0</v>
      </c>
      <c r="C37" s="107">
        <v>0</v>
      </c>
      <c r="D37" s="107">
        <v>0</v>
      </c>
      <c r="E37" s="107">
        <v>0</v>
      </c>
      <c r="F37" s="112">
        <f t="shared" si="1"/>
        <v>0</v>
      </c>
      <c r="G37" s="112">
        <f t="shared" si="1"/>
        <v>0</v>
      </c>
      <c r="H37" s="322"/>
      <c r="I37" s="323"/>
      <c r="J37" s="323"/>
    </row>
    <row r="38" spans="1:10" x14ac:dyDescent="0.35">
      <c r="A38" s="273" t="s">
        <v>23</v>
      </c>
      <c r="B38" s="107">
        <v>0</v>
      </c>
      <c r="C38" s="107">
        <v>0</v>
      </c>
      <c r="D38" s="107">
        <v>0</v>
      </c>
      <c r="E38" s="107">
        <v>0</v>
      </c>
      <c r="F38" s="112">
        <f t="shared" si="1"/>
        <v>0</v>
      </c>
      <c r="G38" s="112">
        <f t="shared" si="1"/>
        <v>0</v>
      </c>
      <c r="H38" s="322"/>
      <c r="I38" s="323"/>
      <c r="J38" s="323"/>
    </row>
    <row r="39" spans="1:10" x14ac:dyDescent="0.35">
      <c r="A39" s="273" t="s">
        <v>24</v>
      </c>
      <c r="B39" s="107">
        <v>446</v>
      </c>
      <c r="C39" s="107">
        <v>865562</v>
      </c>
      <c r="D39" s="107">
        <v>167</v>
      </c>
      <c r="E39" s="107">
        <v>450980.1</v>
      </c>
      <c r="F39" s="112">
        <f t="shared" si="1"/>
        <v>613</v>
      </c>
      <c r="G39" s="112">
        <f t="shared" si="1"/>
        <v>1316542.1000000001</v>
      </c>
      <c r="H39" s="322"/>
      <c r="I39" s="323"/>
      <c r="J39" s="323"/>
    </row>
    <row r="40" spans="1:10" x14ac:dyDescent="0.35">
      <c r="A40" s="273" t="s">
        <v>25</v>
      </c>
      <c r="B40" s="107">
        <v>0</v>
      </c>
      <c r="C40" s="107">
        <v>0</v>
      </c>
      <c r="D40" s="107">
        <v>0</v>
      </c>
      <c r="E40" s="107">
        <v>0</v>
      </c>
      <c r="F40" s="112">
        <f t="shared" si="1"/>
        <v>0</v>
      </c>
      <c r="G40" s="112">
        <f t="shared" si="1"/>
        <v>0</v>
      </c>
      <c r="H40" s="322"/>
      <c r="I40" s="323"/>
      <c r="J40" s="323"/>
    </row>
    <row r="42" spans="1:10" x14ac:dyDescent="0.35">
      <c r="F42" s="113"/>
    </row>
    <row r="43" spans="1:10" x14ac:dyDescent="0.35">
      <c r="A43" s="102" t="s">
        <v>14</v>
      </c>
    </row>
    <row r="44" spans="1:10" x14ac:dyDescent="0.35">
      <c r="A44" s="102" t="s">
        <v>15</v>
      </c>
    </row>
    <row r="45" spans="1:10" x14ac:dyDescent="0.35">
      <c r="A45" s="102" t="s">
        <v>16</v>
      </c>
    </row>
    <row r="46" spans="1:10" x14ac:dyDescent="0.35">
      <c r="A46" s="102" t="s">
        <v>17</v>
      </c>
    </row>
    <row r="47" spans="1:10" x14ac:dyDescent="0.35">
      <c r="A47" s="102" t="s">
        <v>18</v>
      </c>
    </row>
    <row r="48" spans="1:10" x14ac:dyDescent="0.35">
      <c r="A48" s="102" t="s">
        <v>19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8"/>
  <sheetViews>
    <sheetView workbookViewId="0">
      <selection activeCell="E2" sqref="E2"/>
    </sheetView>
  </sheetViews>
  <sheetFormatPr defaultColWidth="9.1796875" defaultRowHeight="14.5" x14ac:dyDescent="0.35"/>
  <cols>
    <col min="1" max="1" width="17.453125" style="102" customWidth="1"/>
    <col min="2" max="2" width="13.1796875" style="113" customWidth="1"/>
    <col min="3" max="3" width="14.453125" style="113" customWidth="1"/>
    <col min="4" max="4" width="13.1796875" style="113" customWidth="1"/>
    <col min="5" max="5" width="14.1796875" style="113" customWidth="1"/>
    <col min="6" max="6" width="11.453125" style="102" customWidth="1"/>
    <col min="7" max="7" width="12.81640625" style="102" customWidth="1"/>
    <col min="8" max="8" width="12.7265625" style="102" bestFit="1" customWidth="1"/>
    <col min="9" max="9" width="11.81640625" style="102" customWidth="1"/>
    <col min="10" max="10" width="13.7265625" style="102" bestFit="1" customWidth="1"/>
    <col min="11" max="11" width="9.1796875" style="102"/>
    <col min="12" max="12" width="12.7265625" style="102" bestFit="1" customWidth="1"/>
    <col min="13" max="16384" width="9.1796875" style="102"/>
  </cols>
  <sheetData>
    <row r="1" spans="1:15" ht="43.5" x14ac:dyDescent="0.35">
      <c r="A1" s="2">
        <f>JAN!A1</f>
        <v>2018</v>
      </c>
      <c r="B1" s="100" t="str">
        <f>OCT!B1</f>
        <v>EDC # of Customer</v>
      </c>
      <c r="C1" s="100" t="str">
        <f>OCT!C1</f>
        <v>EDC  kWh used</v>
      </c>
      <c r="D1" s="100" t="str">
        <f>OCT!D1</f>
        <v xml:space="preserve"> CS # of Customer</v>
      </c>
      <c r="E1" s="100" t="str">
        <f>OCT!E1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5" x14ac:dyDescent="0.35">
      <c r="A2" s="217" t="s">
        <v>46</v>
      </c>
      <c r="B2" s="218">
        <v>1499431</v>
      </c>
      <c r="C2" s="247">
        <f>C3+C8+C13+C16+C21+C26+C31+C36</f>
        <v>987067022</v>
      </c>
      <c r="D2" s="218">
        <v>1290194</v>
      </c>
      <c r="E2" s="247">
        <f>E3+E8+E13+E16+E21+E26+E31+E36</f>
        <v>2324064946.8999996</v>
      </c>
      <c r="F2" s="16">
        <f>B2+D2</f>
        <v>2789625</v>
      </c>
      <c r="G2" s="16">
        <f>C2+E2</f>
        <v>3311131968.8999996</v>
      </c>
      <c r="H2" s="103">
        <f>SUM(H3:H35)</f>
        <v>0.99962075172122566</v>
      </c>
      <c r="I2" s="104">
        <f>SUM(I3:I35)</f>
        <v>0.99977918178966707</v>
      </c>
      <c r="J2" s="104">
        <f>E2/G2</f>
        <v>0.70189438800051318</v>
      </c>
      <c r="K2" s="116"/>
      <c r="L2" s="117"/>
      <c r="M2" s="117"/>
      <c r="N2" s="117"/>
      <c r="O2" s="117"/>
    </row>
    <row r="3" spans="1:15" x14ac:dyDescent="0.35">
      <c r="A3" s="219" t="s">
        <v>4</v>
      </c>
      <c r="B3" s="220">
        <v>1195402</v>
      </c>
      <c r="C3" s="220">
        <v>579423168.29999995</v>
      </c>
      <c r="D3" s="220">
        <v>945719</v>
      </c>
      <c r="E3" s="220">
        <v>479035019.80000001</v>
      </c>
      <c r="F3" s="4">
        <f>B3+D3</f>
        <v>2141121</v>
      </c>
      <c r="G3" s="4">
        <f>C3+E3</f>
        <v>1058458188.0999999</v>
      </c>
      <c r="H3" s="307">
        <f>G3/G$2</f>
        <v>0.31966656661275666</v>
      </c>
      <c r="I3" s="331">
        <f>F3/F2</f>
        <v>0.76753004436080119</v>
      </c>
      <c r="J3" s="331">
        <f>E3/G3</f>
        <v>0.45257812276921255</v>
      </c>
      <c r="K3" s="118"/>
      <c r="L3" s="119"/>
      <c r="M3" s="119"/>
      <c r="N3" s="119"/>
      <c r="O3" s="119"/>
    </row>
    <row r="4" spans="1:15" x14ac:dyDescent="0.35">
      <c r="A4" s="221" t="s">
        <v>0</v>
      </c>
      <c r="B4" s="222">
        <v>611888</v>
      </c>
      <c r="C4" s="222">
        <v>297220639</v>
      </c>
      <c r="D4" s="222">
        <v>410951</v>
      </c>
      <c r="E4" s="222">
        <v>217981193</v>
      </c>
      <c r="F4" s="105">
        <f>B4+D4</f>
        <v>1022839</v>
      </c>
      <c r="G4" s="105">
        <f t="shared" ref="F4:G35" si="0">C4+E4</f>
        <v>515201832</v>
      </c>
      <c r="H4" s="307"/>
      <c r="I4" s="331"/>
      <c r="J4" s="331"/>
      <c r="K4" s="114"/>
      <c r="L4" s="115"/>
      <c r="M4" s="115"/>
      <c r="N4" s="115"/>
      <c r="O4" s="115"/>
    </row>
    <row r="5" spans="1:15" x14ac:dyDescent="0.35">
      <c r="A5" s="221" t="s">
        <v>47</v>
      </c>
      <c r="B5" s="222">
        <v>455958</v>
      </c>
      <c r="C5" s="222">
        <v>210862255</v>
      </c>
      <c r="D5" s="222">
        <v>488152</v>
      </c>
      <c r="E5" s="222">
        <v>236468799</v>
      </c>
      <c r="F5" s="105">
        <f t="shared" si="0"/>
        <v>944110</v>
      </c>
      <c r="G5" s="105">
        <f t="shared" si="0"/>
        <v>447331054</v>
      </c>
      <c r="H5" s="307"/>
      <c r="I5" s="331"/>
      <c r="J5" s="331"/>
      <c r="K5" s="114"/>
      <c r="L5" s="115"/>
      <c r="M5" s="115"/>
      <c r="N5" s="115"/>
      <c r="O5" s="115"/>
    </row>
    <row r="6" spans="1:15" x14ac:dyDescent="0.35">
      <c r="A6" s="221" t="s">
        <v>1</v>
      </c>
      <c r="B6" s="222">
        <v>111993</v>
      </c>
      <c r="C6" s="222">
        <v>58044864.299999997</v>
      </c>
      <c r="D6" s="222">
        <v>40228</v>
      </c>
      <c r="E6" s="222">
        <v>20658476.800000001</v>
      </c>
      <c r="F6" s="105">
        <f t="shared" si="0"/>
        <v>152221</v>
      </c>
      <c r="G6" s="105">
        <f t="shared" si="0"/>
        <v>78703341.099999994</v>
      </c>
      <c r="H6" s="307"/>
      <c r="I6" s="331"/>
      <c r="J6" s="331"/>
      <c r="K6" s="114"/>
      <c r="L6" s="115"/>
      <c r="M6" s="115"/>
      <c r="N6" s="115"/>
      <c r="O6" s="115"/>
    </row>
    <row r="7" spans="1:15" x14ac:dyDescent="0.35">
      <c r="A7" s="221" t="s">
        <v>9</v>
      </c>
      <c r="B7" s="222">
        <v>15563</v>
      </c>
      <c r="C7" s="222">
        <v>13295410</v>
      </c>
      <c r="D7" s="222">
        <v>6388</v>
      </c>
      <c r="E7" s="222">
        <v>3926551</v>
      </c>
      <c r="F7" s="105">
        <f t="shared" si="0"/>
        <v>21951</v>
      </c>
      <c r="G7" s="105">
        <f t="shared" si="0"/>
        <v>17221961</v>
      </c>
      <c r="H7" s="307"/>
      <c r="I7" s="331"/>
      <c r="J7" s="331"/>
      <c r="K7" s="114"/>
      <c r="L7" s="115"/>
      <c r="M7" s="115"/>
      <c r="N7" s="115"/>
      <c r="O7" s="115"/>
    </row>
    <row r="8" spans="1:15" x14ac:dyDescent="0.35">
      <c r="A8" s="223" t="s">
        <v>5</v>
      </c>
      <c r="B8" s="224">
        <v>134983</v>
      </c>
      <c r="C8" s="224">
        <v>70283211.5</v>
      </c>
      <c r="D8" s="224">
        <v>135532</v>
      </c>
      <c r="E8" s="224">
        <v>65259145</v>
      </c>
      <c r="F8" s="17">
        <f t="shared" si="0"/>
        <v>270515</v>
      </c>
      <c r="G8" s="17">
        <f t="shared" si="0"/>
        <v>135542356.5</v>
      </c>
      <c r="H8" s="324">
        <f>G8/G2</f>
        <v>4.0935353158101068E-2</v>
      </c>
      <c r="I8" s="325">
        <f>F8/F2</f>
        <v>9.6971815208137288E-2</v>
      </c>
      <c r="J8" s="325">
        <f>E8/G8</f>
        <v>0.48146680259318053</v>
      </c>
      <c r="K8" s="118"/>
      <c r="L8" s="119"/>
      <c r="M8" s="119"/>
      <c r="N8" s="119"/>
      <c r="O8" s="119"/>
    </row>
    <row r="9" spans="1:15" x14ac:dyDescent="0.35">
      <c r="A9" s="225" t="s">
        <v>0</v>
      </c>
      <c r="B9" s="226">
        <v>70624</v>
      </c>
      <c r="C9" s="226">
        <v>36449526</v>
      </c>
      <c r="D9" s="226">
        <v>67123</v>
      </c>
      <c r="E9" s="226">
        <v>33134173</v>
      </c>
      <c r="F9" s="106">
        <f t="shared" si="0"/>
        <v>137747</v>
      </c>
      <c r="G9" s="106">
        <f t="shared" si="0"/>
        <v>69583699</v>
      </c>
      <c r="H9" s="324"/>
      <c r="I9" s="325"/>
      <c r="J9" s="325"/>
      <c r="K9" s="114"/>
      <c r="L9" s="115"/>
      <c r="M9" s="115"/>
      <c r="N9" s="115"/>
      <c r="O9" s="115"/>
    </row>
    <row r="10" spans="1:15" x14ac:dyDescent="0.35">
      <c r="A10" s="225" t="s">
        <v>47</v>
      </c>
      <c r="B10" s="226">
        <v>40350</v>
      </c>
      <c r="C10" s="226">
        <v>17746350</v>
      </c>
      <c r="D10" s="226">
        <v>51225</v>
      </c>
      <c r="E10" s="226">
        <v>22835800</v>
      </c>
      <c r="F10" s="106">
        <f t="shared" si="0"/>
        <v>91575</v>
      </c>
      <c r="G10" s="106">
        <f t="shared" si="0"/>
        <v>40582150</v>
      </c>
      <c r="H10" s="324"/>
      <c r="I10" s="325"/>
      <c r="J10" s="325"/>
      <c r="K10" s="114"/>
      <c r="L10" s="115"/>
      <c r="M10" s="115"/>
      <c r="N10" s="115"/>
      <c r="O10" s="115"/>
    </row>
    <row r="11" spans="1:15" x14ac:dyDescent="0.35">
      <c r="A11" s="225" t="s">
        <v>1</v>
      </c>
      <c r="B11" s="226">
        <v>20998</v>
      </c>
      <c r="C11" s="226">
        <v>13556478.5</v>
      </c>
      <c r="D11" s="226">
        <v>15696</v>
      </c>
      <c r="E11" s="226">
        <v>8525140</v>
      </c>
      <c r="F11" s="106">
        <f t="shared" si="0"/>
        <v>36694</v>
      </c>
      <c r="G11" s="106">
        <f t="shared" si="0"/>
        <v>22081618.5</v>
      </c>
      <c r="H11" s="324"/>
      <c r="I11" s="325"/>
      <c r="J11" s="325"/>
      <c r="K11" s="114"/>
      <c r="L11" s="115"/>
      <c r="M11" s="115"/>
      <c r="N11" s="115"/>
      <c r="O11" s="115"/>
    </row>
    <row r="12" spans="1:15" x14ac:dyDescent="0.35">
      <c r="A12" s="225" t="s">
        <v>9</v>
      </c>
      <c r="B12" s="226">
        <v>3011</v>
      </c>
      <c r="C12" s="226">
        <v>2530857</v>
      </c>
      <c r="D12" s="226">
        <v>1488</v>
      </c>
      <c r="E12" s="226">
        <v>764032</v>
      </c>
      <c r="F12" s="106">
        <f t="shared" si="0"/>
        <v>4499</v>
      </c>
      <c r="G12" s="106">
        <f t="shared" si="0"/>
        <v>3294889</v>
      </c>
      <c r="H12" s="324"/>
      <c r="I12" s="325"/>
      <c r="J12" s="325"/>
      <c r="K12" s="114"/>
      <c r="L12" s="115"/>
      <c r="M12" s="115"/>
      <c r="N12" s="115"/>
      <c r="O12" s="115"/>
    </row>
    <row r="13" spans="1:15" x14ac:dyDescent="0.35">
      <c r="A13" s="227" t="s">
        <v>6</v>
      </c>
      <c r="B13" s="228">
        <v>1296</v>
      </c>
      <c r="C13" s="228">
        <v>285367</v>
      </c>
      <c r="D13" s="228">
        <v>4383</v>
      </c>
      <c r="E13" s="228">
        <v>1150919</v>
      </c>
      <c r="F13" s="7">
        <f t="shared" si="0"/>
        <v>5679</v>
      </c>
      <c r="G13" s="7">
        <f t="shared" si="0"/>
        <v>1436286</v>
      </c>
      <c r="H13" s="326">
        <f>G13/G2</f>
        <v>4.3377491851439329E-4</v>
      </c>
      <c r="I13" s="327">
        <f>F13/F2</f>
        <v>2.0357574942868667E-3</v>
      </c>
      <c r="J13" s="327">
        <f>E13/G13</f>
        <v>0.80131603315774158</v>
      </c>
      <c r="K13" s="118"/>
      <c r="L13" s="119"/>
      <c r="M13" s="119"/>
      <c r="N13" s="119"/>
      <c r="O13" s="119"/>
    </row>
    <row r="14" spans="1:15" x14ac:dyDescent="0.35">
      <c r="A14" s="229" t="s">
        <v>0</v>
      </c>
      <c r="B14" s="107">
        <v>45</v>
      </c>
      <c r="C14" s="107">
        <v>99382</v>
      </c>
      <c r="D14" s="107">
        <v>85</v>
      </c>
      <c r="E14" s="107">
        <v>640787</v>
      </c>
      <c r="F14" s="107">
        <f t="shared" si="0"/>
        <v>130</v>
      </c>
      <c r="G14" s="107">
        <f t="shared" si="0"/>
        <v>740169</v>
      </c>
      <c r="H14" s="326"/>
      <c r="I14" s="328"/>
      <c r="J14" s="328"/>
      <c r="K14" s="114"/>
      <c r="L14" s="115"/>
      <c r="M14" s="115"/>
      <c r="N14" s="115"/>
      <c r="O14" s="115"/>
    </row>
    <row r="15" spans="1:15" x14ac:dyDescent="0.35">
      <c r="A15" s="229" t="s">
        <v>47</v>
      </c>
      <c r="B15" s="107">
        <v>1251</v>
      </c>
      <c r="C15" s="107">
        <v>185985</v>
      </c>
      <c r="D15" s="107">
        <v>4298</v>
      </c>
      <c r="E15" s="107">
        <v>510132</v>
      </c>
      <c r="F15" s="107">
        <f t="shared" si="0"/>
        <v>5549</v>
      </c>
      <c r="G15" s="107">
        <f t="shared" si="0"/>
        <v>696117</v>
      </c>
      <c r="H15" s="326"/>
      <c r="I15" s="328"/>
      <c r="J15" s="328"/>
      <c r="K15" s="114"/>
      <c r="L15" s="115"/>
      <c r="M15" s="115"/>
      <c r="N15" s="115"/>
      <c r="O15" s="115"/>
    </row>
    <row r="16" spans="1:15" x14ac:dyDescent="0.35">
      <c r="A16" s="230" t="s">
        <v>7</v>
      </c>
      <c r="B16" s="231">
        <v>144084</v>
      </c>
      <c r="C16" s="231">
        <v>116242067.59999999</v>
      </c>
      <c r="D16" s="231">
        <v>158228</v>
      </c>
      <c r="E16" s="231">
        <v>215647249.19999999</v>
      </c>
      <c r="F16" s="19">
        <f t="shared" si="0"/>
        <v>302312</v>
      </c>
      <c r="G16" s="19">
        <f t="shared" si="0"/>
        <v>331889316.79999995</v>
      </c>
      <c r="H16" s="329">
        <f>G16/G2</f>
        <v>0.10023439715399136</v>
      </c>
      <c r="I16" s="330">
        <f>F16/F2</f>
        <v>0.10837012143209213</v>
      </c>
      <c r="J16" s="330">
        <f>E16/G16</f>
        <v>0.64975652509463366</v>
      </c>
      <c r="K16" s="118"/>
      <c r="L16" s="119"/>
      <c r="M16" s="119"/>
      <c r="N16" s="119"/>
      <c r="O16" s="119"/>
    </row>
    <row r="17" spans="1:15" x14ac:dyDescent="0.35">
      <c r="A17" s="232" t="s">
        <v>0</v>
      </c>
      <c r="B17" s="233">
        <v>78351</v>
      </c>
      <c r="C17" s="233">
        <v>65358286</v>
      </c>
      <c r="D17" s="233">
        <v>73646</v>
      </c>
      <c r="E17" s="233">
        <v>93951408</v>
      </c>
      <c r="F17" s="108">
        <f t="shared" si="0"/>
        <v>151997</v>
      </c>
      <c r="G17" s="108">
        <f t="shared" si="0"/>
        <v>159309694</v>
      </c>
      <c r="H17" s="329"/>
      <c r="I17" s="330"/>
      <c r="J17" s="330"/>
      <c r="K17" s="114"/>
      <c r="L17" s="115"/>
      <c r="M17" s="115"/>
      <c r="N17" s="115"/>
      <c r="O17" s="115"/>
    </row>
    <row r="18" spans="1:15" x14ac:dyDescent="0.35">
      <c r="A18" s="232" t="s">
        <v>47</v>
      </c>
      <c r="B18" s="233">
        <v>52644</v>
      </c>
      <c r="C18" s="233">
        <v>33103940</v>
      </c>
      <c r="D18" s="233">
        <v>74389</v>
      </c>
      <c r="E18" s="233">
        <v>95557734</v>
      </c>
      <c r="F18" s="108">
        <f t="shared" si="0"/>
        <v>127033</v>
      </c>
      <c r="G18" s="108">
        <f t="shared" si="0"/>
        <v>128661674</v>
      </c>
      <c r="H18" s="329"/>
      <c r="I18" s="330"/>
      <c r="J18" s="330"/>
      <c r="K18" s="114"/>
      <c r="L18" s="115"/>
      <c r="M18" s="115"/>
      <c r="N18" s="115"/>
      <c r="O18" s="115"/>
    </row>
    <row r="19" spans="1:15" x14ac:dyDescent="0.35">
      <c r="A19" s="232" t="s">
        <v>1</v>
      </c>
      <c r="B19" s="233">
        <v>11428</v>
      </c>
      <c r="C19" s="233">
        <v>17224147.600000001</v>
      </c>
      <c r="D19" s="233">
        <v>9623</v>
      </c>
      <c r="E19" s="233">
        <v>25960788.199999999</v>
      </c>
      <c r="F19" s="108">
        <f t="shared" si="0"/>
        <v>21051</v>
      </c>
      <c r="G19" s="108">
        <f t="shared" si="0"/>
        <v>43184935.799999997</v>
      </c>
      <c r="H19" s="329"/>
      <c r="I19" s="330"/>
      <c r="J19" s="330"/>
      <c r="K19" s="114"/>
      <c r="L19" s="115"/>
      <c r="M19" s="115"/>
      <c r="N19" s="115"/>
      <c r="O19" s="115"/>
    </row>
    <row r="20" spans="1:15" x14ac:dyDescent="0.35">
      <c r="A20" s="232" t="s">
        <v>9</v>
      </c>
      <c r="B20" s="233">
        <v>1661</v>
      </c>
      <c r="C20" s="233">
        <v>555694</v>
      </c>
      <c r="D20" s="233">
        <v>570</v>
      </c>
      <c r="E20" s="233">
        <v>177319</v>
      </c>
      <c r="F20" s="108">
        <f t="shared" si="0"/>
        <v>2231</v>
      </c>
      <c r="G20" s="108">
        <f t="shared" si="0"/>
        <v>733013</v>
      </c>
      <c r="H20" s="329"/>
      <c r="I20" s="330"/>
      <c r="J20" s="330"/>
      <c r="K20" s="114"/>
      <c r="L20" s="115"/>
      <c r="M20" s="115"/>
      <c r="N20" s="115"/>
      <c r="O20" s="115"/>
    </row>
    <row r="21" spans="1:15" x14ac:dyDescent="0.35">
      <c r="A21" s="234" t="s">
        <v>3</v>
      </c>
      <c r="B21" s="235">
        <v>18046</v>
      </c>
      <c r="C21" s="235">
        <v>129899636</v>
      </c>
      <c r="D21" s="235">
        <v>27806</v>
      </c>
      <c r="E21" s="235">
        <v>365663323.30000001</v>
      </c>
      <c r="F21" s="21">
        <f t="shared" si="0"/>
        <v>45852</v>
      </c>
      <c r="G21" s="21">
        <f t="shared" si="0"/>
        <v>495562959.30000001</v>
      </c>
      <c r="H21" s="316">
        <f>G21/G2</f>
        <v>0.14966572276629383</v>
      </c>
      <c r="I21" s="317">
        <f>F21/F2</f>
        <v>1.6436617824976477E-2</v>
      </c>
      <c r="J21" s="317">
        <f>E21/G21</f>
        <v>0.73787460591589049</v>
      </c>
      <c r="K21" s="118"/>
      <c r="L21" s="119"/>
      <c r="M21" s="119"/>
      <c r="N21" s="119"/>
      <c r="O21" s="119"/>
    </row>
    <row r="22" spans="1:15" x14ac:dyDescent="0.35">
      <c r="A22" s="236" t="s">
        <v>0</v>
      </c>
      <c r="B22" s="237">
        <v>3065</v>
      </c>
      <c r="C22" s="237">
        <v>42695456</v>
      </c>
      <c r="D22" s="237">
        <v>8669</v>
      </c>
      <c r="E22" s="237">
        <v>161612339</v>
      </c>
      <c r="F22" s="109">
        <f t="shared" si="0"/>
        <v>11734</v>
      </c>
      <c r="G22" s="109">
        <f t="shared" si="0"/>
        <v>204307795</v>
      </c>
      <c r="H22" s="316"/>
      <c r="I22" s="317"/>
      <c r="J22" s="317"/>
      <c r="K22" s="114"/>
      <c r="L22" s="115"/>
      <c r="M22" s="115"/>
      <c r="N22" s="115"/>
      <c r="O22" s="115"/>
    </row>
    <row r="23" spans="1:15" x14ac:dyDescent="0.35">
      <c r="A23" s="236" t="s">
        <v>47</v>
      </c>
      <c r="B23" s="237">
        <v>13746</v>
      </c>
      <c r="C23" s="237">
        <v>76675945</v>
      </c>
      <c r="D23" s="237">
        <v>17818</v>
      </c>
      <c r="E23" s="237">
        <v>176639993</v>
      </c>
      <c r="F23" s="109">
        <f t="shared" si="0"/>
        <v>31564</v>
      </c>
      <c r="G23" s="109">
        <f t="shared" si="0"/>
        <v>253315938</v>
      </c>
      <c r="H23" s="316"/>
      <c r="I23" s="317"/>
      <c r="J23" s="317"/>
      <c r="K23" s="114"/>
      <c r="L23" s="115"/>
      <c r="M23" s="115"/>
      <c r="N23" s="115"/>
      <c r="O23" s="115"/>
    </row>
    <row r="24" spans="1:15" x14ac:dyDescent="0.35">
      <c r="A24" s="236" t="s">
        <v>1</v>
      </c>
      <c r="B24" s="237">
        <v>230</v>
      </c>
      <c r="C24" s="237">
        <v>4497866</v>
      </c>
      <c r="D24" s="237">
        <v>784</v>
      </c>
      <c r="E24" s="237">
        <v>23125719.300000001</v>
      </c>
      <c r="F24" s="109">
        <f t="shared" si="0"/>
        <v>1014</v>
      </c>
      <c r="G24" s="109">
        <f t="shared" si="0"/>
        <v>27623585.300000001</v>
      </c>
      <c r="H24" s="316"/>
      <c r="I24" s="317"/>
      <c r="J24" s="317"/>
      <c r="K24" s="114"/>
      <c r="L24" s="115"/>
      <c r="M24" s="115"/>
      <c r="N24" s="115"/>
      <c r="O24" s="115"/>
    </row>
    <row r="25" spans="1:15" x14ac:dyDescent="0.35">
      <c r="A25" s="236" t="s">
        <v>9</v>
      </c>
      <c r="B25" s="237">
        <v>1005</v>
      </c>
      <c r="C25" s="237">
        <v>6030369</v>
      </c>
      <c r="D25" s="237">
        <v>535</v>
      </c>
      <c r="E25" s="237">
        <v>4285272</v>
      </c>
      <c r="F25" s="109">
        <f t="shared" si="0"/>
        <v>1540</v>
      </c>
      <c r="G25" s="109">
        <f t="shared" si="0"/>
        <v>10315641</v>
      </c>
      <c r="H25" s="316"/>
      <c r="I25" s="317"/>
      <c r="J25" s="317"/>
      <c r="K25" s="114"/>
      <c r="L25" s="115"/>
      <c r="M25" s="115"/>
      <c r="N25" s="115"/>
      <c r="O25" s="115"/>
    </row>
    <row r="26" spans="1:15" x14ac:dyDescent="0.35">
      <c r="A26" s="238" t="s">
        <v>2</v>
      </c>
      <c r="B26" s="239">
        <v>1127</v>
      </c>
      <c r="C26" s="239">
        <v>85030280</v>
      </c>
      <c r="D26" s="239">
        <v>6436</v>
      </c>
      <c r="E26" s="239">
        <v>1180650997.4000001</v>
      </c>
      <c r="F26" s="23">
        <f t="shared" si="0"/>
        <v>7563</v>
      </c>
      <c r="G26" s="23">
        <f t="shared" si="0"/>
        <v>1265681277.4000001</v>
      </c>
      <c r="H26" s="318">
        <f>G26/G2</f>
        <v>0.38225032686343685</v>
      </c>
      <c r="I26" s="319">
        <f>F26/F2</f>
        <v>2.7111170856297892E-3</v>
      </c>
      <c r="J26" s="319">
        <f>E26/G26</f>
        <v>0.93281856853040312</v>
      </c>
      <c r="K26" s="118"/>
      <c r="L26" s="119"/>
      <c r="M26" s="119"/>
      <c r="N26" s="119"/>
      <c r="O26" s="119"/>
    </row>
    <row r="27" spans="1:15" x14ac:dyDescent="0.35">
      <c r="A27" s="240" t="s">
        <v>0</v>
      </c>
      <c r="B27" s="241">
        <v>354</v>
      </c>
      <c r="C27" s="241">
        <v>32220615</v>
      </c>
      <c r="D27" s="241">
        <v>2654</v>
      </c>
      <c r="E27" s="241">
        <v>474505430</v>
      </c>
      <c r="F27" s="110">
        <f t="shared" si="0"/>
        <v>3008</v>
      </c>
      <c r="G27" s="110">
        <f t="shared" si="0"/>
        <v>506726045</v>
      </c>
      <c r="H27" s="318"/>
      <c r="I27" s="319"/>
      <c r="J27" s="319"/>
      <c r="K27" s="114"/>
      <c r="L27" s="115"/>
      <c r="M27" s="115"/>
      <c r="N27" s="115"/>
      <c r="O27" s="115"/>
    </row>
    <row r="28" spans="1:15" x14ac:dyDescent="0.35">
      <c r="A28" s="240" t="s">
        <v>47</v>
      </c>
      <c r="B28" s="241">
        <v>742</v>
      </c>
      <c r="C28" s="241">
        <v>46525015</v>
      </c>
      <c r="D28" s="241">
        <v>3526</v>
      </c>
      <c r="E28" s="241">
        <v>621870339</v>
      </c>
      <c r="F28" s="110">
        <f t="shared" si="0"/>
        <v>4268</v>
      </c>
      <c r="G28" s="110">
        <f t="shared" si="0"/>
        <v>668395354</v>
      </c>
      <c r="H28" s="318"/>
      <c r="I28" s="319"/>
      <c r="J28" s="319"/>
      <c r="K28" s="114"/>
      <c r="L28" s="115"/>
      <c r="M28" s="115"/>
      <c r="N28" s="115"/>
      <c r="O28" s="115"/>
    </row>
    <row r="29" spans="1:15" x14ac:dyDescent="0.35">
      <c r="A29" s="240" t="s">
        <v>1</v>
      </c>
      <c r="B29" s="241">
        <v>25</v>
      </c>
      <c r="C29" s="241">
        <v>5632736</v>
      </c>
      <c r="D29" s="241">
        <v>232</v>
      </c>
      <c r="E29" s="241">
        <v>74715928.400000006</v>
      </c>
      <c r="F29" s="110">
        <f t="shared" si="0"/>
        <v>257</v>
      </c>
      <c r="G29" s="110">
        <f t="shared" si="0"/>
        <v>80348664.400000006</v>
      </c>
      <c r="H29" s="318"/>
      <c r="I29" s="319"/>
      <c r="J29" s="319"/>
      <c r="K29" s="114"/>
      <c r="L29" s="115"/>
      <c r="M29" s="115"/>
      <c r="N29" s="115"/>
      <c r="O29" s="115"/>
    </row>
    <row r="30" spans="1:15" x14ac:dyDescent="0.35">
      <c r="A30" s="240" t="s">
        <v>9</v>
      </c>
      <c r="B30" s="241">
        <v>6</v>
      </c>
      <c r="C30" s="241">
        <v>651914</v>
      </c>
      <c r="D30" s="241">
        <v>24</v>
      </c>
      <c r="E30" s="241">
        <v>9559300</v>
      </c>
      <c r="F30" s="110">
        <f t="shared" si="0"/>
        <v>30</v>
      </c>
      <c r="G30" s="110">
        <f t="shared" si="0"/>
        <v>10211214</v>
      </c>
      <c r="H30" s="318"/>
      <c r="I30" s="319"/>
      <c r="J30" s="319"/>
      <c r="K30" s="114"/>
      <c r="L30" s="115"/>
      <c r="M30" s="115"/>
      <c r="N30" s="115"/>
      <c r="O30" s="115"/>
    </row>
    <row r="31" spans="1:15" x14ac:dyDescent="0.35">
      <c r="A31" s="242" t="s">
        <v>8</v>
      </c>
      <c r="B31" s="243">
        <v>4038</v>
      </c>
      <c r="C31" s="243">
        <v>5081528.2</v>
      </c>
      <c r="D31" s="243">
        <v>11929</v>
      </c>
      <c r="E31" s="243">
        <v>16224315.5</v>
      </c>
      <c r="F31" s="25">
        <f t="shared" si="0"/>
        <v>15967</v>
      </c>
      <c r="G31" s="25">
        <f t="shared" si="0"/>
        <v>21305843.699999999</v>
      </c>
      <c r="H31" s="320">
        <f>G31/G2</f>
        <v>6.4346102481315694E-3</v>
      </c>
      <c r="I31" s="321">
        <f>F31/F2</f>
        <v>5.7237083837433349E-3</v>
      </c>
      <c r="J31" s="321">
        <f>E31/G31</f>
        <v>0.761496035005645</v>
      </c>
      <c r="K31" s="118"/>
      <c r="L31" s="119"/>
      <c r="M31" s="119"/>
      <c r="N31" s="119"/>
      <c r="O31" s="119"/>
    </row>
    <row r="32" spans="1:15" x14ac:dyDescent="0.35">
      <c r="A32" s="244" t="s">
        <v>0</v>
      </c>
      <c r="B32" s="245">
        <v>302</v>
      </c>
      <c r="C32" s="245">
        <v>2073499</v>
      </c>
      <c r="D32" s="245">
        <v>720</v>
      </c>
      <c r="E32" s="245">
        <v>7675642</v>
      </c>
      <c r="F32" s="111">
        <f t="shared" si="0"/>
        <v>1022</v>
      </c>
      <c r="G32" s="111">
        <f t="shared" si="0"/>
        <v>9749141</v>
      </c>
      <c r="H32" s="320"/>
      <c r="I32" s="321"/>
      <c r="J32" s="321"/>
      <c r="K32" s="114"/>
      <c r="L32" s="115"/>
      <c r="M32" s="115"/>
      <c r="N32" s="115"/>
      <c r="O32" s="115"/>
    </row>
    <row r="33" spans="1:15" x14ac:dyDescent="0.35">
      <c r="A33" s="244" t="s">
        <v>47</v>
      </c>
      <c r="B33" s="245">
        <v>3320</v>
      </c>
      <c r="C33" s="245">
        <v>2161291</v>
      </c>
      <c r="D33" s="245">
        <v>9138</v>
      </c>
      <c r="E33" s="245">
        <v>6136696</v>
      </c>
      <c r="F33" s="111">
        <f t="shared" si="0"/>
        <v>12458</v>
      </c>
      <c r="G33" s="111">
        <f t="shared" si="0"/>
        <v>8297987</v>
      </c>
      <c r="H33" s="320"/>
      <c r="I33" s="321"/>
      <c r="J33" s="321"/>
      <c r="K33" s="114"/>
      <c r="L33" s="115"/>
      <c r="M33" s="115"/>
      <c r="N33" s="115"/>
      <c r="O33" s="115"/>
    </row>
    <row r="34" spans="1:15" x14ac:dyDescent="0.35">
      <c r="A34" s="244" t="s">
        <v>1</v>
      </c>
      <c r="B34" s="245">
        <v>106</v>
      </c>
      <c r="C34" s="245">
        <v>771869.2</v>
      </c>
      <c r="D34" s="245">
        <v>1888</v>
      </c>
      <c r="E34" s="245">
        <v>2289795.5</v>
      </c>
      <c r="F34" s="111">
        <f t="shared" si="0"/>
        <v>1994</v>
      </c>
      <c r="G34" s="111">
        <f t="shared" si="0"/>
        <v>3061664.7</v>
      </c>
      <c r="H34" s="320"/>
      <c r="I34" s="321"/>
      <c r="J34" s="321"/>
      <c r="K34" s="114"/>
      <c r="L34" s="115"/>
      <c r="M34" s="115"/>
      <c r="N34" s="115"/>
      <c r="O34" s="115"/>
    </row>
    <row r="35" spans="1:15" x14ac:dyDescent="0.35">
      <c r="A35" s="244" t="s">
        <v>9</v>
      </c>
      <c r="B35" s="245">
        <v>310</v>
      </c>
      <c r="C35" s="245">
        <v>74869</v>
      </c>
      <c r="D35" s="245">
        <v>183</v>
      </c>
      <c r="E35" s="245">
        <v>122182</v>
      </c>
      <c r="F35" s="111">
        <f t="shared" si="0"/>
        <v>493</v>
      </c>
      <c r="G35" s="111">
        <f t="shared" si="0"/>
        <v>197051</v>
      </c>
      <c r="H35" s="320"/>
      <c r="I35" s="321"/>
      <c r="J35" s="321"/>
      <c r="K35" s="114"/>
      <c r="L35" s="115"/>
      <c r="M35" s="115"/>
      <c r="N35" s="115"/>
      <c r="O35" s="115"/>
    </row>
    <row r="36" spans="1:15" x14ac:dyDescent="0.35">
      <c r="A36" s="227" t="s">
        <v>20</v>
      </c>
      <c r="B36" s="228">
        <v>455</v>
      </c>
      <c r="C36" s="228">
        <v>821763.39999999991</v>
      </c>
      <c r="D36" s="228">
        <v>161</v>
      </c>
      <c r="E36" s="228">
        <v>433977.7</v>
      </c>
      <c r="F36" s="27">
        <f t="shared" ref="F36:G40" si="1">B36+D36</f>
        <v>616</v>
      </c>
      <c r="G36" s="27">
        <f t="shared" si="1"/>
        <v>1255741.0999999999</v>
      </c>
      <c r="H36" s="322">
        <f>G36/G2</f>
        <v>3.7924827877433505E-4</v>
      </c>
      <c r="I36" s="323">
        <f>F36/F2</f>
        <v>2.2081821033293004E-4</v>
      </c>
      <c r="J36" s="323">
        <f>E36/G36</f>
        <v>0.34559488416840067</v>
      </c>
      <c r="K36" s="118"/>
      <c r="L36" s="119"/>
      <c r="M36" s="119"/>
      <c r="N36" s="119"/>
      <c r="O36" s="119"/>
    </row>
    <row r="37" spans="1:15" x14ac:dyDescent="0.35">
      <c r="A37" s="229" t="s">
        <v>0</v>
      </c>
      <c r="B37" s="107"/>
      <c r="C37" s="107"/>
      <c r="D37" s="107"/>
      <c r="E37" s="107"/>
      <c r="F37" s="112">
        <f t="shared" si="1"/>
        <v>0</v>
      </c>
      <c r="G37" s="112">
        <f t="shared" si="1"/>
        <v>0</v>
      </c>
      <c r="H37" s="322"/>
      <c r="I37" s="323"/>
      <c r="J37" s="323"/>
      <c r="K37" s="114"/>
      <c r="L37" s="115"/>
      <c r="M37" s="115"/>
      <c r="N37" s="115"/>
      <c r="O37" s="115"/>
    </row>
    <row r="38" spans="1:15" x14ac:dyDescent="0.35">
      <c r="A38" s="229" t="s">
        <v>47</v>
      </c>
      <c r="B38" s="107">
        <v>0</v>
      </c>
      <c r="C38" s="107">
        <v>0</v>
      </c>
      <c r="D38" s="107">
        <v>0</v>
      </c>
      <c r="E38" s="107">
        <v>0</v>
      </c>
      <c r="F38" s="112">
        <f t="shared" si="1"/>
        <v>0</v>
      </c>
      <c r="G38" s="112">
        <f t="shared" si="1"/>
        <v>0</v>
      </c>
      <c r="H38" s="322"/>
      <c r="I38" s="323"/>
      <c r="J38" s="323"/>
      <c r="K38" s="114"/>
      <c r="L38" s="115"/>
      <c r="M38" s="115"/>
      <c r="N38" s="115"/>
      <c r="O38" s="115"/>
    </row>
    <row r="39" spans="1:15" x14ac:dyDescent="0.35">
      <c r="A39" s="229" t="s">
        <v>1</v>
      </c>
      <c r="B39" s="107">
        <v>455</v>
      </c>
      <c r="C39" s="107">
        <v>821763.39999999991</v>
      </c>
      <c r="D39" s="107">
        <v>161</v>
      </c>
      <c r="E39" s="107">
        <v>433977.7</v>
      </c>
      <c r="F39" s="112">
        <f t="shared" si="1"/>
        <v>616</v>
      </c>
      <c r="G39" s="112">
        <f t="shared" si="1"/>
        <v>1255741.0999999999</v>
      </c>
      <c r="H39" s="322"/>
      <c r="I39" s="323"/>
      <c r="J39" s="323"/>
      <c r="K39" s="114"/>
      <c r="L39" s="115"/>
      <c r="M39" s="115"/>
      <c r="N39" s="115"/>
      <c r="O39" s="115"/>
    </row>
    <row r="40" spans="1:15" x14ac:dyDescent="0.35">
      <c r="A40" s="229" t="s">
        <v>9</v>
      </c>
      <c r="B40" s="107">
        <v>0</v>
      </c>
      <c r="C40" s="107">
        <v>0</v>
      </c>
      <c r="D40" s="107">
        <v>0</v>
      </c>
      <c r="E40" s="107">
        <v>0</v>
      </c>
      <c r="F40" s="112">
        <f t="shared" si="1"/>
        <v>0</v>
      </c>
      <c r="G40" s="112">
        <f t="shared" si="1"/>
        <v>0</v>
      </c>
      <c r="H40" s="322"/>
      <c r="I40" s="323"/>
      <c r="J40" s="323"/>
      <c r="K40" s="114"/>
      <c r="L40" s="115"/>
      <c r="M40" s="115"/>
      <c r="N40" s="115"/>
      <c r="O40" s="115"/>
    </row>
    <row r="41" spans="1:15" x14ac:dyDescent="0.35">
      <c r="K41" s="118"/>
      <c r="L41" s="119"/>
      <c r="M41" s="119"/>
      <c r="N41" s="119"/>
      <c r="O41" s="119"/>
    </row>
    <row r="42" spans="1:15" x14ac:dyDescent="0.35">
      <c r="F42" s="113"/>
      <c r="K42" s="114"/>
      <c r="L42" s="115"/>
      <c r="M42" s="115"/>
      <c r="N42" s="115"/>
      <c r="O42" s="115"/>
    </row>
    <row r="43" spans="1:15" x14ac:dyDescent="0.35">
      <c r="A43" s="102" t="s">
        <v>14</v>
      </c>
      <c r="K43" s="114"/>
      <c r="L43" s="115"/>
      <c r="M43" s="115"/>
      <c r="N43" s="115"/>
      <c r="O43" s="115"/>
    </row>
    <row r="44" spans="1:15" x14ac:dyDescent="0.35">
      <c r="A44" s="102" t="s">
        <v>15</v>
      </c>
      <c r="K44" s="114"/>
      <c r="L44" s="115"/>
      <c r="M44" s="115"/>
      <c r="N44" s="115"/>
      <c r="O44" s="115"/>
    </row>
    <row r="45" spans="1:15" x14ac:dyDescent="0.35">
      <c r="A45" s="102" t="s">
        <v>16</v>
      </c>
      <c r="K45" s="114"/>
      <c r="L45" s="115"/>
      <c r="M45" s="115"/>
      <c r="N45" s="115"/>
      <c r="O45" s="115"/>
    </row>
    <row r="46" spans="1:15" x14ac:dyDescent="0.35">
      <c r="A46" s="102" t="s">
        <v>17</v>
      </c>
    </row>
    <row r="47" spans="1:15" x14ac:dyDescent="0.35">
      <c r="A47" s="102" t="s">
        <v>18</v>
      </c>
    </row>
    <row r="48" spans="1:15" x14ac:dyDescent="0.35">
      <c r="A48" s="102" t="s">
        <v>19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48"/>
  <sheetViews>
    <sheetView zoomScaleNormal="100" workbookViewId="0">
      <selection activeCell="E2" sqref="E2"/>
    </sheetView>
  </sheetViews>
  <sheetFormatPr defaultColWidth="9.1796875" defaultRowHeight="14.5" x14ac:dyDescent="0.35"/>
  <cols>
    <col min="1" max="1" width="17.453125" style="102" customWidth="1"/>
    <col min="2" max="2" width="13.1796875" style="113" customWidth="1"/>
    <col min="3" max="3" width="14.453125" style="113" customWidth="1"/>
    <col min="4" max="4" width="13.1796875" style="113" customWidth="1"/>
    <col min="5" max="5" width="14.1796875" style="113" customWidth="1"/>
    <col min="6" max="6" width="11.453125" style="102" customWidth="1"/>
    <col min="7" max="7" width="12.81640625" style="102" customWidth="1"/>
    <col min="8" max="8" width="12.7265625" style="102" bestFit="1" customWidth="1"/>
    <col min="9" max="9" width="11.81640625" style="102" customWidth="1"/>
    <col min="10" max="10" width="13.7265625" style="102" bestFit="1" customWidth="1"/>
    <col min="11" max="11" width="9.1796875" style="102"/>
    <col min="12" max="12" width="12.7265625" style="102" bestFit="1" customWidth="1"/>
    <col min="13" max="16384" width="9.1796875" style="102"/>
  </cols>
  <sheetData>
    <row r="1" spans="1:10" ht="43.5" x14ac:dyDescent="0.35">
      <c r="A1" s="2">
        <f>JAN!A1</f>
        <v>2018</v>
      </c>
      <c r="B1" s="100" t="str">
        <f>NOV!B1</f>
        <v>EDC # of Customer</v>
      </c>
      <c r="C1" s="100" t="str">
        <f>NOV!C1</f>
        <v>EDC  kWh used</v>
      </c>
      <c r="D1" s="100" t="str">
        <f>NOV!D1</f>
        <v xml:space="preserve"> CS # of Customer</v>
      </c>
      <c r="E1" s="100" t="str">
        <f>NOV!E1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0" x14ac:dyDescent="0.35">
      <c r="A2" s="217" t="s">
        <v>48</v>
      </c>
      <c r="B2" s="218">
        <v>1527591</v>
      </c>
      <c r="C2" s="247">
        <f>C3+C8+C13+C16+C21+C26+C31+C36</f>
        <v>1154444189.8</v>
      </c>
      <c r="D2" s="218">
        <v>1281075</v>
      </c>
      <c r="E2" s="247">
        <f>E3+E8+E13+E16+E21+E26+E31+E36</f>
        <v>2443880523.3000002</v>
      </c>
      <c r="F2" s="16">
        <f>B2+D2</f>
        <v>2808666</v>
      </c>
      <c r="G2" s="16">
        <f>C2+E2</f>
        <v>3598324713.1000004</v>
      </c>
      <c r="H2" s="103">
        <f>SUM(H3:H35)</f>
        <v>0.99960298205028597</v>
      </c>
      <c r="I2" s="104">
        <f>SUM(I3:I35)</f>
        <v>0.99978352712640084</v>
      </c>
      <c r="J2" s="104">
        <f>E2/G2</f>
        <v>0.67917175856943923</v>
      </c>
    </row>
    <row r="3" spans="1:10" x14ac:dyDescent="0.35">
      <c r="A3" s="219" t="s">
        <v>4</v>
      </c>
      <c r="B3" s="220">
        <v>1219869</v>
      </c>
      <c r="C3" s="220">
        <v>706671085.70000005</v>
      </c>
      <c r="D3" s="220">
        <v>939505</v>
      </c>
      <c r="E3" s="220">
        <v>561972727.20000005</v>
      </c>
      <c r="F3" s="4">
        <f>B3+D3</f>
        <v>2159374</v>
      </c>
      <c r="G3" s="4">
        <f>C3+E3</f>
        <v>1268643812.9000001</v>
      </c>
      <c r="H3" s="307">
        <f>G3/G$2</f>
        <v>0.352565127955628</v>
      </c>
      <c r="I3" s="331">
        <f>F3/F2</f>
        <v>0.76882548512354265</v>
      </c>
      <c r="J3" s="331">
        <f>E3/G3</f>
        <v>0.44297124337475258</v>
      </c>
    </row>
    <row r="4" spans="1:10" x14ac:dyDescent="0.35">
      <c r="A4" s="221" t="s">
        <v>0</v>
      </c>
      <c r="B4" s="222">
        <v>632318</v>
      </c>
      <c r="C4" s="222">
        <v>384929998</v>
      </c>
      <c r="D4" s="222">
        <v>406593</v>
      </c>
      <c r="E4" s="222">
        <v>270457783</v>
      </c>
      <c r="F4" s="105">
        <f>B4+D4</f>
        <v>1038911</v>
      </c>
      <c r="G4" s="105">
        <f t="shared" ref="F4:G35" si="0">C4+E4</f>
        <v>655387781</v>
      </c>
      <c r="H4" s="307"/>
      <c r="I4" s="331"/>
      <c r="J4" s="331"/>
    </row>
    <row r="5" spans="1:10" x14ac:dyDescent="0.35">
      <c r="A5" s="221" t="s">
        <v>47</v>
      </c>
      <c r="B5" s="222">
        <v>459525</v>
      </c>
      <c r="C5" s="222">
        <v>240342789</v>
      </c>
      <c r="D5" s="222">
        <v>486706</v>
      </c>
      <c r="E5" s="222">
        <v>260649886</v>
      </c>
      <c r="F5" s="105">
        <f t="shared" si="0"/>
        <v>946231</v>
      </c>
      <c r="G5" s="105">
        <f t="shared" si="0"/>
        <v>500992675</v>
      </c>
      <c r="H5" s="307"/>
      <c r="I5" s="331"/>
      <c r="J5" s="331"/>
    </row>
    <row r="6" spans="1:10" x14ac:dyDescent="0.35">
      <c r="A6" s="221" t="s">
        <v>1</v>
      </c>
      <c r="B6" s="222">
        <v>113114</v>
      </c>
      <c r="C6" s="222">
        <v>72795135.700000003</v>
      </c>
      <c r="D6" s="222">
        <v>39808</v>
      </c>
      <c r="E6" s="222">
        <v>26164693.199999999</v>
      </c>
      <c r="F6" s="105">
        <f t="shared" si="0"/>
        <v>152922</v>
      </c>
      <c r="G6" s="105">
        <f t="shared" si="0"/>
        <v>98959828.900000006</v>
      </c>
      <c r="H6" s="307"/>
      <c r="I6" s="331"/>
      <c r="J6" s="331"/>
    </row>
    <row r="7" spans="1:10" x14ac:dyDescent="0.35">
      <c r="A7" s="221" t="s">
        <v>9</v>
      </c>
      <c r="B7" s="222">
        <v>14912</v>
      </c>
      <c r="C7" s="222">
        <v>8603163</v>
      </c>
      <c r="D7" s="222">
        <v>6398</v>
      </c>
      <c r="E7" s="222">
        <v>4700365</v>
      </c>
      <c r="F7" s="105">
        <f t="shared" si="0"/>
        <v>21310</v>
      </c>
      <c r="G7" s="105">
        <f t="shared" si="0"/>
        <v>13303528</v>
      </c>
      <c r="H7" s="307"/>
      <c r="I7" s="331"/>
      <c r="J7" s="331"/>
    </row>
    <row r="8" spans="1:10" x14ac:dyDescent="0.35">
      <c r="A8" s="223" t="s">
        <v>5</v>
      </c>
      <c r="B8" s="224">
        <v>136115</v>
      </c>
      <c r="C8" s="224">
        <v>85131511.5</v>
      </c>
      <c r="D8" s="224">
        <v>134225</v>
      </c>
      <c r="E8" s="224">
        <v>78338209</v>
      </c>
      <c r="F8" s="17">
        <f t="shared" si="0"/>
        <v>270340</v>
      </c>
      <c r="G8" s="17">
        <f t="shared" si="0"/>
        <v>163469720.5</v>
      </c>
      <c r="H8" s="324">
        <f>G8/G2</f>
        <v>4.5429396603612476E-2</v>
      </c>
      <c r="I8" s="325">
        <f>F8/F2</f>
        <v>9.6252099751269818E-2</v>
      </c>
      <c r="J8" s="325">
        <f>E8/G8</f>
        <v>0.47922152653341082</v>
      </c>
    </row>
    <row r="9" spans="1:10" x14ac:dyDescent="0.35">
      <c r="A9" s="225" t="s">
        <v>0</v>
      </c>
      <c r="B9" s="226">
        <v>71895</v>
      </c>
      <c r="C9" s="226">
        <v>47443089</v>
      </c>
      <c r="D9" s="226">
        <v>66373</v>
      </c>
      <c r="E9" s="226">
        <v>41263873</v>
      </c>
      <c r="F9" s="106">
        <f t="shared" si="0"/>
        <v>138268</v>
      </c>
      <c r="G9" s="106">
        <f t="shared" si="0"/>
        <v>88706962</v>
      </c>
      <c r="H9" s="324"/>
      <c r="I9" s="325"/>
      <c r="J9" s="325"/>
    </row>
    <row r="10" spans="1:10" x14ac:dyDescent="0.35">
      <c r="A10" s="225" t="s">
        <v>47</v>
      </c>
      <c r="B10" s="226">
        <v>40623</v>
      </c>
      <c r="C10" s="226">
        <v>20217977</v>
      </c>
      <c r="D10" s="226">
        <v>50968</v>
      </c>
      <c r="E10" s="226">
        <v>25942753</v>
      </c>
      <c r="F10" s="106">
        <f t="shared" si="0"/>
        <v>91591</v>
      </c>
      <c r="G10" s="106">
        <f t="shared" si="0"/>
        <v>46160730</v>
      </c>
      <c r="H10" s="324"/>
      <c r="I10" s="325"/>
      <c r="J10" s="325"/>
    </row>
    <row r="11" spans="1:10" x14ac:dyDescent="0.35">
      <c r="A11" s="225" t="s">
        <v>1</v>
      </c>
      <c r="B11" s="226">
        <v>20707</v>
      </c>
      <c r="C11" s="226">
        <v>15691476.5</v>
      </c>
      <c r="D11" s="226">
        <v>15406</v>
      </c>
      <c r="E11" s="226">
        <v>10133637</v>
      </c>
      <c r="F11" s="106">
        <f t="shared" si="0"/>
        <v>36113</v>
      </c>
      <c r="G11" s="106">
        <f t="shared" si="0"/>
        <v>25825113.5</v>
      </c>
      <c r="H11" s="324"/>
      <c r="I11" s="325"/>
      <c r="J11" s="325"/>
    </row>
    <row r="12" spans="1:10" x14ac:dyDescent="0.35">
      <c r="A12" s="225" t="s">
        <v>9</v>
      </c>
      <c r="B12" s="226">
        <v>2890</v>
      </c>
      <c r="C12" s="226">
        <v>1778969</v>
      </c>
      <c r="D12" s="226">
        <v>1478</v>
      </c>
      <c r="E12" s="226">
        <v>997946</v>
      </c>
      <c r="F12" s="106">
        <f t="shared" si="0"/>
        <v>4368</v>
      </c>
      <c r="G12" s="106">
        <f t="shared" si="0"/>
        <v>2776915</v>
      </c>
      <c r="H12" s="324"/>
      <c r="I12" s="325"/>
      <c r="J12" s="325"/>
    </row>
    <row r="13" spans="1:10" x14ac:dyDescent="0.35">
      <c r="A13" s="227" t="s">
        <v>6</v>
      </c>
      <c r="B13" s="228">
        <v>1307</v>
      </c>
      <c r="C13" s="228">
        <v>358428</v>
      </c>
      <c r="D13" s="228">
        <v>4351</v>
      </c>
      <c r="E13" s="228">
        <v>1408293</v>
      </c>
      <c r="F13" s="7">
        <f t="shared" si="0"/>
        <v>5658</v>
      </c>
      <c r="G13" s="7">
        <f t="shared" si="0"/>
        <v>1766721</v>
      </c>
      <c r="H13" s="326">
        <f>G13/G2</f>
        <v>4.9098431655378554E-4</v>
      </c>
      <c r="I13" s="327">
        <f>F13/F2</f>
        <v>2.0144794717492217E-3</v>
      </c>
      <c r="J13" s="327">
        <f>E13/G13</f>
        <v>0.7971224658562388</v>
      </c>
    </row>
    <row r="14" spans="1:10" x14ac:dyDescent="0.35">
      <c r="A14" s="229" t="s">
        <v>0</v>
      </c>
      <c r="B14" s="107">
        <v>44</v>
      </c>
      <c r="C14" s="107">
        <v>164914</v>
      </c>
      <c r="D14" s="107">
        <v>83</v>
      </c>
      <c r="E14" s="107">
        <v>854928</v>
      </c>
      <c r="F14" s="107">
        <f t="shared" si="0"/>
        <v>127</v>
      </c>
      <c r="G14" s="107">
        <f t="shared" si="0"/>
        <v>1019842</v>
      </c>
      <c r="H14" s="326"/>
      <c r="I14" s="328"/>
      <c r="J14" s="328"/>
    </row>
    <row r="15" spans="1:10" x14ac:dyDescent="0.35">
      <c r="A15" s="229" t="s">
        <v>47</v>
      </c>
      <c r="B15" s="107">
        <v>1263</v>
      </c>
      <c r="C15" s="107">
        <v>193514</v>
      </c>
      <c r="D15" s="107">
        <v>4268</v>
      </c>
      <c r="E15" s="107">
        <v>553365</v>
      </c>
      <c r="F15" s="107">
        <f t="shared" si="0"/>
        <v>5531</v>
      </c>
      <c r="G15" s="107">
        <f t="shared" si="0"/>
        <v>746879</v>
      </c>
      <c r="H15" s="326"/>
      <c r="I15" s="328"/>
      <c r="J15" s="328"/>
    </row>
    <row r="16" spans="1:10" x14ac:dyDescent="0.35">
      <c r="A16" s="230" t="s">
        <v>7</v>
      </c>
      <c r="B16" s="231">
        <v>146439</v>
      </c>
      <c r="C16" s="231">
        <v>135291944.5</v>
      </c>
      <c r="D16" s="231">
        <v>157014</v>
      </c>
      <c r="E16" s="231">
        <v>233224868.19999999</v>
      </c>
      <c r="F16" s="19">
        <f t="shared" si="0"/>
        <v>303453</v>
      </c>
      <c r="G16" s="19">
        <f t="shared" si="0"/>
        <v>368516812.69999999</v>
      </c>
      <c r="H16" s="329">
        <f>G16/G2</f>
        <v>0.1024134401651924</v>
      </c>
      <c r="I16" s="330">
        <f>F16/F2</f>
        <v>0.10804168242147695</v>
      </c>
      <c r="J16" s="330">
        <f>E16/G16</f>
        <v>0.63287443113175501</v>
      </c>
    </row>
    <row r="17" spans="1:10" x14ac:dyDescent="0.35">
      <c r="A17" s="232" t="s">
        <v>0</v>
      </c>
      <c r="B17" s="233">
        <v>80285</v>
      </c>
      <c r="C17" s="233">
        <v>79069388</v>
      </c>
      <c r="D17" s="233">
        <v>72900</v>
      </c>
      <c r="E17" s="233">
        <v>106171678</v>
      </c>
      <c r="F17" s="108">
        <f t="shared" si="0"/>
        <v>153185</v>
      </c>
      <c r="G17" s="108">
        <f t="shared" si="0"/>
        <v>185241066</v>
      </c>
      <c r="H17" s="329"/>
      <c r="I17" s="330"/>
      <c r="J17" s="330"/>
    </row>
    <row r="18" spans="1:10" x14ac:dyDescent="0.35">
      <c r="A18" s="232" t="s">
        <v>47</v>
      </c>
      <c r="B18" s="233">
        <v>53042</v>
      </c>
      <c r="C18" s="233">
        <v>35528081</v>
      </c>
      <c r="D18" s="233">
        <v>74060</v>
      </c>
      <c r="E18" s="233">
        <v>97279828</v>
      </c>
      <c r="F18" s="108">
        <f t="shared" si="0"/>
        <v>127102</v>
      </c>
      <c r="G18" s="108">
        <f t="shared" si="0"/>
        <v>132807909</v>
      </c>
      <c r="H18" s="329"/>
      <c r="I18" s="330"/>
      <c r="J18" s="330"/>
    </row>
    <row r="19" spans="1:10" x14ac:dyDescent="0.35">
      <c r="A19" s="232" t="s">
        <v>1</v>
      </c>
      <c r="B19" s="233">
        <v>11501</v>
      </c>
      <c r="C19" s="233">
        <v>20269237.5</v>
      </c>
      <c r="D19" s="233">
        <v>9487</v>
      </c>
      <c r="E19" s="233">
        <v>29566944.199999999</v>
      </c>
      <c r="F19" s="108">
        <f t="shared" si="0"/>
        <v>20988</v>
      </c>
      <c r="G19" s="108">
        <f t="shared" si="0"/>
        <v>49836181.700000003</v>
      </c>
      <c r="H19" s="329"/>
      <c r="I19" s="330"/>
      <c r="J19" s="330"/>
    </row>
    <row r="20" spans="1:10" x14ac:dyDescent="0.35">
      <c r="A20" s="232" t="s">
        <v>9</v>
      </c>
      <c r="B20" s="233">
        <v>1611</v>
      </c>
      <c r="C20" s="233">
        <v>425238</v>
      </c>
      <c r="D20" s="233">
        <v>567</v>
      </c>
      <c r="E20" s="233">
        <v>206418</v>
      </c>
      <c r="F20" s="108">
        <f t="shared" si="0"/>
        <v>2178</v>
      </c>
      <c r="G20" s="108">
        <f t="shared" si="0"/>
        <v>631656</v>
      </c>
      <c r="H20" s="329"/>
      <c r="I20" s="330"/>
      <c r="J20" s="330"/>
    </row>
    <row r="21" spans="1:10" x14ac:dyDescent="0.35">
      <c r="A21" s="234" t="s">
        <v>3</v>
      </c>
      <c r="B21" s="235">
        <v>18280</v>
      </c>
      <c r="C21" s="235">
        <v>133040980</v>
      </c>
      <c r="D21" s="235">
        <v>27779</v>
      </c>
      <c r="E21" s="235">
        <v>393535239.19999999</v>
      </c>
      <c r="F21" s="21">
        <f t="shared" si="0"/>
        <v>46059</v>
      </c>
      <c r="G21" s="21">
        <f t="shared" si="0"/>
        <v>526576219.19999999</v>
      </c>
      <c r="H21" s="316">
        <f>G21/G2</f>
        <v>0.14633927207373906</v>
      </c>
      <c r="I21" s="317">
        <f>F21/F2</f>
        <v>1.6398888297860976E-2</v>
      </c>
      <c r="J21" s="317">
        <f>E21/G21</f>
        <v>0.74734715479152802</v>
      </c>
    </row>
    <row r="22" spans="1:10" x14ac:dyDescent="0.35">
      <c r="A22" s="236" t="s">
        <v>0</v>
      </c>
      <c r="B22" s="237">
        <v>3193</v>
      </c>
      <c r="C22" s="237">
        <v>42027394</v>
      </c>
      <c r="D22" s="237">
        <v>8604</v>
      </c>
      <c r="E22" s="237">
        <v>179208456</v>
      </c>
      <c r="F22" s="109">
        <f t="shared" si="0"/>
        <v>11797</v>
      </c>
      <c r="G22" s="109">
        <f t="shared" si="0"/>
        <v>221235850</v>
      </c>
      <c r="H22" s="316"/>
      <c r="I22" s="317"/>
      <c r="J22" s="317"/>
    </row>
    <row r="23" spans="1:10" x14ac:dyDescent="0.35">
      <c r="A23" s="236" t="s">
        <v>47</v>
      </c>
      <c r="B23" s="237">
        <v>13870</v>
      </c>
      <c r="C23" s="237">
        <v>81926082</v>
      </c>
      <c r="D23" s="237">
        <v>17862</v>
      </c>
      <c r="E23" s="237">
        <v>182821249</v>
      </c>
      <c r="F23" s="109">
        <f t="shared" si="0"/>
        <v>31732</v>
      </c>
      <c r="G23" s="109">
        <f t="shared" si="0"/>
        <v>264747331</v>
      </c>
      <c r="H23" s="316"/>
      <c r="I23" s="317"/>
      <c r="J23" s="317"/>
    </row>
    <row r="24" spans="1:10" x14ac:dyDescent="0.35">
      <c r="A24" s="236" t="s">
        <v>1</v>
      </c>
      <c r="B24" s="237">
        <v>235</v>
      </c>
      <c r="C24" s="237">
        <v>5642934</v>
      </c>
      <c r="D24" s="237">
        <v>784</v>
      </c>
      <c r="E24" s="237">
        <v>26901534.199999999</v>
      </c>
      <c r="F24" s="109">
        <f t="shared" si="0"/>
        <v>1019</v>
      </c>
      <c r="G24" s="109">
        <f t="shared" si="0"/>
        <v>32544468.199999999</v>
      </c>
      <c r="H24" s="316"/>
      <c r="I24" s="317"/>
      <c r="J24" s="317"/>
    </row>
    <row r="25" spans="1:10" x14ac:dyDescent="0.35">
      <c r="A25" s="236" t="s">
        <v>9</v>
      </c>
      <c r="B25" s="237">
        <v>982</v>
      </c>
      <c r="C25" s="237">
        <v>3444570</v>
      </c>
      <c r="D25" s="237">
        <v>529</v>
      </c>
      <c r="E25" s="237">
        <v>4604000</v>
      </c>
      <c r="F25" s="109">
        <f t="shared" si="0"/>
        <v>1511</v>
      </c>
      <c r="G25" s="109">
        <f t="shared" si="0"/>
        <v>8048570</v>
      </c>
      <c r="H25" s="316"/>
      <c r="I25" s="317"/>
      <c r="J25" s="317"/>
    </row>
    <row r="26" spans="1:10" x14ac:dyDescent="0.35">
      <c r="A26" s="238" t="s">
        <v>2</v>
      </c>
      <c r="B26" s="239">
        <v>1074</v>
      </c>
      <c r="C26" s="239">
        <v>87629023</v>
      </c>
      <c r="D26" s="239">
        <v>6168</v>
      </c>
      <c r="E26" s="239">
        <v>1156528488.8</v>
      </c>
      <c r="F26" s="23">
        <f t="shared" si="0"/>
        <v>7242</v>
      </c>
      <c r="G26" s="23">
        <f t="shared" si="0"/>
        <v>1244157511.8</v>
      </c>
      <c r="H26" s="318">
        <f>G26/G2</f>
        <v>0.34576021093108722</v>
      </c>
      <c r="I26" s="319">
        <f>F26/F2</f>
        <v>2.5784482740204779E-3</v>
      </c>
      <c r="J26" s="319">
        <f>E26/G26</f>
        <v>0.9295675811391263</v>
      </c>
    </row>
    <row r="27" spans="1:10" x14ac:dyDescent="0.35">
      <c r="A27" s="240" t="s">
        <v>0</v>
      </c>
      <c r="B27" s="241">
        <v>332</v>
      </c>
      <c r="C27" s="241">
        <v>28676603</v>
      </c>
      <c r="D27" s="241">
        <v>2555</v>
      </c>
      <c r="E27" s="241">
        <v>483364048</v>
      </c>
      <c r="F27" s="110">
        <f t="shared" si="0"/>
        <v>2887</v>
      </c>
      <c r="G27" s="110">
        <f t="shared" si="0"/>
        <v>512040651</v>
      </c>
      <c r="H27" s="318"/>
      <c r="I27" s="319"/>
      <c r="J27" s="319"/>
    </row>
    <row r="28" spans="1:10" x14ac:dyDescent="0.35">
      <c r="A28" s="240" t="s">
        <v>47</v>
      </c>
      <c r="B28" s="241">
        <v>710</v>
      </c>
      <c r="C28" s="241">
        <v>52411263</v>
      </c>
      <c r="D28" s="241">
        <v>3352</v>
      </c>
      <c r="E28" s="241">
        <v>586064652</v>
      </c>
      <c r="F28" s="110">
        <f t="shared" si="0"/>
        <v>4062</v>
      </c>
      <c r="G28" s="110">
        <f t="shared" si="0"/>
        <v>638475915</v>
      </c>
      <c r="H28" s="318"/>
      <c r="I28" s="319"/>
      <c r="J28" s="319"/>
    </row>
    <row r="29" spans="1:10" x14ac:dyDescent="0.35">
      <c r="A29" s="240" t="s">
        <v>1</v>
      </c>
      <c r="B29" s="241">
        <v>26</v>
      </c>
      <c r="C29" s="241">
        <v>5844173</v>
      </c>
      <c r="D29" s="241">
        <v>237</v>
      </c>
      <c r="E29" s="241">
        <v>78767800.799999997</v>
      </c>
      <c r="F29" s="110">
        <f t="shared" si="0"/>
        <v>263</v>
      </c>
      <c r="G29" s="110">
        <f t="shared" si="0"/>
        <v>84611973.799999997</v>
      </c>
      <c r="H29" s="318"/>
      <c r="I29" s="319"/>
      <c r="J29" s="319"/>
    </row>
    <row r="30" spans="1:10" x14ac:dyDescent="0.35">
      <c r="A30" s="240" t="s">
        <v>9</v>
      </c>
      <c r="B30" s="241">
        <v>6</v>
      </c>
      <c r="C30" s="241">
        <v>696984</v>
      </c>
      <c r="D30" s="241">
        <v>24</v>
      </c>
      <c r="E30" s="241">
        <v>8331988</v>
      </c>
      <c r="F30" s="110">
        <f t="shared" si="0"/>
        <v>30</v>
      </c>
      <c r="G30" s="110">
        <f t="shared" si="0"/>
        <v>9028972</v>
      </c>
      <c r="H30" s="318"/>
      <c r="I30" s="319"/>
      <c r="J30" s="319"/>
    </row>
    <row r="31" spans="1:10" x14ac:dyDescent="0.35">
      <c r="A31" s="242" t="s">
        <v>8</v>
      </c>
      <c r="B31" s="243">
        <v>4058</v>
      </c>
      <c r="C31" s="243">
        <v>5405192.0999999996</v>
      </c>
      <c r="D31" s="243">
        <v>11874</v>
      </c>
      <c r="E31" s="243">
        <v>18360123.399999999</v>
      </c>
      <c r="F31" s="25">
        <f t="shared" si="0"/>
        <v>15932</v>
      </c>
      <c r="G31" s="25">
        <f t="shared" si="0"/>
        <v>23765315.5</v>
      </c>
      <c r="H31" s="320">
        <f>G31/G2</f>
        <v>6.6045500044730242E-3</v>
      </c>
      <c r="I31" s="321">
        <f>F31/F2</f>
        <v>5.6724437864808415E-3</v>
      </c>
      <c r="J31" s="321">
        <f>E31/G31</f>
        <v>0.77255963212438727</v>
      </c>
    </row>
    <row r="32" spans="1:10" x14ac:dyDescent="0.35">
      <c r="A32" s="244" t="s">
        <v>0</v>
      </c>
      <c r="B32" s="245">
        <v>308</v>
      </c>
      <c r="C32" s="245">
        <v>2281072</v>
      </c>
      <c r="D32" s="245">
        <v>704</v>
      </c>
      <c r="E32" s="245">
        <v>9201259</v>
      </c>
      <c r="F32" s="111">
        <f t="shared" si="0"/>
        <v>1012</v>
      </c>
      <c r="G32" s="111">
        <f t="shared" si="0"/>
        <v>11482331</v>
      </c>
      <c r="H32" s="320"/>
      <c r="I32" s="321"/>
      <c r="J32" s="321"/>
    </row>
    <row r="33" spans="1:10" x14ac:dyDescent="0.35">
      <c r="A33" s="244" t="s">
        <v>47</v>
      </c>
      <c r="B33" s="245">
        <v>3339</v>
      </c>
      <c r="C33" s="245">
        <v>2325404</v>
      </c>
      <c r="D33" s="245">
        <v>9120</v>
      </c>
      <c r="E33" s="245">
        <v>6448380</v>
      </c>
      <c r="F33" s="111">
        <f t="shared" si="0"/>
        <v>12459</v>
      </c>
      <c r="G33" s="111">
        <f t="shared" si="0"/>
        <v>8773784</v>
      </c>
      <c r="H33" s="320"/>
      <c r="I33" s="321"/>
      <c r="J33" s="321"/>
    </row>
    <row r="34" spans="1:10" x14ac:dyDescent="0.35">
      <c r="A34" s="244" t="s">
        <v>1</v>
      </c>
      <c r="B34" s="245">
        <v>100</v>
      </c>
      <c r="C34" s="245">
        <v>715129.1</v>
      </c>
      <c r="D34" s="245">
        <v>1870</v>
      </c>
      <c r="E34" s="245">
        <v>2581795.4</v>
      </c>
      <c r="F34" s="111">
        <f t="shared" si="0"/>
        <v>1970</v>
      </c>
      <c r="G34" s="111">
        <f t="shared" si="0"/>
        <v>3296924.5</v>
      </c>
      <c r="H34" s="320"/>
      <c r="I34" s="321"/>
      <c r="J34" s="321"/>
    </row>
    <row r="35" spans="1:10" x14ac:dyDescent="0.35">
      <c r="A35" s="244" t="s">
        <v>9</v>
      </c>
      <c r="B35" s="245">
        <v>311</v>
      </c>
      <c r="C35" s="245">
        <v>83587</v>
      </c>
      <c r="D35" s="245">
        <v>180</v>
      </c>
      <c r="E35" s="245">
        <v>128689</v>
      </c>
      <c r="F35" s="111">
        <f t="shared" si="0"/>
        <v>491</v>
      </c>
      <c r="G35" s="111">
        <f t="shared" si="0"/>
        <v>212276</v>
      </c>
      <c r="H35" s="320"/>
      <c r="I35" s="321"/>
      <c r="J35" s="321"/>
    </row>
    <row r="36" spans="1:10" x14ac:dyDescent="0.35">
      <c r="A36" s="227" t="s">
        <v>20</v>
      </c>
      <c r="B36" s="228">
        <v>449</v>
      </c>
      <c r="C36" s="228">
        <v>916025</v>
      </c>
      <c r="D36" s="228">
        <v>159</v>
      </c>
      <c r="E36" s="228">
        <v>512574.5</v>
      </c>
      <c r="F36" s="27">
        <f t="shared" ref="F36:G40" si="1">B36+D36</f>
        <v>608</v>
      </c>
      <c r="G36" s="27">
        <f t="shared" si="1"/>
        <v>1428599.5</v>
      </c>
      <c r="H36" s="322">
        <f>G36/G2</f>
        <v>3.9701794971395011E-4</v>
      </c>
      <c r="I36" s="323">
        <f>F36/F2</f>
        <v>2.1647287359906803E-4</v>
      </c>
      <c r="J36" s="323">
        <f>E36/G36</f>
        <v>0.35879509967629136</v>
      </c>
    </row>
    <row r="37" spans="1:10" x14ac:dyDescent="0.35">
      <c r="A37" s="229" t="s">
        <v>0</v>
      </c>
      <c r="B37" s="107"/>
      <c r="C37" s="107"/>
      <c r="D37" s="107"/>
      <c r="E37" s="107"/>
      <c r="F37" s="112">
        <f t="shared" si="1"/>
        <v>0</v>
      </c>
      <c r="G37" s="112">
        <f t="shared" si="1"/>
        <v>0</v>
      </c>
      <c r="H37" s="322"/>
      <c r="I37" s="323"/>
      <c r="J37" s="323"/>
    </row>
    <row r="38" spans="1:10" x14ac:dyDescent="0.35">
      <c r="A38" s="229" t="s">
        <v>47</v>
      </c>
      <c r="B38" s="107">
        <v>0</v>
      </c>
      <c r="C38" s="107">
        <v>0</v>
      </c>
      <c r="D38" s="107">
        <v>0</v>
      </c>
      <c r="E38" s="107">
        <v>0</v>
      </c>
      <c r="F38" s="112">
        <f t="shared" si="1"/>
        <v>0</v>
      </c>
      <c r="G38" s="112">
        <f t="shared" si="1"/>
        <v>0</v>
      </c>
      <c r="H38" s="322"/>
      <c r="I38" s="323"/>
      <c r="J38" s="323"/>
    </row>
    <row r="39" spans="1:10" x14ac:dyDescent="0.35">
      <c r="A39" s="229" t="s">
        <v>1</v>
      </c>
      <c r="B39" s="107">
        <v>449</v>
      </c>
      <c r="C39" s="107">
        <v>916025</v>
      </c>
      <c r="D39" s="107">
        <v>159</v>
      </c>
      <c r="E39" s="107">
        <v>512574.5</v>
      </c>
      <c r="F39" s="112">
        <f t="shared" si="1"/>
        <v>608</v>
      </c>
      <c r="G39" s="112">
        <f t="shared" si="1"/>
        <v>1428599.5</v>
      </c>
      <c r="H39" s="322"/>
      <c r="I39" s="323"/>
      <c r="J39" s="323"/>
    </row>
    <row r="40" spans="1:10" x14ac:dyDescent="0.35">
      <c r="A40" s="229" t="s">
        <v>9</v>
      </c>
      <c r="B40" s="107">
        <v>0</v>
      </c>
      <c r="C40" s="107">
        <v>0</v>
      </c>
      <c r="D40" s="107">
        <v>0</v>
      </c>
      <c r="E40" s="107">
        <v>0</v>
      </c>
      <c r="F40" s="112">
        <f t="shared" si="1"/>
        <v>0</v>
      </c>
      <c r="G40" s="112">
        <f t="shared" si="1"/>
        <v>0</v>
      </c>
      <c r="H40" s="322"/>
      <c r="I40" s="323"/>
      <c r="J40" s="323"/>
    </row>
    <row r="42" spans="1:10" x14ac:dyDescent="0.35">
      <c r="F42" s="113"/>
    </row>
    <row r="43" spans="1:10" x14ac:dyDescent="0.35">
      <c r="A43" s="102" t="s">
        <v>14</v>
      </c>
    </row>
    <row r="44" spans="1:10" x14ac:dyDescent="0.35">
      <c r="A44" s="102" t="s">
        <v>15</v>
      </c>
    </row>
    <row r="45" spans="1:10" x14ac:dyDescent="0.35">
      <c r="A45" s="102" t="s">
        <v>16</v>
      </c>
    </row>
    <row r="46" spans="1:10" x14ac:dyDescent="0.35">
      <c r="A46" s="102" t="s">
        <v>17</v>
      </c>
    </row>
    <row r="47" spans="1:10" x14ac:dyDescent="0.35">
      <c r="A47" t="s">
        <v>50</v>
      </c>
    </row>
    <row r="48" spans="1:10" x14ac:dyDescent="0.35">
      <c r="A48" s="102" t="s">
        <v>19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0"/>
  <sheetViews>
    <sheetView topLeftCell="A48" workbookViewId="0">
      <selection activeCell="E2" sqref="E2"/>
    </sheetView>
  </sheetViews>
  <sheetFormatPr defaultRowHeight="14.5" x14ac:dyDescent="0.35"/>
  <cols>
    <col min="1" max="1" width="17.453125" customWidth="1"/>
    <col min="2" max="2" width="14.453125" style="1" customWidth="1"/>
    <col min="3" max="3" width="15.7265625" style="1" customWidth="1"/>
    <col min="4" max="4" width="14.7265625" style="1" customWidth="1"/>
    <col min="5" max="5" width="17.26953125" style="1" customWidth="1"/>
    <col min="6" max="6" width="13.54296875" customWidth="1"/>
    <col min="7" max="7" width="14.7265625" customWidth="1"/>
    <col min="8" max="8" width="15.7265625" customWidth="1"/>
    <col min="9" max="9" width="11.81640625" customWidth="1"/>
    <col min="10" max="10" width="13.7265625" bestFit="1" customWidth="1"/>
    <col min="11" max="12" width="15" customWidth="1"/>
    <col min="13" max="13" width="13.7265625" customWidth="1"/>
    <col min="14" max="16" width="13.81640625" bestFit="1" customWidth="1"/>
  </cols>
  <sheetData>
    <row r="1" spans="1:16" ht="15" thickBot="1" x14ac:dyDescent="0.4">
      <c r="A1" s="120" t="s">
        <v>51</v>
      </c>
      <c r="B1" s="332" t="s">
        <v>0</v>
      </c>
      <c r="C1" s="333"/>
      <c r="D1" s="334" t="s">
        <v>47</v>
      </c>
      <c r="E1" s="335"/>
      <c r="F1" s="336" t="s">
        <v>1</v>
      </c>
      <c r="G1" s="337"/>
      <c r="H1" s="338" t="s">
        <v>9</v>
      </c>
      <c r="I1" s="339"/>
      <c r="J1" s="340" t="s">
        <v>52</v>
      </c>
      <c r="K1" s="341"/>
      <c r="L1" s="347" t="s">
        <v>53</v>
      </c>
      <c r="M1" s="348"/>
      <c r="N1" s="342" t="s">
        <v>54</v>
      </c>
      <c r="O1" s="343"/>
      <c r="P1" s="344"/>
    </row>
    <row r="2" spans="1:16" ht="15" thickBot="1" x14ac:dyDescent="0.4">
      <c r="A2" s="121">
        <v>3.4121412000000001E-3</v>
      </c>
      <c r="B2" s="122" t="s">
        <v>55</v>
      </c>
      <c r="C2" s="123" t="s">
        <v>56</v>
      </c>
      <c r="D2" s="124" t="s">
        <v>55</v>
      </c>
      <c r="E2" s="125" t="s">
        <v>56</v>
      </c>
      <c r="F2" s="126" t="s">
        <v>55</v>
      </c>
      <c r="G2" s="127" t="s">
        <v>56</v>
      </c>
      <c r="H2" s="128" t="s">
        <v>55</v>
      </c>
      <c r="I2" s="129" t="s">
        <v>56</v>
      </c>
      <c r="J2" s="130" t="s">
        <v>55</v>
      </c>
      <c r="K2" s="131" t="s">
        <v>56</v>
      </c>
      <c r="L2" s="132" t="s">
        <v>55</v>
      </c>
      <c r="M2" s="133" t="s">
        <v>56</v>
      </c>
      <c r="N2" s="134" t="s">
        <v>55</v>
      </c>
      <c r="O2" s="135" t="s">
        <v>56</v>
      </c>
      <c r="P2" s="136" t="s">
        <v>57</v>
      </c>
    </row>
    <row r="3" spans="1:16" x14ac:dyDescent="0.35">
      <c r="A3" s="137" t="s">
        <v>58</v>
      </c>
      <c r="B3" s="138">
        <f>B11+B16+B21</f>
        <v>668525.5</v>
      </c>
      <c r="C3" s="139">
        <f>C11+C16+C21</f>
        <v>4713981126</v>
      </c>
      <c r="D3" s="140">
        <f>B12+B17+B22</f>
        <v>490191.33333333331</v>
      </c>
      <c r="E3" s="141">
        <f>C12+C17+C22</f>
        <v>3117232350</v>
      </c>
      <c r="F3" s="142">
        <f>B13+B18</f>
        <v>131399.16666666666</v>
      </c>
      <c r="G3" s="143">
        <f>C13+C18</f>
        <v>971232560.4000001</v>
      </c>
      <c r="H3" s="144">
        <f>B14+B19</f>
        <v>17574</v>
      </c>
      <c r="I3" s="145">
        <f>C14+C19</f>
        <v>118980973</v>
      </c>
      <c r="J3" s="146">
        <f>D10+D15+D20</f>
        <v>1110104.3333333335</v>
      </c>
      <c r="K3" s="147">
        <f>E10+E15+E20</f>
        <v>8125480977.6999998</v>
      </c>
      <c r="L3" s="148">
        <f>B3+D3+F3+H3</f>
        <v>1307690</v>
      </c>
      <c r="M3" s="149">
        <f>C3+E3+G3+I3</f>
        <v>8921427009.3999996</v>
      </c>
      <c r="N3" s="150">
        <f>L3+J3</f>
        <v>2417794.3333333335</v>
      </c>
      <c r="O3" s="151">
        <f>M3+K3</f>
        <v>17046907987.099998</v>
      </c>
      <c r="P3" s="152">
        <f>O3*$A$2</f>
        <v>58166457.075392976</v>
      </c>
    </row>
    <row r="4" spans="1:16" ht="15" thickBot="1" x14ac:dyDescent="0.4">
      <c r="A4" s="153" t="s">
        <v>59</v>
      </c>
      <c r="B4" s="154">
        <f>B24+B29+B34</f>
        <v>79540.750000000015</v>
      </c>
      <c r="C4" s="155">
        <f>C24+C29+C34</f>
        <v>1816367866</v>
      </c>
      <c r="D4" s="156">
        <f>B25+B30+B35</f>
        <v>66546.166666666672</v>
      </c>
      <c r="E4" s="157">
        <f>C25+C30+C35</f>
        <v>2082449459</v>
      </c>
      <c r="F4" s="158">
        <f>B26+B31+B36</f>
        <v>11643.583333333334</v>
      </c>
      <c r="G4" s="159">
        <f>C26+C31+C36</f>
        <v>387601499.5</v>
      </c>
      <c r="H4" s="144">
        <f>B27+B32+B37</f>
        <v>2570.2499999999995</v>
      </c>
      <c r="I4" s="145">
        <f>C27+C32+C37</f>
        <v>58051356</v>
      </c>
      <c r="J4" s="160">
        <f>D23+D28+D33</f>
        <v>193895.5</v>
      </c>
      <c r="K4" s="161">
        <f>E23+E28+E33</f>
        <v>23161446995.399998</v>
      </c>
      <c r="L4" s="153">
        <f t="shared" ref="L4:M5" si="0">B4+D4+F4+H4</f>
        <v>160300.75000000003</v>
      </c>
      <c r="M4" s="162">
        <f t="shared" si="0"/>
        <v>4344470180.5</v>
      </c>
      <c r="N4" s="163">
        <f>L4+J4</f>
        <v>354196.25</v>
      </c>
      <c r="O4" s="164">
        <f>+M4+K4</f>
        <v>27505917175.899998</v>
      </c>
      <c r="P4" s="165">
        <f>O4*$A$2</f>
        <v>93854073.239676028</v>
      </c>
    </row>
    <row r="5" spans="1:16" ht="15" thickBot="1" x14ac:dyDescent="0.4">
      <c r="A5" s="166" t="s">
        <v>60</v>
      </c>
      <c r="B5" s="154">
        <f>B39+B44</f>
        <v>303.41666666666669</v>
      </c>
      <c r="C5" s="155">
        <f>C39+C44</f>
        <v>21993721</v>
      </c>
      <c r="D5" s="156">
        <f>B40+B45</f>
        <v>3322.5</v>
      </c>
      <c r="E5" s="157">
        <f>C40+C45</f>
        <v>22011956</v>
      </c>
      <c r="F5" s="158">
        <f>B41+B46</f>
        <v>522</v>
      </c>
      <c r="G5" s="159">
        <f>C41+C46</f>
        <v>17095930.799999997</v>
      </c>
      <c r="H5" s="144">
        <f>B42+B47</f>
        <v>306.33333333333331</v>
      </c>
      <c r="I5" s="145">
        <f>C42+C47</f>
        <v>801648</v>
      </c>
      <c r="J5" s="167">
        <f>D38+D43</f>
        <v>12123.583333333334</v>
      </c>
      <c r="K5" s="168">
        <f>E38+E43</f>
        <v>189839879.10000002</v>
      </c>
      <c r="L5" s="166">
        <f t="shared" si="0"/>
        <v>4454.2499999999991</v>
      </c>
      <c r="M5" s="166">
        <f t="shared" si="0"/>
        <v>61903255.799999997</v>
      </c>
      <c r="N5" s="169">
        <f>L5+J5</f>
        <v>16577.833333333332</v>
      </c>
      <c r="O5" s="170">
        <f>M5+K5</f>
        <v>251743134.90000004</v>
      </c>
      <c r="P5" s="171">
        <f>O5*$A$2</f>
        <v>858983.12240944803</v>
      </c>
    </row>
    <row r="6" spans="1:16" ht="15.5" thickTop="1" thickBot="1" x14ac:dyDescent="0.4">
      <c r="A6" s="172" t="s">
        <v>54</v>
      </c>
      <c r="B6" s="173">
        <f t="shared" ref="B6:O6" si="1">SUM(B3:B5)</f>
        <v>748369.66666666663</v>
      </c>
      <c r="C6" s="174">
        <f t="shared" si="1"/>
        <v>6552342713</v>
      </c>
      <c r="D6" s="175">
        <f t="shared" si="1"/>
        <v>560060</v>
      </c>
      <c r="E6" s="176">
        <f t="shared" si="1"/>
        <v>5221693765</v>
      </c>
      <c r="F6" s="177">
        <f t="shared" si="1"/>
        <v>143564.75</v>
      </c>
      <c r="G6" s="178">
        <f t="shared" si="1"/>
        <v>1375929990.7</v>
      </c>
      <c r="H6" s="179">
        <f t="shared" si="1"/>
        <v>20450.583333333332</v>
      </c>
      <c r="I6" s="180">
        <f t="shared" si="1"/>
        <v>177833977</v>
      </c>
      <c r="J6" s="181">
        <f t="shared" si="1"/>
        <v>1316123.4166666667</v>
      </c>
      <c r="K6" s="182">
        <f t="shared" si="1"/>
        <v>31476767852.199997</v>
      </c>
      <c r="L6" s="183">
        <f>SUM(L3:L5)</f>
        <v>1472445</v>
      </c>
      <c r="M6" s="183">
        <f t="shared" si="1"/>
        <v>13327800445.699999</v>
      </c>
      <c r="N6" s="184">
        <f t="shared" si="1"/>
        <v>2788568.416666667</v>
      </c>
      <c r="O6" s="185">
        <f t="shared" si="1"/>
        <v>44804568297.900002</v>
      </c>
      <c r="P6" s="186">
        <f>SUM(P3:P5)</f>
        <v>152879513.43747848</v>
      </c>
    </row>
    <row r="7" spans="1:16" ht="15" thickBot="1" x14ac:dyDescent="0.4">
      <c r="B7" s="187"/>
      <c r="L7" s="1"/>
    </row>
    <row r="8" spans="1:16" ht="44" thickBot="1" x14ac:dyDescent="0.4">
      <c r="A8" s="2">
        <f>JAN!A1</f>
        <v>2018</v>
      </c>
      <c r="B8" s="3" t="s">
        <v>62</v>
      </c>
      <c r="C8" s="3" t="s">
        <v>63</v>
      </c>
      <c r="D8" s="3" t="s">
        <v>61</v>
      </c>
      <c r="E8" s="3" t="s">
        <v>64</v>
      </c>
      <c r="F8" s="3" t="s">
        <v>11</v>
      </c>
      <c r="G8" s="3" t="s">
        <v>10</v>
      </c>
      <c r="H8" s="15" t="s">
        <v>12</v>
      </c>
      <c r="I8" s="15" t="s">
        <v>13</v>
      </c>
      <c r="J8" s="301" t="s">
        <v>68</v>
      </c>
      <c r="K8" s="302" t="s">
        <v>69</v>
      </c>
      <c r="L8" s="303" t="s">
        <v>70</v>
      </c>
    </row>
    <row r="9" spans="1:16" ht="26.5" thickBot="1" x14ac:dyDescent="0.4">
      <c r="A9" s="216" t="s">
        <v>65</v>
      </c>
      <c r="B9" s="204">
        <f>AVERAGE(JAN!B2,FEB!B2,MAR!B2,APR!B2,MAY!B2,JUNE!B2,JULY!B2,AUG!B2,SEP!B2,OCT!B2,NOV!B2,DEC!B2)</f>
        <v>1472445</v>
      </c>
      <c r="C9" s="204">
        <f>C10+C15+C20+C23+C28+C33+C38+C43</f>
        <v>13327800445.700003</v>
      </c>
      <c r="D9" s="204">
        <f>AVERAGE(JAN!D2,FEB!D2,MAR!D2,APR!D2,MAY!D2,JUNE!D2,JULY!D2,AUG!D2,SEP!D2,OCT!D2,NOV!D2,DEC!D2)</f>
        <v>1316123.4166666667</v>
      </c>
      <c r="E9" s="204">
        <f>E10+E15+E20+E23+E28+E33+E38+E43</f>
        <v>31476767852.199997</v>
      </c>
      <c r="F9" s="16">
        <f t="shared" ref="F9:G23" si="2">B9+D9</f>
        <v>2788568.416666667</v>
      </c>
      <c r="G9" s="16">
        <f t="shared" si="2"/>
        <v>44804568297.900002</v>
      </c>
      <c r="H9" s="13">
        <f>SUM(H10:H42)</f>
        <v>0.99961601041916937</v>
      </c>
      <c r="I9" s="14">
        <f>SUM(I10:I42)</f>
        <v>0.99979538485413399</v>
      </c>
      <c r="J9" s="292">
        <f>E9/G9</f>
        <v>0.7025347871430182</v>
      </c>
      <c r="K9" s="304"/>
      <c r="L9" s="305"/>
      <c r="N9" s="1"/>
      <c r="P9" s="1"/>
    </row>
    <row r="10" spans="1:16" x14ac:dyDescent="0.35">
      <c r="A10" s="188" t="s">
        <v>21</v>
      </c>
      <c r="B10" s="190">
        <f>AVERAGE(JAN!B3,FEB!B3,MAR!B3,APR!B3,MAY!B3,JUNE!B3,JULY!B3,AUG!B3,SEP!B3,OCT!B3,NOV!B3,DEC!B3)</f>
        <v>1174795</v>
      </c>
      <c r="C10" s="190">
        <f>SUM(JAN!C3,FEB!C3,MAR!C3,APR!C3,MAY!C3,JUNE!C3,JULY!C3,AUG!C3,SEP!C3,OCT!C3,NOV!C3,DEC!C3)</f>
        <v>8001652333.2000008</v>
      </c>
      <c r="D10" s="190">
        <f>AVERAGE(JAN!D3,FEB!D3,MAR!D3,APR!D3,MAY!D3,JUNE!D3,JULY!D3,AUG!D3,SEP!D3,OCT!D3,NOV!D3,DEC!D3)</f>
        <v>968745.5</v>
      </c>
      <c r="E10" s="190">
        <f>SUM(JAN!E3,FEB!E3,MAR!E3,APR!E3,MAY!E3,JUNE!E3,JULY!E3,AUG!E3,SEP!E3,OCT!E3,NOV!E3,DEC!E3)+229933810</f>
        <v>7190824732.6999998</v>
      </c>
      <c r="F10" s="4">
        <f t="shared" si="2"/>
        <v>2143540.5</v>
      </c>
      <c r="G10" s="4">
        <f t="shared" si="2"/>
        <v>15192477065.900002</v>
      </c>
      <c r="H10" s="307">
        <f>G10/G$9</f>
        <v>0.33908321501698468</v>
      </c>
      <c r="I10" s="308">
        <f>F10/F9</f>
        <v>0.7686885095551268</v>
      </c>
      <c r="J10" s="345">
        <f>E12/G12</f>
        <v>0.55195649116861034</v>
      </c>
      <c r="K10" s="286">
        <f>G10/F10</f>
        <v>7087.5624071017091</v>
      </c>
      <c r="L10" s="287">
        <f>K10/12</f>
        <v>590.63020059180906</v>
      </c>
      <c r="M10" s="1"/>
      <c r="O10" s="1"/>
    </row>
    <row r="11" spans="1:16" x14ac:dyDescent="0.35">
      <c r="A11" s="189" t="s">
        <v>22</v>
      </c>
      <c r="B11" s="190">
        <f>AVERAGE(JAN!B4,FEB!B4,MAR!B4,APR!B4,MAY!B4,JUNE!B4,JULY!B4,AUG!B4,SEP!B4,OCT!B4,NOV!B4,DEC!B4)</f>
        <v>599517.83333333337</v>
      </c>
      <c r="C11" s="190">
        <f>SUM(JAN!C4,FEB!C4,MAR!C4,APR!C4,MAY!C4,JUNE!C4,JULY!C4,AUG!C4,SEP!C4,OCT!C4,NOV!C4,DEC!C4)</f>
        <v>4217471371</v>
      </c>
      <c r="D11" s="190">
        <f>AVERAGE(JAN!D4,FEB!D4,MAR!D4,APR!D4,MAY!D4,JUNE!D4,JULY!D4,AUG!D4,SEP!D4,OCT!D4,NOV!D4,DEC!D4)</f>
        <v>426212.75</v>
      </c>
      <c r="E11" s="190">
        <f>SUM(JAN!E4,FEB!E4,MAR!E4,APR!E4,MAY!E4,JUNE!E4,JULY!E4,AUG!E4,SEP!E4,OCT!E4,NOV!E4,DEC!E4)</f>
        <v>3292163506</v>
      </c>
      <c r="F11" s="5">
        <f t="shared" si="2"/>
        <v>1025730.5833333334</v>
      </c>
      <c r="G11" s="5">
        <f t="shared" si="2"/>
        <v>7509634877</v>
      </c>
      <c r="H11" s="307"/>
      <c r="I11" s="308"/>
      <c r="J11" s="345"/>
      <c r="K11" s="288"/>
      <c r="L11" s="289"/>
    </row>
    <row r="12" spans="1:16" x14ac:dyDescent="0.35">
      <c r="A12" s="189" t="s">
        <v>23</v>
      </c>
      <c r="B12" s="190">
        <f>AVERAGE(JAN!B5,FEB!B5,MAR!B5,APR!B5,MAY!B5,JUNE!B5,JULY!B5,AUG!B5,SEP!B5,OCT!B5,NOV!B5,DEC!B5)</f>
        <v>449374.75</v>
      </c>
      <c r="C12" s="190">
        <f>SUM(JAN!C5,FEB!C5,MAR!C5,APR!C5,MAY!C5,JUNE!C5,JULY!C5,AUG!C5,SEP!C5,OCT!C5,NOV!C5,DEC!C5)</f>
        <v>2880796005</v>
      </c>
      <c r="D12" s="190">
        <f>AVERAGE(JAN!D5,FEB!D5,MAR!D5,APR!D5,MAY!D5,JUNE!D5,JULY!D5,AUG!D5,SEP!D5,OCT!D5,NOV!D5,DEC!D5)</f>
        <v>494821.25</v>
      </c>
      <c r="E12" s="190">
        <v>3548927779</v>
      </c>
      <c r="F12" s="5">
        <f>B12+D12</f>
        <v>944196</v>
      </c>
      <c r="G12" s="5">
        <f>C12+E12</f>
        <v>6429723784</v>
      </c>
      <c r="H12" s="307"/>
      <c r="I12" s="308"/>
      <c r="J12" s="345"/>
      <c r="K12" s="288"/>
      <c r="L12" s="289"/>
    </row>
    <row r="13" spans="1:16" x14ac:dyDescent="0.35">
      <c r="A13" s="189" t="s">
        <v>24</v>
      </c>
      <c r="B13" s="190">
        <f>AVERAGE(JAN!B6,FEB!B6,MAR!B6,APR!B6,MAY!B6,JUNE!B6,JULY!B6,AUG!B6,SEP!B6,OCT!B6,NOV!B6,DEC!B6)</f>
        <v>111135.08333333333</v>
      </c>
      <c r="C13" s="190">
        <f>SUM(JAN!C6,FEB!C6,MAR!C6,APR!C6,MAY!C6,JUNE!C6,JULY!C6,AUG!C6,SEP!C6,OCT!C6,NOV!C6,DEC!C6)</f>
        <v>804620373.20000005</v>
      </c>
      <c r="D13" s="190">
        <f>AVERAGE(JAN!D6,FEB!D6,MAR!D6,APR!D6,MAY!D6,JUNE!D6,JULY!D6,AUG!D6,SEP!D6,OCT!D6,NOV!D6,DEC!D6)</f>
        <v>41107.916666666664</v>
      </c>
      <c r="E13" s="190">
        <f>SUM(JAN!E6,FEB!E6,MAR!E6,APR!E6,MAY!E6,JUNE!E6,JULY!E6,AUG!E6,SEP!E6,OCT!E6,NOV!E6,DEC!E6)</f>
        <v>296853822.69999999</v>
      </c>
      <c r="F13" s="5">
        <f t="shared" si="2"/>
        <v>152243</v>
      </c>
      <c r="G13" s="5">
        <f>C13+E13</f>
        <v>1101474195.9000001</v>
      </c>
      <c r="H13" s="307"/>
      <c r="I13" s="308"/>
      <c r="J13" s="345"/>
      <c r="K13" s="288"/>
      <c r="L13" s="289"/>
    </row>
    <row r="14" spans="1:16" ht="15" thickBot="1" x14ac:dyDescent="0.4">
      <c r="A14" s="189" t="s">
        <v>25</v>
      </c>
      <c r="B14" s="190">
        <f>AVERAGE(JAN!B7,FEB!B7,MAR!B7,APR!B7,MAY!B7,JUNE!B7,JULY!B7,AUG!B7,SEP!B7,OCT!B7,NOV!B7,DEC!B7)</f>
        <v>14767.333333333334</v>
      </c>
      <c r="C14" s="190">
        <f>SUM(JAN!C7,FEB!C7,MAR!C7,APR!C7,MAY!C7,JUNE!C7,JULY!C7,AUG!C7,SEP!C7,OCT!C7,NOV!C7,DEC!C7)</f>
        <v>98764584</v>
      </c>
      <c r="D14" s="190">
        <f>AVERAGE(JAN!D7,FEB!D7,MAR!D7,APR!D7,MAY!D7,JUNE!D7,JULY!D7,AUG!D7,SEP!D7,OCT!D7,NOV!D7,DEC!D7)</f>
        <v>6603.583333333333</v>
      </c>
      <c r="E14" s="190">
        <f>SUM(JAN!E7,FEB!E7,MAR!E7,APR!E7,MAY!E7,JUNE!E7,JULY!E7,AUG!E7,SEP!E7,OCT!E7,NOV!E7,DEC!E7)</f>
        <v>52879625</v>
      </c>
      <c r="F14" s="5">
        <f t="shared" si="2"/>
        <v>21370.916666666668</v>
      </c>
      <c r="G14" s="5">
        <f>C14+E14</f>
        <v>151644209</v>
      </c>
      <c r="H14" s="307"/>
      <c r="I14" s="308"/>
      <c r="J14" s="345"/>
      <c r="K14" s="290"/>
      <c r="L14" s="291"/>
    </row>
    <row r="15" spans="1:16" x14ac:dyDescent="0.35">
      <c r="A15" s="191" t="s">
        <v>26</v>
      </c>
      <c r="B15" s="212">
        <f>AVERAGE(JAN!B8,FEB!B8,MAR!B8,APR!B8,MAY!B8,JUNE!B8,JULY!B8,AUG!B8,SEP!B8,OCT!B8,NOV!B8,DEC!B8)</f>
        <v>131778.25</v>
      </c>
      <c r="C15" s="212">
        <f>SUM(JAN!C8,FEB!C8,MAR!C8,APR!C8,MAY!C8,JUNE!C8,JULY!C8,AUG!C8,SEP!C8,OCT!C8,NOV!C8,DEC!C8)</f>
        <v>911499802.20000005</v>
      </c>
      <c r="D15" s="212">
        <f>AVERAGE(JAN!D8,FEB!D8,MAR!D8,APR!D8,MAY!D8,JUNE!D8,JULY!D8,AUG!D8,SEP!D8,OCT!D8,NOV!D8,DEC!D8)</f>
        <v>137883.41666666666</v>
      </c>
      <c r="E15" s="212">
        <f>SUM(JAN!E8,FEB!E8,MAR!E8,APR!E8,MAY!E8,JUNE!E8,JULY!E8,AUG!E8,SEP!E8,OCT!E8,NOV!E8,DEC!E8)</f>
        <v>909718183</v>
      </c>
      <c r="F15" s="17">
        <f t="shared" si="2"/>
        <v>269661.66666666663</v>
      </c>
      <c r="G15" s="17">
        <f t="shared" si="2"/>
        <v>1821217985.2</v>
      </c>
      <c r="H15" s="324">
        <f>G15/G9</f>
        <v>4.0648042250757736E-2</v>
      </c>
      <c r="I15" s="325">
        <f>F15/F9</f>
        <v>9.6702546387227764E-2</v>
      </c>
      <c r="J15" s="346">
        <f>E15/G15</f>
        <v>0.49951087151168111</v>
      </c>
      <c r="K15" s="286">
        <f>G15/F15</f>
        <v>6753.7147853174047</v>
      </c>
      <c r="L15" s="287">
        <f>K15/12</f>
        <v>562.80956544311709</v>
      </c>
    </row>
    <row r="16" spans="1:16" x14ac:dyDescent="0.35">
      <c r="A16" s="192" t="s">
        <v>22</v>
      </c>
      <c r="B16" s="212">
        <f>AVERAGE(JAN!B9,FEB!B9,MAR!B9,APR!B9,MAY!B9,JUNE!B9,JULY!B9,AUG!B9,SEP!B9,OCT!B9,NOV!B9,DEC!B9)</f>
        <v>68962.166666666672</v>
      </c>
      <c r="C16" s="212">
        <f>SUM(JAN!C9,FEB!C9,MAR!C9,APR!C9,MAY!C9,JUNE!C9,JULY!C9,AUG!C9,SEP!C9,OCT!C9,NOV!C9,DEC!C9)</f>
        <v>495056774</v>
      </c>
      <c r="D16" s="212">
        <f>AVERAGE(JAN!D9,FEB!D9,MAR!D9,APR!D9,MAY!D9,JUNE!D9,JULY!D9,AUG!D9,SEP!D9,OCT!D9,NOV!D9,DEC!D9)</f>
        <v>70268.166666666672</v>
      </c>
      <c r="E16" s="212">
        <f>SUM(JAN!E9,FEB!E9,MAR!E9,APR!E9,MAY!E9,JUNE!E9,JULY!E9,AUG!E9,SEP!E9,OCT!E9,NOV!E9,DEC!E9)</f>
        <v>490032967</v>
      </c>
      <c r="F16" s="18">
        <f t="shared" si="2"/>
        <v>139230.33333333334</v>
      </c>
      <c r="G16" s="18">
        <f>C16+E16</f>
        <v>985089741</v>
      </c>
      <c r="H16" s="324"/>
      <c r="I16" s="325"/>
      <c r="J16" s="346"/>
      <c r="K16" s="293"/>
      <c r="L16" s="294"/>
    </row>
    <row r="17" spans="1:13" x14ac:dyDescent="0.35">
      <c r="A17" s="192" t="s">
        <v>23</v>
      </c>
      <c r="B17" s="212">
        <f>AVERAGE(JAN!B10,FEB!B10,MAR!B10,APR!B10,MAY!B10,JUNE!B10,JULY!B10,AUG!B10,SEP!B10,OCT!B10,NOV!B10,DEC!B10)</f>
        <v>39745.333333333336</v>
      </c>
      <c r="C17" s="212">
        <f>SUM(JAN!C10,FEB!C10,MAR!C10,APR!C10,MAY!C10,JUNE!C10,JULY!C10,AUG!C10,SEP!C10,OCT!C10,NOV!C10,DEC!C10)</f>
        <v>229614452</v>
      </c>
      <c r="D17" s="212">
        <f>AVERAGE(JAN!D10,FEB!D10,MAR!D10,APR!D10,MAY!D10,JUNE!D10,JULY!D10,AUG!D10,SEP!D10,OCT!D10,NOV!D10,DEC!D10)</f>
        <v>50040.333333333336</v>
      </c>
      <c r="E17" s="212">
        <f>SUM(JAN!E10,FEB!E10,MAR!E10,APR!E10,MAY!E10,JUNE!E10,JULY!E10,AUG!E10,SEP!E10,OCT!E10,NOV!E10,DEC!E10)</f>
        <v>291930435</v>
      </c>
      <c r="F17" s="18">
        <f t="shared" si="2"/>
        <v>89785.666666666672</v>
      </c>
      <c r="G17" s="18">
        <f>C17+E17</f>
        <v>521544887</v>
      </c>
      <c r="H17" s="324"/>
      <c r="I17" s="325"/>
      <c r="J17" s="346"/>
      <c r="K17" s="293"/>
      <c r="L17" s="294"/>
    </row>
    <row r="18" spans="1:13" x14ac:dyDescent="0.35">
      <c r="A18" s="192" t="s">
        <v>24</v>
      </c>
      <c r="B18" s="212">
        <f>AVERAGE(JAN!B11,FEB!B11,MAR!B11,APR!B11,MAY!B11,JUNE!B11,JULY!B11,AUG!B11,SEP!B11,OCT!B11,NOV!B11,DEC!B11)</f>
        <v>20264.083333333332</v>
      </c>
      <c r="C18" s="212">
        <f>SUM(JAN!C11,FEB!C11,MAR!C11,APR!C11,MAY!C11,JUNE!C11,JULY!C11,AUG!C11,SEP!C11,OCT!C11,NOV!C11,DEC!C11)</f>
        <v>166612187.19999999</v>
      </c>
      <c r="D18" s="212">
        <f>AVERAGE(JAN!D11,FEB!D11,MAR!D11,APR!D11,MAY!D11,JUNE!D11,JULY!D11,AUG!D11,SEP!D11,OCT!D11,NOV!D11,DEC!D11)</f>
        <v>16097.583333333334</v>
      </c>
      <c r="E18" s="212">
        <f>SUM(JAN!E11,FEB!E11,MAR!E11,APR!E11,MAY!E11,JUNE!E11,JULY!E11,AUG!E11,SEP!E11,OCT!E11,NOV!E11,DEC!E11)</f>
        <v>117013056</v>
      </c>
      <c r="F18" s="18">
        <f t="shared" si="2"/>
        <v>36361.666666666664</v>
      </c>
      <c r="G18" s="18">
        <f>C18+E18</f>
        <v>283625243.19999999</v>
      </c>
      <c r="H18" s="324"/>
      <c r="I18" s="325"/>
      <c r="J18" s="346"/>
      <c r="K18" s="293"/>
      <c r="L18" s="294"/>
    </row>
    <row r="19" spans="1:13" ht="15" thickBot="1" x14ac:dyDescent="0.4">
      <c r="A19" s="192" t="s">
        <v>25</v>
      </c>
      <c r="B19" s="212">
        <f>AVERAGE(JAN!B12,FEB!B12,MAR!B12,APR!B12,MAY!B12,JUNE!B12,JULY!B12,AUG!B12,SEP!B12,OCT!B12,NOV!B12,DEC!B12)</f>
        <v>2806.6666666666665</v>
      </c>
      <c r="C19" s="212">
        <f>SUM(JAN!C12,FEB!C12,MAR!C12,APR!C12,MAY!C12,JUNE!C12,JULY!C12,AUG!C12,SEP!C12,OCT!C12,NOV!C12,DEC!C12)</f>
        <v>20216389</v>
      </c>
      <c r="D19" s="212">
        <f>AVERAGE(JAN!D12,FEB!D12,MAR!D12,APR!D12,MAY!D12,JUNE!D12,JULY!D12,AUG!D12,SEP!D12,OCT!D12,NOV!D12,DEC!D12)</f>
        <v>1477.3333333333333</v>
      </c>
      <c r="E19" s="212">
        <f>SUM(JAN!E12,FEB!E12,MAR!E12,APR!E12,MAY!E12,JUNE!E12,JULY!E12,AUG!E12,SEP!E12,OCT!E12,NOV!E12,DEC!E12)</f>
        <v>10741725</v>
      </c>
      <c r="F19" s="18">
        <f t="shared" si="2"/>
        <v>4284</v>
      </c>
      <c r="G19" s="18">
        <f t="shared" si="2"/>
        <v>30958114</v>
      </c>
      <c r="H19" s="324"/>
      <c r="I19" s="325"/>
      <c r="J19" s="346"/>
      <c r="K19" s="295"/>
      <c r="L19" s="296"/>
    </row>
    <row r="20" spans="1:13" x14ac:dyDescent="0.35">
      <c r="A20" s="193" t="s">
        <v>27</v>
      </c>
      <c r="B20" s="207">
        <f>AVERAGE(JAN!B13,FEB!B13,MAR!B13,APR!B13,MAY!B13,JUNE!B13,JULY!B13,AUG!B13,SEP!B13,OCT!B13,NOV!B13,DEC!B13)</f>
        <v>1116.75</v>
      </c>
      <c r="C20" s="207">
        <f>SUM(JAN!C13,FEB!C13,MAR!C13,APR!C13,MAY!C13,JUNE!C13,JULY!C13,AUG!C13,SEP!C13,OCT!C13,NOV!C13,DEC!C13)</f>
        <v>8274874</v>
      </c>
      <c r="D20" s="207">
        <f>AVERAGE(JAN!D13,FEB!D13,MAR!D13,APR!D13,MAY!D13,JUNE!D13,JULY!D13,AUG!D13,SEP!D13,OCT!D13,NOV!D13,DEC!D13)</f>
        <v>3475.4166666666665</v>
      </c>
      <c r="E20" s="207">
        <f>SUM(JAN!E13,FEB!E13,MAR!E13,APR!E13,MAY!E13,JUNE!E13,JULY!E13,AUG!E13,SEP!E13,OCT!E13,NOV!E13,DEC!E13)</f>
        <v>24938062</v>
      </c>
      <c r="F20" s="7">
        <f t="shared" si="2"/>
        <v>4592.1666666666661</v>
      </c>
      <c r="G20" s="7">
        <f>C20+E20</f>
        <v>33212936</v>
      </c>
      <c r="H20" s="326">
        <f>G20/G9</f>
        <v>7.412845890885795E-4</v>
      </c>
      <c r="I20" s="327">
        <f>F20/F9</f>
        <v>1.6467828579066895E-3</v>
      </c>
      <c r="J20" s="349">
        <f>E20/G20</f>
        <v>0.75085388416127985</v>
      </c>
      <c r="K20" s="286">
        <f>G20/F20</f>
        <v>7232.5197256197152</v>
      </c>
      <c r="L20" s="287">
        <f>K20/12</f>
        <v>602.70997713497627</v>
      </c>
    </row>
    <row r="21" spans="1:13" x14ac:dyDescent="0.35">
      <c r="A21" s="194" t="s">
        <v>22</v>
      </c>
      <c r="B21" s="207">
        <f>AVERAGE(JAN!B14,FEB!B14,MAR!B14,APR!B14,MAY!B14,JUNE!B14,JULY!B14,AUG!B14,SEP!B14,OCT!B14,NOV!B14,DEC!B14)</f>
        <v>45.5</v>
      </c>
      <c r="C21" s="207">
        <f>SUM(JAN!C14,FEB!C14,MAR!C14,APR!C14,MAY!C14,JUNE!C14,JULY!C14,AUG!C14,SEP!C14,OCT!C14,NOV!C14,DEC!C14)</f>
        <v>1452981</v>
      </c>
      <c r="D21" s="207">
        <f>AVERAGE(JAN!D14,FEB!D14,MAR!D14,APR!D14,MAY!D14,JUNE!D14,JULY!D14,AUG!D14,SEP!D14,OCT!D14,NOV!D14,DEC!D14)</f>
        <v>88.166666666666671</v>
      </c>
      <c r="E21" s="207">
        <f>SUM(JAN!E14,FEB!E14,MAR!E14,APR!E14,MAY!E14,JUNE!E14,JULY!E14,AUG!E14,SEP!E14,OCT!E14,NOV!E14,DEC!E14)</f>
        <v>8406086</v>
      </c>
      <c r="F21" s="9">
        <f t="shared" si="2"/>
        <v>133.66666666666669</v>
      </c>
      <c r="G21" s="9">
        <f t="shared" si="2"/>
        <v>9859067</v>
      </c>
      <c r="H21" s="326"/>
      <c r="I21" s="328"/>
      <c r="J21" s="350"/>
      <c r="K21" s="293"/>
      <c r="L21" s="294"/>
      <c r="M21" s="306"/>
    </row>
    <row r="22" spans="1:13" ht="15" thickBot="1" x14ac:dyDescent="0.4">
      <c r="A22" s="194" t="s">
        <v>23</v>
      </c>
      <c r="B22" s="207">
        <f>AVERAGE(JAN!B15,FEB!B15,MAR!B15,APR!B15,MAY!B15,JUNE!B15,JULY!B15,AUG!B15,SEP!B15,OCT!B15,NOV!B15,DEC!B15)</f>
        <v>1071.25</v>
      </c>
      <c r="C22" s="207">
        <f>SUM(JAN!C15,FEB!C15,MAR!C15,APR!C15,MAY!C15,JUNE!C15,JULY!C15,AUG!C15,SEP!C15,OCT!C15,NOV!C15,DEC!C15)</f>
        <v>6821893</v>
      </c>
      <c r="D22" s="207">
        <f>AVERAGE(JAN!D15,FEB!D15,MAR!D15,APR!D15,MAY!D15,JUNE!D15,JULY!D15,AUG!D15,SEP!D15,OCT!D15,NOV!D15,DEC!D15)</f>
        <v>3387.25</v>
      </c>
      <c r="E22" s="207">
        <f>SUM(JAN!E15,FEB!E15,MAR!E15,APR!E15,MAY!E15,JUNE!E15,JULY!E15,AUG!E15,SEP!E15,OCT!E15,NOV!E15,DEC!E15)</f>
        <v>16531976</v>
      </c>
      <c r="F22" s="9">
        <f t="shared" si="2"/>
        <v>4458.5</v>
      </c>
      <c r="G22" s="9">
        <f t="shared" si="2"/>
        <v>23353869</v>
      </c>
      <c r="H22" s="326"/>
      <c r="I22" s="328"/>
      <c r="J22" s="350"/>
      <c r="K22" s="293"/>
      <c r="L22" s="294"/>
    </row>
    <row r="23" spans="1:13" x14ac:dyDescent="0.35">
      <c r="A23" s="195" t="s">
        <v>28</v>
      </c>
      <c r="B23" s="197">
        <f>AVERAGE(JAN!B16,FEB!B16,MAR!B16,APR!B16,MAY!B16,JUNE!B16,JULY!B16,AUG!B16,SEP!B16,OCT!B16,NOV!B16,DEC!B16)</f>
        <v>141402.16666666666</v>
      </c>
      <c r="C23" s="197">
        <f>SUM(JAN!C16,FEB!C16,MAR!C16,APR!C16,MAY!C16,JUNE!C16,JULY!C16,AUG!C16,SEP!C16,OCT!C16,NOV!C16,DEC!C16)</f>
        <v>1541049594.0999999</v>
      </c>
      <c r="D23" s="197">
        <f>AVERAGE(JAN!D16,FEB!D16,MAR!D16,APR!D16,MAY!D16,JUNE!D16,JULY!D16,AUG!D16,SEP!D16,OCT!D16,NOV!D16,DEC!D16)</f>
        <v>159419.25</v>
      </c>
      <c r="E23" s="197">
        <f>SUM(JAN!E16,FEB!E16,MAR!E16,APR!E16,MAY!E16,JUNE!E16,JULY!E16,AUG!E16,SEP!E16,OCT!E16,NOV!E16,DEC!E16)</f>
        <v>3039742825.2999997</v>
      </c>
      <c r="F23" s="19">
        <f t="shared" si="2"/>
        <v>300821.41666666663</v>
      </c>
      <c r="G23" s="19">
        <f>C23+E23</f>
        <v>4580792419.3999996</v>
      </c>
      <c r="H23" s="329">
        <f>G23/G9</f>
        <v>0.10223940534239456</v>
      </c>
      <c r="I23" s="330">
        <f>F23/F9</f>
        <v>0.10787664913248046</v>
      </c>
      <c r="J23" s="351">
        <f>E23/G23</f>
        <v>0.66358449521232632</v>
      </c>
      <c r="K23" s="286">
        <f>G23/F23</f>
        <v>15227.614011524556</v>
      </c>
      <c r="L23" s="287">
        <f>K23/12</f>
        <v>1268.9678342937129</v>
      </c>
      <c r="M23" s="1"/>
    </row>
    <row r="24" spans="1:13" x14ac:dyDescent="0.35">
      <c r="A24" s="196" t="s">
        <v>22</v>
      </c>
      <c r="B24" s="197">
        <f>AVERAGE(JAN!B17,FEB!B17,MAR!B17,APR!B17,MAY!B17,JUNE!B17,JULY!B17,AUG!B17,SEP!B17,OCT!B17,NOV!B17,DEC!B17)</f>
        <v>76307.916666666672</v>
      </c>
      <c r="C24" s="197">
        <f>SUM(JAN!C17,FEB!C17,MAR!C17,APR!C17,MAY!C17,JUNE!C17,JULY!C17,AUG!C17,SEP!C17,OCT!C17,NOV!C17,DEC!C17)</f>
        <v>884965971</v>
      </c>
      <c r="D24" s="197">
        <f>AVERAGE(JAN!D17,FEB!D17,MAR!D17,APR!D17,MAY!D17,JUNE!D17,JULY!D17,AUG!D17,SEP!D17,OCT!D17,NOV!D17,DEC!D17)</f>
        <v>75142.166666666672</v>
      </c>
      <c r="E24" s="197">
        <f>SUM(JAN!E17,FEB!E17,MAR!E17,APR!E17,MAY!E17,JUNE!E17,JULY!E17,AUG!E17,SEP!E17,OCT!E17,NOV!E17,DEC!E17)</f>
        <v>1307660316</v>
      </c>
      <c r="F24" s="20">
        <f t="shared" ref="F24:G47" si="3">B24+D24</f>
        <v>151450.08333333334</v>
      </c>
      <c r="G24" s="20">
        <f t="shared" si="3"/>
        <v>2192626287</v>
      </c>
      <c r="H24" s="329"/>
      <c r="I24" s="330"/>
      <c r="J24" s="351"/>
      <c r="K24" s="293"/>
      <c r="L24" s="294"/>
      <c r="M24" s="1"/>
    </row>
    <row r="25" spans="1:13" x14ac:dyDescent="0.35">
      <c r="A25" s="196" t="s">
        <v>23</v>
      </c>
      <c r="B25" s="197">
        <f>AVERAGE(JAN!B18,FEB!B18,MAR!B18,APR!B18,MAY!B18,JUNE!B18,JULY!B18,AUG!B18,SEP!B18,OCT!B18,NOV!B18,DEC!B18)</f>
        <v>52092.75</v>
      </c>
      <c r="C25" s="197">
        <f>SUM(JAN!C18,FEB!C18,MAR!C18,APR!C18,MAY!C18,JUNE!C18,JULY!C18,AUG!C18,SEP!C18,OCT!C18,NOV!C18,DEC!C18)</f>
        <v>405763944</v>
      </c>
      <c r="D25" s="197">
        <f>AVERAGE(JAN!D18,FEB!D18,MAR!D18,APR!D18,MAY!D18,JUNE!D18,JULY!D18,AUG!D18,SEP!D18,OCT!D18,NOV!D18,DEC!D18)</f>
        <v>74078.666666666672</v>
      </c>
      <c r="E25" s="197">
        <f>SUM(JAN!E18,FEB!E18,MAR!E18,APR!E18,MAY!E18,JUNE!E18,JULY!E18,AUG!E18,SEP!E18,OCT!E18,NOV!E18,DEC!E18)</f>
        <v>1235370982</v>
      </c>
      <c r="F25" s="20">
        <f t="shared" si="3"/>
        <v>126171.41666666667</v>
      </c>
      <c r="G25" s="20">
        <f t="shared" si="3"/>
        <v>1641134926</v>
      </c>
      <c r="H25" s="329"/>
      <c r="I25" s="330"/>
      <c r="J25" s="351"/>
      <c r="K25" s="293"/>
      <c r="L25" s="294"/>
      <c r="M25" s="306"/>
    </row>
    <row r="26" spans="1:13" x14ac:dyDescent="0.35">
      <c r="A26" s="196" t="s">
        <v>24</v>
      </c>
      <c r="B26" s="197">
        <f>AVERAGE(JAN!B19,FEB!B19,MAR!B19,APR!B19,MAY!B19,JUNE!B19,JULY!B19,AUG!B19,SEP!B19,OCT!B19,NOV!B19,DEC!B19)</f>
        <v>11395.666666666666</v>
      </c>
      <c r="C26" s="197">
        <f>SUM(JAN!C19,FEB!C19,MAR!C19,APR!C19,MAY!C19,JUNE!C19,JULY!C19,AUG!C19,SEP!C19,OCT!C19,NOV!C19,DEC!C19)</f>
        <v>245807711.09999999</v>
      </c>
      <c r="D26" s="197">
        <f>AVERAGE(JAN!D19,FEB!D19,MAR!D19,APR!D19,MAY!D19,JUNE!D19,JULY!D19,AUG!D19,SEP!D19,OCT!D19,NOV!D19,DEC!D19)</f>
        <v>9622.25</v>
      </c>
      <c r="E26" s="197">
        <f>SUM(JAN!E19,FEB!E19,MAR!E19,APR!E19,MAY!E19,JUNE!E19,JULY!E19,AUG!E19,SEP!E19,OCT!E19,NOV!E19,DEC!E19)</f>
        <v>494523219.29999995</v>
      </c>
      <c r="F26" s="20">
        <f t="shared" si="3"/>
        <v>21017.916666666664</v>
      </c>
      <c r="G26" s="20">
        <f t="shared" si="3"/>
        <v>740330930.39999998</v>
      </c>
      <c r="H26" s="329"/>
      <c r="I26" s="330"/>
      <c r="J26" s="351"/>
      <c r="K26" s="293"/>
      <c r="L26" s="294"/>
    </row>
    <row r="27" spans="1:13" ht="15" thickBot="1" x14ac:dyDescent="0.4">
      <c r="A27" s="196" t="s">
        <v>25</v>
      </c>
      <c r="B27" s="197">
        <f>AVERAGE(JAN!B20,FEB!B20,MAR!B20,APR!B20,MAY!B20,JUNE!B20,JULY!B20,AUG!B20,SEP!B20,OCT!B20,NOV!B20,DEC!B20)</f>
        <v>1605.8333333333333</v>
      </c>
      <c r="C27" s="197">
        <f>SUM(JAN!C20,FEB!C20,MAR!C20,APR!C20,MAY!C20,JUNE!C20,JULY!C20,AUG!C20,SEP!C20,OCT!C20,NOV!C20,DEC!C20)</f>
        <v>4511968</v>
      </c>
      <c r="D27" s="197">
        <f>AVERAGE(JAN!D20,FEB!D20,MAR!D20,APR!D20,MAY!D20,JUNE!D20,JULY!D20,AUG!D20,SEP!D20,OCT!D20,NOV!D20,DEC!D20)</f>
        <v>576.16666666666663</v>
      </c>
      <c r="E27" s="197">
        <f>SUM(JAN!E20,FEB!E20,MAR!E20,APR!E20,MAY!E20,JUNE!E20,JULY!E20,AUG!E20,SEP!E20,OCT!E20,NOV!E20,DEC!E20)</f>
        <v>2188308</v>
      </c>
      <c r="F27" s="20">
        <f t="shared" si="3"/>
        <v>2182</v>
      </c>
      <c r="G27" s="20">
        <f t="shared" si="3"/>
        <v>6700276</v>
      </c>
      <c r="H27" s="329"/>
      <c r="I27" s="330"/>
      <c r="J27" s="351"/>
      <c r="K27" s="295"/>
      <c r="L27" s="296"/>
      <c r="M27" s="1"/>
    </row>
    <row r="28" spans="1:13" x14ac:dyDescent="0.35">
      <c r="A28" s="198" t="s">
        <v>29</v>
      </c>
      <c r="B28" s="200">
        <f>AVERAGE(JAN!B21,FEB!B21,MAR!B21,APR!B21,MAY!B21,JUNE!B21,JULY!B21,AUG!B21,SEP!B21,OCT!B21,NOV!B21,DEC!B21)</f>
        <v>17805.166666666668</v>
      </c>
      <c r="C28" s="200">
        <f>SUM(JAN!C21,FEB!C21,MAR!C21,APR!C21,MAY!C21,JUNE!C21,JULY!C21,AUG!C21,SEP!C21,OCT!C21,NOV!C21,DEC!C21)</f>
        <v>1667720341.4000001</v>
      </c>
      <c r="D28" s="200">
        <f>AVERAGE(JAN!D21,FEB!D21,MAR!D21,APR!D21,MAY!D21,JUNE!D21,JULY!D21,AUG!D21,SEP!D21,OCT!D21,NOV!D21,DEC!D21)</f>
        <v>28121</v>
      </c>
      <c r="E28" s="200">
        <f>SUM(JAN!E21,FEB!E21,MAR!E21,APR!E21,MAY!E21,JUNE!E21,JULY!E21,AUG!E21,SEP!E21,OCT!E21,NOV!E21,DEC!E21)</f>
        <v>4880127143.8999996</v>
      </c>
      <c r="F28" s="21">
        <f t="shared" si="3"/>
        <v>45926.166666666672</v>
      </c>
      <c r="G28" s="21">
        <f t="shared" si="3"/>
        <v>6547847485.2999992</v>
      </c>
      <c r="H28" s="316">
        <f>G28/G9</f>
        <v>0.14614240766174055</v>
      </c>
      <c r="I28" s="317">
        <f>F28/F9</f>
        <v>1.6469442310318071E-2</v>
      </c>
      <c r="J28" s="352">
        <f>E28/G28</f>
        <v>0.74530250664144926</v>
      </c>
      <c r="K28" s="286">
        <f>G28/F28</f>
        <v>142573.35110993366</v>
      </c>
      <c r="L28" s="287">
        <f>K28/12</f>
        <v>11881.112592494472</v>
      </c>
      <c r="M28" s="1"/>
    </row>
    <row r="29" spans="1:13" x14ac:dyDescent="0.35">
      <c r="A29" s="199" t="s">
        <v>22</v>
      </c>
      <c r="B29" s="200">
        <f>AVERAGE(JAN!B22,FEB!B22,MAR!B22,APR!B22,MAY!B22,JUNE!B22,JULY!B22,AUG!B22,SEP!B22,OCT!B22,NOV!B22,DEC!B22)</f>
        <v>2913.9166666666665</v>
      </c>
      <c r="C29" s="200">
        <f>SUM(JAN!C22,FEB!C22,MAR!C22,APR!C22,MAY!C22,JUNE!C22,JULY!C22,AUG!C22,SEP!C22,OCT!C22,NOV!C22,DEC!C22)</f>
        <v>548075816</v>
      </c>
      <c r="D29" s="200">
        <f>AVERAGE(JAN!D22,FEB!D22,MAR!D22,APR!D22,MAY!D22,JUNE!D22,JULY!D22,AUG!D22,SEP!D22,OCT!D22,NOV!D22,DEC!D22)</f>
        <v>8819.6666666666661</v>
      </c>
      <c r="E29" s="200">
        <f>SUM(JAN!E22,FEB!E22,MAR!E22,APR!E22,MAY!E22,JUNE!E22,JULY!E22,AUG!E22,SEP!E22,OCT!E22,NOV!E22,DEC!E22)</f>
        <v>2202906145</v>
      </c>
      <c r="F29" s="22">
        <f t="shared" si="3"/>
        <v>11733.583333333332</v>
      </c>
      <c r="G29" s="22">
        <f t="shared" si="3"/>
        <v>2750981961</v>
      </c>
      <c r="H29" s="316"/>
      <c r="I29" s="317"/>
      <c r="J29" s="352"/>
      <c r="K29" s="293"/>
      <c r="L29" s="294"/>
      <c r="M29" s="306"/>
    </row>
    <row r="30" spans="1:13" x14ac:dyDescent="0.35">
      <c r="A30" s="199" t="s">
        <v>23</v>
      </c>
      <c r="B30" s="200">
        <f>AVERAGE(JAN!B23,FEB!B23,MAR!B23,APR!B23,MAY!B23,JUNE!B23,JULY!B23,AUG!B23,SEP!B23,OCT!B23,NOV!B23,DEC!B23)</f>
        <v>13709.916666666666</v>
      </c>
      <c r="C30" s="200">
        <f>SUM(JAN!C23,FEB!C23,MAR!C23,APR!C23,MAY!C23,JUNE!C23,JULY!C23,AUG!C23,SEP!C23,OCT!C23,NOV!C23,DEC!C23)</f>
        <v>1014027467</v>
      </c>
      <c r="D30" s="200">
        <f>AVERAGE(JAN!D23,FEB!D23,MAR!D23,APR!D23,MAY!D23,JUNE!D23,JULY!D23,AUG!D23,SEP!D23,OCT!D23,NOV!D23,DEC!D23)</f>
        <v>17954.25</v>
      </c>
      <c r="E30" s="200">
        <f>SUM(JAN!E23,FEB!E23,MAR!E23,APR!E23,MAY!E23,JUNE!E23,JULY!E23,AUG!E23,SEP!E23,OCT!E23,NOV!E23,DEC!E23)</f>
        <v>2302153593</v>
      </c>
      <c r="F30" s="22">
        <f t="shared" si="3"/>
        <v>31664.166666666664</v>
      </c>
      <c r="G30" s="22">
        <f t="shared" si="3"/>
        <v>3316181060</v>
      </c>
      <c r="H30" s="316"/>
      <c r="I30" s="317"/>
      <c r="J30" s="352"/>
      <c r="K30" s="293"/>
      <c r="L30" s="294"/>
    </row>
    <row r="31" spans="1:13" x14ac:dyDescent="0.35">
      <c r="A31" s="199" t="s">
        <v>24</v>
      </c>
      <c r="B31" s="200">
        <f>AVERAGE(JAN!B24,FEB!B24,MAR!B24,APR!B24,MAY!B24,JUNE!B24,JULY!B24,AUG!B24,SEP!B24,OCT!B24,NOV!B24,DEC!B24)</f>
        <v>222.83333333333334</v>
      </c>
      <c r="C31" s="200">
        <f>SUM(JAN!C24,FEB!C24,MAR!C24,APR!C24,MAY!C24,JUNE!C24,JULY!C24,AUG!C24,SEP!C24,OCT!C24,NOV!C24,DEC!C24)</f>
        <v>61301924.399999999</v>
      </c>
      <c r="D31" s="200">
        <f>AVERAGE(JAN!D24,FEB!D24,MAR!D24,APR!D24,MAY!D24,JUNE!D24,JULY!D24,AUG!D24,SEP!D24,OCT!D24,NOV!D24,DEC!D24)</f>
        <v>793.25</v>
      </c>
      <c r="E31" s="200">
        <f>SUM(JAN!E24,FEB!E24,MAR!E24,APR!E24,MAY!E24,JUNE!E24,JULY!E24,AUG!E24,SEP!E24,OCT!E24,NOV!E24,DEC!E24)</f>
        <v>318306597.89999998</v>
      </c>
      <c r="F31" s="22">
        <f t="shared" si="3"/>
        <v>1016.0833333333334</v>
      </c>
      <c r="G31" s="22">
        <f t="shared" si="3"/>
        <v>379608522.29999995</v>
      </c>
      <c r="H31" s="316"/>
      <c r="I31" s="317"/>
      <c r="J31" s="352"/>
      <c r="K31" s="293"/>
      <c r="L31" s="294"/>
    </row>
    <row r="32" spans="1:13" ht="15" thickBot="1" x14ac:dyDescent="0.4">
      <c r="A32" s="199" t="s">
        <v>25</v>
      </c>
      <c r="B32" s="200">
        <f>AVERAGE(JAN!B25,FEB!B25,MAR!B25,APR!B25,MAY!B25,JUNE!B25,JULY!B25,AUG!B25,SEP!B25,OCT!B25,NOV!B25,DEC!B25)</f>
        <v>958.5</v>
      </c>
      <c r="C32" s="200">
        <f>SUM(JAN!C25,FEB!C25,MAR!C25,APR!C25,MAY!C25,JUNE!C25,JULY!C25,AUG!C25,SEP!C25,OCT!C25,NOV!C25,DEC!C25)</f>
        <v>44315134</v>
      </c>
      <c r="D32" s="200">
        <f>AVERAGE(JAN!D25,FEB!D25,MAR!D25,APR!D25,MAY!D25,JUNE!D25,JULY!D25,AUG!D25,SEP!D25,OCT!D25,NOV!D25,DEC!D25)</f>
        <v>553.83333333333337</v>
      </c>
      <c r="E32" s="200">
        <f>SUM(JAN!E25,FEB!E25,MAR!E25,APR!E25,MAY!E25,JUNE!E25,JULY!E25,AUG!E25,SEP!E25,OCT!E25,NOV!E25,DEC!E25)</f>
        <v>56760808</v>
      </c>
      <c r="F32" s="22">
        <f t="shared" si="3"/>
        <v>1512.3333333333335</v>
      </c>
      <c r="G32" s="22">
        <f t="shared" si="3"/>
        <v>101075942</v>
      </c>
      <c r="H32" s="316"/>
      <c r="I32" s="317"/>
      <c r="J32" s="352"/>
      <c r="K32" s="295"/>
      <c r="L32" s="296"/>
    </row>
    <row r="33" spans="1:12" x14ac:dyDescent="0.35">
      <c r="A33" s="201" t="s">
        <v>30</v>
      </c>
      <c r="B33" s="203">
        <f>AVERAGE(JAN!B26,FEB!B26,MAR!B26,APR!B26,MAY!B26,JUNE!B26,JULY!B26,AUG!B26,SEP!B26,OCT!B26,NOV!B26,DEC!B26)</f>
        <v>1093.4166666666667</v>
      </c>
      <c r="C33" s="203">
        <f>SUM(JAN!C26,FEB!C26,MAR!C26,APR!C26,MAY!C26,JUNE!C26,JULY!C26,AUG!C26,SEP!C26,OCT!C26,NOV!C26,DEC!C26)</f>
        <v>1135700245</v>
      </c>
      <c r="D33" s="203">
        <f>AVERAGE(JAN!D26,FEB!D26,MAR!D26,APR!D26,MAY!D26,JUNE!D26,JULY!D26,AUG!D26,SEP!D26,OCT!D26,NOV!D26,DEC!D26)</f>
        <v>6355.25</v>
      </c>
      <c r="E33" s="203">
        <f>SUM(JAN!E26,FEB!E26,MAR!E26,APR!E26,MAY!E26,JUNE!E26,JULY!E26,AUG!E26,SEP!E26,OCT!E26,NOV!E26,DEC!E26)</f>
        <v>15241577026.199999</v>
      </c>
      <c r="F33" s="23">
        <f t="shared" si="3"/>
        <v>7448.666666666667</v>
      </c>
      <c r="G33" s="23">
        <f t="shared" si="3"/>
        <v>16377277271.199999</v>
      </c>
      <c r="H33" s="318">
        <f>G33/G9</f>
        <v>0.36552695167844312</v>
      </c>
      <c r="I33" s="319">
        <f>F33/F9</f>
        <v>2.6711435954547883E-3</v>
      </c>
      <c r="J33" s="353">
        <f>E33/G33</f>
        <v>0.93065390380871382</v>
      </c>
      <c r="K33" s="286">
        <f>G33/F33</f>
        <v>2198685.7519735075</v>
      </c>
      <c r="L33" s="287">
        <f>K33/12</f>
        <v>183223.81266445896</v>
      </c>
    </row>
    <row r="34" spans="1:12" x14ac:dyDescent="0.35">
      <c r="A34" s="202" t="s">
        <v>22</v>
      </c>
      <c r="B34" s="203">
        <f>AVERAGE(JAN!B27,FEB!B27,MAR!B27,APR!B27,MAY!B27,JUNE!B27,JULY!B27,AUG!B27,SEP!B27,OCT!B27,NOV!B27,DEC!B27)</f>
        <v>318.91666666666669</v>
      </c>
      <c r="C34" s="203">
        <f>SUM(JAN!C27,FEB!C27,MAR!C27,APR!C27,MAY!C27,JUNE!C27,JULY!C27,AUG!C27,SEP!C27,OCT!C27,NOV!C27,DEC!C27)</f>
        <v>383326079</v>
      </c>
      <c r="D34" s="203">
        <f>AVERAGE(JAN!D27,FEB!D27,MAR!D27,APR!D27,MAY!D27,JUNE!D27,JULY!D27,AUG!D27,SEP!D27,OCT!D27,NOV!D27,DEC!D27)</f>
        <v>2625.4166666666665</v>
      </c>
      <c r="E34" s="203">
        <f>SUM(JAN!E27,FEB!E27,MAR!E27,APR!E27,MAY!E27,JUNE!E27,JULY!E27,AUG!E27,SEP!E27,OCT!E27,NOV!E27,DEC!E27)</f>
        <v>6297972548</v>
      </c>
      <c r="F34" s="24">
        <f t="shared" si="3"/>
        <v>2944.333333333333</v>
      </c>
      <c r="G34" s="24">
        <f t="shared" si="3"/>
        <v>6681298627</v>
      </c>
      <c r="H34" s="318"/>
      <c r="I34" s="319"/>
      <c r="J34" s="353"/>
      <c r="K34" s="293"/>
      <c r="L34" s="294"/>
    </row>
    <row r="35" spans="1:12" x14ac:dyDescent="0.35">
      <c r="A35" s="202" t="s">
        <v>23</v>
      </c>
      <c r="B35" s="203">
        <f>AVERAGE(JAN!B28,FEB!B28,MAR!B28,APR!B28,MAY!B28,JUNE!B28,JULY!B28,AUG!B28,SEP!B28,OCT!B28,NOV!B28,DEC!B28)</f>
        <v>743.5</v>
      </c>
      <c r="C35" s="203">
        <f>SUM(JAN!C28,FEB!C28,MAR!C28,APR!C28,MAY!C28,JUNE!C28,JULY!C28,AUG!C28,SEP!C28,OCT!C28,NOV!C28,DEC!C28)</f>
        <v>662658048</v>
      </c>
      <c r="D35" s="203">
        <f>AVERAGE(JAN!D28,FEB!D28,MAR!D28,APR!D28,MAY!D28,JUNE!D28,JULY!D28,AUG!D28,SEP!D28,OCT!D28,NOV!D28,DEC!D28)</f>
        <v>3484.3333333333335</v>
      </c>
      <c r="E35" s="203">
        <f>SUM(JAN!E28,FEB!E28,MAR!E28,APR!E28,MAY!E28,JUNE!E28,JULY!E28,AUG!E28,SEP!E28,OCT!E28,NOV!E28,DEC!E28)</f>
        <v>7925732291</v>
      </c>
      <c r="F35" s="24">
        <f t="shared" si="3"/>
        <v>4227.8333333333339</v>
      </c>
      <c r="G35" s="24">
        <f t="shared" si="3"/>
        <v>8588390339</v>
      </c>
      <c r="H35" s="318"/>
      <c r="I35" s="319"/>
      <c r="J35" s="353"/>
      <c r="K35" s="293"/>
      <c r="L35" s="294"/>
    </row>
    <row r="36" spans="1:12" x14ac:dyDescent="0.35">
      <c r="A36" s="202" t="s">
        <v>24</v>
      </c>
      <c r="B36" s="203">
        <f>AVERAGE(JAN!B29,FEB!B29,MAR!B29,APR!B29,MAY!B29,JUNE!B29,JULY!B29,AUG!B29,SEP!B29,OCT!B29,NOV!B29,DEC!B29)</f>
        <v>25.083333333333332</v>
      </c>
      <c r="C36" s="203">
        <f>SUM(JAN!C29,FEB!C29,MAR!C29,APR!C29,MAY!C29,JUNE!C29,JULY!C29,AUG!C29,SEP!C29,OCT!C29,NOV!C29,DEC!C29)</f>
        <v>80491864</v>
      </c>
      <c r="D36" s="203">
        <f>AVERAGE(JAN!D29,FEB!D29,MAR!D29,APR!D29,MAY!D29,JUNE!D29,JULY!D29,AUG!D29,SEP!D29,OCT!D29,NOV!D29,DEC!D29)</f>
        <v>222.33333333333334</v>
      </c>
      <c r="E36" s="203">
        <f>SUM(JAN!E29,FEB!E29,MAR!E29,APR!E29,MAY!E29,JUNE!E29,JULY!E29,AUG!E29,SEP!E29,OCT!E29,NOV!E29,DEC!E29)</f>
        <v>888260805.19999993</v>
      </c>
      <c r="F36" s="24">
        <f t="shared" si="3"/>
        <v>247.41666666666669</v>
      </c>
      <c r="G36" s="24">
        <f t="shared" si="3"/>
        <v>968752669.19999993</v>
      </c>
      <c r="H36" s="318"/>
      <c r="I36" s="319"/>
      <c r="J36" s="353"/>
      <c r="K36" s="293"/>
      <c r="L36" s="294"/>
    </row>
    <row r="37" spans="1:12" ht="15" thickBot="1" x14ac:dyDescent="0.4">
      <c r="A37" s="202" t="s">
        <v>25</v>
      </c>
      <c r="B37" s="203">
        <f>AVERAGE(JAN!B30,FEB!B30,MAR!B30,APR!B30,MAY!B30,JUNE!B30,JULY!B30,AUG!B30,SEP!B30,OCT!B30,NOV!B30,DEC!B30)</f>
        <v>5.916666666666667</v>
      </c>
      <c r="C37" s="203">
        <f>SUM(JAN!C30,FEB!C30,MAR!C30,APR!C30,MAY!C30,JUNE!C30,JULY!C30,AUG!C30,SEP!C30,OCT!C30,NOV!C30,DEC!C30)</f>
        <v>9224254</v>
      </c>
      <c r="D37" s="203">
        <f>AVERAGE(JAN!D30,FEB!D30,MAR!D30,APR!D30,MAY!D30,JUNE!D30,JULY!D30,AUG!D30,SEP!D30,OCT!D30,NOV!D30,DEC!D30)</f>
        <v>23.166666666666668</v>
      </c>
      <c r="E37" s="203">
        <f>SUM(JAN!E30,FEB!E30,MAR!E30,APR!E30,MAY!E30,JUNE!E30,JULY!E30,AUG!E30,SEP!E30,OCT!E30,NOV!E30,DEC!E30)</f>
        <v>129611382</v>
      </c>
      <c r="F37" s="24">
        <f t="shared" si="3"/>
        <v>29.083333333333336</v>
      </c>
      <c r="G37" s="24">
        <f t="shared" si="3"/>
        <v>138835636</v>
      </c>
      <c r="H37" s="318"/>
      <c r="I37" s="319"/>
      <c r="J37" s="353"/>
      <c r="K37" s="295"/>
      <c r="L37" s="296"/>
    </row>
    <row r="38" spans="1:12" x14ac:dyDescent="0.35">
      <c r="A38" s="210" t="s">
        <v>31</v>
      </c>
      <c r="B38" s="213">
        <f>AVERAGE(JAN!B31,FEB!B31,MAR!B31,APR!B31,MAY!B31,JUNE!B31,JULY!B31,AUG!B31,SEP!B31,OCT!B31,NOV!B31,DEC!B31)</f>
        <v>4040</v>
      </c>
      <c r="C38" s="213">
        <f>SUM(JAN!C31,FEB!C31,MAR!C31,APR!C31,MAY!C31,JUNE!C31,JULY!C31,AUG!C31,SEP!C31,OCT!C31,NOV!C31,DEC!C31)</f>
        <v>52450198.70000001</v>
      </c>
      <c r="D38" s="213">
        <f>AVERAGE(JAN!D31,FEB!D31,MAR!D31,APR!D31,MAY!D31,JUNE!D31,JULY!D31,AUG!D31,SEP!D31,OCT!D31,NOV!D31,DEC!D31)</f>
        <v>11967.25</v>
      </c>
      <c r="E38" s="213">
        <f>SUM(JAN!E31,FEB!E31,MAR!E31,APR!E31,MAY!E31,JUNE!E31,JULY!E31,AUG!E31,SEP!E31,OCT!E31,NOV!E31,DEC!E31)</f>
        <v>182088448.80000001</v>
      </c>
      <c r="F38" s="25">
        <f t="shared" si="3"/>
        <v>16007.25</v>
      </c>
      <c r="G38" s="25">
        <f t="shared" si="3"/>
        <v>234538647.50000003</v>
      </c>
      <c r="H38" s="320">
        <f>G38/G9</f>
        <v>5.234703879760245E-3</v>
      </c>
      <c r="I38" s="321">
        <f>F38/F9</f>
        <v>5.7403110156193935E-3</v>
      </c>
      <c r="J38" s="354">
        <f>E38/G38</f>
        <v>0.7763686315279873</v>
      </c>
      <c r="K38" s="286">
        <f>G38/F38</f>
        <v>14652.026269346705</v>
      </c>
      <c r="L38" s="287">
        <f>K38/12</f>
        <v>1221.0021891122253</v>
      </c>
    </row>
    <row r="39" spans="1:12" x14ac:dyDescent="0.35">
      <c r="A39" s="211" t="s">
        <v>22</v>
      </c>
      <c r="B39" s="213">
        <f>AVERAGE(JAN!B32,FEB!B32,MAR!B32,APR!B32,MAY!B32,JUNE!B32,JULY!B32,AUG!B32,SEP!B32,OCT!B32,NOV!B32,DEC!B32)</f>
        <v>303.41666666666669</v>
      </c>
      <c r="C39" s="213">
        <f>SUM(JAN!C32,FEB!C32,MAR!C32,APR!C32,MAY!C32,JUNE!C32,JULY!C32,AUG!C32,SEP!C32,OCT!C32,NOV!C32,DEC!C32)</f>
        <v>21993721</v>
      </c>
      <c r="D39" s="213">
        <f>AVERAGE(JAN!D32,FEB!D32,MAR!D32,APR!D32,MAY!D32,JUNE!D32,JULY!D32,AUG!D32,SEP!D32,OCT!D32,NOV!D32,DEC!D32)</f>
        <v>725.66666666666663</v>
      </c>
      <c r="E39" s="213">
        <f>SUM(JAN!E32,FEB!E32,MAR!E32,APR!E32,MAY!E32,JUNE!E32,JULY!E32,AUG!E32,SEP!E32,OCT!E32,NOV!E32,DEC!E32)</f>
        <v>92055779</v>
      </c>
      <c r="F39" s="26">
        <f t="shared" si="3"/>
        <v>1029.0833333333333</v>
      </c>
      <c r="G39" s="26">
        <f t="shared" si="3"/>
        <v>114049500</v>
      </c>
      <c r="H39" s="320"/>
      <c r="I39" s="321"/>
      <c r="J39" s="354"/>
      <c r="K39" s="297"/>
      <c r="L39" s="298"/>
    </row>
    <row r="40" spans="1:12" x14ac:dyDescent="0.35">
      <c r="A40" s="211" t="s">
        <v>23</v>
      </c>
      <c r="B40" s="213">
        <f>AVERAGE(JAN!B33,FEB!B33,MAR!B33,APR!B33,MAY!B33,JUNE!B33,JULY!B33,AUG!B33,SEP!B33,OCT!B33,NOV!B33,DEC!B33)</f>
        <v>3322.5</v>
      </c>
      <c r="C40" s="213">
        <f>SUM(JAN!C33,FEB!C33,MAR!C33,APR!C33,MAY!C33,JUNE!C33,JULY!C33,AUG!C33,SEP!C33,OCT!C33,NOV!C33,DEC!C33)</f>
        <v>22011956</v>
      </c>
      <c r="D40" s="213">
        <f>AVERAGE(JAN!D33,FEB!D33,MAR!D33,APR!D33,MAY!D33,JUNE!D33,JULY!D33,AUG!D33,SEP!D33,OCT!D33,NOV!D33,DEC!D33)</f>
        <v>9170.5</v>
      </c>
      <c r="E40" s="213">
        <f>SUM(JAN!E33,FEB!E33,MAR!E33,APR!E33,MAY!E33,JUNE!E33,JULY!E33,AUG!E33,SEP!E33,OCT!E33,NOV!E33,DEC!E33)</f>
        <v>65506442</v>
      </c>
      <c r="F40" s="26">
        <f t="shared" si="3"/>
        <v>12493</v>
      </c>
      <c r="G40" s="26">
        <f t="shared" si="3"/>
        <v>87518398</v>
      </c>
      <c r="H40" s="320"/>
      <c r="I40" s="321"/>
      <c r="J40" s="354"/>
      <c r="K40" s="297"/>
      <c r="L40" s="298"/>
    </row>
    <row r="41" spans="1:12" x14ac:dyDescent="0.35">
      <c r="A41" s="211" t="s">
        <v>24</v>
      </c>
      <c r="B41" s="213">
        <f>AVERAGE(JAN!B34,FEB!B34,MAR!B34,APR!B34,MAY!B34,JUNE!B34,JULY!B34,AUG!B34,SEP!B34,OCT!B34,NOV!B34,DEC!B34)</f>
        <v>107.75</v>
      </c>
      <c r="C41" s="213">
        <f>SUM(JAN!C34,FEB!C34,MAR!C34,APR!C34,MAY!C34,JUNE!C34,JULY!C34,AUG!C34,SEP!C34,OCT!C34,NOV!C34,DEC!C34)</f>
        <v>7642873.6999999993</v>
      </c>
      <c r="D41" s="213">
        <f>AVERAGE(JAN!D34,FEB!D34,MAR!D34,APR!D34,MAY!D34,JUNE!D34,JULY!D34,AUG!D34,SEP!D34,OCT!D34,NOV!D34,DEC!D34)</f>
        <v>1881</v>
      </c>
      <c r="E41" s="213">
        <f>SUM(JAN!E34,FEB!E34,MAR!E34,APR!E34,MAY!E34,JUNE!E34,JULY!E34,AUG!E34,SEP!E34,OCT!E34,NOV!E34,DEC!E34)</f>
        <v>23273367.800000001</v>
      </c>
      <c r="F41" s="26">
        <f t="shared" si="3"/>
        <v>1988.75</v>
      </c>
      <c r="G41" s="26">
        <f t="shared" si="3"/>
        <v>30916241.5</v>
      </c>
      <c r="H41" s="320"/>
      <c r="I41" s="321"/>
      <c r="J41" s="354"/>
      <c r="K41" s="297"/>
      <c r="L41" s="298"/>
    </row>
    <row r="42" spans="1:12" ht="15" thickBot="1" x14ac:dyDescent="0.4">
      <c r="A42" s="211" t="s">
        <v>25</v>
      </c>
      <c r="B42" s="213">
        <f>AVERAGE(JAN!B35,FEB!B35,MAR!B35,APR!B35,MAY!B35,JUNE!B35,JULY!B35,AUG!B35,SEP!B35,OCT!B35,NOV!B35,DEC!B35)</f>
        <v>306.33333333333331</v>
      </c>
      <c r="C42" s="213">
        <f>SUM(JAN!C35,FEB!C35,MAR!C35,APR!C35,MAY!C35,JUNE!C35,JULY!C35,AUG!C35,SEP!C35,OCT!C35,NOV!C35,DEC!C35)</f>
        <v>801648</v>
      </c>
      <c r="D42" s="213">
        <f>AVERAGE(JAN!D35,FEB!D35,MAR!D35,APR!D35,MAY!D35,JUNE!D35,JULY!D35,AUG!D35,SEP!D35,OCT!D35,NOV!D35,DEC!D35)</f>
        <v>190.08333333333334</v>
      </c>
      <c r="E42" s="213">
        <f>SUM(JAN!E35,FEB!E35,MAR!E35,APR!E35,MAY!E35,JUNE!E35,JULY!E35,AUG!E35,SEP!E35,OCT!E35,NOV!E35,DEC!E35)</f>
        <v>1252860</v>
      </c>
      <c r="F42" s="26">
        <f t="shared" si="3"/>
        <v>496.41666666666663</v>
      </c>
      <c r="G42" s="26">
        <f t="shared" si="3"/>
        <v>2054508</v>
      </c>
      <c r="H42" s="320"/>
      <c r="I42" s="321"/>
      <c r="J42" s="354"/>
      <c r="K42" s="299"/>
      <c r="L42" s="300"/>
    </row>
    <row r="43" spans="1:12" x14ac:dyDescent="0.35">
      <c r="A43" s="205" t="s">
        <v>32</v>
      </c>
      <c r="B43" s="207">
        <f>AVERAGE(JAN!B36,FEB!B36,MAR!B36,APR!B36,MAY!B36,JUNE!B36,JULY!B36,AUG!B36,SEP!B36,OCT!B36,NOV!B36,DEC!B36)</f>
        <v>414.25</v>
      </c>
      <c r="C43" s="207">
        <f>SUM(JAN!C36,FEB!C36,MAR!C36,APR!C36,MAY!C36,JUNE!C36,JULY!C36,AUG!C36,SEP!C36,OCT!C36,NOV!C36,DEC!C36)</f>
        <v>9453057.0999999996</v>
      </c>
      <c r="D43" s="207">
        <f>AVERAGE(JAN!D36,FEB!D36,MAR!D36,APR!D36,MAY!D36,JUNE!D36,JULY!D36,AUG!D36,SEP!D36,OCT!D36,NOV!D36,DEC!D36)</f>
        <v>156.33333333333334</v>
      </c>
      <c r="E43" s="207">
        <f>SUM(JAN!E36,FEB!E36,MAR!E36,APR!E36,MAY!E36,JUNE!E36,JULY!E36,AUG!E36,SEP!E36,OCT!E36,NOV!E36,DEC!E36)</f>
        <v>7751430.2999999998</v>
      </c>
      <c r="F43" s="27">
        <f t="shared" si="3"/>
        <v>570.58333333333337</v>
      </c>
      <c r="G43" s="27">
        <f t="shared" si="3"/>
        <v>17204487.399999999</v>
      </c>
      <c r="H43" s="322">
        <f>G43/G9</f>
        <v>3.8398958083045242E-4</v>
      </c>
      <c r="I43" s="323">
        <f>F43/F9</f>
        <v>2.0461514586591489E-4</v>
      </c>
      <c r="J43" s="323">
        <f>E43/G43</f>
        <v>0.45054700670709902</v>
      </c>
      <c r="K43" s="285"/>
      <c r="L43" s="285"/>
    </row>
    <row r="44" spans="1:12" x14ac:dyDescent="0.35">
      <c r="A44" s="206" t="s">
        <v>22</v>
      </c>
      <c r="B44" s="207">
        <v>0</v>
      </c>
      <c r="C44" s="207">
        <f>SUM(JAN!C37,FEB!C37,MAR!C37,APR!C37,MAY!C37,JUNE!C37,JULY!C37,AUG!C37,SEP!C37,OCT!C37,NOV!C37,DEC!C37)</f>
        <v>0</v>
      </c>
      <c r="D44" s="207">
        <v>0</v>
      </c>
      <c r="E44" s="207">
        <f>SUM(JAN!E37,FEB!E37,MAR!E37,APR!E37,MAY!E37,JUNE!E37,JULY!E37,AUG!E37,SEP!E37,OCT!E37,NOV!E37,DEC!E37)</f>
        <v>0</v>
      </c>
      <c r="F44" s="28">
        <f t="shared" si="3"/>
        <v>0</v>
      </c>
      <c r="G44" s="28">
        <f t="shared" si="3"/>
        <v>0</v>
      </c>
      <c r="H44" s="322"/>
      <c r="I44" s="323"/>
      <c r="J44" s="323"/>
      <c r="K44" s="285"/>
      <c r="L44" s="285"/>
    </row>
    <row r="45" spans="1:12" x14ac:dyDescent="0.35">
      <c r="A45" s="206" t="s">
        <v>23</v>
      </c>
      <c r="B45" s="207">
        <f>AVERAGE(JAN!B38,FEB!B38,MAR!B38,APR!B38,MAY!B38,JUNE!B38,JULY!B38,AUG!B38,SEP!B38,OCT!B38,NOV!B38,DEC!B38)</f>
        <v>0</v>
      </c>
      <c r="C45" s="207">
        <f>SUM(JAN!C38,FEB!C38,MAR!C38,APR!C38,MAY!C38,JUNE!C38,JULY!C38,AUG!C38,SEP!C38,OCT!C38,NOV!C38,DEC!C38)</f>
        <v>0</v>
      </c>
      <c r="D45" s="207">
        <f>AVERAGE(JAN!D38,FEB!D38,MAR!D38,APR!D38,MAY!D38,JUNE!D38,JULY!D38,AUG!D38,SEP!D38,OCT!D38,NOV!D38,DEC!D38)</f>
        <v>0</v>
      </c>
      <c r="E45" s="207">
        <f>SUM(JAN!E38,FEB!E38,MAR!E38,APR!E38,MAY!E38,JUNE!E38,JULY!E38,AUG!E38,SEP!E38,OCT!E38,NOV!E38,DEC!E38)</f>
        <v>0</v>
      </c>
      <c r="F45" s="28">
        <f t="shared" si="3"/>
        <v>0</v>
      </c>
      <c r="G45" s="28">
        <f t="shared" si="3"/>
        <v>0</v>
      </c>
      <c r="H45" s="322"/>
      <c r="I45" s="323"/>
      <c r="J45" s="323"/>
      <c r="K45" s="285"/>
      <c r="L45" s="285"/>
    </row>
    <row r="46" spans="1:12" x14ac:dyDescent="0.35">
      <c r="A46" s="206" t="s">
        <v>24</v>
      </c>
      <c r="B46" s="207">
        <f>AVERAGE(JAN!B39,FEB!B39,MAR!B39,APR!B39,MAY!B39,JUNE!B39,JULY!B39,AUG!B39,SEP!B39,OCT!B39,NOV!B39,DEC!B39)</f>
        <v>414.25</v>
      </c>
      <c r="C46" s="207">
        <f>SUM(JAN!C39,FEB!C39,MAR!C39,APR!C39,MAY!C39,JUNE!C39,JULY!C39,AUG!C39,SEP!C39,OCT!C39,NOV!C39,DEC!C39)</f>
        <v>9453057.0999999996</v>
      </c>
      <c r="D46" s="207">
        <f>AVERAGE(JAN!D39,FEB!D39,MAR!D39,APR!D39,MAY!D39,JUNE!D39,JULY!D39,AUG!D39,SEP!D39,OCT!D39,NOV!D39,DEC!D39)</f>
        <v>156.33333333333334</v>
      </c>
      <c r="E46" s="207">
        <f>SUM(JAN!E39,FEB!E39,MAR!E39,APR!E39,MAY!E39,JUNE!E39,JULY!E39,AUG!E39,SEP!E39,OCT!E39,NOV!E39,DEC!E39)</f>
        <v>7751430.2999999998</v>
      </c>
      <c r="F46" s="28">
        <f t="shared" si="3"/>
        <v>570.58333333333337</v>
      </c>
      <c r="G46" s="28">
        <f t="shared" si="3"/>
        <v>17204487.399999999</v>
      </c>
      <c r="H46" s="322"/>
      <c r="I46" s="323"/>
      <c r="J46" s="323"/>
      <c r="K46" s="285"/>
      <c r="L46" s="285"/>
    </row>
    <row r="47" spans="1:12" x14ac:dyDescent="0.35">
      <c r="A47" s="206" t="s">
        <v>25</v>
      </c>
      <c r="B47" s="207">
        <f>AVERAGE(JAN!B40,FEB!B40,MAR!B40,APR!B40,MAY!B40,JUNE!B40,JULY!B40,AUG!B40,SEP!B40,OCT!B40,NOV!B40,DEC!B40)</f>
        <v>0</v>
      </c>
      <c r="C47" s="207">
        <f>SUM(JAN!C40,FEB!C40,MAR!C40,APR!C40,MAY!C40,JUNE!C40,JULY!C40,AUG!C40,SEP!C40,OCT!C40,NOV!C40,DEC!C40)</f>
        <v>0</v>
      </c>
      <c r="D47" s="207">
        <f>AVERAGE(JAN!D40,FEB!D40,MAR!D40,APR!D40,MAY!D40,JUNE!D40,JULY!D40,AUG!D40,SEP!D40,OCT!D40,NOV!D40,DEC!D40)</f>
        <v>0</v>
      </c>
      <c r="E47" s="207">
        <f>SUM(JAN!E40,FEB!E40,MAR!E40,APR!E40,MAY!E40,JUNE!E40,JULY!E40,AUG!E40,SEP!E40,OCT!E40,NOV!E40,DEC!E40)</f>
        <v>0</v>
      </c>
      <c r="F47" s="28">
        <f t="shared" si="3"/>
        <v>0</v>
      </c>
      <c r="G47" s="28">
        <f t="shared" si="3"/>
        <v>0</v>
      </c>
      <c r="H47" s="322"/>
      <c r="I47" s="323"/>
      <c r="J47" s="323"/>
      <c r="K47" s="285"/>
      <c r="L47" s="285"/>
    </row>
    <row r="49" spans="1:10" x14ac:dyDescent="0.35">
      <c r="F49" s="1"/>
    </row>
    <row r="50" spans="1:10" x14ac:dyDescent="0.35">
      <c r="A50" t="s">
        <v>14</v>
      </c>
    </row>
    <row r="51" spans="1:10" x14ac:dyDescent="0.35">
      <c r="A51" t="s">
        <v>15</v>
      </c>
    </row>
    <row r="52" spans="1:10" x14ac:dyDescent="0.35">
      <c r="A52" t="s">
        <v>16</v>
      </c>
    </row>
    <row r="53" spans="1:10" x14ac:dyDescent="0.35">
      <c r="A53" t="s">
        <v>17</v>
      </c>
      <c r="F53" s="1"/>
      <c r="G53" s="1"/>
    </row>
    <row r="54" spans="1:10" x14ac:dyDescent="0.35">
      <c r="A54" t="s">
        <v>18</v>
      </c>
    </row>
    <row r="55" spans="1:10" s="1" customFormat="1" x14ac:dyDescent="0.35">
      <c r="A55" t="s">
        <v>19</v>
      </c>
      <c r="F55"/>
      <c r="G55"/>
      <c r="H55"/>
      <c r="I55"/>
      <c r="J55"/>
    </row>
    <row r="60" spans="1:10" x14ac:dyDescent="0.35">
      <c r="F60" s="1"/>
    </row>
    <row r="61" spans="1:10" x14ac:dyDescent="0.35">
      <c r="E61" s="208"/>
      <c r="F61" s="208"/>
    </row>
    <row r="63" spans="1:10" x14ac:dyDescent="0.35">
      <c r="C63" s="208"/>
    </row>
    <row r="65" spans="3:6" x14ac:dyDescent="0.35">
      <c r="E65" s="208"/>
      <c r="F65" s="208"/>
    </row>
    <row r="67" spans="3:6" x14ac:dyDescent="0.35">
      <c r="C67" s="208"/>
    </row>
    <row r="69" spans="3:6" x14ac:dyDescent="0.35">
      <c r="E69" s="208"/>
      <c r="F69" s="208"/>
    </row>
    <row r="71" spans="3:6" x14ac:dyDescent="0.35">
      <c r="C71" s="208"/>
    </row>
    <row r="73" spans="3:6" x14ac:dyDescent="0.35">
      <c r="F73" s="1"/>
    </row>
    <row r="77" spans="3:6" x14ac:dyDescent="0.35">
      <c r="C77" s="208"/>
    </row>
    <row r="78" spans="3:6" x14ac:dyDescent="0.35">
      <c r="C78" s="208"/>
    </row>
    <row r="79" spans="3:6" x14ac:dyDescent="0.35">
      <c r="C79" s="208"/>
    </row>
    <row r="80" spans="3:6" x14ac:dyDescent="0.35">
      <c r="C80" s="209"/>
    </row>
  </sheetData>
  <mergeCells count="31">
    <mergeCell ref="H38:H42"/>
    <mergeCell ref="I38:I42"/>
    <mergeCell ref="J38:J42"/>
    <mergeCell ref="H43:H47"/>
    <mergeCell ref="I43:I47"/>
    <mergeCell ref="J43:J47"/>
    <mergeCell ref="H28:H32"/>
    <mergeCell ref="I28:I32"/>
    <mergeCell ref="J28:J32"/>
    <mergeCell ref="H33:H37"/>
    <mergeCell ref="I33:I37"/>
    <mergeCell ref="J33:J37"/>
    <mergeCell ref="H20:H22"/>
    <mergeCell ref="I20:I22"/>
    <mergeCell ref="J20:J22"/>
    <mergeCell ref="H23:H27"/>
    <mergeCell ref="I23:I27"/>
    <mergeCell ref="J23:J27"/>
    <mergeCell ref="N1:P1"/>
    <mergeCell ref="H10:H14"/>
    <mergeCell ref="I10:I14"/>
    <mergeCell ref="J10:J14"/>
    <mergeCell ref="H15:H19"/>
    <mergeCell ref="I15:I19"/>
    <mergeCell ref="J15:J19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workbookViewId="0">
      <selection activeCell="E2" sqref="E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3.7265625" bestFit="1" customWidth="1"/>
    <col min="12" max="12" width="12.7265625" bestFit="1" customWidth="1"/>
  </cols>
  <sheetData>
    <row r="1" spans="1:10" ht="43.5" x14ac:dyDescent="0.35">
      <c r="A1" s="2">
        <f>JAN!A1</f>
        <v>2018</v>
      </c>
      <c r="B1" s="100" t="str">
        <f>JAN!B1</f>
        <v>EDC # of Customer</v>
      </c>
      <c r="C1" s="100" t="str">
        <f>JAN!C1</f>
        <v>EDC  kWh used</v>
      </c>
      <c r="D1" s="100" t="str">
        <f>JAN!D1</f>
        <v xml:space="preserve"> CS # of Customer</v>
      </c>
      <c r="E1" s="100" t="str">
        <f>JAN!E1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0" x14ac:dyDescent="0.35">
      <c r="A2" s="246" t="s">
        <v>44</v>
      </c>
      <c r="B2" s="260">
        <v>1457410</v>
      </c>
      <c r="C2" s="247">
        <f>C3+C8+C13+C16+C21+C26+C31+C36</f>
        <v>1123739078</v>
      </c>
      <c r="D2" s="260">
        <v>1325336</v>
      </c>
      <c r="E2" s="247">
        <f>E3+E8+E13+E16+E21+E26+E31+E36</f>
        <v>2608418740.9000001</v>
      </c>
      <c r="F2" s="16">
        <f>B2+D2</f>
        <v>2782746</v>
      </c>
      <c r="G2" s="16">
        <f>C2+E2</f>
        <v>3732157818.9000001</v>
      </c>
      <c r="H2" s="13">
        <f>SUM(H3:H35)</f>
        <v>0.99956908673801093</v>
      </c>
      <c r="I2" s="14">
        <f>SUM(I3:I35)</f>
        <v>0.99977180813484245</v>
      </c>
      <c r="J2" s="14">
        <f>E2/G2</f>
        <v>0.69890365506268814</v>
      </c>
    </row>
    <row r="3" spans="1:10" x14ac:dyDescent="0.35">
      <c r="A3" s="41" t="s">
        <v>4</v>
      </c>
      <c r="B3" s="96">
        <v>1163282</v>
      </c>
      <c r="C3" s="96">
        <v>669096714.20000005</v>
      </c>
      <c r="D3" s="96">
        <v>975421</v>
      </c>
      <c r="E3" s="96">
        <v>578975577</v>
      </c>
      <c r="F3" s="215">
        <f t="shared" ref="F3:F40" si="0">B3+D3</f>
        <v>2138703</v>
      </c>
      <c r="G3" s="215">
        <f t="shared" ref="G3:G40" si="1">C3+E3</f>
        <v>1248072291.2</v>
      </c>
      <c r="H3" s="307">
        <f>G3/G$2</f>
        <v>0.33441037377348942</v>
      </c>
      <c r="I3" s="308">
        <f>F3/F2</f>
        <v>0.76855846706814057</v>
      </c>
      <c r="J3" s="308">
        <f>E3/G3</f>
        <v>0.46389586651533216</v>
      </c>
    </row>
    <row r="4" spans="1:10" x14ac:dyDescent="0.35">
      <c r="A4" s="42" t="s">
        <v>0</v>
      </c>
      <c r="B4" s="98">
        <v>589569</v>
      </c>
      <c r="C4" s="98">
        <v>348405394</v>
      </c>
      <c r="D4" s="98">
        <v>436411</v>
      </c>
      <c r="E4" s="98">
        <v>280710393</v>
      </c>
      <c r="F4" s="215">
        <f t="shared" si="0"/>
        <v>1025980</v>
      </c>
      <c r="G4" s="215">
        <f t="shared" si="1"/>
        <v>629115787</v>
      </c>
      <c r="H4" s="307"/>
      <c r="I4" s="308"/>
      <c r="J4" s="308"/>
    </row>
    <row r="5" spans="1:10" x14ac:dyDescent="0.35">
      <c r="A5" s="42" t="s">
        <v>43</v>
      </c>
      <c r="B5" s="98">
        <v>450913</v>
      </c>
      <c r="C5" s="98">
        <v>242855866</v>
      </c>
      <c r="D5" s="98">
        <v>489025</v>
      </c>
      <c r="E5" s="98">
        <v>265122711</v>
      </c>
      <c r="F5" s="215">
        <f t="shared" si="0"/>
        <v>939938</v>
      </c>
      <c r="G5" s="215">
        <f t="shared" si="1"/>
        <v>507978577</v>
      </c>
      <c r="H5" s="307"/>
      <c r="I5" s="308"/>
      <c r="J5" s="308"/>
    </row>
    <row r="6" spans="1:10" x14ac:dyDescent="0.35">
      <c r="A6" s="42" t="s">
        <v>1</v>
      </c>
      <c r="B6" s="98">
        <v>108177</v>
      </c>
      <c r="C6" s="98">
        <v>69832440.200000003</v>
      </c>
      <c r="D6" s="98">
        <v>43280</v>
      </c>
      <c r="E6" s="98">
        <v>28469684</v>
      </c>
      <c r="F6" s="215">
        <f t="shared" si="0"/>
        <v>151457</v>
      </c>
      <c r="G6" s="215">
        <f t="shared" si="1"/>
        <v>98302124.200000003</v>
      </c>
      <c r="H6" s="307"/>
      <c r="I6" s="308"/>
      <c r="J6" s="308"/>
    </row>
    <row r="7" spans="1:10" x14ac:dyDescent="0.35">
      <c r="A7" s="42" t="s">
        <v>9</v>
      </c>
      <c r="B7" s="98">
        <v>14623</v>
      </c>
      <c r="C7" s="98">
        <v>8003014</v>
      </c>
      <c r="D7" s="98">
        <v>6705</v>
      </c>
      <c r="E7" s="98">
        <v>4672789</v>
      </c>
      <c r="F7" s="215">
        <f t="shared" si="0"/>
        <v>21328</v>
      </c>
      <c r="G7" s="215">
        <f t="shared" si="1"/>
        <v>12675803</v>
      </c>
      <c r="H7" s="307"/>
      <c r="I7" s="308"/>
      <c r="J7" s="308"/>
    </row>
    <row r="8" spans="1:10" x14ac:dyDescent="0.35">
      <c r="A8" s="59" t="s">
        <v>5</v>
      </c>
      <c r="B8" s="248">
        <v>129983</v>
      </c>
      <c r="C8" s="248">
        <v>79997757</v>
      </c>
      <c r="D8" s="248">
        <v>140574</v>
      </c>
      <c r="E8" s="248">
        <v>81098720</v>
      </c>
      <c r="F8" s="92">
        <f t="shared" si="0"/>
        <v>270557</v>
      </c>
      <c r="G8" s="92">
        <f t="shared" si="1"/>
        <v>161096477</v>
      </c>
      <c r="H8" s="324">
        <f>G8/G2</f>
        <v>4.3164433235966658E-2</v>
      </c>
      <c r="I8" s="325">
        <f>F8/F2</f>
        <v>9.7226624348754787E-2</v>
      </c>
      <c r="J8" s="325">
        <f>E8/G8</f>
        <v>0.50341709210686214</v>
      </c>
    </row>
    <row r="9" spans="1:10" x14ac:dyDescent="0.35">
      <c r="A9" s="60" t="s">
        <v>0</v>
      </c>
      <c r="B9" s="249">
        <v>67397</v>
      </c>
      <c r="C9" s="249">
        <v>43232771</v>
      </c>
      <c r="D9" s="249">
        <v>72533</v>
      </c>
      <c r="E9" s="249">
        <v>45025093</v>
      </c>
      <c r="F9" s="92">
        <f t="shared" si="0"/>
        <v>139930</v>
      </c>
      <c r="G9" s="92">
        <f t="shared" si="1"/>
        <v>88257864</v>
      </c>
      <c r="H9" s="324"/>
      <c r="I9" s="325"/>
      <c r="J9" s="325"/>
    </row>
    <row r="10" spans="1:10" x14ac:dyDescent="0.35">
      <c r="A10" s="60" t="s">
        <v>43</v>
      </c>
      <c r="B10" s="249">
        <v>40214</v>
      </c>
      <c r="C10" s="249">
        <v>20302002</v>
      </c>
      <c r="D10" s="249">
        <v>49606</v>
      </c>
      <c r="E10" s="249">
        <v>23925251</v>
      </c>
      <c r="F10" s="92">
        <f t="shared" si="0"/>
        <v>89820</v>
      </c>
      <c r="G10" s="92">
        <f t="shared" si="1"/>
        <v>44227253</v>
      </c>
      <c r="H10" s="324"/>
      <c r="I10" s="325"/>
      <c r="J10" s="325"/>
    </row>
    <row r="11" spans="1:10" x14ac:dyDescent="0.35">
      <c r="A11" s="60" t="s">
        <v>1</v>
      </c>
      <c r="B11" s="249">
        <v>19692</v>
      </c>
      <c r="C11" s="249">
        <v>14820570</v>
      </c>
      <c r="D11" s="249">
        <v>16998</v>
      </c>
      <c r="E11" s="249">
        <v>11219654</v>
      </c>
      <c r="F11" s="92">
        <f t="shared" si="0"/>
        <v>36690</v>
      </c>
      <c r="G11" s="92">
        <f t="shared" si="1"/>
        <v>26040224</v>
      </c>
      <c r="H11" s="324"/>
      <c r="I11" s="325"/>
      <c r="J11" s="325"/>
    </row>
    <row r="12" spans="1:10" x14ac:dyDescent="0.35">
      <c r="A12" s="60" t="s">
        <v>9</v>
      </c>
      <c r="B12" s="249">
        <v>2680</v>
      </c>
      <c r="C12" s="249">
        <v>1642414</v>
      </c>
      <c r="D12" s="249">
        <v>1437</v>
      </c>
      <c r="E12" s="249">
        <v>928722</v>
      </c>
      <c r="F12" s="92">
        <f t="shared" si="0"/>
        <v>4117</v>
      </c>
      <c r="G12" s="92">
        <f t="shared" si="1"/>
        <v>2571136</v>
      </c>
      <c r="H12" s="324"/>
      <c r="I12" s="325"/>
      <c r="J12" s="325"/>
    </row>
    <row r="13" spans="1:10" x14ac:dyDescent="0.35">
      <c r="A13" s="61" t="s">
        <v>6</v>
      </c>
      <c r="B13" s="88">
        <v>869</v>
      </c>
      <c r="C13" s="88">
        <v>1436915</v>
      </c>
      <c r="D13" s="88">
        <v>2158</v>
      </c>
      <c r="E13" s="88">
        <v>3507618</v>
      </c>
      <c r="F13" s="214">
        <f t="shared" si="0"/>
        <v>3027</v>
      </c>
      <c r="G13" s="214">
        <f t="shared" si="1"/>
        <v>4944533</v>
      </c>
      <c r="H13" s="326">
        <f>G13/G2</f>
        <v>1.3248456362055263E-3</v>
      </c>
      <c r="I13" s="327">
        <f>F13/F2</f>
        <v>1.0877744501294763E-3</v>
      </c>
      <c r="J13" s="327">
        <f>E13/G13</f>
        <v>0.70939318232884685</v>
      </c>
    </row>
    <row r="14" spans="1:10" x14ac:dyDescent="0.35">
      <c r="A14" s="62" t="s">
        <v>0</v>
      </c>
      <c r="B14" s="90">
        <v>48</v>
      </c>
      <c r="C14" s="90">
        <v>184974</v>
      </c>
      <c r="D14" s="90">
        <v>89</v>
      </c>
      <c r="E14" s="90">
        <v>726693</v>
      </c>
      <c r="F14" s="214">
        <f t="shared" si="0"/>
        <v>137</v>
      </c>
      <c r="G14" s="214">
        <f t="shared" si="1"/>
        <v>911667</v>
      </c>
      <c r="H14" s="326"/>
      <c r="I14" s="328"/>
      <c r="J14" s="328"/>
    </row>
    <row r="15" spans="1:10" x14ac:dyDescent="0.35">
      <c r="A15" s="62" t="s">
        <v>43</v>
      </c>
      <c r="B15" s="90">
        <v>821</v>
      </c>
      <c r="C15" s="90">
        <v>1251941</v>
      </c>
      <c r="D15" s="90">
        <v>2069</v>
      </c>
      <c r="E15" s="90">
        <v>2780925</v>
      </c>
      <c r="F15" s="214">
        <f t="shared" si="0"/>
        <v>2890</v>
      </c>
      <c r="G15" s="214">
        <f t="shared" si="1"/>
        <v>4032866</v>
      </c>
      <c r="H15" s="326"/>
      <c r="I15" s="328"/>
      <c r="J15" s="328"/>
    </row>
    <row r="16" spans="1:10" x14ac:dyDescent="0.35">
      <c r="A16" s="65" t="s">
        <v>7</v>
      </c>
      <c r="B16" s="250">
        <v>139977</v>
      </c>
      <c r="C16" s="250">
        <v>133973140</v>
      </c>
      <c r="D16" s="250">
        <v>160231</v>
      </c>
      <c r="E16" s="250">
        <v>295576950.39999998</v>
      </c>
      <c r="F16" s="40">
        <f t="shared" si="0"/>
        <v>300208</v>
      </c>
      <c r="G16" s="40">
        <f t="shared" si="1"/>
        <v>429550090.39999998</v>
      </c>
      <c r="H16" s="329">
        <f>G16/G2</f>
        <v>0.11509429966351307</v>
      </c>
      <c r="I16" s="330">
        <f>F16/F2</f>
        <v>0.10788192670117934</v>
      </c>
      <c r="J16" s="330">
        <f>E16/G16</f>
        <v>0.68810822534051086</v>
      </c>
    </row>
    <row r="17" spans="1:10" x14ac:dyDescent="0.35">
      <c r="A17" s="66" t="s">
        <v>0</v>
      </c>
      <c r="B17" s="251">
        <v>75320</v>
      </c>
      <c r="C17" s="251">
        <v>76326849</v>
      </c>
      <c r="D17" s="251">
        <v>76687</v>
      </c>
      <c r="E17" s="251">
        <v>112116424</v>
      </c>
      <c r="F17" s="40">
        <f t="shared" si="0"/>
        <v>152007</v>
      </c>
      <c r="G17" s="40">
        <f t="shared" si="1"/>
        <v>188443273</v>
      </c>
      <c r="H17" s="329"/>
      <c r="I17" s="330"/>
      <c r="J17" s="330"/>
    </row>
    <row r="18" spans="1:10" x14ac:dyDescent="0.35">
      <c r="A18" s="66" t="s">
        <v>43</v>
      </c>
      <c r="B18" s="251">
        <v>51867</v>
      </c>
      <c r="C18" s="251">
        <v>36269854</v>
      </c>
      <c r="D18" s="251">
        <v>73101</v>
      </c>
      <c r="E18" s="251">
        <v>100721907</v>
      </c>
      <c r="F18" s="40">
        <f t="shared" si="0"/>
        <v>124968</v>
      </c>
      <c r="G18" s="40">
        <f t="shared" si="1"/>
        <v>136991761</v>
      </c>
      <c r="H18" s="329"/>
      <c r="I18" s="330"/>
      <c r="J18" s="330"/>
    </row>
    <row r="19" spans="1:10" x14ac:dyDescent="0.35">
      <c r="A19" s="66" t="s">
        <v>1</v>
      </c>
      <c r="B19" s="251">
        <v>11070</v>
      </c>
      <c r="C19" s="251">
        <v>20925893</v>
      </c>
      <c r="D19" s="251">
        <v>9858</v>
      </c>
      <c r="E19" s="251">
        <v>82561687.400000006</v>
      </c>
      <c r="F19" s="40">
        <f t="shared" si="0"/>
        <v>20928</v>
      </c>
      <c r="G19" s="40">
        <f t="shared" si="1"/>
        <v>103487580.40000001</v>
      </c>
      <c r="H19" s="329"/>
      <c r="I19" s="330"/>
      <c r="J19" s="330"/>
    </row>
    <row r="20" spans="1:10" x14ac:dyDescent="0.35">
      <c r="A20" s="66" t="s">
        <v>9</v>
      </c>
      <c r="B20" s="251">
        <v>1720</v>
      </c>
      <c r="C20" s="251">
        <v>450544</v>
      </c>
      <c r="D20" s="251">
        <v>585</v>
      </c>
      <c r="E20" s="251">
        <v>176932</v>
      </c>
      <c r="F20" s="40">
        <f t="shared" si="0"/>
        <v>2305</v>
      </c>
      <c r="G20" s="40">
        <f t="shared" si="1"/>
        <v>627476</v>
      </c>
      <c r="H20" s="329"/>
      <c r="I20" s="330"/>
      <c r="J20" s="330"/>
    </row>
    <row r="21" spans="1:10" x14ac:dyDescent="0.35">
      <c r="A21" s="10" t="s">
        <v>3</v>
      </c>
      <c r="B21" s="252">
        <v>17656</v>
      </c>
      <c r="C21" s="252">
        <v>143750747</v>
      </c>
      <c r="D21" s="252">
        <v>28401</v>
      </c>
      <c r="E21" s="252">
        <v>410441630.10000002</v>
      </c>
      <c r="F21" s="21">
        <f t="shared" si="0"/>
        <v>46057</v>
      </c>
      <c r="G21" s="21">
        <f t="shared" si="1"/>
        <v>554192377.10000002</v>
      </c>
      <c r="H21" s="316">
        <f>G21/G2</f>
        <v>0.14849114211985287</v>
      </c>
      <c r="I21" s="317">
        <f>F21/F2</f>
        <v>1.6550917690655201E-2</v>
      </c>
      <c r="J21" s="317">
        <f>E21/G21</f>
        <v>0.74061219002645862</v>
      </c>
    </row>
    <row r="22" spans="1:10" x14ac:dyDescent="0.35">
      <c r="A22" s="11" t="s">
        <v>0</v>
      </c>
      <c r="B22" s="253">
        <v>2758</v>
      </c>
      <c r="C22" s="253">
        <v>43145782</v>
      </c>
      <c r="D22" s="253">
        <v>9008</v>
      </c>
      <c r="E22" s="253">
        <v>179693829</v>
      </c>
      <c r="F22" s="21">
        <f t="shared" si="0"/>
        <v>11766</v>
      </c>
      <c r="G22" s="21">
        <f t="shared" si="1"/>
        <v>222839611</v>
      </c>
      <c r="H22" s="316"/>
      <c r="I22" s="317"/>
      <c r="J22" s="317"/>
    </row>
    <row r="23" spans="1:10" x14ac:dyDescent="0.35">
      <c r="A23" s="11" t="s">
        <v>43</v>
      </c>
      <c r="B23" s="253">
        <v>13747</v>
      </c>
      <c r="C23" s="253">
        <v>91625243</v>
      </c>
      <c r="D23" s="253">
        <v>18032</v>
      </c>
      <c r="E23" s="253">
        <v>197470864</v>
      </c>
      <c r="F23" s="21">
        <f t="shared" si="0"/>
        <v>31779</v>
      </c>
      <c r="G23" s="21">
        <f t="shared" si="1"/>
        <v>289096107</v>
      </c>
      <c r="H23" s="316"/>
      <c r="I23" s="317"/>
      <c r="J23" s="317"/>
    </row>
    <row r="24" spans="1:10" x14ac:dyDescent="0.35">
      <c r="A24" s="11" t="s">
        <v>1</v>
      </c>
      <c r="B24" s="253">
        <v>207</v>
      </c>
      <c r="C24" s="253">
        <v>5030408</v>
      </c>
      <c r="D24" s="253">
        <v>797</v>
      </c>
      <c r="E24" s="253">
        <v>28489057.100000001</v>
      </c>
      <c r="F24" s="21">
        <f t="shared" si="0"/>
        <v>1004</v>
      </c>
      <c r="G24" s="21">
        <f t="shared" si="1"/>
        <v>33519465.100000001</v>
      </c>
      <c r="H24" s="316"/>
      <c r="I24" s="317"/>
      <c r="J24" s="317"/>
    </row>
    <row r="25" spans="1:10" x14ac:dyDescent="0.35">
      <c r="A25" s="11" t="s">
        <v>9</v>
      </c>
      <c r="B25" s="253">
        <v>944</v>
      </c>
      <c r="C25" s="253">
        <v>3949314</v>
      </c>
      <c r="D25" s="253">
        <v>564</v>
      </c>
      <c r="E25" s="253">
        <v>4787880</v>
      </c>
      <c r="F25" s="21">
        <f t="shared" si="0"/>
        <v>1508</v>
      </c>
      <c r="G25" s="21">
        <f t="shared" si="1"/>
        <v>8737194</v>
      </c>
      <c r="H25" s="316"/>
      <c r="I25" s="317"/>
      <c r="J25" s="317"/>
    </row>
    <row r="26" spans="1:10" x14ac:dyDescent="0.35">
      <c r="A26" s="67" t="s">
        <v>2</v>
      </c>
      <c r="B26" s="254">
        <v>1079</v>
      </c>
      <c r="C26" s="254">
        <v>89704363</v>
      </c>
      <c r="D26" s="254">
        <v>6389</v>
      </c>
      <c r="E26" s="254">
        <v>1220508411.4000001</v>
      </c>
      <c r="F26" s="79">
        <f t="shared" si="0"/>
        <v>7468</v>
      </c>
      <c r="G26" s="79">
        <f t="shared" si="1"/>
        <v>1310212774.4000001</v>
      </c>
      <c r="H26" s="318">
        <f>G26/G2</f>
        <v>0.35106038864834671</v>
      </c>
      <c r="I26" s="319">
        <f>F26/F2</f>
        <v>2.6836800771611927E-3</v>
      </c>
      <c r="J26" s="319">
        <f>E26/G26</f>
        <v>0.93153450740771526</v>
      </c>
    </row>
    <row r="27" spans="1:10" x14ac:dyDescent="0.35">
      <c r="A27" s="68" t="s">
        <v>0</v>
      </c>
      <c r="B27" s="255">
        <v>326</v>
      </c>
      <c r="C27" s="255">
        <v>30721606</v>
      </c>
      <c r="D27" s="255">
        <v>2657</v>
      </c>
      <c r="E27" s="255">
        <v>518415480</v>
      </c>
      <c r="F27" s="79">
        <f t="shared" si="0"/>
        <v>2983</v>
      </c>
      <c r="G27" s="79">
        <f t="shared" si="1"/>
        <v>549137086</v>
      </c>
      <c r="H27" s="318"/>
      <c r="I27" s="319"/>
      <c r="J27" s="319"/>
    </row>
    <row r="28" spans="1:10" x14ac:dyDescent="0.35">
      <c r="A28" s="68" t="s">
        <v>43</v>
      </c>
      <c r="B28" s="255">
        <v>728</v>
      </c>
      <c r="C28" s="255">
        <v>55614685</v>
      </c>
      <c r="D28" s="255">
        <v>3489</v>
      </c>
      <c r="E28" s="255">
        <v>634567621</v>
      </c>
      <c r="F28" s="79">
        <f t="shared" si="0"/>
        <v>4217</v>
      </c>
      <c r="G28" s="79">
        <f t="shared" si="1"/>
        <v>690182306</v>
      </c>
      <c r="H28" s="318"/>
      <c r="I28" s="319"/>
      <c r="J28" s="319"/>
    </row>
    <row r="29" spans="1:10" x14ac:dyDescent="0.35">
      <c r="A29" s="68" t="s">
        <v>1</v>
      </c>
      <c r="B29" s="255">
        <v>19</v>
      </c>
      <c r="C29" s="255">
        <v>2744584</v>
      </c>
      <c r="D29" s="255">
        <v>220</v>
      </c>
      <c r="E29" s="255">
        <v>54224964.399999999</v>
      </c>
      <c r="F29" s="79">
        <f t="shared" si="0"/>
        <v>239</v>
      </c>
      <c r="G29" s="79">
        <f t="shared" si="1"/>
        <v>56969548.399999999</v>
      </c>
      <c r="H29" s="318"/>
      <c r="I29" s="319"/>
      <c r="J29" s="319"/>
    </row>
    <row r="30" spans="1:10" x14ac:dyDescent="0.35">
      <c r="A30" s="68" t="s">
        <v>9</v>
      </c>
      <c r="B30" s="255">
        <v>6</v>
      </c>
      <c r="C30" s="255">
        <v>623488</v>
      </c>
      <c r="D30" s="255">
        <v>23</v>
      </c>
      <c r="E30" s="255">
        <v>13300346</v>
      </c>
      <c r="F30" s="79">
        <f t="shared" si="0"/>
        <v>29</v>
      </c>
      <c r="G30" s="79">
        <f t="shared" si="1"/>
        <v>13923834</v>
      </c>
      <c r="H30" s="318"/>
      <c r="I30" s="319"/>
      <c r="J30" s="319"/>
    </row>
    <row r="31" spans="1:10" x14ac:dyDescent="0.35">
      <c r="A31" s="69" t="s">
        <v>8</v>
      </c>
      <c r="B31" s="256">
        <v>4106</v>
      </c>
      <c r="C31" s="256">
        <v>4928169.3</v>
      </c>
      <c r="D31" s="256">
        <v>11985</v>
      </c>
      <c r="E31" s="256">
        <v>17552870.199999999</v>
      </c>
      <c r="F31" s="39">
        <f t="shared" si="0"/>
        <v>16091</v>
      </c>
      <c r="G31" s="39">
        <f t="shared" si="1"/>
        <v>22481039.5</v>
      </c>
      <c r="H31" s="320">
        <f>G31/G2</f>
        <v>6.0236036606367204E-3</v>
      </c>
      <c r="I31" s="321">
        <f>F31/F2</f>
        <v>5.7824177988217394E-3</v>
      </c>
      <c r="J31" s="321">
        <f>E31/G31</f>
        <v>0.78078552372989685</v>
      </c>
    </row>
    <row r="32" spans="1:10" x14ac:dyDescent="0.35">
      <c r="A32" s="70" t="s">
        <v>0</v>
      </c>
      <c r="B32" s="257">
        <v>311</v>
      </c>
      <c r="C32" s="257">
        <v>2211360</v>
      </c>
      <c r="D32" s="257">
        <v>729</v>
      </c>
      <c r="E32" s="257">
        <v>9448854</v>
      </c>
      <c r="F32" s="39">
        <f t="shared" si="0"/>
        <v>1040</v>
      </c>
      <c r="G32" s="39">
        <f t="shared" si="1"/>
        <v>11660214</v>
      </c>
      <c r="H32" s="320"/>
      <c r="I32" s="321"/>
      <c r="J32" s="321"/>
    </row>
    <row r="33" spans="1:10" x14ac:dyDescent="0.35">
      <c r="A33" s="70" t="s">
        <v>43</v>
      </c>
      <c r="B33" s="257">
        <v>3380</v>
      </c>
      <c r="C33" s="257">
        <v>1965474</v>
      </c>
      <c r="D33" s="257">
        <v>9146</v>
      </c>
      <c r="E33" s="257">
        <v>5940290</v>
      </c>
      <c r="F33" s="39">
        <f t="shared" si="0"/>
        <v>12526</v>
      </c>
      <c r="G33" s="39">
        <f t="shared" si="1"/>
        <v>7905764</v>
      </c>
      <c r="H33" s="320"/>
      <c r="I33" s="321"/>
      <c r="J33" s="321"/>
    </row>
    <row r="34" spans="1:10" x14ac:dyDescent="0.35">
      <c r="A34" s="70" t="s">
        <v>1</v>
      </c>
      <c r="B34" s="257">
        <v>106</v>
      </c>
      <c r="C34" s="257">
        <v>673823.29999999993</v>
      </c>
      <c r="D34" s="257">
        <v>1918</v>
      </c>
      <c r="E34" s="257">
        <v>2049350.2</v>
      </c>
      <c r="F34" s="39">
        <f t="shared" si="0"/>
        <v>2024</v>
      </c>
      <c r="G34" s="39">
        <f t="shared" si="1"/>
        <v>2723173.5</v>
      </c>
      <c r="H34" s="320"/>
      <c r="I34" s="321"/>
      <c r="J34" s="321"/>
    </row>
    <row r="35" spans="1:10" x14ac:dyDescent="0.35">
      <c r="A35" s="70" t="s">
        <v>9</v>
      </c>
      <c r="B35" s="257">
        <v>309</v>
      </c>
      <c r="C35" s="257">
        <v>77512</v>
      </c>
      <c r="D35" s="257">
        <v>192</v>
      </c>
      <c r="E35" s="257">
        <v>114376</v>
      </c>
      <c r="F35" s="39">
        <f t="shared" si="0"/>
        <v>501</v>
      </c>
      <c r="G35" s="39">
        <f t="shared" si="1"/>
        <v>191888</v>
      </c>
      <c r="H35" s="320"/>
      <c r="I35" s="321"/>
      <c r="J35" s="321"/>
    </row>
    <row r="36" spans="1:10" x14ac:dyDescent="0.35">
      <c r="A36" s="63" t="s">
        <v>20</v>
      </c>
      <c r="B36" s="258">
        <v>458</v>
      </c>
      <c r="C36" s="258">
        <v>851272.5</v>
      </c>
      <c r="D36" s="258">
        <v>177</v>
      </c>
      <c r="E36" s="258">
        <v>756963.8</v>
      </c>
      <c r="F36" s="38">
        <f t="shared" si="0"/>
        <v>635</v>
      </c>
      <c r="G36" s="38">
        <f t="shared" si="1"/>
        <v>1608236.3</v>
      </c>
      <c r="H36" s="322">
        <f>G36/G2</f>
        <v>4.3091326198901327E-4</v>
      </c>
      <c r="I36" s="323">
        <f>F36/F2</f>
        <v>2.2819186515765362E-4</v>
      </c>
      <c r="J36" s="323">
        <f>E36/G36</f>
        <v>0.47067946420560214</v>
      </c>
    </row>
    <row r="37" spans="1:10" x14ac:dyDescent="0.35">
      <c r="A37" s="64" t="s">
        <v>0</v>
      </c>
      <c r="B37" s="259">
        <v>0</v>
      </c>
      <c r="C37" s="259">
        <v>0</v>
      </c>
      <c r="D37" s="259">
        <v>0</v>
      </c>
      <c r="E37" s="259">
        <v>0</v>
      </c>
      <c r="F37" s="38">
        <f t="shared" si="0"/>
        <v>0</v>
      </c>
      <c r="G37" s="38">
        <f t="shared" si="1"/>
        <v>0</v>
      </c>
      <c r="H37" s="322"/>
      <c r="I37" s="323"/>
      <c r="J37" s="323"/>
    </row>
    <row r="38" spans="1:10" x14ac:dyDescent="0.35">
      <c r="A38" s="64" t="s">
        <v>43</v>
      </c>
      <c r="B38" s="259">
        <v>0</v>
      </c>
      <c r="C38" s="259">
        <v>0</v>
      </c>
      <c r="D38" s="259">
        <v>0</v>
      </c>
      <c r="E38" s="259">
        <v>0</v>
      </c>
      <c r="F38" s="38">
        <f t="shared" si="0"/>
        <v>0</v>
      </c>
      <c r="G38" s="38">
        <f t="shared" si="1"/>
        <v>0</v>
      </c>
      <c r="H38" s="322"/>
      <c r="I38" s="323"/>
      <c r="J38" s="323"/>
    </row>
    <row r="39" spans="1:10" x14ac:dyDescent="0.35">
      <c r="A39" s="64" t="s">
        <v>1</v>
      </c>
      <c r="B39" s="259">
        <v>458</v>
      </c>
      <c r="C39" s="259">
        <v>851272.5</v>
      </c>
      <c r="D39" s="259">
        <v>177</v>
      </c>
      <c r="E39" s="259">
        <v>756963.8</v>
      </c>
      <c r="F39" s="38">
        <f t="shared" si="0"/>
        <v>635</v>
      </c>
      <c r="G39" s="38">
        <f t="shared" si="1"/>
        <v>1608236.3</v>
      </c>
      <c r="H39" s="322"/>
      <c r="I39" s="323"/>
      <c r="J39" s="323"/>
    </row>
    <row r="40" spans="1:10" x14ac:dyDescent="0.35">
      <c r="A40" s="64" t="s">
        <v>9</v>
      </c>
      <c r="B40" s="259">
        <v>0</v>
      </c>
      <c r="C40" s="259">
        <v>0</v>
      </c>
      <c r="D40" s="259">
        <v>0</v>
      </c>
      <c r="E40" s="259">
        <v>0</v>
      </c>
      <c r="F40" s="38">
        <f t="shared" si="0"/>
        <v>0</v>
      </c>
      <c r="G40" s="38">
        <f t="shared" si="1"/>
        <v>0</v>
      </c>
      <c r="H40" s="322"/>
      <c r="I40" s="323"/>
      <c r="J40" s="323"/>
    </row>
    <row r="42" spans="1:10" x14ac:dyDescent="0.35">
      <c r="F42" s="1"/>
    </row>
    <row r="43" spans="1:10" x14ac:dyDescent="0.35">
      <c r="A43" t="s">
        <v>14</v>
      </c>
    </row>
    <row r="44" spans="1:10" x14ac:dyDescent="0.35">
      <c r="A44" t="s">
        <v>15</v>
      </c>
    </row>
    <row r="45" spans="1:10" x14ac:dyDescent="0.35">
      <c r="A45" t="s">
        <v>16</v>
      </c>
    </row>
    <row r="46" spans="1:10" x14ac:dyDescent="0.35">
      <c r="A46" t="s">
        <v>17</v>
      </c>
    </row>
    <row r="47" spans="1:10" x14ac:dyDescent="0.35">
      <c r="A47" t="s">
        <v>18</v>
      </c>
    </row>
    <row r="48" spans="1:10" x14ac:dyDescent="0.35">
      <c r="A48" t="s">
        <v>19</v>
      </c>
    </row>
    <row r="49" spans="1:1" x14ac:dyDescent="0.35">
      <c r="A49" t="s">
        <v>40</v>
      </c>
    </row>
    <row r="50" spans="1:1" x14ac:dyDescent="0.35">
      <c r="A50" t="s">
        <v>41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0"/>
  <sheetViews>
    <sheetView workbookViewId="0">
      <selection activeCell="E2" sqref="E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3.7265625" bestFit="1" customWidth="1"/>
    <col min="12" max="12" width="12.7265625" bestFit="1" customWidth="1"/>
  </cols>
  <sheetData>
    <row r="1" spans="1:10" ht="43.5" x14ac:dyDescent="0.35">
      <c r="A1" s="2">
        <f>JAN!A1</f>
        <v>2018</v>
      </c>
      <c r="B1" s="100" t="str">
        <f>FEB!B1</f>
        <v>EDC # of Customer</v>
      </c>
      <c r="C1" s="100" t="str">
        <f>FEB!C1</f>
        <v>EDC  kWh used</v>
      </c>
      <c r="D1" s="100" t="str">
        <f>FEB!D1</f>
        <v xml:space="preserve"> CS # of Customer</v>
      </c>
      <c r="E1" s="100" t="str">
        <f>FEB!E1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0" x14ac:dyDescent="0.35">
      <c r="A2" s="246" t="s">
        <v>45</v>
      </c>
      <c r="B2" s="247">
        <v>1441000</v>
      </c>
      <c r="C2" s="247">
        <f>C3+C8+C13+C16+C21+C26+C31+C36</f>
        <v>1034331419.9</v>
      </c>
      <c r="D2" s="247">
        <v>1328396</v>
      </c>
      <c r="E2" s="247">
        <f>E3+E8+E13+E16+E21+E26+E31+E36</f>
        <v>2448400926.9000001</v>
      </c>
      <c r="F2" s="16">
        <f>B2+D2</f>
        <v>2769396</v>
      </c>
      <c r="G2" s="16">
        <f>C2+E2</f>
        <v>3482732346.8000002</v>
      </c>
      <c r="H2" s="13">
        <f>SUM(H3:H35)</f>
        <v>0.99952847266557554</v>
      </c>
      <c r="I2" s="14">
        <f>SUM(I3:I35)</f>
        <v>0.9997721524837907</v>
      </c>
      <c r="J2" s="14">
        <f>E2/G2</f>
        <v>0.70301151024414399</v>
      </c>
    </row>
    <row r="3" spans="1:10" x14ac:dyDescent="0.35">
      <c r="A3" s="41" t="s">
        <v>4</v>
      </c>
      <c r="B3" s="96">
        <v>1149798</v>
      </c>
      <c r="C3" s="96">
        <v>617561425.79999995</v>
      </c>
      <c r="D3" s="96">
        <v>982650</v>
      </c>
      <c r="E3" s="96">
        <v>548573943</v>
      </c>
      <c r="F3" s="44">
        <f>B3+D3</f>
        <v>2132448</v>
      </c>
      <c r="G3" s="4">
        <f>C3+E3</f>
        <v>1166135368.8</v>
      </c>
      <c r="H3" s="307">
        <f>G3/G$2</f>
        <v>0.33483347345697323</v>
      </c>
      <c r="I3" s="308">
        <f>F3/F2</f>
        <v>0.77000472305152456</v>
      </c>
      <c r="J3" s="308">
        <f>E3/G3</f>
        <v>0.47042046547692362</v>
      </c>
    </row>
    <row r="4" spans="1:10" x14ac:dyDescent="0.35">
      <c r="A4" s="42" t="s">
        <v>0</v>
      </c>
      <c r="B4" s="98">
        <v>579631</v>
      </c>
      <c r="C4" s="98">
        <v>319508620</v>
      </c>
      <c r="D4" s="98">
        <v>433549</v>
      </c>
      <c r="E4" s="98">
        <v>263517631</v>
      </c>
      <c r="F4" s="43">
        <f>B4+D4</f>
        <v>1013180</v>
      </c>
      <c r="G4" s="5">
        <f t="shared" ref="F4:G35" si="0">C4+E4</f>
        <v>583026251</v>
      </c>
      <c r="H4" s="307"/>
      <c r="I4" s="308"/>
      <c r="J4" s="308"/>
    </row>
    <row r="5" spans="1:10" x14ac:dyDescent="0.35">
      <c r="A5" s="42" t="s">
        <v>43</v>
      </c>
      <c r="B5" s="98">
        <v>446784</v>
      </c>
      <c r="C5" s="98">
        <v>227502717</v>
      </c>
      <c r="D5" s="98">
        <v>498806</v>
      </c>
      <c r="E5" s="98">
        <v>254376588</v>
      </c>
      <c r="F5" s="43">
        <f t="shared" si="0"/>
        <v>945590</v>
      </c>
      <c r="G5" s="5">
        <f t="shared" si="0"/>
        <v>481879305</v>
      </c>
      <c r="H5" s="307"/>
      <c r="I5" s="308"/>
      <c r="J5" s="308"/>
    </row>
    <row r="6" spans="1:10" x14ac:dyDescent="0.35">
      <c r="A6" s="42" t="s">
        <v>1</v>
      </c>
      <c r="B6" s="98">
        <v>108671</v>
      </c>
      <c r="C6" s="98">
        <v>63209842.799999997</v>
      </c>
      <c r="D6" s="98">
        <v>43526</v>
      </c>
      <c r="E6" s="98">
        <v>26490610</v>
      </c>
      <c r="F6" s="43">
        <f t="shared" si="0"/>
        <v>152197</v>
      </c>
      <c r="G6" s="5">
        <f t="shared" si="0"/>
        <v>89700452.799999997</v>
      </c>
      <c r="H6" s="307"/>
      <c r="I6" s="308"/>
      <c r="J6" s="308"/>
    </row>
    <row r="7" spans="1:10" x14ac:dyDescent="0.35">
      <c r="A7" s="42" t="s">
        <v>9</v>
      </c>
      <c r="B7" s="98">
        <v>14712</v>
      </c>
      <c r="C7" s="98">
        <v>7340246</v>
      </c>
      <c r="D7" s="98">
        <v>6769</v>
      </c>
      <c r="E7" s="98">
        <v>4189114</v>
      </c>
      <c r="F7" s="43">
        <f t="shared" si="0"/>
        <v>21481</v>
      </c>
      <c r="G7" s="5">
        <f t="shared" si="0"/>
        <v>11529360</v>
      </c>
      <c r="H7" s="307"/>
      <c r="I7" s="308"/>
      <c r="J7" s="308"/>
    </row>
    <row r="8" spans="1:10" x14ac:dyDescent="0.35">
      <c r="A8" s="59" t="s">
        <v>5</v>
      </c>
      <c r="B8" s="248">
        <v>128508</v>
      </c>
      <c r="C8" s="248">
        <v>74318506</v>
      </c>
      <c r="D8" s="248">
        <v>137307</v>
      </c>
      <c r="E8" s="248">
        <v>74941224</v>
      </c>
      <c r="F8" s="45">
        <f t="shared" si="0"/>
        <v>265815</v>
      </c>
      <c r="G8" s="17">
        <f t="shared" si="0"/>
        <v>149259730</v>
      </c>
      <c r="H8" s="324">
        <f>G8/G2</f>
        <v>4.285707747169909E-2</v>
      </c>
      <c r="I8" s="325">
        <f>F8/F2</f>
        <v>9.5983023012960231E-2</v>
      </c>
      <c r="J8" s="325">
        <f>E8/G8</f>
        <v>0.50208602146071146</v>
      </c>
    </row>
    <row r="9" spans="1:10" x14ac:dyDescent="0.35">
      <c r="A9" s="60" t="s">
        <v>0</v>
      </c>
      <c r="B9" s="249">
        <v>66959</v>
      </c>
      <c r="C9" s="249">
        <v>41079548</v>
      </c>
      <c r="D9" s="249">
        <v>71756</v>
      </c>
      <c r="E9" s="249">
        <v>42113693</v>
      </c>
      <c r="F9" s="46">
        <f t="shared" si="0"/>
        <v>138715</v>
      </c>
      <c r="G9" s="18">
        <f t="shared" si="0"/>
        <v>83193241</v>
      </c>
      <c r="H9" s="324"/>
      <c r="I9" s="325"/>
      <c r="J9" s="325"/>
    </row>
    <row r="10" spans="1:10" x14ac:dyDescent="0.35">
      <c r="A10" s="60" t="s">
        <v>43</v>
      </c>
      <c r="B10" s="249">
        <v>39548</v>
      </c>
      <c r="C10" s="249">
        <v>18458828</v>
      </c>
      <c r="D10" s="249">
        <v>47356</v>
      </c>
      <c r="E10" s="249">
        <v>21790826</v>
      </c>
      <c r="F10" s="46">
        <f t="shared" si="0"/>
        <v>86904</v>
      </c>
      <c r="G10" s="18">
        <f t="shared" si="0"/>
        <v>40249654</v>
      </c>
      <c r="H10" s="324"/>
      <c r="I10" s="325"/>
      <c r="J10" s="325"/>
    </row>
    <row r="11" spans="1:10" x14ac:dyDescent="0.35">
      <c r="A11" s="60" t="s">
        <v>1</v>
      </c>
      <c r="B11" s="249">
        <v>19312</v>
      </c>
      <c r="C11" s="249">
        <v>13076303</v>
      </c>
      <c r="D11" s="249">
        <v>16732</v>
      </c>
      <c r="E11" s="249">
        <v>10129686</v>
      </c>
      <c r="F11" s="46">
        <f t="shared" si="0"/>
        <v>36044</v>
      </c>
      <c r="G11" s="18">
        <f t="shared" si="0"/>
        <v>23205989</v>
      </c>
      <c r="H11" s="324"/>
      <c r="I11" s="325"/>
      <c r="J11" s="325"/>
    </row>
    <row r="12" spans="1:10" x14ac:dyDescent="0.35">
      <c r="A12" s="60" t="s">
        <v>9</v>
      </c>
      <c r="B12" s="249">
        <v>2689</v>
      </c>
      <c r="C12" s="249">
        <v>1703827</v>
      </c>
      <c r="D12" s="249">
        <v>1463</v>
      </c>
      <c r="E12" s="249">
        <v>907019</v>
      </c>
      <c r="F12" s="46">
        <f t="shared" si="0"/>
        <v>4152</v>
      </c>
      <c r="G12" s="18">
        <f t="shared" si="0"/>
        <v>2610846</v>
      </c>
      <c r="H12" s="324"/>
      <c r="I12" s="325"/>
      <c r="J12" s="325"/>
    </row>
    <row r="13" spans="1:10" x14ac:dyDescent="0.35">
      <c r="A13" s="6" t="s">
        <v>6</v>
      </c>
      <c r="B13" s="7">
        <v>864</v>
      </c>
      <c r="C13" s="7">
        <v>1235395</v>
      </c>
      <c r="D13" s="7">
        <v>2024</v>
      </c>
      <c r="E13" s="7">
        <v>3436431</v>
      </c>
      <c r="F13" s="47">
        <f t="shared" si="0"/>
        <v>2888</v>
      </c>
      <c r="G13" s="7">
        <f t="shared" si="0"/>
        <v>4671826</v>
      </c>
      <c r="H13" s="326">
        <f>G13/G2</f>
        <v>1.341425505836692E-3</v>
      </c>
      <c r="I13" s="327">
        <f>F13/F2</f>
        <v>1.042826666897764E-3</v>
      </c>
      <c r="J13" s="327">
        <f>E13/G13</f>
        <v>0.73556485194440036</v>
      </c>
    </row>
    <row r="14" spans="1:10" x14ac:dyDescent="0.35">
      <c r="A14" s="8" t="s">
        <v>0</v>
      </c>
      <c r="B14" s="9">
        <v>49</v>
      </c>
      <c r="C14" s="9">
        <v>152674</v>
      </c>
      <c r="D14" s="9">
        <v>85</v>
      </c>
      <c r="E14" s="9">
        <v>1041851</v>
      </c>
      <c r="F14" s="48">
        <f t="shared" si="0"/>
        <v>134</v>
      </c>
      <c r="G14" s="9">
        <f t="shared" si="0"/>
        <v>1194525</v>
      </c>
      <c r="H14" s="326"/>
      <c r="I14" s="328"/>
      <c r="J14" s="328"/>
    </row>
    <row r="15" spans="1:10" x14ac:dyDescent="0.35">
      <c r="A15" s="8" t="s">
        <v>43</v>
      </c>
      <c r="B15" s="9">
        <v>815</v>
      </c>
      <c r="C15" s="9">
        <v>1082721</v>
      </c>
      <c r="D15" s="9">
        <v>1939</v>
      </c>
      <c r="E15" s="9">
        <v>2394580</v>
      </c>
      <c r="F15" s="48">
        <f t="shared" si="0"/>
        <v>2754</v>
      </c>
      <c r="G15" s="9">
        <f t="shared" si="0"/>
        <v>3477301</v>
      </c>
      <c r="H15" s="326"/>
      <c r="I15" s="328"/>
      <c r="J15" s="328"/>
    </row>
    <row r="16" spans="1:10" x14ac:dyDescent="0.35">
      <c r="A16" s="65" t="s">
        <v>7</v>
      </c>
      <c r="B16" s="250">
        <v>138511</v>
      </c>
      <c r="C16" s="250">
        <v>125070134</v>
      </c>
      <c r="D16" s="250">
        <v>159426</v>
      </c>
      <c r="E16" s="250">
        <v>252763197.69999999</v>
      </c>
      <c r="F16" s="49">
        <f t="shared" si="0"/>
        <v>297937</v>
      </c>
      <c r="G16" s="19">
        <f t="shared" si="0"/>
        <v>377833331.69999999</v>
      </c>
      <c r="H16" s="329">
        <f>G16/G2</f>
        <v>0.10848761664018206</v>
      </c>
      <c r="I16" s="330">
        <f>F16/F2</f>
        <v>0.10758194205523515</v>
      </c>
      <c r="J16" s="330">
        <f>E16/G16</f>
        <v>0.66898067611645817</v>
      </c>
    </row>
    <row r="17" spans="1:10" x14ac:dyDescent="0.35">
      <c r="A17" s="66" t="s">
        <v>0</v>
      </c>
      <c r="B17" s="251">
        <v>73910</v>
      </c>
      <c r="C17" s="251">
        <v>71903590</v>
      </c>
      <c r="D17" s="251">
        <v>75878</v>
      </c>
      <c r="E17" s="251">
        <v>108033406</v>
      </c>
      <c r="F17" s="50">
        <f t="shared" si="0"/>
        <v>149788</v>
      </c>
      <c r="G17" s="20">
        <f t="shared" si="0"/>
        <v>179936996</v>
      </c>
      <c r="H17" s="329"/>
      <c r="I17" s="330"/>
      <c r="J17" s="330"/>
    </row>
    <row r="18" spans="1:10" x14ac:dyDescent="0.35">
      <c r="A18" s="66" t="s">
        <v>43</v>
      </c>
      <c r="B18" s="251">
        <v>51875</v>
      </c>
      <c r="C18" s="251">
        <v>33135699</v>
      </c>
      <c r="D18" s="251">
        <v>73146</v>
      </c>
      <c r="E18" s="251">
        <v>88621834</v>
      </c>
      <c r="F18" s="50">
        <f t="shared" si="0"/>
        <v>125021</v>
      </c>
      <c r="G18" s="20">
        <f t="shared" si="0"/>
        <v>121757533</v>
      </c>
      <c r="H18" s="329"/>
      <c r="I18" s="330"/>
      <c r="J18" s="330"/>
    </row>
    <row r="19" spans="1:10" x14ac:dyDescent="0.35">
      <c r="A19" s="66" t="s">
        <v>1</v>
      </c>
      <c r="B19" s="251">
        <v>11136</v>
      </c>
      <c r="C19" s="251">
        <v>19640832</v>
      </c>
      <c r="D19" s="251">
        <v>9825</v>
      </c>
      <c r="E19" s="251">
        <v>55933546.700000003</v>
      </c>
      <c r="F19" s="50">
        <f t="shared" si="0"/>
        <v>20961</v>
      </c>
      <c r="G19" s="20">
        <f t="shared" si="0"/>
        <v>75574378.700000003</v>
      </c>
      <c r="H19" s="329"/>
      <c r="I19" s="330"/>
      <c r="J19" s="330"/>
    </row>
    <row r="20" spans="1:10" x14ac:dyDescent="0.35">
      <c r="A20" s="66" t="s">
        <v>9</v>
      </c>
      <c r="B20" s="251">
        <v>1590</v>
      </c>
      <c r="C20" s="251">
        <v>390013</v>
      </c>
      <c r="D20" s="251">
        <v>577</v>
      </c>
      <c r="E20" s="251">
        <v>174411</v>
      </c>
      <c r="F20" s="50">
        <f t="shared" si="0"/>
        <v>2167</v>
      </c>
      <c r="G20" s="20">
        <f t="shared" si="0"/>
        <v>564424</v>
      </c>
      <c r="H20" s="329"/>
      <c r="I20" s="330"/>
      <c r="J20" s="330"/>
    </row>
    <row r="21" spans="1:10" x14ac:dyDescent="0.35">
      <c r="A21" s="10" t="s">
        <v>3</v>
      </c>
      <c r="B21" s="252">
        <v>17723</v>
      </c>
      <c r="C21" s="252">
        <v>127245585</v>
      </c>
      <c r="D21" s="252">
        <v>28452</v>
      </c>
      <c r="E21" s="252">
        <v>384858857.19999999</v>
      </c>
      <c r="F21" s="51">
        <f t="shared" si="0"/>
        <v>46175</v>
      </c>
      <c r="G21" s="21">
        <f t="shared" si="0"/>
        <v>512104442.19999999</v>
      </c>
      <c r="H21" s="316">
        <f>G21/G2</f>
        <v>0.147040998620101</v>
      </c>
      <c r="I21" s="317">
        <f>F21/F2</f>
        <v>1.6673310714682914E-2</v>
      </c>
      <c r="J21" s="317">
        <f>E21/G21</f>
        <v>0.75152415305488629</v>
      </c>
    </row>
    <row r="22" spans="1:10" x14ac:dyDescent="0.35">
      <c r="A22" s="11" t="s">
        <v>0</v>
      </c>
      <c r="B22" s="253">
        <v>2727</v>
      </c>
      <c r="C22" s="253">
        <v>43419565</v>
      </c>
      <c r="D22" s="253">
        <v>8863</v>
      </c>
      <c r="E22" s="253">
        <v>178260333</v>
      </c>
      <c r="F22" s="52">
        <f t="shared" si="0"/>
        <v>11590</v>
      </c>
      <c r="G22" s="22">
        <f t="shared" si="0"/>
        <v>221679898</v>
      </c>
      <c r="H22" s="316"/>
      <c r="I22" s="317"/>
      <c r="J22" s="317"/>
    </row>
    <row r="23" spans="1:10" x14ac:dyDescent="0.35">
      <c r="A23" s="11" t="s">
        <v>43</v>
      </c>
      <c r="B23" s="253">
        <v>13842</v>
      </c>
      <c r="C23" s="253">
        <v>75978360</v>
      </c>
      <c r="D23" s="253">
        <v>18232</v>
      </c>
      <c r="E23" s="253">
        <v>175062452</v>
      </c>
      <c r="F23" s="52">
        <f t="shared" si="0"/>
        <v>32074</v>
      </c>
      <c r="G23" s="22">
        <f t="shared" si="0"/>
        <v>251040812</v>
      </c>
      <c r="H23" s="316"/>
      <c r="I23" s="317"/>
      <c r="J23" s="317"/>
    </row>
    <row r="24" spans="1:10" x14ac:dyDescent="0.35">
      <c r="A24" s="11" t="s">
        <v>1</v>
      </c>
      <c r="B24" s="253">
        <v>208</v>
      </c>
      <c r="C24" s="253">
        <v>4645446</v>
      </c>
      <c r="D24" s="253">
        <v>799</v>
      </c>
      <c r="E24" s="253">
        <v>26631371.199999999</v>
      </c>
      <c r="F24" s="52">
        <f t="shared" si="0"/>
        <v>1007</v>
      </c>
      <c r="G24" s="22">
        <f t="shared" si="0"/>
        <v>31276817.199999999</v>
      </c>
      <c r="H24" s="316"/>
      <c r="I24" s="317"/>
      <c r="J24" s="317"/>
    </row>
    <row r="25" spans="1:10" x14ac:dyDescent="0.35">
      <c r="A25" s="11" t="s">
        <v>9</v>
      </c>
      <c r="B25" s="253">
        <v>946</v>
      </c>
      <c r="C25" s="253">
        <v>3202214</v>
      </c>
      <c r="D25" s="253">
        <v>558</v>
      </c>
      <c r="E25" s="253">
        <v>4904701</v>
      </c>
      <c r="F25" s="52">
        <f t="shared" si="0"/>
        <v>1504</v>
      </c>
      <c r="G25" s="22">
        <f t="shared" si="0"/>
        <v>8106915</v>
      </c>
      <c r="H25" s="316"/>
      <c r="I25" s="317"/>
      <c r="J25" s="317"/>
    </row>
    <row r="26" spans="1:10" x14ac:dyDescent="0.35">
      <c r="A26" s="67" t="s">
        <v>2</v>
      </c>
      <c r="B26" s="254">
        <v>1069</v>
      </c>
      <c r="C26" s="254">
        <v>83900909</v>
      </c>
      <c r="D26" s="254">
        <v>6340</v>
      </c>
      <c r="E26" s="254">
        <v>1167012092</v>
      </c>
      <c r="F26" s="53">
        <f t="shared" si="0"/>
        <v>7409</v>
      </c>
      <c r="G26" s="23">
        <f t="shared" si="0"/>
        <v>1250913001</v>
      </c>
      <c r="H26" s="318">
        <f>G26/G2</f>
        <v>0.35917574950867592</v>
      </c>
      <c r="I26" s="319">
        <f>F26/F2</f>
        <v>2.6753125952373728E-3</v>
      </c>
      <c r="J26" s="319">
        <f>E26/G26</f>
        <v>0.93292826205105528</v>
      </c>
    </row>
    <row r="27" spans="1:10" x14ac:dyDescent="0.35">
      <c r="A27" s="68" t="s">
        <v>0</v>
      </c>
      <c r="B27" s="255">
        <v>312</v>
      </c>
      <c r="C27" s="255">
        <v>31114636</v>
      </c>
      <c r="D27" s="255">
        <v>2604</v>
      </c>
      <c r="E27" s="255">
        <v>495010632</v>
      </c>
      <c r="F27" s="54">
        <f t="shared" si="0"/>
        <v>2916</v>
      </c>
      <c r="G27" s="24">
        <f t="shared" si="0"/>
        <v>526125268</v>
      </c>
      <c r="H27" s="318"/>
      <c r="I27" s="319"/>
      <c r="J27" s="319"/>
    </row>
    <row r="28" spans="1:10" x14ac:dyDescent="0.35">
      <c r="A28" s="68" t="s">
        <v>43</v>
      </c>
      <c r="B28" s="255">
        <v>730</v>
      </c>
      <c r="C28" s="255">
        <v>48325836</v>
      </c>
      <c r="D28" s="255">
        <v>3502</v>
      </c>
      <c r="E28" s="255">
        <v>607488835</v>
      </c>
      <c r="F28" s="54">
        <f t="shared" si="0"/>
        <v>4232</v>
      </c>
      <c r="G28" s="24">
        <f t="shared" si="0"/>
        <v>655814671</v>
      </c>
      <c r="H28" s="318"/>
      <c r="I28" s="319"/>
      <c r="J28" s="319"/>
    </row>
    <row r="29" spans="1:10" x14ac:dyDescent="0.35">
      <c r="A29" s="68" t="s">
        <v>1</v>
      </c>
      <c r="B29" s="255">
        <v>21</v>
      </c>
      <c r="C29" s="255">
        <v>3442917</v>
      </c>
      <c r="D29" s="255">
        <v>211</v>
      </c>
      <c r="E29" s="255">
        <v>51373059</v>
      </c>
      <c r="F29" s="54">
        <f t="shared" si="0"/>
        <v>232</v>
      </c>
      <c r="G29" s="24">
        <f t="shared" si="0"/>
        <v>54815976</v>
      </c>
      <c r="H29" s="318"/>
      <c r="I29" s="319"/>
      <c r="J29" s="319"/>
    </row>
    <row r="30" spans="1:10" x14ac:dyDescent="0.35">
      <c r="A30" s="68" t="s">
        <v>9</v>
      </c>
      <c r="B30" s="255">
        <v>6</v>
      </c>
      <c r="C30" s="255">
        <v>1017520</v>
      </c>
      <c r="D30" s="255">
        <v>23</v>
      </c>
      <c r="E30" s="255">
        <v>13139566</v>
      </c>
      <c r="F30" s="54">
        <f t="shared" si="0"/>
        <v>29</v>
      </c>
      <c r="G30" s="24">
        <f t="shared" si="0"/>
        <v>14157086</v>
      </c>
      <c r="H30" s="318"/>
      <c r="I30" s="319"/>
      <c r="J30" s="319"/>
    </row>
    <row r="31" spans="1:10" x14ac:dyDescent="0.35">
      <c r="A31" s="69" t="s">
        <v>8</v>
      </c>
      <c r="B31" s="256">
        <v>4072</v>
      </c>
      <c r="C31" s="256">
        <v>4121420.2</v>
      </c>
      <c r="D31" s="256">
        <v>12021</v>
      </c>
      <c r="E31" s="256">
        <v>16051023.4</v>
      </c>
      <c r="F31" s="55">
        <f t="shared" si="0"/>
        <v>16093</v>
      </c>
      <c r="G31" s="25">
        <f t="shared" si="0"/>
        <v>20172443.600000001</v>
      </c>
      <c r="H31" s="320">
        <f>G31/G2</f>
        <v>5.7921314621075665E-3</v>
      </c>
      <c r="I31" s="321">
        <f>F31/F2</f>
        <v>5.8110143872526715E-3</v>
      </c>
      <c r="J31" s="321">
        <f>E31/G31</f>
        <v>0.79569058257275282</v>
      </c>
    </row>
    <row r="32" spans="1:10" x14ac:dyDescent="0.35">
      <c r="A32" s="70" t="s">
        <v>0</v>
      </c>
      <c r="B32" s="257">
        <v>306</v>
      </c>
      <c r="C32" s="257">
        <v>1469529</v>
      </c>
      <c r="D32" s="257">
        <v>728</v>
      </c>
      <c r="E32" s="257">
        <v>8114248</v>
      </c>
      <c r="F32" s="56">
        <f t="shared" si="0"/>
        <v>1034</v>
      </c>
      <c r="G32" s="26">
        <f t="shared" si="0"/>
        <v>9583777</v>
      </c>
      <c r="H32" s="320"/>
      <c r="I32" s="321"/>
      <c r="J32" s="321"/>
    </row>
    <row r="33" spans="1:10" x14ac:dyDescent="0.35">
      <c r="A33" s="70" t="s">
        <v>43</v>
      </c>
      <c r="B33" s="257">
        <v>3353</v>
      </c>
      <c r="C33" s="257">
        <v>1920771</v>
      </c>
      <c r="D33" s="257">
        <v>9183</v>
      </c>
      <c r="E33" s="257">
        <v>5792293</v>
      </c>
      <c r="F33" s="56">
        <f t="shared" si="0"/>
        <v>12536</v>
      </c>
      <c r="G33" s="26">
        <f t="shared" si="0"/>
        <v>7713064</v>
      </c>
      <c r="H33" s="320"/>
      <c r="I33" s="321"/>
      <c r="J33" s="321"/>
    </row>
    <row r="34" spans="1:10" x14ac:dyDescent="0.35">
      <c r="A34" s="70" t="s">
        <v>1</v>
      </c>
      <c r="B34" s="257">
        <v>106</v>
      </c>
      <c r="C34" s="257">
        <v>664143.19999999995</v>
      </c>
      <c r="D34" s="257">
        <v>1917</v>
      </c>
      <c r="E34" s="257">
        <v>2040094.4</v>
      </c>
      <c r="F34" s="56">
        <f t="shared" si="0"/>
        <v>2023</v>
      </c>
      <c r="G34" s="26">
        <f t="shared" si="0"/>
        <v>2704237.5999999996</v>
      </c>
      <c r="H34" s="320"/>
      <c r="I34" s="321"/>
      <c r="J34" s="321"/>
    </row>
    <row r="35" spans="1:10" x14ac:dyDescent="0.35">
      <c r="A35" s="70" t="s">
        <v>9</v>
      </c>
      <c r="B35" s="257">
        <v>307</v>
      </c>
      <c r="C35" s="257">
        <v>66977</v>
      </c>
      <c r="D35" s="257">
        <v>193</v>
      </c>
      <c r="E35" s="257">
        <v>104388</v>
      </c>
      <c r="F35" s="56">
        <f t="shared" si="0"/>
        <v>500</v>
      </c>
      <c r="G35" s="26">
        <f t="shared" si="0"/>
        <v>171365</v>
      </c>
      <c r="H35" s="320"/>
      <c r="I35" s="321"/>
      <c r="J35" s="321"/>
    </row>
    <row r="36" spans="1:10" x14ac:dyDescent="0.35">
      <c r="A36" s="6" t="s">
        <v>20</v>
      </c>
      <c r="B36" s="7">
        <v>455</v>
      </c>
      <c r="C36" s="7">
        <v>878044.9</v>
      </c>
      <c r="D36" s="7">
        <v>176</v>
      </c>
      <c r="E36" s="7">
        <v>764158.6</v>
      </c>
      <c r="F36" s="57">
        <f t="shared" ref="F36:G40" si="1">B36+D36</f>
        <v>631</v>
      </c>
      <c r="G36" s="27">
        <f t="shared" si="1"/>
        <v>1642203.5</v>
      </c>
      <c r="H36" s="322">
        <f>G36/G2</f>
        <v>4.7152733442433134E-4</v>
      </c>
      <c r="I36" s="323">
        <f>F36/F2</f>
        <v>2.2784751620931061E-4</v>
      </c>
      <c r="J36" s="323">
        <f>E36/G36</f>
        <v>0.46532515610885006</v>
      </c>
    </row>
    <row r="37" spans="1:10" x14ac:dyDescent="0.35">
      <c r="A37" s="8" t="s">
        <v>0</v>
      </c>
      <c r="B37" s="9">
        <v>0</v>
      </c>
      <c r="C37" s="9">
        <v>0</v>
      </c>
      <c r="D37" s="9">
        <v>0</v>
      </c>
      <c r="E37" s="9">
        <v>0</v>
      </c>
      <c r="F37" s="58">
        <f t="shared" si="1"/>
        <v>0</v>
      </c>
      <c r="G37" s="28">
        <f t="shared" si="1"/>
        <v>0</v>
      </c>
      <c r="H37" s="322"/>
      <c r="I37" s="323"/>
      <c r="J37" s="323"/>
    </row>
    <row r="38" spans="1:10" x14ac:dyDescent="0.35">
      <c r="A38" s="8" t="s">
        <v>43</v>
      </c>
      <c r="B38" s="9">
        <v>0</v>
      </c>
      <c r="C38" s="9">
        <v>0</v>
      </c>
      <c r="D38" s="9">
        <v>0</v>
      </c>
      <c r="E38" s="9">
        <v>0</v>
      </c>
      <c r="F38" s="58">
        <f t="shared" si="1"/>
        <v>0</v>
      </c>
      <c r="G38" s="28">
        <f t="shared" si="1"/>
        <v>0</v>
      </c>
      <c r="H38" s="322"/>
      <c r="I38" s="323"/>
      <c r="J38" s="323"/>
    </row>
    <row r="39" spans="1:10" x14ac:dyDescent="0.35">
      <c r="A39" s="8" t="s">
        <v>1</v>
      </c>
      <c r="B39" s="9">
        <v>455</v>
      </c>
      <c r="C39" s="9">
        <v>878044.9</v>
      </c>
      <c r="D39" s="9">
        <v>176</v>
      </c>
      <c r="E39" s="9">
        <v>764158.6</v>
      </c>
      <c r="F39" s="58">
        <f t="shared" si="1"/>
        <v>631</v>
      </c>
      <c r="G39" s="28">
        <f t="shared" si="1"/>
        <v>1642203.5</v>
      </c>
      <c r="H39" s="322"/>
      <c r="I39" s="323"/>
      <c r="J39" s="323"/>
    </row>
    <row r="40" spans="1:10" x14ac:dyDescent="0.35">
      <c r="A40" s="8" t="s">
        <v>9</v>
      </c>
      <c r="B40" s="9">
        <v>0</v>
      </c>
      <c r="C40" s="9">
        <v>0</v>
      </c>
      <c r="D40" s="9">
        <v>0</v>
      </c>
      <c r="E40" s="9">
        <v>0</v>
      </c>
      <c r="F40" s="58">
        <f t="shared" si="1"/>
        <v>0</v>
      </c>
      <c r="G40" s="28">
        <f t="shared" si="1"/>
        <v>0</v>
      </c>
      <c r="H40" s="322"/>
      <c r="I40" s="323"/>
      <c r="J40" s="323"/>
    </row>
    <row r="42" spans="1:10" x14ac:dyDescent="0.35">
      <c r="F42" s="1"/>
    </row>
    <row r="43" spans="1:10" x14ac:dyDescent="0.35">
      <c r="A43" t="s">
        <v>14</v>
      </c>
    </row>
    <row r="44" spans="1:10" x14ac:dyDescent="0.35">
      <c r="A44" t="s">
        <v>15</v>
      </c>
    </row>
    <row r="45" spans="1:10" x14ac:dyDescent="0.35">
      <c r="A45" t="s">
        <v>16</v>
      </c>
    </row>
    <row r="46" spans="1:10" x14ac:dyDescent="0.35">
      <c r="A46" t="s">
        <v>17</v>
      </c>
    </row>
    <row r="47" spans="1:10" x14ac:dyDescent="0.35">
      <c r="A47" t="s">
        <v>18</v>
      </c>
    </row>
    <row r="48" spans="1:10" x14ac:dyDescent="0.35">
      <c r="A48" t="s">
        <v>19</v>
      </c>
    </row>
    <row r="49" spans="1:1" x14ac:dyDescent="0.35">
      <c r="A49" t="s">
        <v>40</v>
      </c>
    </row>
    <row r="50" spans="1:1" x14ac:dyDescent="0.35">
      <c r="A50" t="s">
        <v>41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8"/>
  <sheetViews>
    <sheetView tabSelected="1" topLeftCell="A69" zoomScaleNormal="100" workbookViewId="0">
      <selection activeCell="B79" sqref="B79:E136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3.7265625" bestFit="1" customWidth="1"/>
    <col min="12" max="12" width="12.7265625" bestFit="1" customWidth="1"/>
  </cols>
  <sheetData>
    <row r="1" spans="1:10" ht="43.5" x14ac:dyDescent="0.35">
      <c r="A1" s="2">
        <f>JAN!A1</f>
        <v>2018</v>
      </c>
      <c r="B1" s="100" t="str">
        <f>MAR!B1</f>
        <v>EDC # of Customer</v>
      </c>
      <c r="C1" s="100" t="str">
        <f>MAR!C1</f>
        <v>EDC  kWh used</v>
      </c>
      <c r="D1" s="100" t="str">
        <f>MAR!D1</f>
        <v xml:space="preserve"> CS # of Customer</v>
      </c>
      <c r="E1" s="100" t="str">
        <f>MAR!E1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0" x14ac:dyDescent="0.35">
      <c r="A2" s="101" t="s">
        <v>39</v>
      </c>
      <c r="B2" s="247">
        <v>1438047</v>
      </c>
      <c r="C2" s="247">
        <f>C3+C8+C13+C16+C21+C26+C31+C36</f>
        <v>962623127.70000005</v>
      </c>
      <c r="D2" s="247">
        <v>1330210</v>
      </c>
      <c r="E2" s="247">
        <f>E3+E8+E13+E16+E21+E26+E31+E36</f>
        <v>2378107121.5000005</v>
      </c>
      <c r="F2" s="16">
        <f>B2+D2</f>
        <v>2768257</v>
      </c>
      <c r="G2" s="16">
        <f>C2+E2</f>
        <v>3340730249.2000008</v>
      </c>
      <c r="H2" s="13">
        <f>SUM(H3:H35)</f>
        <v>0.99952287710138144</v>
      </c>
      <c r="I2" s="14">
        <f>SUM(I3:I35)</f>
        <v>0.99977530987910435</v>
      </c>
      <c r="J2" s="14">
        <f>E2/G2</f>
        <v>0.71185248257307876</v>
      </c>
    </row>
    <row r="3" spans="1:10" x14ac:dyDescent="0.35">
      <c r="A3" s="42" t="s">
        <v>21</v>
      </c>
      <c r="B3" s="96">
        <v>1143551</v>
      </c>
      <c r="C3" s="96">
        <v>554927232.60000002</v>
      </c>
      <c r="D3" s="96">
        <v>983005</v>
      </c>
      <c r="E3" s="96">
        <v>496966505</v>
      </c>
      <c r="F3" s="4">
        <f>B3+D3</f>
        <v>2126556</v>
      </c>
      <c r="G3" s="4">
        <f>C3+E3</f>
        <v>1051893737.6</v>
      </c>
      <c r="H3" s="307">
        <f>G3/G$2</f>
        <v>0.31486940253613571</v>
      </c>
      <c r="I3" s="308">
        <f>F3/F2</f>
        <v>0.76819312657748173</v>
      </c>
      <c r="J3" s="308">
        <f>E3/G3</f>
        <v>0.47244934277665573</v>
      </c>
    </row>
    <row r="4" spans="1:10" x14ac:dyDescent="0.35">
      <c r="A4" s="261" t="s">
        <v>22</v>
      </c>
      <c r="B4" s="98">
        <v>574682</v>
      </c>
      <c r="C4" s="98">
        <v>294537884</v>
      </c>
      <c r="D4" s="98">
        <v>435031</v>
      </c>
      <c r="E4" s="98">
        <v>243941245</v>
      </c>
      <c r="F4" s="5">
        <f>B4+D4</f>
        <v>1009713</v>
      </c>
      <c r="G4" s="5">
        <f t="shared" ref="F4:G35" si="0">C4+E4</f>
        <v>538479129</v>
      </c>
      <c r="H4" s="307"/>
      <c r="I4" s="308"/>
      <c r="J4" s="308"/>
    </row>
    <row r="5" spans="1:10" x14ac:dyDescent="0.35">
      <c r="A5" s="261" t="s">
        <v>23</v>
      </c>
      <c r="B5" s="98">
        <v>445925</v>
      </c>
      <c r="C5" s="98">
        <v>193121626</v>
      </c>
      <c r="D5" s="98">
        <v>498254</v>
      </c>
      <c r="E5" s="98">
        <v>224582894</v>
      </c>
      <c r="F5" s="5">
        <f t="shared" si="0"/>
        <v>944179</v>
      </c>
      <c r="G5" s="5">
        <f t="shared" si="0"/>
        <v>417704520</v>
      </c>
      <c r="H5" s="307"/>
      <c r="I5" s="308"/>
      <c r="J5" s="308"/>
    </row>
    <row r="6" spans="1:10" x14ac:dyDescent="0.35">
      <c r="A6" s="261" t="s">
        <v>24</v>
      </c>
      <c r="B6" s="98">
        <v>108548</v>
      </c>
      <c r="C6" s="98">
        <v>60818131.600000001</v>
      </c>
      <c r="D6" s="98">
        <v>43074</v>
      </c>
      <c r="E6" s="98">
        <v>24596368</v>
      </c>
      <c r="F6" s="5">
        <f t="shared" si="0"/>
        <v>151622</v>
      </c>
      <c r="G6" s="5">
        <f t="shared" si="0"/>
        <v>85414499.599999994</v>
      </c>
      <c r="H6" s="307"/>
      <c r="I6" s="308"/>
      <c r="J6" s="308"/>
    </row>
    <row r="7" spans="1:10" x14ac:dyDescent="0.35">
      <c r="A7" s="261" t="s">
        <v>25</v>
      </c>
      <c r="B7" s="98">
        <v>14396</v>
      </c>
      <c r="C7" s="98">
        <v>6449591</v>
      </c>
      <c r="D7" s="98">
        <v>6646</v>
      </c>
      <c r="E7" s="98">
        <v>3845998</v>
      </c>
      <c r="F7" s="5">
        <f t="shared" si="0"/>
        <v>21042</v>
      </c>
      <c r="G7" s="5">
        <f t="shared" si="0"/>
        <v>10295589</v>
      </c>
      <c r="H7" s="307"/>
      <c r="I7" s="308"/>
      <c r="J7" s="308"/>
    </row>
    <row r="8" spans="1:10" x14ac:dyDescent="0.35">
      <c r="A8" s="60" t="s">
        <v>26</v>
      </c>
      <c r="B8" s="248">
        <v>131831</v>
      </c>
      <c r="C8" s="248">
        <v>70869288</v>
      </c>
      <c r="D8" s="248">
        <v>139264</v>
      </c>
      <c r="E8" s="248">
        <v>70985241</v>
      </c>
      <c r="F8" s="17">
        <f t="shared" si="0"/>
        <v>271095</v>
      </c>
      <c r="G8" s="17">
        <f t="shared" si="0"/>
        <v>141854529</v>
      </c>
      <c r="H8" s="324">
        <f>G8/G2</f>
        <v>4.2462132054502055E-2</v>
      </c>
      <c r="I8" s="325">
        <f>F8/F2</f>
        <v>9.7929852611227927E-2</v>
      </c>
      <c r="J8" s="325">
        <f>E8/G8</f>
        <v>0.50040870390539316</v>
      </c>
    </row>
    <row r="9" spans="1:10" x14ac:dyDescent="0.35">
      <c r="A9" s="262" t="s">
        <v>22</v>
      </c>
      <c r="B9" s="249">
        <v>69104</v>
      </c>
      <c r="C9" s="249">
        <v>40091818</v>
      </c>
      <c r="D9" s="249">
        <v>72673</v>
      </c>
      <c r="E9" s="249">
        <v>40624392</v>
      </c>
      <c r="F9" s="18">
        <f t="shared" si="0"/>
        <v>141777</v>
      </c>
      <c r="G9" s="18">
        <f t="shared" si="0"/>
        <v>80716210</v>
      </c>
      <c r="H9" s="324"/>
      <c r="I9" s="325"/>
      <c r="J9" s="325"/>
    </row>
    <row r="10" spans="1:10" x14ac:dyDescent="0.35">
      <c r="A10" s="262" t="s">
        <v>23</v>
      </c>
      <c r="B10" s="249">
        <v>40001</v>
      </c>
      <c r="C10" s="249">
        <v>16073394</v>
      </c>
      <c r="D10" s="249">
        <v>48390</v>
      </c>
      <c r="E10" s="249">
        <v>19570750</v>
      </c>
      <c r="F10" s="18">
        <f t="shared" si="0"/>
        <v>88391</v>
      </c>
      <c r="G10" s="18">
        <f t="shared" si="0"/>
        <v>35644144</v>
      </c>
      <c r="H10" s="324"/>
      <c r="I10" s="325"/>
      <c r="J10" s="325"/>
    </row>
    <row r="11" spans="1:10" x14ac:dyDescent="0.35">
      <c r="A11" s="262" t="s">
        <v>24</v>
      </c>
      <c r="B11" s="249">
        <v>19812</v>
      </c>
      <c r="C11" s="249">
        <v>13149935</v>
      </c>
      <c r="D11" s="249">
        <v>16663</v>
      </c>
      <c r="E11" s="249">
        <v>9864708</v>
      </c>
      <c r="F11" s="18">
        <f t="shared" si="0"/>
        <v>36475</v>
      </c>
      <c r="G11" s="18">
        <f t="shared" si="0"/>
        <v>23014643</v>
      </c>
      <c r="H11" s="324"/>
      <c r="I11" s="325"/>
      <c r="J11" s="325"/>
    </row>
    <row r="12" spans="1:10" x14ac:dyDescent="0.35">
      <c r="A12" s="262" t="s">
        <v>25</v>
      </c>
      <c r="B12" s="249">
        <v>2914</v>
      </c>
      <c r="C12" s="249">
        <v>1554141</v>
      </c>
      <c r="D12" s="249">
        <v>1538</v>
      </c>
      <c r="E12" s="249">
        <v>925391</v>
      </c>
      <c r="F12" s="18">
        <f t="shared" si="0"/>
        <v>4452</v>
      </c>
      <c r="G12" s="18">
        <f t="shared" si="0"/>
        <v>2479532</v>
      </c>
      <c r="H12" s="324"/>
      <c r="I12" s="325"/>
      <c r="J12" s="325"/>
    </row>
    <row r="13" spans="1:10" x14ac:dyDescent="0.35">
      <c r="A13" s="8" t="s">
        <v>27</v>
      </c>
      <c r="B13" s="7">
        <v>878</v>
      </c>
      <c r="C13" s="7">
        <v>1135732</v>
      </c>
      <c r="D13" s="7">
        <v>2070</v>
      </c>
      <c r="E13" s="7">
        <v>3192826</v>
      </c>
      <c r="F13" s="7">
        <f t="shared" si="0"/>
        <v>2948</v>
      </c>
      <c r="G13" s="7">
        <f t="shared" si="0"/>
        <v>4328558</v>
      </c>
      <c r="H13" s="326">
        <f>G13/G2</f>
        <v>1.2956921622260739E-3</v>
      </c>
      <c r="I13" s="327">
        <f>F13/F2</f>
        <v>1.0649300263667716E-3</v>
      </c>
      <c r="J13" s="327">
        <f>E13/G13</f>
        <v>0.73761885597928922</v>
      </c>
    </row>
    <row r="14" spans="1:10" x14ac:dyDescent="0.35">
      <c r="A14" s="263" t="s">
        <v>22</v>
      </c>
      <c r="B14" s="9">
        <v>43</v>
      </c>
      <c r="C14" s="9">
        <v>129836</v>
      </c>
      <c r="D14" s="9">
        <v>88</v>
      </c>
      <c r="E14" s="9">
        <v>959997</v>
      </c>
      <c r="F14" s="9">
        <f t="shared" si="0"/>
        <v>131</v>
      </c>
      <c r="G14" s="9">
        <f t="shared" si="0"/>
        <v>1089833</v>
      </c>
      <c r="H14" s="326"/>
      <c r="I14" s="328"/>
      <c r="J14" s="328"/>
    </row>
    <row r="15" spans="1:10" x14ac:dyDescent="0.35">
      <c r="A15" s="263" t="s">
        <v>23</v>
      </c>
      <c r="B15" s="9">
        <v>835</v>
      </c>
      <c r="C15" s="9">
        <v>1005896</v>
      </c>
      <c r="D15" s="9">
        <v>1982</v>
      </c>
      <c r="E15" s="9">
        <v>2232829</v>
      </c>
      <c r="F15" s="9">
        <f t="shared" si="0"/>
        <v>2817</v>
      </c>
      <c r="G15" s="9">
        <f t="shared" si="0"/>
        <v>3238725</v>
      </c>
      <c r="H15" s="326"/>
      <c r="I15" s="328"/>
      <c r="J15" s="328"/>
    </row>
    <row r="16" spans="1:10" x14ac:dyDescent="0.35">
      <c r="A16" s="66" t="s">
        <v>28</v>
      </c>
      <c r="B16" s="250">
        <v>138609</v>
      </c>
      <c r="C16" s="250">
        <v>116351896</v>
      </c>
      <c r="D16" s="250">
        <v>159114</v>
      </c>
      <c r="E16" s="250">
        <v>243816523</v>
      </c>
      <c r="F16" s="19">
        <f t="shared" si="0"/>
        <v>297723</v>
      </c>
      <c r="G16" s="19">
        <f t="shared" si="0"/>
        <v>360168419</v>
      </c>
      <c r="H16" s="329">
        <f>G16/G2</f>
        <v>0.10781128439994488</v>
      </c>
      <c r="I16" s="330">
        <f>F16/F2</f>
        <v>0.10754890170963173</v>
      </c>
      <c r="J16" s="330">
        <f>E16/G16</f>
        <v>0.67695142088512761</v>
      </c>
    </row>
    <row r="17" spans="1:10" x14ac:dyDescent="0.35">
      <c r="A17" s="264" t="s">
        <v>22</v>
      </c>
      <c r="B17" s="251">
        <v>73868</v>
      </c>
      <c r="C17" s="251">
        <v>65840694</v>
      </c>
      <c r="D17" s="251">
        <v>75641</v>
      </c>
      <c r="E17" s="251">
        <v>102998366</v>
      </c>
      <c r="F17" s="20">
        <f t="shared" si="0"/>
        <v>149509</v>
      </c>
      <c r="G17" s="20">
        <f t="shared" si="0"/>
        <v>168839060</v>
      </c>
      <c r="H17" s="329"/>
      <c r="I17" s="330"/>
      <c r="J17" s="330"/>
    </row>
    <row r="18" spans="1:10" x14ac:dyDescent="0.35">
      <c r="A18" s="264" t="s">
        <v>23</v>
      </c>
      <c r="B18" s="251">
        <v>52021</v>
      </c>
      <c r="C18" s="251">
        <v>29746665</v>
      </c>
      <c r="D18" s="251">
        <v>73120</v>
      </c>
      <c r="E18" s="251">
        <v>89867112</v>
      </c>
      <c r="F18" s="20">
        <f t="shared" si="0"/>
        <v>125141</v>
      </c>
      <c r="G18" s="20">
        <f t="shared" si="0"/>
        <v>119613777</v>
      </c>
      <c r="H18" s="329"/>
      <c r="I18" s="330"/>
      <c r="J18" s="330"/>
    </row>
    <row r="19" spans="1:10" x14ac:dyDescent="0.35">
      <c r="A19" s="264" t="s">
        <v>24</v>
      </c>
      <c r="B19" s="251">
        <v>11153</v>
      </c>
      <c r="C19" s="251">
        <v>20417753</v>
      </c>
      <c r="D19" s="251">
        <v>9780</v>
      </c>
      <c r="E19" s="251">
        <v>50786308</v>
      </c>
      <c r="F19" s="20">
        <f t="shared" si="0"/>
        <v>20933</v>
      </c>
      <c r="G19" s="20">
        <f t="shared" si="0"/>
        <v>71204061</v>
      </c>
      <c r="H19" s="329"/>
      <c r="I19" s="330"/>
      <c r="J19" s="330"/>
    </row>
    <row r="20" spans="1:10" x14ac:dyDescent="0.35">
      <c r="A20" s="264" t="s">
        <v>25</v>
      </c>
      <c r="B20" s="251">
        <v>1567</v>
      </c>
      <c r="C20" s="251">
        <v>346784</v>
      </c>
      <c r="D20" s="251">
        <v>573</v>
      </c>
      <c r="E20" s="251">
        <v>164737</v>
      </c>
      <c r="F20" s="20">
        <f t="shared" si="0"/>
        <v>2140</v>
      </c>
      <c r="G20" s="20">
        <f t="shared" si="0"/>
        <v>511521</v>
      </c>
      <c r="H20" s="329"/>
      <c r="I20" s="330"/>
      <c r="J20" s="330"/>
    </row>
    <row r="21" spans="1:10" x14ac:dyDescent="0.35">
      <c r="A21" s="11" t="s">
        <v>29</v>
      </c>
      <c r="B21" s="252">
        <v>17656</v>
      </c>
      <c r="C21" s="252">
        <v>130767938</v>
      </c>
      <c r="D21" s="252">
        <v>28266</v>
      </c>
      <c r="E21" s="252">
        <v>384778613.39999998</v>
      </c>
      <c r="F21" s="21">
        <f t="shared" si="0"/>
        <v>45922</v>
      </c>
      <c r="G21" s="21">
        <f t="shared" si="0"/>
        <v>515546551.39999998</v>
      </c>
      <c r="H21" s="316">
        <f>G21/G2</f>
        <v>0.15432151444237591</v>
      </c>
      <c r="I21" s="317">
        <f>F21/F2</f>
        <v>1.6588777703804236E-2</v>
      </c>
      <c r="J21" s="317">
        <f>E21/G21</f>
        <v>0.74635086270116402</v>
      </c>
    </row>
    <row r="22" spans="1:10" x14ac:dyDescent="0.35">
      <c r="A22" s="265" t="s">
        <v>22</v>
      </c>
      <c r="B22" s="253">
        <v>2702</v>
      </c>
      <c r="C22" s="253">
        <v>40565019</v>
      </c>
      <c r="D22" s="253">
        <v>8833</v>
      </c>
      <c r="E22" s="253">
        <v>168604835</v>
      </c>
      <c r="F22" s="22">
        <f t="shared" si="0"/>
        <v>11535</v>
      </c>
      <c r="G22" s="22">
        <f t="shared" si="0"/>
        <v>209169854</v>
      </c>
      <c r="H22" s="316"/>
      <c r="I22" s="317"/>
      <c r="J22" s="317"/>
    </row>
    <row r="23" spans="1:10" x14ac:dyDescent="0.35">
      <c r="A23" s="265" t="s">
        <v>23</v>
      </c>
      <c r="B23" s="253">
        <v>13792</v>
      </c>
      <c r="C23" s="253">
        <v>81888254</v>
      </c>
      <c r="D23" s="253">
        <v>18086</v>
      </c>
      <c r="E23" s="253">
        <v>185893473</v>
      </c>
      <c r="F23" s="22">
        <f t="shared" si="0"/>
        <v>31878</v>
      </c>
      <c r="G23" s="22">
        <f t="shared" si="0"/>
        <v>267781727</v>
      </c>
      <c r="H23" s="316"/>
      <c r="I23" s="317"/>
      <c r="J23" s="317"/>
    </row>
    <row r="24" spans="1:10" x14ac:dyDescent="0.35">
      <c r="A24" s="265" t="s">
        <v>24</v>
      </c>
      <c r="B24" s="253">
        <v>207</v>
      </c>
      <c r="C24" s="253">
        <v>4770943</v>
      </c>
      <c r="D24" s="253">
        <v>792</v>
      </c>
      <c r="E24" s="253">
        <v>26505922.399999999</v>
      </c>
      <c r="F24" s="22">
        <f t="shared" si="0"/>
        <v>999</v>
      </c>
      <c r="G24" s="22">
        <f t="shared" si="0"/>
        <v>31276865.399999999</v>
      </c>
      <c r="H24" s="316"/>
      <c r="I24" s="317"/>
      <c r="J24" s="317"/>
    </row>
    <row r="25" spans="1:10" x14ac:dyDescent="0.35">
      <c r="A25" s="265" t="s">
        <v>25</v>
      </c>
      <c r="B25" s="253">
        <v>955</v>
      </c>
      <c r="C25" s="253">
        <v>3543722</v>
      </c>
      <c r="D25" s="253">
        <v>555</v>
      </c>
      <c r="E25" s="253">
        <v>3774383</v>
      </c>
      <c r="F25" s="22">
        <f t="shared" si="0"/>
        <v>1510</v>
      </c>
      <c r="G25" s="22">
        <f t="shared" si="0"/>
        <v>7318105</v>
      </c>
      <c r="H25" s="316"/>
      <c r="I25" s="317"/>
      <c r="J25" s="317"/>
    </row>
    <row r="26" spans="1:10" x14ac:dyDescent="0.35">
      <c r="A26" s="68" t="s">
        <v>30</v>
      </c>
      <c r="B26" s="254">
        <v>1042</v>
      </c>
      <c r="C26" s="254">
        <v>83724533</v>
      </c>
      <c r="D26" s="254">
        <v>6298</v>
      </c>
      <c r="E26" s="254">
        <v>1164053705.5</v>
      </c>
      <c r="F26" s="23">
        <f t="shared" si="0"/>
        <v>7340</v>
      </c>
      <c r="G26" s="23">
        <f t="shared" si="0"/>
        <v>1247778238.5</v>
      </c>
      <c r="H26" s="318">
        <f>G26/G2</f>
        <v>0.37350463683765051</v>
      </c>
      <c r="I26" s="319">
        <f>F26/F2</f>
        <v>2.6514879218222875E-3</v>
      </c>
      <c r="J26" s="319">
        <f>E26/G26</f>
        <v>0.93290111141812482</v>
      </c>
    </row>
    <row r="27" spans="1:10" x14ac:dyDescent="0.35">
      <c r="A27" s="266" t="s">
        <v>22</v>
      </c>
      <c r="B27" s="255">
        <v>287</v>
      </c>
      <c r="C27" s="255">
        <v>26521878</v>
      </c>
      <c r="D27" s="255">
        <v>2564</v>
      </c>
      <c r="E27" s="255">
        <v>471803852</v>
      </c>
      <c r="F27" s="24">
        <f t="shared" si="0"/>
        <v>2851</v>
      </c>
      <c r="G27" s="24">
        <f t="shared" si="0"/>
        <v>498325730</v>
      </c>
      <c r="H27" s="318"/>
      <c r="I27" s="319"/>
      <c r="J27" s="319"/>
    </row>
    <row r="28" spans="1:10" x14ac:dyDescent="0.35">
      <c r="A28" s="266" t="s">
        <v>23</v>
      </c>
      <c r="B28" s="255">
        <v>725</v>
      </c>
      <c r="C28" s="255">
        <v>53127727</v>
      </c>
      <c r="D28" s="255">
        <v>3496</v>
      </c>
      <c r="E28" s="255">
        <v>625661613</v>
      </c>
      <c r="F28" s="24">
        <f t="shared" si="0"/>
        <v>4221</v>
      </c>
      <c r="G28" s="24">
        <f t="shared" si="0"/>
        <v>678789340</v>
      </c>
      <c r="H28" s="318"/>
      <c r="I28" s="319"/>
      <c r="J28" s="319"/>
    </row>
    <row r="29" spans="1:10" x14ac:dyDescent="0.35">
      <c r="A29" s="266" t="s">
        <v>24</v>
      </c>
      <c r="B29" s="255">
        <v>24</v>
      </c>
      <c r="C29" s="255">
        <v>3225112</v>
      </c>
      <c r="D29" s="255">
        <v>215</v>
      </c>
      <c r="E29" s="255">
        <v>54218621.5</v>
      </c>
      <c r="F29" s="24">
        <f t="shared" si="0"/>
        <v>239</v>
      </c>
      <c r="G29" s="24">
        <f t="shared" si="0"/>
        <v>57443733.5</v>
      </c>
      <c r="H29" s="318"/>
      <c r="I29" s="319"/>
      <c r="J29" s="319"/>
    </row>
    <row r="30" spans="1:10" x14ac:dyDescent="0.35">
      <c r="A30" s="266" t="s">
        <v>25</v>
      </c>
      <c r="B30" s="255">
        <v>6</v>
      </c>
      <c r="C30" s="255">
        <v>849816</v>
      </c>
      <c r="D30" s="255">
        <v>23</v>
      </c>
      <c r="E30" s="255">
        <v>12369619</v>
      </c>
      <c r="F30" s="24">
        <f t="shared" si="0"/>
        <v>29</v>
      </c>
      <c r="G30" s="24">
        <f t="shared" si="0"/>
        <v>13219435</v>
      </c>
      <c r="H30" s="318"/>
      <c r="I30" s="319"/>
      <c r="J30" s="319"/>
    </row>
    <row r="31" spans="1:10" x14ac:dyDescent="0.35">
      <c r="A31" s="70" t="s">
        <v>31</v>
      </c>
      <c r="B31" s="256">
        <v>4031</v>
      </c>
      <c r="C31" s="256">
        <v>4049769</v>
      </c>
      <c r="D31" s="256">
        <v>12020</v>
      </c>
      <c r="E31" s="256">
        <v>13516507.800000001</v>
      </c>
      <c r="F31" s="25">
        <f t="shared" si="0"/>
        <v>16051</v>
      </c>
      <c r="G31" s="25">
        <f t="shared" si="0"/>
        <v>17566276.800000001</v>
      </c>
      <c r="H31" s="320">
        <f>G31/G2</f>
        <v>5.2582146685463656E-3</v>
      </c>
      <c r="I31" s="321">
        <f>F31/F2</f>
        <v>5.7982333287696919E-3</v>
      </c>
      <c r="J31" s="321">
        <f>E31/G31</f>
        <v>0.76945774872453332</v>
      </c>
    </row>
    <row r="32" spans="1:10" x14ac:dyDescent="0.35">
      <c r="A32" s="267" t="s">
        <v>22</v>
      </c>
      <c r="B32" s="257">
        <v>301</v>
      </c>
      <c r="C32" s="257">
        <v>1776431</v>
      </c>
      <c r="D32" s="257">
        <v>729</v>
      </c>
      <c r="E32" s="257">
        <v>6820749</v>
      </c>
      <c r="F32" s="26">
        <f t="shared" si="0"/>
        <v>1030</v>
      </c>
      <c r="G32" s="26">
        <f t="shared" si="0"/>
        <v>8597180</v>
      </c>
      <c r="H32" s="320"/>
      <c r="I32" s="321"/>
      <c r="J32" s="321"/>
    </row>
    <row r="33" spans="1:10" x14ac:dyDescent="0.35">
      <c r="A33" s="267" t="s">
        <v>23</v>
      </c>
      <c r="B33" s="257">
        <v>3317</v>
      </c>
      <c r="C33" s="257">
        <v>1633664</v>
      </c>
      <c r="D33" s="257">
        <v>9189</v>
      </c>
      <c r="E33" s="257">
        <v>4862693</v>
      </c>
      <c r="F33" s="26">
        <f t="shared" si="0"/>
        <v>12506</v>
      </c>
      <c r="G33" s="26">
        <f t="shared" si="0"/>
        <v>6496357</v>
      </c>
      <c r="H33" s="320"/>
      <c r="I33" s="321"/>
      <c r="J33" s="321"/>
    </row>
    <row r="34" spans="1:10" x14ac:dyDescent="0.35">
      <c r="A34" s="267" t="s">
        <v>24</v>
      </c>
      <c r="B34" s="257">
        <v>107</v>
      </c>
      <c r="C34" s="257">
        <v>572634</v>
      </c>
      <c r="D34" s="257">
        <v>1909</v>
      </c>
      <c r="E34" s="257">
        <v>1731031.8</v>
      </c>
      <c r="F34" s="26">
        <f t="shared" si="0"/>
        <v>2016</v>
      </c>
      <c r="G34" s="26">
        <f t="shared" si="0"/>
        <v>2303665.7999999998</v>
      </c>
      <c r="H34" s="320"/>
      <c r="I34" s="321"/>
      <c r="J34" s="321"/>
    </row>
    <row r="35" spans="1:10" x14ac:dyDescent="0.35">
      <c r="A35" s="267" t="s">
        <v>25</v>
      </c>
      <c r="B35" s="257">
        <v>306</v>
      </c>
      <c r="C35" s="257">
        <v>67040</v>
      </c>
      <c r="D35" s="257">
        <v>193</v>
      </c>
      <c r="E35" s="257">
        <v>102034</v>
      </c>
      <c r="F35" s="26">
        <f t="shared" si="0"/>
        <v>499</v>
      </c>
      <c r="G35" s="26">
        <f t="shared" si="0"/>
        <v>169074</v>
      </c>
      <c r="H35" s="320"/>
      <c r="I35" s="321"/>
      <c r="J35" s="321"/>
    </row>
    <row r="36" spans="1:10" x14ac:dyDescent="0.35">
      <c r="A36" s="64" t="s">
        <v>32</v>
      </c>
      <c r="B36" s="258">
        <v>449</v>
      </c>
      <c r="C36" s="258">
        <v>796739.1</v>
      </c>
      <c r="D36" s="258">
        <v>173</v>
      </c>
      <c r="E36" s="258">
        <v>797199.8</v>
      </c>
      <c r="F36" s="27">
        <f t="shared" ref="F36:G40" si="1">B36+D36</f>
        <v>622</v>
      </c>
      <c r="G36" s="27">
        <f t="shared" si="1"/>
        <v>1593938.9</v>
      </c>
      <c r="H36" s="322">
        <f>G36/G2</f>
        <v>4.7712289861825806E-4</v>
      </c>
      <c r="I36" s="323">
        <f>F36/F2</f>
        <v>2.2469012089556715E-4</v>
      </c>
      <c r="J36" s="323">
        <f>E36/G36</f>
        <v>0.50014451620447942</v>
      </c>
    </row>
    <row r="37" spans="1:10" x14ac:dyDescent="0.35">
      <c r="A37" s="268" t="s">
        <v>22</v>
      </c>
      <c r="B37" s="259"/>
      <c r="C37" s="259"/>
      <c r="D37" s="259"/>
      <c r="E37" s="259"/>
      <c r="F37" s="28">
        <f t="shared" si="1"/>
        <v>0</v>
      </c>
      <c r="G37" s="28">
        <f t="shared" si="1"/>
        <v>0</v>
      </c>
      <c r="H37" s="322"/>
      <c r="I37" s="323"/>
      <c r="J37" s="323"/>
    </row>
    <row r="38" spans="1:10" x14ac:dyDescent="0.35">
      <c r="A38" s="268" t="s">
        <v>23</v>
      </c>
      <c r="B38" s="259">
        <v>0</v>
      </c>
      <c r="C38" s="259">
        <v>0</v>
      </c>
      <c r="D38" s="259">
        <v>0</v>
      </c>
      <c r="E38" s="259">
        <v>0</v>
      </c>
      <c r="F38" s="28">
        <f t="shared" si="1"/>
        <v>0</v>
      </c>
      <c r="G38" s="28">
        <f t="shared" si="1"/>
        <v>0</v>
      </c>
      <c r="H38" s="322"/>
      <c r="I38" s="323"/>
      <c r="J38" s="323"/>
    </row>
    <row r="39" spans="1:10" x14ac:dyDescent="0.35">
      <c r="A39" s="268" t="s">
        <v>24</v>
      </c>
      <c r="B39" s="259">
        <v>449</v>
      </c>
      <c r="C39" s="259">
        <v>796739.1</v>
      </c>
      <c r="D39" s="259">
        <v>173</v>
      </c>
      <c r="E39" s="259">
        <v>797199.8</v>
      </c>
      <c r="F39" s="28">
        <f t="shared" si="1"/>
        <v>622</v>
      </c>
      <c r="G39" s="28">
        <f t="shared" si="1"/>
        <v>1593938.9</v>
      </c>
      <c r="H39" s="322"/>
      <c r="I39" s="323"/>
      <c r="J39" s="323"/>
    </row>
    <row r="40" spans="1:10" x14ac:dyDescent="0.35">
      <c r="A40" s="268" t="s">
        <v>25</v>
      </c>
      <c r="B40" s="259">
        <v>0</v>
      </c>
      <c r="C40" s="259">
        <v>0</v>
      </c>
      <c r="D40" s="259">
        <v>0</v>
      </c>
      <c r="E40" s="259">
        <v>0</v>
      </c>
      <c r="F40" s="28">
        <f t="shared" si="1"/>
        <v>0</v>
      </c>
      <c r="G40" s="28">
        <f t="shared" si="1"/>
        <v>0</v>
      </c>
      <c r="H40" s="322"/>
      <c r="I40" s="323"/>
      <c r="J40" s="323"/>
    </row>
    <row r="42" spans="1:10" x14ac:dyDescent="0.35">
      <c r="F42" s="1"/>
    </row>
    <row r="43" spans="1:10" x14ac:dyDescent="0.35">
      <c r="A43" t="s">
        <v>14</v>
      </c>
    </row>
    <row r="44" spans="1:10" x14ac:dyDescent="0.35">
      <c r="A44" t="s">
        <v>15</v>
      </c>
    </row>
    <row r="45" spans="1:10" x14ac:dyDescent="0.35">
      <c r="A45" t="s">
        <v>16</v>
      </c>
    </row>
    <row r="46" spans="1:10" x14ac:dyDescent="0.35">
      <c r="A46" t="s">
        <v>17</v>
      </c>
    </row>
    <row r="47" spans="1:10" x14ac:dyDescent="0.35">
      <c r="A47" t="s">
        <v>18</v>
      </c>
    </row>
    <row r="48" spans="1:10" x14ac:dyDescent="0.35">
      <c r="A48" t="s">
        <v>19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8"/>
  <sheetViews>
    <sheetView workbookViewId="0">
      <selection activeCell="E2" sqref="E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3.7265625" bestFit="1" customWidth="1"/>
    <col min="12" max="12" width="12.7265625" bestFit="1" customWidth="1"/>
  </cols>
  <sheetData>
    <row r="1" spans="1:10" ht="43.5" x14ac:dyDescent="0.35">
      <c r="A1" s="2">
        <f>JAN!A1</f>
        <v>2018</v>
      </c>
      <c r="B1" s="100" t="str">
        <f>APR!B1</f>
        <v>EDC # of Customer</v>
      </c>
      <c r="C1" s="100" t="str">
        <f>APR!C1</f>
        <v>EDC  kWh used</v>
      </c>
      <c r="D1" s="100" t="str">
        <f>APR!D1</f>
        <v xml:space="preserve"> CS # of Customer</v>
      </c>
      <c r="E1" s="100" t="str">
        <f>APR!E1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0" x14ac:dyDescent="0.35">
      <c r="A2" s="269" t="s">
        <v>38</v>
      </c>
      <c r="B2" s="247">
        <v>1456284</v>
      </c>
      <c r="C2" s="247">
        <f>C3+C8+C13+C16+C21+C26+C31+C36</f>
        <v>885527717.60000002</v>
      </c>
      <c r="D2" s="247">
        <v>1343480</v>
      </c>
      <c r="E2" s="247">
        <f>E3+E8+E13+E16+E21+E26+E31+E36</f>
        <v>2314765084.2999997</v>
      </c>
      <c r="F2" s="16">
        <f>B2+D2</f>
        <v>2799764</v>
      </c>
      <c r="G2" s="16">
        <f>C2+E2</f>
        <v>3200292801.8999996</v>
      </c>
      <c r="H2" s="13">
        <f>SUM(H3:H35)</f>
        <v>0.99956510335580118</v>
      </c>
      <c r="I2" s="14">
        <f>SUM(I3:I35)</f>
        <v>0.99977676689892425</v>
      </c>
      <c r="J2" s="14">
        <f>E2/G2</f>
        <v>0.72329790665583282</v>
      </c>
    </row>
    <row r="3" spans="1:10" x14ac:dyDescent="0.35">
      <c r="A3" s="42" t="s">
        <v>21</v>
      </c>
      <c r="B3" s="96">
        <v>1158721</v>
      </c>
      <c r="C3" s="96">
        <v>502692253.10000002</v>
      </c>
      <c r="D3" s="96">
        <v>992384</v>
      </c>
      <c r="E3" s="96">
        <v>449348309.5</v>
      </c>
      <c r="F3" s="4">
        <f>B3+D3</f>
        <v>2151105</v>
      </c>
      <c r="G3" s="4">
        <f>C3+E3</f>
        <v>952040562.60000002</v>
      </c>
      <c r="H3" s="307">
        <f>G3/G$2</f>
        <v>0.29748545571666996</v>
      </c>
      <c r="I3" s="308">
        <f>F3/F2</f>
        <v>0.76831654382297931</v>
      </c>
      <c r="J3" s="308">
        <f>E3/G3</f>
        <v>0.4719844165807815</v>
      </c>
    </row>
    <row r="4" spans="1:10" x14ac:dyDescent="0.35">
      <c r="A4" s="261" t="s">
        <v>22</v>
      </c>
      <c r="B4" s="98">
        <v>592009</v>
      </c>
      <c r="C4" s="98">
        <v>269026255</v>
      </c>
      <c r="D4" s="98">
        <v>443453</v>
      </c>
      <c r="E4" s="98">
        <v>218323475</v>
      </c>
      <c r="F4" s="5">
        <f>B4+D4</f>
        <v>1035462</v>
      </c>
      <c r="G4" s="5">
        <f t="shared" ref="F4:G35" si="0">C4+E4</f>
        <v>487349730</v>
      </c>
      <c r="H4" s="307"/>
      <c r="I4" s="308"/>
      <c r="J4" s="308"/>
    </row>
    <row r="5" spans="1:10" x14ac:dyDescent="0.35">
      <c r="A5" s="261" t="s">
        <v>23</v>
      </c>
      <c r="B5" s="98">
        <v>442886</v>
      </c>
      <c r="C5" s="98">
        <v>180412703</v>
      </c>
      <c r="D5" s="98">
        <v>499589</v>
      </c>
      <c r="E5" s="98">
        <v>207940568</v>
      </c>
      <c r="F5" s="5">
        <f t="shared" si="0"/>
        <v>942475</v>
      </c>
      <c r="G5" s="5">
        <f t="shared" si="0"/>
        <v>388353271</v>
      </c>
      <c r="H5" s="307"/>
      <c r="I5" s="308"/>
      <c r="J5" s="308"/>
    </row>
    <row r="6" spans="1:10" x14ac:dyDescent="0.35">
      <c r="A6" s="261" t="s">
        <v>24</v>
      </c>
      <c r="B6" s="98">
        <v>109228</v>
      </c>
      <c r="C6" s="98">
        <v>47500439.100000001</v>
      </c>
      <c r="D6" s="98">
        <v>42808</v>
      </c>
      <c r="E6" s="98">
        <v>19685827.5</v>
      </c>
      <c r="F6" s="5">
        <f t="shared" si="0"/>
        <v>152036</v>
      </c>
      <c r="G6" s="5">
        <f t="shared" si="0"/>
        <v>67186266.599999994</v>
      </c>
      <c r="H6" s="307"/>
      <c r="I6" s="308"/>
      <c r="J6" s="308"/>
    </row>
    <row r="7" spans="1:10" x14ac:dyDescent="0.35">
      <c r="A7" s="261" t="s">
        <v>25</v>
      </c>
      <c r="B7" s="98">
        <v>14598</v>
      </c>
      <c r="C7" s="98">
        <v>5752856</v>
      </c>
      <c r="D7" s="98">
        <v>6534</v>
      </c>
      <c r="E7" s="98">
        <v>3398439</v>
      </c>
      <c r="F7" s="5">
        <f t="shared" si="0"/>
        <v>21132</v>
      </c>
      <c r="G7" s="5">
        <f t="shared" si="0"/>
        <v>9151295</v>
      </c>
      <c r="H7" s="307"/>
      <c r="I7" s="308"/>
      <c r="J7" s="308"/>
    </row>
    <row r="8" spans="1:10" x14ac:dyDescent="0.35">
      <c r="A8" s="60" t="s">
        <v>26</v>
      </c>
      <c r="B8" s="248">
        <v>133060</v>
      </c>
      <c r="C8" s="248">
        <v>59923671.799999997</v>
      </c>
      <c r="D8" s="248">
        <v>141169</v>
      </c>
      <c r="E8" s="248">
        <v>60988715</v>
      </c>
      <c r="F8" s="17">
        <f t="shared" si="0"/>
        <v>274229</v>
      </c>
      <c r="G8" s="17">
        <f t="shared" si="0"/>
        <v>120912386.8</v>
      </c>
      <c r="H8" s="324">
        <f>G8/G2</f>
        <v>3.7781663830326669E-2</v>
      </c>
      <c r="I8" s="325">
        <f>F8/F2</f>
        <v>9.7947184119804381E-2</v>
      </c>
      <c r="J8" s="325">
        <f>E8/G8</f>
        <v>0.50440419392994729</v>
      </c>
    </row>
    <row r="9" spans="1:10" x14ac:dyDescent="0.35">
      <c r="A9" s="262" t="s">
        <v>22</v>
      </c>
      <c r="B9" s="249">
        <v>70270</v>
      </c>
      <c r="C9" s="249">
        <v>33303499</v>
      </c>
      <c r="D9" s="249">
        <v>73550</v>
      </c>
      <c r="E9" s="249">
        <v>33855369</v>
      </c>
      <c r="F9" s="18">
        <f t="shared" si="0"/>
        <v>143820</v>
      </c>
      <c r="G9" s="18">
        <f t="shared" si="0"/>
        <v>67158868</v>
      </c>
      <c r="H9" s="324"/>
      <c r="I9" s="325"/>
      <c r="J9" s="325"/>
    </row>
    <row r="10" spans="1:10" x14ac:dyDescent="0.35">
      <c r="A10" s="262" t="s">
        <v>23</v>
      </c>
      <c r="B10" s="249">
        <v>39778</v>
      </c>
      <c r="C10" s="249">
        <v>15097636</v>
      </c>
      <c r="D10" s="249">
        <v>49366</v>
      </c>
      <c r="E10" s="249">
        <v>18472330</v>
      </c>
      <c r="F10" s="18">
        <f t="shared" si="0"/>
        <v>89144</v>
      </c>
      <c r="G10" s="18">
        <f t="shared" si="0"/>
        <v>33569966</v>
      </c>
      <c r="H10" s="324"/>
      <c r="I10" s="325"/>
      <c r="J10" s="325"/>
    </row>
    <row r="11" spans="1:10" x14ac:dyDescent="0.35">
      <c r="A11" s="262" t="s">
        <v>24</v>
      </c>
      <c r="B11" s="249">
        <v>20066</v>
      </c>
      <c r="C11" s="249">
        <v>10039705.800000001</v>
      </c>
      <c r="D11" s="249">
        <v>16704</v>
      </c>
      <c r="E11" s="249">
        <v>7845306</v>
      </c>
      <c r="F11" s="18">
        <f t="shared" si="0"/>
        <v>36770</v>
      </c>
      <c r="G11" s="18">
        <f t="shared" si="0"/>
        <v>17885011.800000001</v>
      </c>
      <c r="H11" s="324"/>
      <c r="I11" s="325"/>
      <c r="J11" s="325"/>
    </row>
    <row r="12" spans="1:10" x14ac:dyDescent="0.35">
      <c r="A12" s="262" t="s">
        <v>25</v>
      </c>
      <c r="B12" s="249">
        <v>2946</v>
      </c>
      <c r="C12" s="249">
        <v>1482831</v>
      </c>
      <c r="D12" s="249">
        <v>1549</v>
      </c>
      <c r="E12" s="249">
        <v>815710</v>
      </c>
      <c r="F12" s="18">
        <f t="shared" si="0"/>
        <v>4495</v>
      </c>
      <c r="G12" s="18">
        <f t="shared" si="0"/>
        <v>2298541</v>
      </c>
      <c r="H12" s="324"/>
      <c r="I12" s="325"/>
      <c r="J12" s="325"/>
    </row>
    <row r="13" spans="1:10" x14ac:dyDescent="0.35">
      <c r="A13" s="8" t="s">
        <v>27</v>
      </c>
      <c r="B13" s="7">
        <v>862</v>
      </c>
      <c r="C13" s="7">
        <v>765378</v>
      </c>
      <c r="D13" s="7">
        <v>2169</v>
      </c>
      <c r="E13" s="7">
        <v>2244538</v>
      </c>
      <c r="F13" s="7">
        <f t="shared" si="0"/>
        <v>3031</v>
      </c>
      <c r="G13" s="7">
        <f t="shared" si="0"/>
        <v>3009916</v>
      </c>
      <c r="H13" s="326">
        <f>G13/G2</f>
        <v>9.405126925302042E-4</v>
      </c>
      <c r="I13" s="327">
        <f>F13/F2</f>
        <v>1.082591246976531E-3</v>
      </c>
      <c r="J13" s="327">
        <f>E13/G13</f>
        <v>0.7457144983448043</v>
      </c>
    </row>
    <row r="14" spans="1:10" x14ac:dyDescent="0.35">
      <c r="A14" s="263" t="s">
        <v>22</v>
      </c>
      <c r="B14" s="9">
        <v>45</v>
      </c>
      <c r="C14" s="9">
        <v>96877</v>
      </c>
      <c r="D14" s="9">
        <v>90</v>
      </c>
      <c r="E14" s="9">
        <v>739428</v>
      </c>
      <c r="F14" s="9">
        <f t="shared" si="0"/>
        <v>135</v>
      </c>
      <c r="G14" s="9">
        <f t="shared" si="0"/>
        <v>836305</v>
      </c>
      <c r="H14" s="326"/>
      <c r="I14" s="328"/>
      <c r="J14" s="328"/>
    </row>
    <row r="15" spans="1:10" x14ac:dyDescent="0.35">
      <c r="A15" s="263" t="s">
        <v>23</v>
      </c>
      <c r="B15" s="9">
        <v>817</v>
      </c>
      <c r="C15" s="9">
        <v>668501</v>
      </c>
      <c r="D15" s="9">
        <v>2079</v>
      </c>
      <c r="E15" s="9">
        <v>1505110</v>
      </c>
      <c r="F15" s="9">
        <f t="shared" si="0"/>
        <v>2896</v>
      </c>
      <c r="G15" s="9">
        <f t="shared" si="0"/>
        <v>2173611</v>
      </c>
      <c r="H15" s="326"/>
      <c r="I15" s="328"/>
      <c r="J15" s="328"/>
    </row>
    <row r="16" spans="1:10" x14ac:dyDescent="0.35">
      <c r="A16" s="66" t="s">
        <v>28</v>
      </c>
      <c r="B16" s="250">
        <v>140455</v>
      </c>
      <c r="C16" s="250">
        <v>113855408</v>
      </c>
      <c r="D16" s="250">
        <v>161097</v>
      </c>
      <c r="E16" s="250">
        <v>243541938.90000001</v>
      </c>
      <c r="F16" s="19">
        <f t="shared" si="0"/>
        <v>301552</v>
      </c>
      <c r="G16" s="19">
        <f t="shared" si="0"/>
        <v>357397346.89999998</v>
      </c>
      <c r="H16" s="329">
        <f>G16/G2</f>
        <v>0.11167645244454344</v>
      </c>
      <c r="I16" s="330">
        <f>F16/F2</f>
        <v>0.10770622095290888</v>
      </c>
      <c r="J16" s="330">
        <f>E16/G16</f>
        <v>0.68143186011994439</v>
      </c>
    </row>
    <row r="17" spans="1:10" x14ac:dyDescent="0.35">
      <c r="A17" s="264" t="s">
        <v>22</v>
      </c>
      <c r="B17" s="251">
        <v>75765</v>
      </c>
      <c r="C17" s="251">
        <v>64289515</v>
      </c>
      <c r="D17" s="251">
        <v>77257</v>
      </c>
      <c r="E17" s="251">
        <v>100108446</v>
      </c>
      <c r="F17" s="20">
        <f t="shared" si="0"/>
        <v>153022</v>
      </c>
      <c r="G17" s="20">
        <f t="shared" si="0"/>
        <v>164397961</v>
      </c>
      <c r="H17" s="329"/>
      <c r="I17" s="330"/>
      <c r="J17" s="330"/>
    </row>
    <row r="18" spans="1:10" x14ac:dyDescent="0.35">
      <c r="A18" s="264" t="s">
        <v>23</v>
      </c>
      <c r="B18" s="251">
        <v>51855</v>
      </c>
      <c r="C18" s="251">
        <v>29049377</v>
      </c>
      <c r="D18" s="251">
        <v>73507</v>
      </c>
      <c r="E18" s="251">
        <v>86793793</v>
      </c>
      <c r="F18" s="20">
        <f t="shared" si="0"/>
        <v>125362</v>
      </c>
      <c r="G18" s="20">
        <f t="shared" si="0"/>
        <v>115843170</v>
      </c>
      <c r="H18" s="329"/>
      <c r="I18" s="330"/>
      <c r="J18" s="330"/>
    </row>
    <row r="19" spans="1:10" x14ac:dyDescent="0.35">
      <c r="A19" s="264" t="s">
        <v>24</v>
      </c>
      <c r="B19" s="251">
        <v>11245</v>
      </c>
      <c r="C19" s="251">
        <v>20219070</v>
      </c>
      <c r="D19" s="251">
        <v>9765</v>
      </c>
      <c r="E19" s="251">
        <v>56482000.899999999</v>
      </c>
      <c r="F19" s="20">
        <f t="shared" si="0"/>
        <v>21010</v>
      </c>
      <c r="G19" s="20">
        <f t="shared" si="0"/>
        <v>76701070.900000006</v>
      </c>
      <c r="H19" s="329"/>
      <c r="I19" s="330"/>
      <c r="J19" s="330"/>
    </row>
    <row r="20" spans="1:10" x14ac:dyDescent="0.35">
      <c r="A20" s="264" t="s">
        <v>25</v>
      </c>
      <c r="B20" s="251">
        <v>1590</v>
      </c>
      <c r="C20" s="251">
        <v>297446</v>
      </c>
      <c r="D20" s="251">
        <v>568</v>
      </c>
      <c r="E20" s="251">
        <v>157699</v>
      </c>
      <c r="F20" s="20">
        <f t="shared" si="0"/>
        <v>2158</v>
      </c>
      <c r="G20" s="20">
        <f t="shared" si="0"/>
        <v>455145</v>
      </c>
      <c r="H20" s="329"/>
      <c r="I20" s="330"/>
      <c r="J20" s="330"/>
    </row>
    <row r="21" spans="1:10" x14ac:dyDescent="0.35">
      <c r="A21" s="11" t="s">
        <v>29</v>
      </c>
      <c r="B21" s="252">
        <v>17629</v>
      </c>
      <c r="C21" s="252">
        <v>124822466</v>
      </c>
      <c r="D21" s="252">
        <v>28139</v>
      </c>
      <c r="E21" s="252">
        <v>370928810.60000002</v>
      </c>
      <c r="F21" s="21">
        <f t="shared" si="0"/>
        <v>45768</v>
      </c>
      <c r="G21" s="21">
        <f t="shared" si="0"/>
        <v>495751276.60000002</v>
      </c>
      <c r="H21" s="316">
        <f>G21/G2</f>
        <v>0.15490809975439582</v>
      </c>
      <c r="I21" s="317">
        <f>F21/F2</f>
        <v>1.6347092112049443E-2</v>
      </c>
      <c r="J21" s="317">
        <f>E21/G21</f>
        <v>0.74821554297133197</v>
      </c>
    </row>
    <row r="22" spans="1:10" x14ac:dyDescent="0.35">
      <c r="A22" s="265" t="s">
        <v>22</v>
      </c>
      <c r="B22" s="253">
        <v>2887</v>
      </c>
      <c r="C22" s="253">
        <v>42436902</v>
      </c>
      <c r="D22" s="253">
        <v>8996</v>
      </c>
      <c r="E22" s="253">
        <v>171210801</v>
      </c>
      <c r="F22" s="22">
        <f t="shared" si="0"/>
        <v>11883</v>
      </c>
      <c r="G22" s="22">
        <f t="shared" si="0"/>
        <v>213647703</v>
      </c>
      <c r="H22" s="316"/>
      <c r="I22" s="317"/>
      <c r="J22" s="317"/>
    </row>
    <row r="23" spans="1:10" x14ac:dyDescent="0.35">
      <c r="A23" s="265" t="s">
        <v>23</v>
      </c>
      <c r="B23" s="253">
        <v>13571</v>
      </c>
      <c r="C23" s="253">
        <v>74795305</v>
      </c>
      <c r="D23" s="253">
        <v>17812</v>
      </c>
      <c r="E23" s="253">
        <v>172306872</v>
      </c>
      <c r="F23" s="22">
        <f t="shared" si="0"/>
        <v>31383</v>
      </c>
      <c r="G23" s="22">
        <f t="shared" si="0"/>
        <v>247102177</v>
      </c>
      <c r="H23" s="316"/>
      <c r="I23" s="317"/>
      <c r="J23" s="317"/>
    </row>
    <row r="24" spans="1:10" x14ac:dyDescent="0.35">
      <c r="A24" s="265" t="s">
        <v>24</v>
      </c>
      <c r="B24" s="253">
        <v>216</v>
      </c>
      <c r="C24" s="253">
        <v>4267623</v>
      </c>
      <c r="D24" s="253">
        <v>780</v>
      </c>
      <c r="E24" s="253">
        <v>23144676.600000001</v>
      </c>
      <c r="F24" s="22">
        <f t="shared" si="0"/>
        <v>996</v>
      </c>
      <c r="G24" s="22">
        <f t="shared" si="0"/>
        <v>27412299.600000001</v>
      </c>
      <c r="H24" s="316"/>
      <c r="I24" s="317"/>
      <c r="J24" s="317"/>
    </row>
    <row r="25" spans="1:10" x14ac:dyDescent="0.35">
      <c r="A25" s="265" t="s">
        <v>25</v>
      </c>
      <c r="B25" s="253">
        <v>955</v>
      </c>
      <c r="C25" s="253">
        <v>3322636</v>
      </c>
      <c r="D25" s="253">
        <v>551</v>
      </c>
      <c r="E25" s="253">
        <v>4266461</v>
      </c>
      <c r="F25" s="22">
        <f t="shared" si="0"/>
        <v>1506</v>
      </c>
      <c r="G25" s="22">
        <f t="shared" si="0"/>
        <v>7589097</v>
      </c>
      <c r="H25" s="316"/>
      <c r="I25" s="317"/>
      <c r="J25" s="317"/>
    </row>
    <row r="26" spans="1:10" x14ac:dyDescent="0.35">
      <c r="A26" s="68" t="s">
        <v>30</v>
      </c>
      <c r="B26" s="254">
        <v>1104</v>
      </c>
      <c r="C26" s="254">
        <v>79230132</v>
      </c>
      <c r="D26" s="254">
        <v>6320</v>
      </c>
      <c r="E26" s="254">
        <v>1174515014.7</v>
      </c>
      <c r="F26" s="23">
        <f t="shared" si="0"/>
        <v>7424</v>
      </c>
      <c r="G26" s="23">
        <f t="shared" si="0"/>
        <v>1253745146.7</v>
      </c>
      <c r="H26" s="318">
        <f>G26/G2</f>
        <v>0.39175951211578425</v>
      </c>
      <c r="I26" s="319">
        <f>F26/F2</f>
        <v>2.6516520678171447E-3</v>
      </c>
      <c r="J26" s="319">
        <f>E26/G26</f>
        <v>0.9368052333374588</v>
      </c>
    </row>
    <row r="27" spans="1:10" x14ac:dyDescent="0.35">
      <c r="A27" s="266" t="s">
        <v>22</v>
      </c>
      <c r="B27" s="255">
        <v>319</v>
      </c>
      <c r="C27" s="255">
        <v>31201491</v>
      </c>
      <c r="D27" s="255">
        <v>2647</v>
      </c>
      <c r="E27" s="255">
        <v>514335137</v>
      </c>
      <c r="F27" s="24">
        <f t="shared" si="0"/>
        <v>2966</v>
      </c>
      <c r="G27" s="24">
        <f t="shared" si="0"/>
        <v>545536628</v>
      </c>
      <c r="H27" s="318"/>
      <c r="I27" s="319"/>
      <c r="J27" s="319"/>
    </row>
    <row r="28" spans="1:10" x14ac:dyDescent="0.35">
      <c r="A28" s="266" t="s">
        <v>23</v>
      </c>
      <c r="B28" s="255">
        <v>757</v>
      </c>
      <c r="C28" s="255">
        <v>44013407</v>
      </c>
      <c r="D28" s="255">
        <v>3436</v>
      </c>
      <c r="E28" s="255">
        <v>593649255</v>
      </c>
      <c r="F28" s="24">
        <f t="shared" si="0"/>
        <v>4193</v>
      </c>
      <c r="G28" s="24">
        <f t="shared" si="0"/>
        <v>637662662</v>
      </c>
      <c r="H28" s="318"/>
      <c r="I28" s="319"/>
      <c r="J28" s="319"/>
    </row>
    <row r="29" spans="1:10" x14ac:dyDescent="0.35">
      <c r="A29" s="266" t="s">
        <v>24</v>
      </c>
      <c r="B29" s="255">
        <v>22</v>
      </c>
      <c r="C29" s="255">
        <v>2991106</v>
      </c>
      <c r="D29" s="255">
        <v>214</v>
      </c>
      <c r="E29" s="255">
        <v>52642646.700000003</v>
      </c>
      <c r="F29" s="24">
        <f t="shared" si="0"/>
        <v>236</v>
      </c>
      <c r="G29" s="24">
        <f t="shared" si="0"/>
        <v>55633752.700000003</v>
      </c>
      <c r="H29" s="318"/>
      <c r="I29" s="319"/>
      <c r="J29" s="319"/>
    </row>
    <row r="30" spans="1:10" x14ac:dyDescent="0.35">
      <c r="A30" s="266" t="s">
        <v>25</v>
      </c>
      <c r="B30" s="255">
        <v>6</v>
      </c>
      <c r="C30" s="255">
        <v>1024128</v>
      </c>
      <c r="D30" s="255">
        <v>23</v>
      </c>
      <c r="E30" s="255">
        <v>13887976</v>
      </c>
      <c r="F30" s="24">
        <f t="shared" si="0"/>
        <v>29</v>
      </c>
      <c r="G30" s="24">
        <f t="shared" si="0"/>
        <v>14912104</v>
      </c>
      <c r="H30" s="318"/>
      <c r="I30" s="319"/>
      <c r="J30" s="319"/>
    </row>
    <row r="31" spans="1:10" x14ac:dyDescent="0.35">
      <c r="A31" s="70" t="s">
        <v>31</v>
      </c>
      <c r="B31" s="256">
        <v>4004</v>
      </c>
      <c r="C31" s="256">
        <v>3565037</v>
      </c>
      <c r="D31" s="256">
        <v>12026</v>
      </c>
      <c r="E31" s="256">
        <v>12479332.699999999</v>
      </c>
      <c r="F31" s="25">
        <f t="shared" si="0"/>
        <v>16030</v>
      </c>
      <c r="G31" s="25">
        <f t="shared" si="0"/>
        <v>16044369.699999999</v>
      </c>
      <c r="H31" s="320">
        <f>G31/G2</f>
        <v>5.0134068015509478E-3</v>
      </c>
      <c r="I31" s="321">
        <f>F31/F2</f>
        <v>5.7254825763885814E-3</v>
      </c>
      <c r="J31" s="321">
        <f>E31/G31</f>
        <v>0.77780136791537535</v>
      </c>
    </row>
    <row r="32" spans="1:10" x14ac:dyDescent="0.35">
      <c r="A32" s="267" t="s">
        <v>22</v>
      </c>
      <c r="B32" s="257">
        <v>301</v>
      </c>
      <c r="C32" s="257">
        <v>1463593</v>
      </c>
      <c r="D32" s="257">
        <v>725</v>
      </c>
      <c r="E32" s="257">
        <v>6087765</v>
      </c>
      <c r="F32" s="26">
        <f t="shared" si="0"/>
        <v>1026</v>
      </c>
      <c r="G32" s="26">
        <f t="shared" si="0"/>
        <v>7551358</v>
      </c>
      <c r="H32" s="320"/>
      <c r="I32" s="321"/>
      <c r="J32" s="321"/>
    </row>
    <row r="33" spans="1:10" x14ac:dyDescent="0.35">
      <c r="A33" s="267" t="s">
        <v>23</v>
      </c>
      <c r="B33" s="257">
        <v>3293</v>
      </c>
      <c r="C33" s="257">
        <v>1525497</v>
      </c>
      <c r="D33" s="257">
        <v>9203</v>
      </c>
      <c r="E33" s="257">
        <v>4735424</v>
      </c>
      <c r="F33" s="26">
        <f t="shared" si="0"/>
        <v>12496</v>
      </c>
      <c r="G33" s="26">
        <f t="shared" si="0"/>
        <v>6260921</v>
      </c>
      <c r="H33" s="320"/>
      <c r="I33" s="321"/>
      <c r="J33" s="321"/>
    </row>
    <row r="34" spans="1:10" x14ac:dyDescent="0.35">
      <c r="A34" s="267" t="s">
        <v>24</v>
      </c>
      <c r="B34" s="257">
        <v>104</v>
      </c>
      <c r="C34" s="257">
        <v>518910</v>
      </c>
      <c r="D34" s="257">
        <v>1906</v>
      </c>
      <c r="E34" s="257">
        <v>1570245.7</v>
      </c>
      <c r="F34" s="26">
        <f t="shared" si="0"/>
        <v>2010</v>
      </c>
      <c r="G34" s="26">
        <f t="shared" si="0"/>
        <v>2089155.7</v>
      </c>
      <c r="H34" s="320"/>
      <c r="I34" s="321"/>
      <c r="J34" s="321"/>
    </row>
    <row r="35" spans="1:10" x14ac:dyDescent="0.35">
      <c r="A35" s="267" t="s">
        <v>25</v>
      </c>
      <c r="B35" s="257">
        <v>306</v>
      </c>
      <c r="C35" s="257">
        <v>57037</v>
      </c>
      <c r="D35" s="257">
        <v>192</v>
      </c>
      <c r="E35" s="257">
        <v>85898</v>
      </c>
      <c r="F35" s="26">
        <f t="shared" si="0"/>
        <v>498</v>
      </c>
      <c r="G35" s="26">
        <f t="shared" si="0"/>
        <v>142935</v>
      </c>
      <c r="H35" s="320"/>
      <c r="I35" s="321"/>
      <c r="J35" s="321"/>
    </row>
    <row r="36" spans="1:10" x14ac:dyDescent="0.35">
      <c r="A36" s="64" t="s">
        <v>32</v>
      </c>
      <c r="B36" s="258">
        <v>449</v>
      </c>
      <c r="C36" s="258">
        <v>673371.7</v>
      </c>
      <c r="D36" s="258">
        <v>176</v>
      </c>
      <c r="E36" s="258">
        <v>718424.9</v>
      </c>
      <c r="F36" s="27">
        <f t="shared" ref="F36:G40" si="1">B36+D36</f>
        <v>625</v>
      </c>
      <c r="G36" s="27">
        <f t="shared" si="1"/>
        <v>1391796.6</v>
      </c>
      <c r="H36" s="322">
        <f>G36/G2</f>
        <v>4.3489664419883603E-4</v>
      </c>
      <c r="I36" s="323">
        <f>F36/F2</f>
        <v>2.2323310107566209E-4</v>
      </c>
      <c r="J36" s="323">
        <f>E36/G36</f>
        <v>0.5161852673012709</v>
      </c>
    </row>
    <row r="37" spans="1:10" x14ac:dyDescent="0.35">
      <c r="A37" s="268" t="s">
        <v>22</v>
      </c>
      <c r="B37" s="259"/>
      <c r="C37" s="259"/>
      <c r="D37" s="259"/>
      <c r="E37" s="259"/>
      <c r="F37" s="28">
        <f t="shared" si="1"/>
        <v>0</v>
      </c>
      <c r="G37" s="28">
        <f t="shared" si="1"/>
        <v>0</v>
      </c>
      <c r="H37" s="322"/>
      <c r="I37" s="323"/>
      <c r="J37" s="323"/>
    </row>
    <row r="38" spans="1:10" x14ac:dyDescent="0.35">
      <c r="A38" s="268" t="s">
        <v>23</v>
      </c>
      <c r="B38" s="259">
        <v>0</v>
      </c>
      <c r="C38" s="259">
        <v>0</v>
      </c>
      <c r="D38" s="259">
        <v>0</v>
      </c>
      <c r="E38" s="259">
        <v>0</v>
      </c>
      <c r="F38" s="28">
        <f t="shared" si="1"/>
        <v>0</v>
      </c>
      <c r="G38" s="28">
        <f t="shared" si="1"/>
        <v>0</v>
      </c>
      <c r="H38" s="322"/>
      <c r="I38" s="323"/>
      <c r="J38" s="323"/>
    </row>
    <row r="39" spans="1:10" x14ac:dyDescent="0.35">
      <c r="A39" s="268" t="s">
        <v>24</v>
      </c>
      <c r="B39" s="259">
        <v>449</v>
      </c>
      <c r="C39" s="259">
        <v>673371.7</v>
      </c>
      <c r="D39" s="259">
        <v>176</v>
      </c>
      <c r="E39" s="259">
        <v>718424.9</v>
      </c>
      <c r="F39" s="28">
        <f t="shared" si="1"/>
        <v>625</v>
      </c>
      <c r="G39" s="28">
        <f t="shared" si="1"/>
        <v>1391796.6</v>
      </c>
      <c r="H39" s="322"/>
      <c r="I39" s="323"/>
      <c r="J39" s="323"/>
    </row>
    <row r="40" spans="1:10" x14ac:dyDescent="0.35">
      <c r="A40" s="268" t="s">
        <v>25</v>
      </c>
      <c r="B40" s="259">
        <v>0</v>
      </c>
      <c r="C40" s="259">
        <v>0</v>
      </c>
      <c r="D40" s="259">
        <v>0</v>
      </c>
      <c r="E40" s="259">
        <v>0</v>
      </c>
      <c r="F40" s="28">
        <f t="shared" si="1"/>
        <v>0</v>
      </c>
      <c r="G40" s="28">
        <f t="shared" si="1"/>
        <v>0</v>
      </c>
      <c r="H40" s="322"/>
      <c r="I40" s="323"/>
      <c r="J40" s="323"/>
    </row>
    <row r="42" spans="1:10" x14ac:dyDescent="0.35">
      <c r="F42" s="1"/>
    </row>
    <row r="43" spans="1:10" x14ac:dyDescent="0.35">
      <c r="A43" t="s">
        <v>14</v>
      </c>
    </row>
    <row r="44" spans="1:10" x14ac:dyDescent="0.35">
      <c r="A44" t="s">
        <v>15</v>
      </c>
    </row>
    <row r="45" spans="1:10" x14ac:dyDescent="0.35">
      <c r="A45" t="s">
        <v>16</v>
      </c>
    </row>
    <row r="46" spans="1:10" x14ac:dyDescent="0.35">
      <c r="A46" t="s">
        <v>17</v>
      </c>
    </row>
    <row r="47" spans="1:10" x14ac:dyDescent="0.35">
      <c r="A47" t="s">
        <v>18</v>
      </c>
    </row>
    <row r="48" spans="1:10" x14ac:dyDescent="0.35">
      <c r="A48" t="s">
        <v>19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8"/>
  <sheetViews>
    <sheetView workbookViewId="0">
      <selection activeCell="E2" sqref="E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3.7265625" bestFit="1" customWidth="1"/>
    <col min="12" max="12" width="12.7265625" bestFit="1" customWidth="1"/>
  </cols>
  <sheetData>
    <row r="1" spans="1:10" ht="43.5" x14ac:dyDescent="0.35">
      <c r="A1" s="2">
        <f>JAN!A1</f>
        <v>2018</v>
      </c>
      <c r="B1" s="100" t="str">
        <f>MAY!B1</f>
        <v>EDC # of Customer</v>
      </c>
      <c r="C1" s="100" t="str">
        <f>MAY!C1</f>
        <v>EDC  kWh used</v>
      </c>
      <c r="D1" s="100" t="str">
        <f>MAY!D1</f>
        <v xml:space="preserve"> CS # of Customer</v>
      </c>
      <c r="E1" s="100" t="str">
        <f>MAY!E1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0" x14ac:dyDescent="0.35">
      <c r="A2" s="269" t="s">
        <v>37</v>
      </c>
      <c r="B2" s="247">
        <v>1444027</v>
      </c>
      <c r="C2" s="247">
        <f>C3+C8+C13+C16+C21+C26+C31+C36</f>
        <v>962083188.39999998</v>
      </c>
      <c r="D2" s="247">
        <v>1347209</v>
      </c>
      <c r="E2" s="247">
        <f>E3+E8+E13+E16+E21+E26+E31+E36</f>
        <v>2518781121.8999996</v>
      </c>
      <c r="F2" s="16">
        <f>B2+D2</f>
        <v>2791236</v>
      </c>
      <c r="G2" s="16">
        <f>C2+E2</f>
        <v>3480864310.2999997</v>
      </c>
      <c r="H2" s="13">
        <f>SUM(H3:H35)</f>
        <v>1</v>
      </c>
      <c r="I2" s="14">
        <f>SUM(I3:I35)</f>
        <v>1</v>
      </c>
      <c r="J2" s="14">
        <f>E2/G2</f>
        <v>0.72360795979516868</v>
      </c>
    </row>
    <row r="3" spans="1:10" x14ac:dyDescent="0.35">
      <c r="A3" s="42" t="s">
        <v>21</v>
      </c>
      <c r="B3" s="96">
        <v>1150290</v>
      </c>
      <c r="C3" s="96">
        <v>551912659.5</v>
      </c>
      <c r="D3" s="96">
        <v>992501</v>
      </c>
      <c r="E3" s="96">
        <v>497685789</v>
      </c>
      <c r="F3" s="4">
        <f>B3+D3</f>
        <v>2142791</v>
      </c>
      <c r="G3" s="4">
        <f>C3+E3</f>
        <v>1049598448.5</v>
      </c>
      <c r="H3" s="307">
        <f>G3/G$2</f>
        <v>0.30153385910338454</v>
      </c>
      <c r="I3" s="308">
        <f>F3/F2</f>
        <v>0.76768535516165604</v>
      </c>
      <c r="J3" s="308">
        <f>E3/G3</f>
        <v>0.47416780170669243</v>
      </c>
    </row>
    <row r="4" spans="1:10" x14ac:dyDescent="0.35">
      <c r="A4" s="261" t="s">
        <v>22</v>
      </c>
      <c r="B4" s="98">
        <v>586954</v>
      </c>
      <c r="C4" s="98">
        <v>291111740</v>
      </c>
      <c r="D4" s="98">
        <v>437069</v>
      </c>
      <c r="E4" s="98">
        <v>237651614</v>
      </c>
      <c r="F4" s="5">
        <f>B4+D4</f>
        <v>1024023</v>
      </c>
      <c r="G4" s="5">
        <f t="shared" ref="F4:G35" si="0">C4+E4</f>
        <v>528763354</v>
      </c>
      <c r="H4" s="307"/>
      <c r="I4" s="308"/>
      <c r="J4" s="308"/>
    </row>
    <row r="5" spans="1:10" x14ac:dyDescent="0.35">
      <c r="A5" s="261" t="s">
        <v>23</v>
      </c>
      <c r="B5" s="98">
        <v>438120</v>
      </c>
      <c r="C5" s="98">
        <v>199150736</v>
      </c>
      <c r="D5" s="98">
        <v>506493</v>
      </c>
      <c r="E5" s="98">
        <v>235197907</v>
      </c>
      <c r="F5" s="5">
        <f t="shared" si="0"/>
        <v>944613</v>
      </c>
      <c r="G5" s="5">
        <f t="shared" si="0"/>
        <v>434348643</v>
      </c>
      <c r="H5" s="307"/>
      <c r="I5" s="308"/>
      <c r="J5" s="308"/>
    </row>
    <row r="6" spans="1:10" x14ac:dyDescent="0.35">
      <c r="A6" s="261" t="s">
        <v>24</v>
      </c>
      <c r="B6" s="98">
        <v>110420</v>
      </c>
      <c r="C6" s="98">
        <v>55132662.5</v>
      </c>
      <c r="D6" s="98">
        <v>42417</v>
      </c>
      <c r="E6" s="98">
        <v>20936909</v>
      </c>
      <c r="F6" s="5">
        <f t="shared" si="0"/>
        <v>152837</v>
      </c>
      <c r="G6" s="5">
        <f t="shared" si="0"/>
        <v>76069571.5</v>
      </c>
      <c r="H6" s="307"/>
      <c r="I6" s="308"/>
      <c r="J6" s="308"/>
    </row>
    <row r="7" spans="1:10" x14ac:dyDescent="0.35">
      <c r="A7" s="261" t="s">
        <v>25</v>
      </c>
      <c r="B7" s="98">
        <v>14796</v>
      </c>
      <c r="C7" s="98">
        <v>6517521</v>
      </c>
      <c r="D7" s="98">
        <v>6522</v>
      </c>
      <c r="E7" s="98">
        <v>3899359</v>
      </c>
      <c r="F7" s="5">
        <f t="shared" si="0"/>
        <v>21318</v>
      </c>
      <c r="G7" s="5">
        <f t="shared" si="0"/>
        <v>10416880</v>
      </c>
      <c r="H7" s="307"/>
      <c r="I7" s="308"/>
      <c r="J7" s="308"/>
    </row>
    <row r="8" spans="1:10" x14ac:dyDescent="0.35">
      <c r="A8" s="60" t="s">
        <v>26</v>
      </c>
      <c r="B8" s="248">
        <v>130404</v>
      </c>
      <c r="C8" s="248">
        <v>60452992.299999997</v>
      </c>
      <c r="D8" s="248">
        <v>142054</v>
      </c>
      <c r="E8" s="248">
        <v>63577115</v>
      </c>
      <c r="F8" s="17">
        <f t="shared" si="0"/>
        <v>272458</v>
      </c>
      <c r="G8" s="17">
        <f t="shared" si="0"/>
        <v>124030107.3</v>
      </c>
      <c r="H8" s="324">
        <f>G8/G2</f>
        <v>3.5631985691884215E-2</v>
      </c>
      <c r="I8" s="325">
        <f>F8/F2</f>
        <v>9.7611953987409156E-2</v>
      </c>
      <c r="J8" s="325">
        <f>E8/G8</f>
        <v>0.5125942110670092</v>
      </c>
    </row>
    <row r="9" spans="1:10" x14ac:dyDescent="0.35">
      <c r="A9" s="262" t="s">
        <v>22</v>
      </c>
      <c r="B9" s="249">
        <v>68611</v>
      </c>
      <c r="C9" s="249">
        <v>32929309</v>
      </c>
      <c r="D9" s="249">
        <v>71884</v>
      </c>
      <c r="E9" s="249">
        <v>34107599</v>
      </c>
      <c r="F9" s="18">
        <f t="shared" si="0"/>
        <v>140495</v>
      </c>
      <c r="G9" s="18">
        <f t="shared" si="0"/>
        <v>67036908</v>
      </c>
      <c r="H9" s="324"/>
      <c r="I9" s="325"/>
      <c r="J9" s="325"/>
    </row>
    <row r="10" spans="1:10" x14ac:dyDescent="0.35">
      <c r="A10" s="262" t="s">
        <v>23</v>
      </c>
      <c r="B10" s="249">
        <v>39254</v>
      </c>
      <c r="C10" s="249">
        <v>15379379</v>
      </c>
      <c r="D10" s="249">
        <v>52274</v>
      </c>
      <c r="E10" s="249">
        <v>20620116</v>
      </c>
      <c r="F10" s="18">
        <f t="shared" si="0"/>
        <v>91528</v>
      </c>
      <c r="G10" s="18">
        <f t="shared" si="0"/>
        <v>35999495</v>
      </c>
      <c r="H10" s="324"/>
      <c r="I10" s="325"/>
      <c r="J10" s="325"/>
    </row>
    <row r="11" spans="1:10" x14ac:dyDescent="0.35">
      <c r="A11" s="262" t="s">
        <v>24</v>
      </c>
      <c r="B11" s="249">
        <v>19755</v>
      </c>
      <c r="C11" s="249">
        <v>10795680.300000001</v>
      </c>
      <c r="D11" s="249">
        <v>16413</v>
      </c>
      <c r="E11" s="249">
        <v>8107538</v>
      </c>
      <c r="F11" s="18">
        <f t="shared" si="0"/>
        <v>36168</v>
      </c>
      <c r="G11" s="18">
        <f t="shared" si="0"/>
        <v>18903218.300000001</v>
      </c>
      <c r="H11" s="324"/>
      <c r="I11" s="325"/>
      <c r="J11" s="325"/>
    </row>
    <row r="12" spans="1:10" x14ac:dyDescent="0.35">
      <c r="A12" s="262" t="s">
        <v>25</v>
      </c>
      <c r="B12" s="249">
        <v>2784</v>
      </c>
      <c r="C12" s="249">
        <v>1348624</v>
      </c>
      <c r="D12" s="249">
        <v>1483</v>
      </c>
      <c r="E12" s="249">
        <v>741862</v>
      </c>
      <c r="F12" s="18">
        <f t="shared" si="0"/>
        <v>4267</v>
      </c>
      <c r="G12" s="18">
        <f t="shared" si="0"/>
        <v>2090486</v>
      </c>
      <c r="H12" s="324"/>
      <c r="I12" s="325"/>
      <c r="J12" s="325"/>
    </row>
    <row r="13" spans="1:10" x14ac:dyDescent="0.35">
      <c r="A13" s="64" t="s">
        <v>27</v>
      </c>
      <c r="B13" s="258">
        <v>1305</v>
      </c>
      <c r="C13" s="258">
        <v>263230</v>
      </c>
      <c r="D13" s="258">
        <v>4516</v>
      </c>
      <c r="E13" s="258">
        <v>1047447</v>
      </c>
      <c r="F13" s="7">
        <f t="shared" si="0"/>
        <v>5821</v>
      </c>
      <c r="G13" s="7">
        <f t="shared" si="0"/>
        <v>1310677</v>
      </c>
      <c r="H13" s="326">
        <f>G13/G2</f>
        <v>3.7653780301681415E-4</v>
      </c>
      <c r="I13" s="327">
        <f>F13/F2</f>
        <v>2.085456048861508E-3</v>
      </c>
      <c r="J13" s="327">
        <f>E13/G13</f>
        <v>0.79916485907664514</v>
      </c>
    </row>
    <row r="14" spans="1:10" x14ac:dyDescent="0.35">
      <c r="A14" s="268" t="s">
        <v>22</v>
      </c>
      <c r="B14" s="259">
        <v>45</v>
      </c>
      <c r="C14" s="259">
        <v>76480</v>
      </c>
      <c r="D14" s="259">
        <v>91</v>
      </c>
      <c r="E14" s="259">
        <v>480534</v>
      </c>
      <c r="F14" s="9">
        <f t="shared" si="0"/>
        <v>136</v>
      </c>
      <c r="G14" s="9">
        <f t="shared" si="0"/>
        <v>557014</v>
      </c>
      <c r="H14" s="326"/>
      <c r="I14" s="328"/>
      <c r="J14" s="328"/>
    </row>
    <row r="15" spans="1:10" x14ac:dyDescent="0.35">
      <c r="A15" s="268" t="s">
        <v>23</v>
      </c>
      <c r="B15" s="259">
        <v>1260</v>
      </c>
      <c r="C15" s="259">
        <v>186750</v>
      </c>
      <c r="D15" s="259">
        <v>4425</v>
      </c>
      <c r="E15" s="259">
        <v>566913</v>
      </c>
      <c r="F15" s="9">
        <f t="shared" si="0"/>
        <v>5685</v>
      </c>
      <c r="G15" s="9">
        <f t="shared" si="0"/>
        <v>753663</v>
      </c>
      <c r="H15" s="326"/>
      <c r="I15" s="328"/>
      <c r="J15" s="328"/>
    </row>
    <row r="16" spans="1:10" x14ac:dyDescent="0.35">
      <c r="A16" s="66" t="s">
        <v>28</v>
      </c>
      <c r="B16" s="250">
        <v>139315</v>
      </c>
      <c r="C16" s="250">
        <v>116634720</v>
      </c>
      <c r="D16" s="250">
        <v>161535</v>
      </c>
      <c r="E16" s="250">
        <v>232696893.5</v>
      </c>
      <c r="F16" s="19">
        <f t="shared" si="0"/>
        <v>300850</v>
      </c>
      <c r="G16" s="19">
        <f t="shared" si="0"/>
        <v>349331613.5</v>
      </c>
      <c r="H16" s="329">
        <f>G16/G2</f>
        <v>0.10035772220891101</v>
      </c>
      <c r="I16" s="330">
        <f>F16/F2</f>
        <v>0.10778379183988741</v>
      </c>
      <c r="J16" s="330">
        <f>E16/G16</f>
        <v>0.66612034098081996</v>
      </c>
    </row>
    <row r="17" spans="1:10" x14ac:dyDescent="0.35">
      <c r="A17" s="264" t="s">
        <v>22</v>
      </c>
      <c r="B17" s="251">
        <v>74730</v>
      </c>
      <c r="C17" s="251">
        <v>67445980</v>
      </c>
      <c r="D17" s="251">
        <v>75836</v>
      </c>
      <c r="E17" s="251">
        <v>104181430</v>
      </c>
      <c r="F17" s="20">
        <f t="shared" si="0"/>
        <v>150566</v>
      </c>
      <c r="G17" s="20">
        <f t="shared" si="0"/>
        <v>171627410</v>
      </c>
      <c r="H17" s="329"/>
      <c r="I17" s="330"/>
      <c r="J17" s="330"/>
    </row>
    <row r="18" spans="1:10" x14ac:dyDescent="0.35">
      <c r="A18" s="264" t="s">
        <v>23</v>
      </c>
      <c r="B18" s="251">
        <v>51600</v>
      </c>
      <c r="C18" s="251">
        <v>30362725</v>
      </c>
      <c r="D18" s="251">
        <v>75312</v>
      </c>
      <c r="E18" s="251">
        <v>99328719</v>
      </c>
      <c r="F18" s="20">
        <f t="shared" si="0"/>
        <v>126912</v>
      </c>
      <c r="G18" s="20">
        <f t="shared" si="0"/>
        <v>129691444</v>
      </c>
      <c r="H18" s="329"/>
      <c r="I18" s="330"/>
      <c r="J18" s="330"/>
    </row>
    <row r="19" spans="1:10" x14ac:dyDescent="0.35">
      <c r="A19" s="264" t="s">
        <v>24</v>
      </c>
      <c r="B19" s="251">
        <v>11406</v>
      </c>
      <c r="C19" s="251">
        <v>18537454</v>
      </c>
      <c r="D19" s="251">
        <v>9816</v>
      </c>
      <c r="E19" s="251">
        <v>29010263.5</v>
      </c>
      <c r="F19" s="20">
        <f t="shared" si="0"/>
        <v>21222</v>
      </c>
      <c r="G19" s="20">
        <f t="shared" si="0"/>
        <v>47547717.5</v>
      </c>
      <c r="H19" s="329"/>
      <c r="I19" s="330"/>
      <c r="J19" s="330"/>
    </row>
    <row r="20" spans="1:10" x14ac:dyDescent="0.35">
      <c r="A20" s="264" t="s">
        <v>25</v>
      </c>
      <c r="B20" s="251">
        <v>1579</v>
      </c>
      <c r="C20" s="251">
        <v>288561</v>
      </c>
      <c r="D20" s="251">
        <v>571</v>
      </c>
      <c r="E20" s="251">
        <v>176481</v>
      </c>
      <c r="F20" s="20">
        <f t="shared" si="0"/>
        <v>2150</v>
      </c>
      <c r="G20" s="20">
        <f t="shared" si="0"/>
        <v>465042</v>
      </c>
      <c r="H20" s="329"/>
      <c r="I20" s="330"/>
      <c r="J20" s="330"/>
    </row>
    <row r="21" spans="1:10" x14ac:dyDescent="0.35">
      <c r="A21" s="11" t="s">
        <v>29</v>
      </c>
      <c r="B21" s="252">
        <v>17629</v>
      </c>
      <c r="C21" s="252">
        <v>131432393</v>
      </c>
      <c r="D21" s="252">
        <v>28181</v>
      </c>
      <c r="E21" s="252">
        <v>397965074</v>
      </c>
      <c r="F21" s="21">
        <f t="shared" si="0"/>
        <v>45810</v>
      </c>
      <c r="G21" s="21">
        <f t="shared" si="0"/>
        <v>529397467</v>
      </c>
      <c r="H21" s="316">
        <f>G21/G2</f>
        <v>0.15208793558355443</v>
      </c>
      <c r="I21" s="317">
        <f>F21/F2</f>
        <v>1.6412084108975378E-2</v>
      </c>
      <c r="J21" s="317">
        <f>E21/G21</f>
        <v>0.75173210830644188</v>
      </c>
    </row>
    <row r="22" spans="1:10" x14ac:dyDescent="0.35">
      <c r="A22" s="265" t="s">
        <v>22</v>
      </c>
      <c r="B22" s="253">
        <v>2774</v>
      </c>
      <c r="C22" s="253">
        <v>43336119</v>
      </c>
      <c r="D22" s="253">
        <v>8762</v>
      </c>
      <c r="E22" s="253">
        <v>179099152</v>
      </c>
      <c r="F22" s="22">
        <f t="shared" si="0"/>
        <v>11536</v>
      </c>
      <c r="G22" s="22">
        <f t="shared" si="0"/>
        <v>222435271</v>
      </c>
      <c r="H22" s="316"/>
      <c r="I22" s="317"/>
      <c r="J22" s="317"/>
    </row>
    <row r="23" spans="1:10" x14ac:dyDescent="0.35">
      <c r="A23" s="265" t="s">
        <v>23</v>
      </c>
      <c r="B23" s="253">
        <v>13667</v>
      </c>
      <c r="C23" s="253">
        <v>80669238</v>
      </c>
      <c r="D23" s="253">
        <v>18062</v>
      </c>
      <c r="E23" s="253">
        <v>187952151</v>
      </c>
      <c r="F23" s="22">
        <f t="shared" si="0"/>
        <v>31729</v>
      </c>
      <c r="G23" s="22">
        <f t="shared" si="0"/>
        <v>268621389</v>
      </c>
      <c r="H23" s="316"/>
      <c r="I23" s="317"/>
      <c r="J23" s="317"/>
    </row>
    <row r="24" spans="1:10" x14ac:dyDescent="0.35">
      <c r="A24" s="265" t="s">
        <v>24</v>
      </c>
      <c r="B24" s="253">
        <v>228</v>
      </c>
      <c r="C24" s="253">
        <v>4953458</v>
      </c>
      <c r="D24" s="253">
        <v>801</v>
      </c>
      <c r="E24" s="253">
        <v>25375382</v>
      </c>
      <c r="F24" s="22">
        <f t="shared" si="0"/>
        <v>1029</v>
      </c>
      <c r="G24" s="22">
        <f t="shared" si="0"/>
        <v>30328840</v>
      </c>
      <c r="H24" s="316"/>
      <c r="I24" s="317"/>
      <c r="J24" s="317"/>
    </row>
    <row r="25" spans="1:10" x14ac:dyDescent="0.35">
      <c r="A25" s="265" t="s">
        <v>25</v>
      </c>
      <c r="B25" s="253">
        <v>960</v>
      </c>
      <c r="C25" s="253">
        <v>2473578</v>
      </c>
      <c r="D25" s="253">
        <v>556</v>
      </c>
      <c r="E25" s="253">
        <v>5538389</v>
      </c>
      <c r="F25" s="22">
        <f t="shared" si="0"/>
        <v>1516</v>
      </c>
      <c r="G25" s="22">
        <f t="shared" si="0"/>
        <v>8011967</v>
      </c>
      <c r="H25" s="316"/>
      <c r="I25" s="317"/>
      <c r="J25" s="317"/>
    </row>
    <row r="26" spans="1:10" x14ac:dyDescent="0.35">
      <c r="A26" s="68" t="s">
        <v>30</v>
      </c>
      <c r="B26" s="254">
        <v>1097</v>
      </c>
      <c r="C26" s="254">
        <v>98036027</v>
      </c>
      <c r="D26" s="254">
        <v>6381</v>
      </c>
      <c r="E26" s="254">
        <v>1314629279.7</v>
      </c>
      <c r="F26" s="23">
        <f t="shared" si="0"/>
        <v>7478</v>
      </c>
      <c r="G26" s="23">
        <f t="shared" si="0"/>
        <v>1412665306.7</v>
      </c>
      <c r="H26" s="318">
        <f>G26/G2</f>
        <v>0.40583751067798701</v>
      </c>
      <c r="I26" s="319">
        <f>F26/F2</f>
        <v>2.6790998683020712E-3</v>
      </c>
      <c r="J26" s="319">
        <f>E26/G26</f>
        <v>0.93060208491350782</v>
      </c>
    </row>
    <row r="27" spans="1:10" x14ac:dyDescent="0.35">
      <c r="A27" s="266" t="s">
        <v>22</v>
      </c>
      <c r="B27" s="255">
        <v>299</v>
      </c>
      <c r="C27" s="255">
        <v>30607740</v>
      </c>
      <c r="D27" s="255">
        <v>2636</v>
      </c>
      <c r="E27" s="255">
        <v>529698752</v>
      </c>
      <c r="F27" s="24">
        <f t="shared" si="0"/>
        <v>2935</v>
      </c>
      <c r="G27" s="24">
        <f t="shared" si="0"/>
        <v>560306492</v>
      </c>
      <c r="H27" s="318"/>
      <c r="I27" s="319"/>
      <c r="J27" s="319"/>
    </row>
    <row r="28" spans="1:10" x14ac:dyDescent="0.35">
      <c r="A28" s="266" t="s">
        <v>23</v>
      </c>
      <c r="B28" s="255">
        <v>766</v>
      </c>
      <c r="C28" s="255">
        <v>57396915</v>
      </c>
      <c r="D28" s="255">
        <v>3494</v>
      </c>
      <c r="E28" s="255">
        <v>687650841</v>
      </c>
      <c r="F28" s="24">
        <f t="shared" si="0"/>
        <v>4260</v>
      </c>
      <c r="G28" s="24">
        <f t="shared" si="0"/>
        <v>745047756</v>
      </c>
      <c r="H28" s="318"/>
      <c r="I28" s="319"/>
      <c r="J28" s="319"/>
    </row>
    <row r="29" spans="1:10" x14ac:dyDescent="0.35">
      <c r="A29" s="266" t="s">
        <v>24</v>
      </c>
      <c r="B29" s="255">
        <v>27</v>
      </c>
      <c r="C29" s="255">
        <v>9391788</v>
      </c>
      <c r="D29" s="255">
        <v>228</v>
      </c>
      <c r="E29" s="255">
        <v>88144060.700000003</v>
      </c>
      <c r="F29" s="24">
        <f t="shared" si="0"/>
        <v>255</v>
      </c>
      <c r="G29" s="24">
        <f t="shared" si="0"/>
        <v>97535848.700000003</v>
      </c>
      <c r="H29" s="318"/>
      <c r="I29" s="319"/>
      <c r="J29" s="319"/>
    </row>
    <row r="30" spans="1:10" x14ac:dyDescent="0.35">
      <c r="A30" s="266" t="s">
        <v>25</v>
      </c>
      <c r="B30" s="255">
        <v>5</v>
      </c>
      <c r="C30" s="255">
        <v>639584</v>
      </c>
      <c r="D30" s="255">
        <v>23</v>
      </c>
      <c r="E30" s="255">
        <v>9135626</v>
      </c>
      <c r="F30" s="24">
        <f t="shared" si="0"/>
        <v>28</v>
      </c>
      <c r="G30" s="24">
        <f t="shared" si="0"/>
        <v>9775210</v>
      </c>
      <c r="H30" s="318"/>
      <c r="I30" s="319"/>
      <c r="J30" s="319"/>
    </row>
    <row r="31" spans="1:10" x14ac:dyDescent="0.35">
      <c r="A31" s="70" t="s">
        <v>31</v>
      </c>
      <c r="B31" s="256">
        <v>3987</v>
      </c>
      <c r="C31" s="256">
        <v>3351166.6</v>
      </c>
      <c r="D31" s="256">
        <v>12041</v>
      </c>
      <c r="E31" s="256">
        <v>11179523.699999999</v>
      </c>
      <c r="F31" s="25">
        <f t="shared" si="0"/>
        <v>16028</v>
      </c>
      <c r="G31" s="25">
        <f t="shared" si="0"/>
        <v>14530690.299999999</v>
      </c>
      <c r="H31" s="320">
        <f>G31/G2</f>
        <v>4.1744489312620361E-3</v>
      </c>
      <c r="I31" s="321">
        <f>F31/F2</f>
        <v>5.7422589849084778E-3</v>
      </c>
      <c r="J31" s="321">
        <f>E31/G31</f>
        <v>0.76937320039089951</v>
      </c>
    </row>
    <row r="32" spans="1:10" x14ac:dyDescent="0.35">
      <c r="A32" s="267" t="s">
        <v>22</v>
      </c>
      <c r="B32" s="257">
        <v>302</v>
      </c>
      <c r="C32" s="257">
        <v>1426440</v>
      </c>
      <c r="D32" s="257">
        <v>725</v>
      </c>
      <c r="E32" s="257">
        <v>5413743</v>
      </c>
      <c r="F32" s="26">
        <f t="shared" si="0"/>
        <v>1027</v>
      </c>
      <c r="G32" s="26">
        <f t="shared" si="0"/>
        <v>6840183</v>
      </c>
      <c r="H32" s="320"/>
      <c r="I32" s="321"/>
      <c r="J32" s="321"/>
    </row>
    <row r="33" spans="1:10" x14ac:dyDescent="0.35">
      <c r="A33" s="267" t="s">
        <v>23</v>
      </c>
      <c r="B33" s="257">
        <v>3267</v>
      </c>
      <c r="C33" s="257">
        <v>1406659</v>
      </c>
      <c r="D33" s="257">
        <v>9216</v>
      </c>
      <c r="E33" s="257">
        <v>4280619</v>
      </c>
      <c r="F33" s="26">
        <f t="shared" si="0"/>
        <v>12483</v>
      </c>
      <c r="G33" s="26">
        <f t="shared" si="0"/>
        <v>5687278</v>
      </c>
      <c r="H33" s="320"/>
      <c r="I33" s="321"/>
      <c r="J33" s="321"/>
    </row>
    <row r="34" spans="1:10" x14ac:dyDescent="0.35">
      <c r="A34" s="267" t="s">
        <v>24</v>
      </c>
      <c r="B34" s="257">
        <v>112</v>
      </c>
      <c r="C34" s="257">
        <v>467834.6</v>
      </c>
      <c r="D34" s="257">
        <v>1908</v>
      </c>
      <c r="E34" s="257">
        <v>1405176.7</v>
      </c>
      <c r="F34" s="26">
        <f t="shared" si="0"/>
        <v>2020</v>
      </c>
      <c r="G34" s="26">
        <f t="shared" si="0"/>
        <v>1873011.2999999998</v>
      </c>
      <c r="H34" s="320"/>
      <c r="I34" s="321"/>
      <c r="J34" s="321"/>
    </row>
    <row r="35" spans="1:10" x14ac:dyDescent="0.35">
      <c r="A35" s="267" t="s">
        <v>25</v>
      </c>
      <c r="B35" s="257">
        <v>306</v>
      </c>
      <c r="C35" s="257">
        <v>50233</v>
      </c>
      <c r="D35" s="257">
        <v>192</v>
      </c>
      <c r="E35" s="257">
        <v>79985</v>
      </c>
      <c r="F35" s="26">
        <f t="shared" si="0"/>
        <v>498</v>
      </c>
      <c r="G35" s="26">
        <f t="shared" si="0"/>
        <v>130218</v>
      </c>
      <c r="H35" s="320"/>
      <c r="I35" s="321"/>
      <c r="J35" s="321"/>
    </row>
    <row r="36" spans="1:10" x14ac:dyDescent="0.35">
      <c r="A36" s="8" t="s">
        <v>32</v>
      </c>
      <c r="B36" s="7">
        <v>0</v>
      </c>
      <c r="C36" s="7">
        <v>0</v>
      </c>
      <c r="D36" s="7">
        <v>0</v>
      </c>
      <c r="E36" s="7">
        <v>0</v>
      </c>
      <c r="F36" s="27">
        <f t="shared" ref="F36:G40" si="1">B36+D36</f>
        <v>0</v>
      </c>
      <c r="G36" s="27">
        <f t="shared" si="1"/>
        <v>0</v>
      </c>
      <c r="H36" s="322">
        <f>G36/G2</f>
        <v>0</v>
      </c>
      <c r="I36" s="323">
        <f>F36/F2</f>
        <v>0</v>
      </c>
      <c r="J36" s="323" t="e">
        <f>E36/G36</f>
        <v>#DIV/0!</v>
      </c>
    </row>
    <row r="37" spans="1:10" x14ac:dyDescent="0.35">
      <c r="A37" s="263" t="s">
        <v>22</v>
      </c>
      <c r="B37" s="9">
        <v>0</v>
      </c>
      <c r="C37" s="9">
        <v>0</v>
      </c>
      <c r="D37" s="9">
        <v>0</v>
      </c>
      <c r="E37" s="9">
        <v>0</v>
      </c>
      <c r="F37" s="28">
        <f t="shared" si="1"/>
        <v>0</v>
      </c>
      <c r="G37" s="28">
        <f t="shared" si="1"/>
        <v>0</v>
      </c>
      <c r="H37" s="322"/>
      <c r="I37" s="323"/>
      <c r="J37" s="323"/>
    </row>
    <row r="38" spans="1:10" x14ac:dyDescent="0.35">
      <c r="A38" s="263" t="s">
        <v>23</v>
      </c>
      <c r="B38" s="9">
        <v>0</v>
      </c>
      <c r="C38" s="9">
        <v>0</v>
      </c>
      <c r="D38" s="9">
        <v>0</v>
      </c>
      <c r="E38" s="9">
        <v>0</v>
      </c>
      <c r="F38" s="28">
        <f t="shared" si="1"/>
        <v>0</v>
      </c>
      <c r="G38" s="28">
        <f t="shared" si="1"/>
        <v>0</v>
      </c>
      <c r="H38" s="322"/>
      <c r="I38" s="323"/>
      <c r="J38" s="323"/>
    </row>
    <row r="39" spans="1:10" x14ac:dyDescent="0.35">
      <c r="A39" s="263" t="s">
        <v>24</v>
      </c>
      <c r="B39" s="9">
        <v>0</v>
      </c>
      <c r="C39" s="9">
        <v>0</v>
      </c>
      <c r="D39" s="9">
        <v>0</v>
      </c>
      <c r="E39" s="9">
        <v>0</v>
      </c>
      <c r="F39" s="28">
        <f t="shared" si="1"/>
        <v>0</v>
      </c>
      <c r="G39" s="28">
        <f t="shared" si="1"/>
        <v>0</v>
      </c>
      <c r="H39" s="322"/>
      <c r="I39" s="323"/>
      <c r="J39" s="323"/>
    </row>
    <row r="40" spans="1:10" x14ac:dyDescent="0.35">
      <c r="A40" s="263" t="s">
        <v>25</v>
      </c>
      <c r="B40" s="9">
        <v>0</v>
      </c>
      <c r="C40" s="9">
        <v>0</v>
      </c>
      <c r="D40" s="9">
        <v>0</v>
      </c>
      <c r="E40" s="9">
        <v>0</v>
      </c>
      <c r="F40" s="28">
        <f t="shared" si="1"/>
        <v>0</v>
      </c>
      <c r="G40" s="28">
        <f t="shared" si="1"/>
        <v>0</v>
      </c>
      <c r="H40" s="322"/>
      <c r="I40" s="323"/>
      <c r="J40" s="323"/>
    </row>
    <row r="42" spans="1:10" x14ac:dyDescent="0.35">
      <c r="F42" s="1"/>
    </row>
    <row r="43" spans="1:10" x14ac:dyDescent="0.35">
      <c r="A43" t="s">
        <v>14</v>
      </c>
    </row>
    <row r="44" spans="1:10" x14ac:dyDescent="0.35">
      <c r="A44" t="s">
        <v>15</v>
      </c>
    </row>
    <row r="45" spans="1:10" x14ac:dyDescent="0.35">
      <c r="A45" t="s">
        <v>16</v>
      </c>
    </row>
    <row r="46" spans="1:10" x14ac:dyDescent="0.35">
      <c r="A46" t="s">
        <v>17</v>
      </c>
    </row>
    <row r="47" spans="1:10" x14ac:dyDescent="0.35">
      <c r="A47" t="s">
        <v>18</v>
      </c>
    </row>
    <row r="48" spans="1:10" x14ac:dyDescent="0.35">
      <c r="A48" t="s">
        <v>19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8"/>
  <sheetViews>
    <sheetView workbookViewId="0">
      <selection activeCell="E2" sqref="E2"/>
    </sheetView>
  </sheetViews>
  <sheetFormatPr defaultColWidth="9.1796875" defaultRowHeight="14.5" x14ac:dyDescent="0.35"/>
  <cols>
    <col min="1" max="1" width="17.453125" style="102" customWidth="1"/>
    <col min="2" max="2" width="13.1796875" style="113" customWidth="1"/>
    <col min="3" max="3" width="14.453125" style="113" customWidth="1"/>
    <col min="4" max="4" width="13.1796875" style="113" customWidth="1"/>
    <col min="5" max="5" width="14.1796875" style="113" customWidth="1"/>
    <col min="6" max="6" width="11.453125" style="102" customWidth="1"/>
    <col min="7" max="7" width="12.81640625" style="102" customWidth="1"/>
    <col min="8" max="8" width="12.7265625" style="102" bestFit="1" customWidth="1"/>
    <col min="9" max="9" width="11.81640625" style="102" customWidth="1"/>
    <col min="10" max="10" width="13.7265625" style="102" bestFit="1" customWidth="1"/>
    <col min="11" max="11" width="9.1796875" style="102"/>
    <col min="12" max="12" width="12.7265625" style="102" bestFit="1" customWidth="1"/>
    <col min="13" max="16384" width="9.1796875" style="102"/>
  </cols>
  <sheetData>
    <row r="1" spans="1:10" ht="43.5" x14ac:dyDescent="0.35">
      <c r="A1" s="2">
        <f>JAN!A1</f>
        <v>2018</v>
      </c>
      <c r="B1" s="100" t="str">
        <f>JUNE!B1</f>
        <v>EDC # of Customer</v>
      </c>
      <c r="C1" s="100" t="str">
        <f>JUNE!C1</f>
        <v>EDC  kWh used</v>
      </c>
      <c r="D1" s="100" t="str">
        <f>JUNE!D1</f>
        <v xml:space="preserve"> CS # of Customer</v>
      </c>
      <c r="E1" s="100" t="str">
        <f>JUNE!E1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0" x14ac:dyDescent="0.35">
      <c r="A2" s="270" t="s">
        <v>36</v>
      </c>
      <c r="B2" s="247">
        <v>1460920</v>
      </c>
      <c r="C2" s="247">
        <f>C3+C8+C13+C16+C21+C26+C31+C36</f>
        <v>1203620284.0999999</v>
      </c>
      <c r="D2" s="247">
        <v>1343082</v>
      </c>
      <c r="E2" s="247">
        <f>E3+E8+E13+E16+E21+E26+E31+E36</f>
        <v>2867108897.5</v>
      </c>
      <c r="F2" s="16">
        <f>B2+D2</f>
        <v>2804002</v>
      </c>
      <c r="G2" s="16">
        <f>C2+E2</f>
        <v>4070729181.5999999</v>
      </c>
      <c r="H2" s="103">
        <f>SUM(H3:H35)</f>
        <v>0.99960318947099192</v>
      </c>
      <c r="I2" s="104">
        <f>SUM(I3:I35)</f>
        <v>0.99977924409469043</v>
      </c>
      <c r="J2" s="104">
        <f>E2/G2</f>
        <v>0.70432317395604371</v>
      </c>
    </row>
    <row r="3" spans="1:10" x14ac:dyDescent="0.35">
      <c r="A3" s="221" t="s">
        <v>21</v>
      </c>
      <c r="B3" s="222">
        <v>1164042</v>
      </c>
      <c r="C3" s="222">
        <v>733122373.29999995</v>
      </c>
      <c r="D3" s="222">
        <v>988730</v>
      </c>
      <c r="E3" s="222">
        <v>680468557</v>
      </c>
      <c r="F3" s="4">
        <f>B3+D3</f>
        <v>2152772</v>
      </c>
      <c r="G3" s="4">
        <f>C3+E3</f>
        <v>1413590930.3</v>
      </c>
      <c r="H3" s="307">
        <f>G3/G$2</f>
        <v>0.34725742422009714</v>
      </c>
      <c r="I3" s="331">
        <f>F3/F2</f>
        <v>0.76774980902296075</v>
      </c>
      <c r="J3" s="331">
        <f>E3/G3</f>
        <v>0.48137586512074415</v>
      </c>
    </row>
    <row r="4" spans="1:10" x14ac:dyDescent="0.35">
      <c r="A4" s="271" t="s">
        <v>22</v>
      </c>
      <c r="B4" s="222">
        <v>596321</v>
      </c>
      <c r="C4" s="222">
        <v>379693812</v>
      </c>
      <c r="D4" s="222">
        <v>437079</v>
      </c>
      <c r="E4" s="222">
        <v>313557070</v>
      </c>
      <c r="F4" s="105">
        <f>B4+D4</f>
        <v>1033400</v>
      </c>
      <c r="G4" s="105">
        <f t="shared" ref="F4:G15" si="0">C4+E4</f>
        <v>693250882</v>
      </c>
      <c r="H4" s="307"/>
      <c r="I4" s="331"/>
      <c r="J4" s="331"/>
    </row>
    <row r="5" spans="1:10" x14ac:dyDescent="0.35">
      <c r="A5" s="271" t="s">
        <v>23</v>
      </c>
      <c r="B5" s="222">
        <v>442605</v>
      </c>
      <c r="C5" s="222">
        <v>269050642</v>
      </c>
      <c r="D5" s="222">
        <v>503175</v>
      </c>
      <c r="E5" s="222">
        <v>335444571</v>
      </c>
      <c r="F5" s="105">
        <f t="shared" si="0"/>
        <v>945780</v>
      </c>
      <c r="G5" s="105">
        <f t="shared" si="0"/>
        <v>604495213</v>
      </c>
      <c r="H5" s="307"/>
      <c r="I5" s="331"/>
      <c r="J5" s="331"/>
    </row>
    <row r="6" spans="1:10" x14ac:dyDescent="0.35">
      <c r="A6" s="271" t="s">
        <v>24</v>
      </c>
      <c r="B6" s="222">
        <v>110255</v>
      </c>
      <c r="C6" s="222">
        <v>76122339.299999997</v>
      </c>
      <c r="D6" s="222">
        <v>41741</v>
      </c>
      <c r="E6" s="222">
        <v>26677713</v>
      </c>
      <c r="F6" s="105">
        <f t="shared" si="0"/>
        <v>151996</v>
      </c>
      <c r="G6" s="105">
        <f t="shared" si="0"/>
        <v>102800052.3</v>
      </c>
      <c r="H6" s="307"/>
      <c r="I6" s="331"/>
      <c r="J6" s="331"/>
    </row>
    <row r="7" spans="1:10" x14ac:dyDescent="0.35">
      <c r="A7" s="271" t="s">
        <v>25</v>
      </c>
      <c r="B7" s="222">
        <v>14861</v>
      </c>
      <c r="C7" s="222">
        <v>8255580</v>
      </c>
      <c r="D7" s="222">
        <v>6735</v>
      </c>
      <c r="E7" s="222">
        <v>4789203</v>
      </c>
      <c r="F7" s="105">
        <f t="shared" si="0"/>
        <v>21596</v>
      </c>
      <c r="G7" s="105">
        <f t="shared" si="0"/>
        <v>13044783</v>
      </c>
      <c r="H7" s="307"/>
      <c r="I7" s="331"/>
      <c r="J7" s="331"/>
    </row>
    <row r="8" spans="1:10" x14ac:dyDescent="0.35">
      <c r="A8" s="225" t="s">
        <v>26</v>
      </c>
      <c r="B8" s="226">
        <v>132143</v>
      </c>
      <c r="C8" s="226">
        <v>79222429.099999994</v>
      </c>
      <c r="D8" s="226">
        <v>141073</v>
      </c>
      <c r="E8" s="226">
        <v>81696001</v>
      </c>
      <c r="F8" s="17">
        <f t="shared" si="0"/>
        <v>273216</v>
      </c>
      <c r="G8" s="17">
        <f t="shared" si="0"/>
        <v>160918430.09999999</v>
      </c>
      <c r="H8" s="324">
        <f>G8/G2</f>
        <v>3.9530615504308989E-2</v>
      </c>
      <c r="I8" s="325">
        <f>F8/F2</f>
        <v>9.7437876292527606E-2</v>
      </c>
      <c r="J8" s="325">
        <f>E8/G8</f>
        <v>0.50768579428242888</v>
      </c>
    </row>
    <row r="9" spans="1:10" x14ac:dyDescent="0.35">
      <c r="A9" s="272" t="s">
        <v>22</v>
      </c>
      <c r="B9" s="226">
        <v>69830</v>
      </c>
      <c r="C9" s="226">
        <v>41703699</v>
      </c>
      <c r="D9" s="226">
        <v>72479</v>
      </c>
      <c r="E9" s="226">
        <v>42909725</v>
      </c>
      <c r="F9" s="106">
        <f t="shared" si="0"/>
        <v>142309</v>
      </c>
      <c r="G9" s="106">
        <f t="shared" si="0"/>
        <v>84613424</v>
      </c>
      <c r="H9" s="324"/>
      <c r="I9" s="325"/>
      <c r="J9" s="325"/>
    </row>
    <row r="10" spans="1:10" x14ac:dyDescent="0.35">
      <c r="A10" s="272" t="s">
        <v>23</v>
      </c>
      <c r="B10" s="226">
        <v>39186</v>
      </c>
      <c r="C10" s="226">
        <v>20613862</v>
      </c>
      <c r="D10" s="226">
        <v>50775</v>
      </c>
      <c r="E10" s="226">
        <v>27091029</v>
      </c>
      <c r="F10" s="106">
        <f t="shared" si="0"/>
        <v>89961</v>
      </c>
      <c r="G10" s="106">
        <f t="shared" si="0"/>
        <v>47704891</v>
      </c>
      <c r="H10" s="324"/>
      <c r="I10" s="325"/>
      <c r="J10" s="325"/>
    </row>
    <row r="11" spans="1:10" x14ac:dyDescent="0.35">
      <c r="A11" s="272" t="s">
        <v>24</v>
      </c>
      <c r="B11" s="226">
        <v>20340</v>
      </c>
      <c r="C11" s="226">
        <v>15348798.1</v>
      </c>
      <c r="D11" s="226">
        <v>16341</v>
      </c>
      <c r="E11" s="226">
        <v>10812795</v>
      </c>
      <c r="F11" s="106">
        <f t="shared" si="0"/>
        <v>36681</v>
      </c>
      <c r="G11" s="106">
        <f t="shared" si="0"/>
        <v>26161593.100000001</v>
      </c>
      <c r="H11" s="324"/>
      <c r="I11" s="325"/>
      <c r="J11" s="325"/>
    </row>
    <row r="12" spans="1:10" x14ac:dyDescent="0.35">
      <c r="A12" s="272" t="s">
        <v>25</v>
      </c>
      <c r="B12" s="226">
        <v>2787</v>
      </c>
      <c r="C12" s="226">
        <v>1556070</v>
      </c>
      <c r="D12" s="226">
        <v>1478</v>
      </c>
      <c r="E12" s="226">
        <v>882452</v>
      </c>
      <c r="F12" s="106">
        <f t="shared" si="0"/>
        <v>4265</v>
      </c>
      <c r="G12" s="106">
        <f t="shared" si="0"/>
        <v>2438522</v>
      </c>
      <c r="H12" s="324"/>
      <c r="I12" s="325"/>
      <c r="J12" s="325"/>
    </row>
    <row r="13" spans="1:10" x14ac:dyDescent="0.35">
      <c r="A13" s="229" t="s">
        <v>27</v>
      </c>
      <c r="B13" s="107">
        <v>1306</v>
      </c>
      <c r="C13" s="107">
        <v>252162</v>
      </c>
      <c r="D13" s="107">
        <v>4486</v>
      </c>
      <c r="E13" s="107">
        <v>1028642</v>
      </c>
      <c r="F13" s="7">
        <f t="shared" si="0"/>
        <v>5792</v>
      </c>
      <c r="G13" s="7">
        <f t="shared" si="0"/>
        <v>1280804</v>
      </c>
      <c r="H13" s="326">
        <f>G13/G2</f>
        <v>3.1463748701076206E-4</v>
      </c>
      <c r="I13" s="327">
        <f>F13/F2</f>
        <v>2.0656190687453149E-3</v>
      </c>
      <c r="J13" s="327">
        <f>E13/G13</f>
        <v>0.80312210143003926</v>
      </c>
    </row>
    <row r="14" spans="1:10" x14ac:dyDescent="0.35">
      <c r="A14" s="273" t="s">
        <v>22</v>
      </c>
      <c r="B14" s="107">
        <v>45</v>
      </c>
      <c r="C14" s="107">
        <v>71507</v>
      </c>
      <c r="D14" s="107">
        <v>93</v>
      </c>
      <c r="E14" s="107">
        <v>430532</v>
      </c>
      <c r="F14" s="107">
        <f t="shared" si="0"/>
        <v>138</v>
      </c>
      <c r="G14" s="107">
        <f t="shared" si="0"/>
        <v>502039</v>
      </c>
      <c r="H14" s="326"/>
      <c r="I14" s="328"/>
      <c r="J14" s="328"/>
    </row>
    <row r="15" spans="1:10" x14ac:dyDescent="0.35">
      <c r="A15" s="273" t="s">
        <v>23</v>
      </c>
      <c r="B15" s="107">
        <v>1261</v>
      </c>
      <c r="C15" s="107">
        <v>180655</v>
      </c>
      <c r="D15" s="107">
        <v>4393</v>
      </c>
      <c r="E15" s="107">
        <v>598110</v>
      </c>
      <c r="F15" s="107">
        <f t="shared" si="0"/>
        <v>5654</v>
      </c>
      <c r="G15" s="107">
        <f t="shared" si="0"/>
        <v>778765</v>
      </c>
      <c r="H15" s="326"/>
      <c r="I15" s="328"/>
      <c r="J15" s="328"/>
    </row>
    <row r="16" spans="1:10" x14ac:dyDescent="0.35">
      <c r="A16" s="232" t="s">
        <v>28</v>
      </c>
      <c r="B16" s="233">
        <v>140278</v>
      </c>
      <c r="C16" s="233">
        <v>129334338.3</v>
      </c>
      <c r="D16" s="233">
        <v>161956</v>
      </c>
      <c r="E16" s="233">
        <v>262800128.90000001</v>
      </c>
      <c r="F16" s="19">
        <f t="shared" ref="F16:F40" si="1">B16+D16</f>
        <v>302234</v>
      </c>
      <c r="G16" s="19">
        <f t="shared" ref="G16:G40" si="2">C16+E16</f>
        <v>392134467.19999999</v>
      </c>
      <c r="H16" s="329">
        <f>G16/G2</f>
        <v>9.6330276396788345E-2</v>
      </c>
      <c r="I16" s="330">
        <f>F16/F2</f>
        <v>0.10778665635759176</v>
      </c>
      <c r="J16" s="330">
        <f>E16/G16</f>
        <v>0.6701786016834993</v>
      </c>
    </row>
    <row r="17" spans="1:10" x14ac:dyDescent="0.35">
      <c r="A17" s="274" t="s">
        <v>22</v>
      </c>
      <c r="B17" s="233">
        <v>75702</v>
      </c>
      <c r="C17" s="233">
        <v>74669265</v>
      </c>
      <c r="D17" s="233">
        <v>76526</v>
      </c>
      <c r="E17" s="233">
        <v>116109465</v>
      </c>
      <c r="F17" s="108">
        <f t="shared" si="1"/>
        <v>152228</v>
      </c>
      <c r="G17" s="108">
        <f t="shared" si="2"/>
        <v>190778730</v>
      </c>
      <c r="H17" s="329"/>
      <c r="I17" s="330"/>
      <c r="J17" s="330"/>
    </row>
    <row r="18" spans="1:10" x14ac:dyDescent="0.35">
      <c r="A18" s="274" t="s">
        <v>23</v>
      </c>
      <c r="B18" s="233">
        <v>51697</v>
      </c>
      <c r="C18" s="233">
        <v>32608170</v>
      </c>
      <c r="D18" s="233">
        <v>75145</v>
      </c>
      <c r="E18" s="233">
        <v>113996161</v>
      </c>
      <c r="F18" s="108">
        <f t="shared" si="1"/>
        <v>126842</v>
      </c>
      <c r="G18" s="108">
        <f t="shared" si="2"/>
        <v>146604331</v>
      </c>
      <c r="H18" s="329"/>
      <c r="I18" s="330"/>
      <c r="J18" s="330"/>
    </row>
    <row r="19" spans="1:10" x14ac:dyDescent="0.35">
      <c r="A19" s="274" t="s">
        <v>24</v>
      </c>
      <c r="B19" s="233">
        <v>11318</v>
      </c>
      <c r="C19" s="233">
        <v>21735441.300000001</v>
      </c>
      <c r="D19" s="233">
        <v>9711</v>
      </c>
      <c r="E19" s="233">
        <v>32519904.899999999</v>
      </c>
      <c r="F19" s="108">
        <f t="shared" si="1"/>
        <v>21029</v>
      </c>
      <c r="G19" s="108">
        <f t="shared" si="2"/>
        <v>54255346.200000003</v>
      </c>
      <c r="H19" s="329"/>
      <c r="I19" s="330"/>
      <c r="J19" s="330"/>
    </row>
    <row r="20" spans="1:10" x14ac:dyDescent="0.35">
      <c r="A20" s="274" t="s">
        <v>25</v>
      </c>
      <c r="B20" s="233">
        <v>1561</v>
      </c>
      <c r="C20" s="233">
        <v>321462</v>
      </c>
      <c r="D20" s="233">
        <v>574</v>
      </c>
      <c r="E20" s="233">
        <v>174598</v>
      </c>
      <c r="F20" s="108">
        <f t="shared" si="1"/>
        <v>2135</v>
      </c>
      <c r="G20" s="108">
        <f t="shared" si="2"/>
        <v>496060</v>
      </c>
      <c r="H20" s="329"/>
      <c r="I20" s="330"/>
      <c r="J20" s="330"/>
    </row>
    <row r="21" spans="1:10" x14ac:dyDescent="0.35">
      <c r="A21" s="236" t="s">
        <v>29</v>
      </c>
      <c r="B21" s="237">
        <v>17606</v>
      </c>
      <c r="C21" s="237">
        <v>144609528</v>
      </c>
      <c r="D21" s="237">
        <v>28272</v>
      </c>
      <c r="E21" s="237">
        <v>435360528.69999999</v>
      </c>
      <c r="F21" s="21">
        <f t="shared" si="1"/>
        <v>45878</v>
      </c>
      <c r="G21" s="21">
        <f t="shared" si="2"/>
        <v>579970056.70000005</v>
      </c>
      <c r="H21" s="316">
        <f>G21/G2</f>
        <v>0.14247325990672827</v>
      </c>
      <c r="I21" s="317">
        <f>F21/F2</f>
        <v>1.6361614578020985E-2</v>
      </c>
      <c r="J21" s="317">
        <f>E21/G21</f>
        <v>0.75066035508312123</v>
      </c>
    </row>
    <row r="22" spans="1:10" x14ac:dyDescent="0.35">
      <c r="A22" s="275" t="s">
        <v>22</v>
      </c>
      <c r="B22" s="237">
        <v>2940</v>
      </c>
      <c r="C22" s="237">
        <v>48839122</v>
      </c>
      <c r="D22" s="237">
        <v>8932</v>
      </c>
      <c r="E22" s="237">
        <v>198180035</v>
      </c>
      <c r="F22" s="109">
        <f t="shared" si="1"/>
        <v>11872</v>
      </c>
      <c r="G22" s="109">
        <f t="shared" si="2"/>
        <v>247019157</v>
      </c>
      <c r="H22" s="316"/>
      <c r="I22" s="317"/>
      <c r="J22" s="317"/>
    </row>
    <row r="23" spans="1:10" x14ac:dyDescent="0.35">
      <c r="A23" s="275" t="s">
        <v>23</v>
      </c>
      <c r="B23" s="237">
        <v>13481</v>
      </c>
      <c r="C23" s="237">
        <v>86765551</v>
      </c>
      <c r="D23" s="237">
        <v>17983</v>
      </c>
      <c r="E23" s="237">
        <v>204383737</v>
      </c>
      <c r="F23" s="109">
        <f t="shared" si="1"/>
        <v>31464</v>
      </c>
      <c r="G23" s="109">
        <f t="shared" si="2"/>
        <v>291149288</v>
      </c>
      <c r="H23" s="316"/>
      <c r="I23" s="317"/>
      <c r="J23" s="317"/>
    </row>
    <row r="24" spans="1:10" x14ac:dyDescent="0.35">
      <c r="A24" s="275" t="s">
        <v>24</v>
      </c>
      <c r="B24" s="237">
        <v>231</v>
      </c>
      <c r="C24" s="237">
        <v>5517480</v>
      </c>
      <c r="D24" s="237">
        <v>796</v>
      </c>
      <c r="E24" s="237">
        <v>28112460.699999999</v>
      </c>
      <c r="F24" s="109">
        <f t="shared" si="1"/>
        <v>1027</v>
      </c>
      <c r="G24" s="109">
        <f t="shared" si="2"/>
        <v>33629940.700000003</v>
      </c>
      <c r="H24" s="316"/>
      <c r="I24" s="317"/>
      <c r="J24" s="317"/>
    </row>
    <row r="25" spans="1:10" x14ac:dyDescent="0.35">
      <c r="A25" s="275" t="s">
        <v>25</v>
      </c>
      <c r="B25" s="237">
        <v>954</v>
      </c>
      <c r="C25" s="237">
        <v>3487375</v>
      </c>
      <c r="D25" s="237">
        <v>561</v>
      </c>
      <c r="E25" s="237">
        <v>4684296</v>
      </c>
      <c r="F25" s="109">
        <f t="shared" si="1"/>
        <v>1515</v>
      </c>
      <c r="G25" s="109">
        <f t="shared" si="2"/>
        <v>8171671</v>
      </c>
      <c r="H25" s="316"/>
      <c r="I25" s="317"/>
      <c r="J25" s="317"/>
    </row>
    <row r="26" spans="1:10" x14ac:dyDescent="0.35">
      <c r="A26" s="240" t="s">
        <v>30</v>
      </c>
      <c r="B26" s="241">
        <v>1109</v>
      </c>
      <c r="C26" s="241">
        <v>112941139</v>
      </c>
      <c r="D26" s="241">
        <v>6388</v>
      </c>
      <c r="E26" s="241">
        <v>1393413784.5</v>
      </c>
      <c r="F26" s="23">
        <f t="shared" si="1"/>
        <v>7497</v>
      </c>
      <c r="G26" s="23">
        <f t="shared" si="2"/>
        <v>1506354923.5</v>
      </c>
      <c r="H26" s="318">
        <f>G26/G2</f>
        <v>0.37004547743162008</v>
      </c>
      <c r="I26" s="319">
        <f>F26/F2</f>
        <v>2.6736785494446864E-3</v>
      </c>
      <c r="J26" s="319">
        <f>E26/G26</f>
        <v>0.92502355372027301</v>
      </c>
    </row>
    <row r="27" spans="1:10" x14ac:dyDescent="0.35">
      <c r="A27" s="276" t="s">
        <v>22</v>
      </c>
      <c r="B27" s="241">
        <v>305</v>
      </c>
      <c r="C27" s="241">
        <v>35851033</v>
      </c>
      <c r="D27" s="241">
        <v>2659</v>
      </c>
      <c r="E27" s="241">
        <v>562199496</v>
      </c>
      <c r="F27" s="110">
        <f t="shared" si="1"/>
        <v>2964</v>
      </c>
      <c r="G27" s="110">
        <f t="shared" si="2"/>
        <v>598050529</v>
      </c>
      <c r="H27" s="318"/>
      <c r="I27" s="319"/>
      <c r="J27" s="319"/>
    </row>
    <row r="28" spans="1:10" x14ac:dyDescent="0.35">
      <c r="A28" s="276" t="s">
        <v>23</v>
      </c>
      <c r="B28" s="241">
        <v>770</v>
      </c>
      <c r="C28" s="241">
        <v>64357466</v>
      </c>
      <c r="D28" s="241">
        <v>3487</v>
      </c>
      <c r="E28" s="241">
        <v>732118318</v>
      </c>
      <c r="F28" s="110">
        <f t="shared" si="1"/>
        <v>4257</v>
      </c>
      <c r="G28" s="110">
        <f t="shared" si="2"/>
        <v>796475784</v>
      </c>
      <c r="H28" s="318"/>
      <c r="I28" s="319"/>
      <c r="J28" s="319"/>
    </row>
    <row r="29" spans="1:10" x14ac:dyDescent="0.35">
      <c r="A29" s="276" t="s">
        <v>24</v>
      </c>
      <c r="B29" s="241">
        <v>28</v>
      </c>
      <c r="C29" s="241">
        <v>11979596</v>
      </c>
      <c r="D29" s="241">
        <v>219</v>
      </c>
      <c r="E29" s="241">
        <v>90054168.5</v>
      </c>
      <c r="F29" s="110">
        <f t="shared" si="1"/>
        <v>247</v>
      </c>
      <c r="G29" s="110">
        <f t="shared" si="2"/>
        <v>102033764.5</v>
      </c>
      <c r="H29" s="318"/>
      <c r="I29" s="319"/>
      <c r="J29" s="319"/>
    </row>
    <row r="30" spans="1:10" x14ac:dyDescent="0.35">
      <c r="A30" s="276" t="s">
        <v>25</v>
      </c>
      <c r="B30" s="241">
        <v>6</v>
      </c>
      <c r="C30" s="241">
        <v>753044</v>
      </c>
      <c r="D30" s="241">
        <v>23</v>
      </c>
      <c r="E30" s="241">
        <v>9041802</v>
      </c>
      <c r="F30" s="110">
        <f t="shared" si="1"/>
        <v>29</v>
      </c>
      <c r="G30" s="110">
        <f t="shared" si="2"/>
        <v>9794846</v>
      </c>
      <c r="H30" s="318"/>
      <c r="I30" s="319"/>
      <c r="J30" s="319"/>
    </row>
    <row r="31" spans="1:10" x14ac:dyDescent="0.35">
      <c r="A31" s="244" t="s">
        <v>31</v>
      </c>
      <c r="B31" s="245">
        <v>3987</v>
      </c>
      <c r="C31" s="245">
        <v>3332998.2</v>
      </c>
      <c r="D31" s="245">
        <v>12007</v>
      </c>
      <c r="E31" s="245">
        <v>11531263.4</v>
      </c>
      <c r="F31" s="25">
        <f t="shared" si="1"/>
        <v>15994</v>
      </c>
      <c r="G31" s="25">
        <f t="shared" si="2"/>
        <v>14864261.600000001</v>
      </c>
      <c r="H31" s="320">
        <f>G31/G2</f>
        <v>3.6514985244382198E-3</v>
      </c>
      <c r="I31" s="321">
        <f>F31/F2</f>
        <v>5.7039902253992686E-3</v>
      </c>
      <c r="J31" s="321">
        <f>E31/G31</f>
        <v>0.77577102114510677</v>
      </c>
    </row>
    <row r="32" spans="1:10" x14ac:dyDescent="0.35">
      <c r="A32" s="277" t="s">
        <v>22</v>
      </c>
      <c r="B32" s="245">
        <v>299</v>
      </c>
      <c r="C32" s="245">
        <v>1326447</v>
      </c>
      <c r="D32" s="245">
        <v>726</v>
      </c>
      <c r="E32" s="245">
        <v>5550937</v>
      </c>
      <c r="F32" s="111">
        <f t="shared" si="1"/>
        <v>1025</v>
      </c>
      <c r="G32" s="111">
        <f t="shared" si="2"/>
        <v>6877384</v>
      </c>
      <c r="H32" s="320"/>
      <c r="I32" s="321"/>
      <c r="J32" s="321"/>
    </row>
    <row r="33" spans="1:10" x14ac:dyDescent="0.35">
      <c r="A33" s="277" t="s">
        <v>23</v>
      </c>
      <c r="B33" s="245">
        <v>3282</v>
      </c>
      <c r="C33" s="245">
        <v>1456149</v>
      </c>
      <c r="D33" s="245">
        <v>9188</v>
      </c>
      <c r="E33" s="245">
        <v>4392704</v>
      </c>
      <c r="F33" s="111">
        <f t="shared" si="1"/>
        <v>12470</v>
      </c>
      <c r="G33" s="111">
        <f t="shared" si="2"/>
        <v>5848853</v>
      </c>
      <c r="H33" s="320"/>
      <c r="I33" s="321"/>
      <c r="J33" s="321"/>
    </row>
    <row r="34" spans="1:10" x14ac:dyDescent="0.35">
      <c r="A34" s="277" t="s">
        <v>24</v>
      </c>
      <c r="B34" s="245">
        <v>104</v>
      </c>
      <c r="C34" s="245">
        <v>500457.2</v>
      </c>
      <c r="D34" s="245">
        <v>1900</v>
      </c>
      <c r="E34" s="245">
        <v>1507146.4</v>
      </c>
      <c r="F34" s="111">
        <f t="shared" si="1"/>
        <v>2004</v>
      </c>
      <c r="G34" s="111">
        <f t="shared" si="2"/>
        <v>2007603.5999999999</v>
      </c>
      <c r="H34" s="320"/>
      <c r="I34" s="321"/>
      <c r="J34" s="321"/>
    </row>
    <row r="35" spans="1:10" x14ac:dyDescent="0.35">
      <c r="A35" s="277" t="s">
        <v>25</v>
      </c>
      <c r="B35" s="245">
        <v>302</v>
      </c>
      <c r="C35" s="245">
        <v>49945</v>
      </c>
      <c r="D35" s="245">
        <v>193</v>
      </c>
      <c r="E35" s="245">
        <v>80476</v>
      </c>
      <c r="F35" s="111">
        <f t="shared" si="1"/>
        <v>495</v>
      </c>
      <c r="G35" s="111">
        <f t="shared" si="2"/>
        <v>130421</v>
      </c>
      <c r="H35" s="320"/>
      <c r="I35" s="321"/>
      <c r="J35" s="321"/>
    </row>
    <row r="36" spans="1:10" x14ac:dyDescent="0.35">
      <c r="A36" s="229" t="s">
        <v>32</v>
      </c>
      <c r="B36" s="107">
        <v>449</v>
      </c>
      <c r="C36" s="107">
        <v>805316.2</v>
      </c>
      <c r="D36" s="107">
        <v>170</v>
      </c>
      <c r="E36" s="107">
        <v>809992</v>
      </c>
      <c r="F36" s="27">
        <f t="shared" si="1"/>
        <v>619</v>
      </c>
      <c r="G36" s="27">
        <f t="shared" si="2"/>
        <v>1615308.2</v>
      </c>
      <c r="H36" s="322">
        <f>G36/G2</f>
        <v>3.9681052900824594E-4</v>
      </c>
      <c r="I36" s="323">
        <f>F36/F2</f>
        <v>2.207559053096253E-4</v>
      </c>
      <c r="J36" s="323">
        <f>E36/G36</f>
        <v>0.50144733989464052</v>
      </c>
    </row>
    <row r="37" spans="1:10" x14ac:dyDescent="0.35">
      <c r="A37" s="273" t="s">
        <v>22</v>
      </c>
      <c r="B37" s="107">
        <v>0</v>
      </c>
      <c r="C37" s="107">
        <v>0</v>
      </c>
      <c r="D37" s="107">
        <v>0</v>
      </c>
      <c r="E37" s="107">
        <v>0</v>
      </c>
      <c r="F37" s="112">
        <f t="shared" si="1"/>
        <v>0</v>
      </c>
      <c r="G37" s="112">
        <f t="shared" si="2"/>
        <v>0</v>
      </c>
      <c r="H37" s="322"/>
      <c r="I37" s="323"/>
      <c r="J37" s="323"/>
    </row>
    <row r="38" spans="1:10" x14ac:dyDescent="0.35">
      <c r="A38" s="273" t="s">
        <v>23</v>
      </c>
      <c r="B38" s="107">
        <v>0</v>
      </c>
      <c r="C38" s="107">
        <v>0</v>
      </c>
      <c r="D38" s="107">
        <v>0</v>
      </c>
      <c r="E38" s="107">
        <v>0</v>
      </c>
      <c r="F38" s="112">
        <f t="shared" si="1"/>
        <v>0</v>
      </c>
      <c r="G38" s="112">
        <f t="shared" si="2"/>
        <v>0</v>
      </c>
      <c r="H38" s="322"/>
      <c r="I38" s="323"/>
      <c r="J38" s="323"/>
    </row>
    <row r="39" spans="1:10" x14ac:dyDescent="0.35">
      <c r="A39" s="273" t="s">
        <v>24</v>
      </c>
      <c r="B39" s="107">
        <v>449</v>
      </c>
      <c r="C39" s="107">
        <v>805316.2</v>
      </c>
      <c r="D39" s="107">
        <v>170</v>
      </c>
      <c r="E39" s="107">
        <v>809992</v>
      </c>
      <c r="F39" s="112">
        <f t="shared" si="1"/>
        <v>619</v>
      </c>
      <c r="G39" s="112">
        <f t="shared" si="2"/>
        <v>1615308.2</v>
      </c>
      <c r="H39" s="322"/>
      <c r="I39" s="323"/>
      <c r="J39" s="323"/>
    </row>
    <row r="40" spans="1:10" x14ac:dyDescent="0.35">
      <c r="A40" s="273" t="s">
        <v>25</v>
      </c>
      <c r="B40" s="107">
        <v>0</v>
      </c>
      <c r="C40" s="107">
        <v>0</v>
      </c>
      <c r="D40" s="107">
        <v>0</v>
      </c>
      <c r="E40" s="107">
        <v>0</v>
      </c>
      <c r="F40" s="112">
        <f t="shared" si="1"/>
        <v>0</v>
      </c>
      <c r="G40" s="112">
        <f t="shared" si="2"/>
        <v>0</v>
      </c>
      <c r="H40" s="322"/>
      <c r="I40" s="323"/>
      <c r="J40" s="323"/>
    </row>
    <row r="42" spans="1:10" x14ac:dyDescent="0.35">
      <c r="F42" s="113"/>
    </row>
    <row r="43" spans="1:10" x14ac:dyDescent="0.35">
      <c r="A43" s="102" t="s">
        <v>14</v>
      </c>
    </row>
    <row r="44" spans="1:10" x14ac:dyDescent="0.35">
      <c r="A44" s="102" t="s">
        <v>15</v>
      </c>
    </row>
    <row r="45" spans="1:10" x14ac:dyDescent="0.35">
      <c r="A45" s="102" t="s">
        <v>16</v>
      </c>
    </row>
    <row r="46" spans="1:10" x14ac:dyDescent="0.35">
      <c r="A46" s="102" t="s">
        <v>17</v>
      </c>
    </row>
    <row r="47" spans="1:10" x14ac:dyDescent="0.35">
      <c r="A47" s="102" t="s">
        <v>18</v>
      </c>
    </row>
    <row r="48" spans="1:10" x14ac:dyDescent="0.35">
      <c r="A48" s="102" t="s">
        <v>19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8"/>
  <sheetViews>
    <sheetView workbookViewId="0">
      <selection activeCell="E2" sqref="E2"/>
    </sheetView>
  </sheetViews>
  <sheetFormatPr defaultColWidth="9.1796875" defaultRowHeight="14.5" x14ac:dyDescent="0.35"/>
  <cols>
    <col min="1" max="1" width="17.453125" style="102" customWidth="1"/>
    <col min="2" max="2" width="13.1796875" style="113" customWidth="1"/>
    <col min="3" max="3" width="14.453125" style="113" customWidth="1"/>
    <col min="4" max="4" width="13.1796875" style="113" customWidth="1"/>
    <col min="5" max="5" width="14.1796875" style="113" customWidth="1"/>
    <col min="6" max="6" width="11.453125" style="102" customWidth="1"/>
    <col min="7" max="7" width="12.81640625" style="102" customWidth="1"/>
    <col min="8" max="8" width="12.7265625" style="102" bestFit="1" customWidth="1"/>
    <col min="9" max="9" width="11.81640625" style="102" customWidth="1"/>
    <col min="10" max="10" width="13.7265625" style="102" bestFit="1" customWidth="1"/>
    <col min="11" max="11" width="9.1796875" style="102"/>
    <col min="12" max="12" width="12.7265625" style="102" bestFit="1" customWidth="1"/>
    <col min="13" max="16384" width="9.1796875" style="102"/>
  </cols>
  <sheetData>
    <row r="1" spans="1:10" ht="43.5" x14ac:dyDescent="0.35">
      <c r="A1" s="2">
        <f>JAN!A1</f>
        <v>2018</v>
      </c>
      <c r="B1" s="100" t="str">
        <f>JULY!B1</f>
        <v>EDC # of Customer</v>
      </c>
      <c r="C1" s="100" t="str">
        <f>JULY!C1</f>
        <v>EDC  kWh used</v>
      </c>
      <c r="D1" s="100" t="str">
        <f>JULY!D1</f>
        <v xml:space="preserve"> CS # of Customer</v>
      </c>
      <c r="E1" s="100" t="str">
        <f>JULY!E1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0" x14ac:dyDescent="0.35">
      <c r="A2" s="270" t="s">
        <v>35</v>
      </c>
      <c r="B2" s="247">
        <v>1465980</v>
      </c>
      <c r="C2" s="247">
        <f>C3+C8+C13+C16+C21+C26+C31+C36</f>
        <v>1358815247.3999999</v>
      </c>
      <c r="D2" s="247">
        <v>1316110</v>
      </c>
      <c r="E2" s="247">
        <f>E3+E8+E13+E16+E21+E26+E31+E36</f>
        <v>3045041520.5</v>
      </c>
      <c r="F2" s="16">
        <f>B2+D2</f>
        <v>2782090</v>
      </c>
      <c r="G2" s="16">
        <f>C2+E2</f>
        <v>4403856767.8999996</v>
      </c>
      <c r="H2" s="103">
        <f>SUM(H3:H35)</f>
        <v>0.99960606382281891</v>
      </c>
      <c r="I2" s="104">
        <f>SUM(I3:I35)</f>
        <v>0.99977858372662276</v>
      </c>
      <c r="J2" s="104">
        <f>E2/G2</f>
        <v>0.69144880975591827</v>
      </c>
    </row>
    <row r="3" spans="1:10" x14ac:dyDescent="0.35">
      <c r="A3" s="221" t="s">
        <v>21</v>
      </c>
      <c r="B3" s="222">
        <v>1167782</v>
      </c>
      <c r="C3" s="222">
        <v>842722300.10000002</v>
      </c>
      <c r="D3" s="222">
        <v>967574</v>
      </c>
      <c r="E3" s="222">
        <v>762835159</v>
      </c>
      <c r="F3" s="4">
        <f>B3+D3</f>
        <v>2135356</v>
      </c>
      <c r="G3" s="4">
        <f>C3+E3</f>
        <v>1605557459.0999999</v>
      </c>
      <c r="H3" s="307">
        <f>G3/G$2</f>
        <v>0.36457985436833762</v>
      </c>
      <c r="I3" s="331">
        <f>F3/F2</f>
        <v>0.76753663612607792</v>
      </c>
      <c r="J3" s="331">
        <f>E3/G3</f>
        <v>0.47512168105625419</v>
      </c>
    </row>
    <row r="4" spans="1:10" x14ac:dyDescent="0.35">
      <c r="A4" s="271" t="s">
        <v>22</v>
      </c>
      <c r="B4" s="222">
        <v>596807</v>
      </c>
      <c r="C4" s="222">
        <v>440223485</v>
      </c>
      <c r="D4" s="222">
        <v>418771</v>
      </c>
      <c r="E4" s="222">
        <v>341716881</v>
      </c>
      <c r="F4" s="105">
        <f>B4+D4</f>
        <v>1015578</v>
      </c>
      <c r="G4" s="105">
        <f t="shared" ref="F4:G35" si="0">C4+E4</f>
        <v>781940366</v>
      </c>
      <c r="H4" s="307"/>
      <c r="I4" s="331"/>
      <c r="J4" s="331"/>
    </row>
    <row r="5" spans="1:10" x14ac:dyDescent="0.35">
      <c r="A5" s="271" t="s">
        <v>23</v>
      </c>
      <c r="B5" s="222">
        <v>445401</v>
      </c>
      <c r="C5" s="222">
        <v>310881633</v>
      </c>
      <c r="D5" s="222">
        <v>501062</v>
      </c>
      <c r="E5" s="222">
        <v>386547319</v>
      </c>
      <c r="F5" s="105">
        <f t="shared" si="0"/>
        <v>946463</v>
      </c>
      <c r="G5" s="105">
        <f t="shared" si="0"/>
        <v>697428952</v>
      </c>
      <c r="H5" s="307"/>
      <c r="I5" s="331"/>
      <c r="J5" s="331"/>
    </row>
    <row r="6" spans="1:10" x14ac:dyDescent="0.35">
      <c r="A6" s="271" t="s">
        <v>24</v>
      </c>
      <c r="B6" s="222">
        <v>110937</v>
      </c>
      <c r="C6" s="222">
        <v>82193302.099999994</v>
      </c>
      <c r="D6" s="222">
        <v>41132</v>
      </c>
      <c r="E6" s="222">
        <v>29268963</v>
      </c>
      <c r="F6" s="105">
        <f t="shared" si="0"/>
        <v>152069</v>
      </c>
      <c r="G6" s="105">
        <f t="shared" si="0"/>
        <v>111462265.09999999</v>
      </c>
      <c r="H6" s="307"/>
      <c r="I6" s="331"/>
      <c r="J6" s="331"/>
    </row>
    <row r="7" spans="1:10" x14ac:dyDescent="0.35">
      <c r="A7" s="271" t="s">
        <v>25</v>
      </c>
      <c r="B7" s="222">
        <v>14637</v>
      </c>
      <c r="C7" s="222">
        <v>9423880</v>
      </c>
      <c r="D7" s="222">
        <v>6609</v>
      </c>
      <c r="E7" s="222">
        <v>5301996</v>
      </c>
      <c r="F7" s="105">
        <f t="shared" si="0"/>
        <v>21246</v>
      </c>
      <c r="G7" s="105">
        <f t="shared" si="0"/>
        <v>14725876</v>
      </c>
      <c r="H7" s="307"/>
      <c r="I7" s="331"/>
      <c r="J7" s="331"/>
    </row>
    <row r="8" spans="1:10" x14ac:dyDescent="0.35">
      <c r="A8" s="225" t="s">
        <v>26</v>
      </c>
      <c r="B8" s="226">
        <v>132543</v>
      </c>
      <c r="C8" s="226">
        <v>88353981</v>
      </c>
      <c r="D8" s="226">
        <v>137731</v>
      </c>
      <c r="E8" s="226">
        <v>90103803</v>
      </c>
      <c r="F8" s="17">
        <f t="shared" si="0"/>
        <v>270274</v>
      </c>
      <c r="G8" s="17">
        <f t="shared" si="0"/>
        <v>178457784</v>
      </c>
      <c r="H8" s="324">
        <f>G8/G2</f>
        <v>4.0523067257952274E-2</v>
      </c>
      <c r="I8" s="325">
        <f>F8/F2</f>
        <v>9.7147827712259494E-2</v>
      </c>
      <c r="J8" s="325">
        <f>E8/G8</f>
        <v>0.50490262167549949</v>
      </c>
    </row>
    <row r="9" spans="1:10" x14ac:dyDescent="0.35">
      <c r="A9" s="272" t="s">
        <v>22</v>
      </c>
      <c r="B9" s="226">
        <v>69832</v>
      </c>
      <c r="C9" s="226">
        <v>47006824</v>
      </c>
      <c r="D9" s="226">
        <v>70283</v>
      </c>
      <c r="E9" s="226">
        <v>47055658</v>
      </c>
      <c r="F9" s="106">
        <f t="shared" si="0"/>
        <v>140115</v>
      </c>
      <c r="G9" s="106">
        <f t="shared" si="0"/>
        <v>94062482</v>
      </c>
      <c r="H9" s="324"/>
      <c r="I9" s="325"/>
      <c r="J9" s="325"/>
    </row>
    <row r="10" spans="1:10" x14ac:dyDescent="0.35">
      <c r="A10" s="272" t="s">
        <v>23</v>
      </c>
      <c r="B10" s="226">
        <v>39471</v>
      </c>
      <c r="C10" s="226">
        <v>23395949</v>
      </c>
      <c r="D10" s="226">
        <v>49807</v>
      </c>
      <c r="E10" s="226">
        <v>30671495</v>
      </c>
      <c r="F10" s="106">
        <f t="shared" si="0"/>
        <v>89278</v>
      </c>
      <c r="G10" s="106">
        <f t="shared" si="0"/>
        <v>54067444</v>
      </c>
      <c r="H10" s="324"/>
      <c r="I10" s="325"/>
      <c r="J10" s="325"/>
    </row>
    <row r="11" spans="1:10" x14ac:dyDescent="0.35">
      <c r="A11" s="272" t="s">
        <v>24</v>
      </c>
      <c r="B11" s="226">
        <v>20470</v>
      </c>
      <c r="C11" s="226">
        <v>16192560</v>
      </c>
      <c r="D11" s="226">
        <v>16129</v>
      </c>
      <c r="E11" s="226">
        <v>11365007</v>
      </c>
      <c r="F11" s="106">
        <f t="shared" si="0"/>
        <v>36599</v>
      </c>
      <c r="G11" s="106">
        <f t="shared" si="0"/>
        <v>27557567</v>
      </c>
      <c r="H11" s="324"/>
      <c r="I11" s="325"/>
      <c r="J11" s="325"/>
    </row>
    <row r="12" spans="1:10" x14ac:dyDescent="0.35">
      <c r="A12" s="272" t="s">
        <v>25</v>
      </c>
      <c r="B12" s="226">
        <v>2770</v>
      </c>
      <c r="C12" s="226">
        <v>1758648</v>
      </c>
      <c r="D12" s="226">
        <v>1512</v>
      </c>
      <c r="E12" s="226">
        <v>1011643</v>
      </c>
      <c r="F12" s="106">
        <f t="shared" si="0"/>
        <v>4282</v>
      </c>
      <c r="G12" s="106">
        <f t="shared" si="0"/>
        <v>2770291</v>
      </c>
      <c r="H12" s="324"/>
      <c r="I12" s="325"/>
      <c r="J12" s="325"/>
    </row>
    <row r="13" spans="1:10" x14ac:dyDescent="0.35">
      <c r="A13" s="278" t="s">
        <v>27</v>
      </c>
      <c r="B13" s="279">
        <v>1293</v>
      </c>
      <c r="C13" s="279">
        <v>254225</v>
      </c>
      <c r="D13" s="279">
        <v>4477</v>
      </c>
      <c r="E13" s="279">
        <v>992507</v>
      </c>
      <c r="F13" s="7">
        <f t="shared" si="0"/>
        <v>5770</v>
      </c>
      <c r="G13" s="7">
        <f t="shared" si="0"/>
        <v>1246732</v>
      </c>
      <c r="H13" s="326">
        <f>G13/G2</f>
        <v>2.8310003383568496E-4</v>
      </c>
      <c r="I13" s="327">
        <f>F13/F2</f>
        <v>2.0739803529001579E-3</v>
      </c>
      <c r="J13" s="327">
        <f>E13/G13</f>
        <v>0.79608688956407636</v>
      </c>
    </row>
    <row r="14" spans="1:10" x14ac:dyDescent="0.35">
      <c r="A14" s="280" t="s">
        <v>22</v>
      </c>
      <c r="B14" s="279">
        <v>43</v>
      </c>
      <c r="C14" s="279">
        <v>84440</v>
      </c>
      <c r="D14" s="279">
        <v>84</v>
      </c>
      <c r="E14" s="279">
        <v>409615</v>
      </c>
      <c r="F14" s="107">
        <f t="shared" si="0"/>
        <v>127</v>
      </c>
      <c r="G14" s="107">
        <f t="shared" si="0"/>
        <v>494055</v>
      </c>
      <c r="H14" s="326"/>
      <c r="I14" s="328"/>
      <c r="J14" s="328"/>
    </row>
    <row r="15" spans="1:10" x14ac:dyDescent="0.35">
      <c r="A15" s="280" t="s">
        <v>23</v>
      </c>
      <c r="B15" s="279">
        <v>1250</v>
      </c>
      <c r="C15" s="279">
        <v>169785</v>
      </c>
      <c r="D15" s="279">
        <v>4393</v>
      </c>
      <c r="E15" s="279">
        <v>582892</v>
      </c>
      <c r="F15" s="107">
        <f t="shared" si="0"/>
        <v>5643</v>
      </c>
      <c r="G15" s="107">
        <f t="shared" si="0"/>
        <v>752677</v>
      </c>
      <c r="H15" s="326"/>
      <c r="I15" s="328"/>
      <c r="J15" s="328"/>
    </row>
    <row r="16" spans="1:10" x14ac:dyDescent="0.35">
      <c r="A16" s="232" t="s">
        <v>28</v>
      </c>
      <c r="B16" s="233">
        <v>141099</v>
      </c>
      <c r="C16" s="233">
        <v>144926473.69999999</v>
      </c>
      <c r="D16" s="233">
        <v>159680</v>
      </c>
      <c r="E16" s="233">
        <v>285652287.69999999</v>
      </c>
      <c r="F16" s="19">
        <f t="shared" si="0"/>
        <v>300779</v>
      </c>
      <c r="G16" s="19">
        <f t="shared" si="0"/>
        <v>430578761.39999998</v>
      </c>
      <c r="H16" s="329">
        <f>G16/G2</f>
        <v>9.7773107549390975E-2</v>
      </c>
      <c r="I16" s="330">
        <f>F16/F2</f>
        <v>0.10811260599046041</v>
      </c>
      <c r="J16" s="330">
        <f>E16/G16</f>
        <v>0.66341471829966581</v>
      </c>
    </row>
    <row r="17" spans="1:10" x14ac:dyDescent="0.35">
      <c r="A17" s="274" t="s">
        <v>22</v>
      </c>
      <c r="B17" s="233">
        <v>76205</v>
      </c>
      <c r="C17" s="233">
        <v>83106688</v>
      </c>
      <c r="D17" s="233">
        <v>74479</v>
      </c>
      <c r="E17" s="233">
        <v>121134261</v>
      </c>
      <c r="F17" s="108">
        <f t="shared" si="0"/>
        <v>150684</v>
      </c>
      <c r="G17" s="108">
        <f t="shared" si="0"/>
        <v>204240949</v>
      </c>
      <c r="H17" s="329"/>
      <c r="I17" s="330"/>
      <c r="J17" s="330"/>
    </row>
    <row r="18" spans="1:10" x14ac:dyDescent="0.35">
      <c r="A18" s="274" t="s">
        <v>23</v>
      </c>
      <c r="B18" s="233">
        <v>51915</v>
      </c>
      <c r="C18" s="233">
        <v>38246646</v>
      </c>
      <c r="D18" s="233">
        <v>74994</v>
      </c>
      <c r="E18" s="233">
        <v>130354032</v>
      </c>
      <c r="F18" s="108">
        <f t="shared" si="0"/>
        <v>126909</v>
      </c>
      <c r="G18" s="108">
        <f t="shared" si="0"/>
        <v>168600678</v>
      </c>
      <c r="H18" s="329"/>
      <c r="I18" s="330"/>
      <c r="J18" s="330"/>
    </row>
    <row r="19" spans="1:10" x14ac:dyDescent="0.35">
      <c r="A19" s="274" t="s">
        <v>24</v>
      </c>
      <c r="B19" s="233">
        <v>11423</v>
      </c>
      <c r="C19" s="233">
        <v>23223498.699999999</v>
      </c>
      <c r="D19" s="233">
        <v>9629</v>
      </c>
      <c r="E19" s="233">
        <v>33958344.700000003</v>
      </c>
      <c r="F19" s="108">
        <f t="shared" si="0"/>
        <v>21052</v>
      </c>
      <c r="G19" s="108">
        <f t="shared" si="0"/>
        <v>57181843.400000006</v>
      </c>
      <c r="H19" s="329"/>
      <c r="I19" s="330"/>
      <c r="J19" s="330"/>
    </row>
    <row r="20" spans="1:10" x14ac:dyDescent="0.35">
      <c r="A20" s="274" t="s">
        <v>25</v>
      </c>
      <c r="B20" s="233">
        <v>1556</v>
      </c>
      <c r="C20" s="233">
        <v>349641</v>
      </c>
      <c r="D20" s="233">
        <v>578</v>
      </c>
      <c r="E20" s="233">
        <v>205650</v>
      </c>
      <c r="F20" s="108">
        <f t="shared" si="0"/>
        <v>2134</v>
      </c>
      <c r="G20" s="108">
        <f t="shared" si="0"/>
        <v>555291</v>
      </c>
      <c r="H20" s="329"/>
      <c r="I20" s="330"/>
      <c r="J20" s="330"/>
    </row>
    <row r="21" spans="1:10" x14ac:dyDescent="0.35">
      <c r="A21" s="236" t="s">
        <v>29</v>
      </c>
      <c r="B21" s="237">
        <v>17733</v>
      </c>
      <c r="C21" s="237">
        <v>160669692</v>
      </c>
      <c r="D21" s="237">
        <v>28074</v>
      </c>
      <c r="E21" s="237">
        <v>463870342.30000001</v>
      </c>
      <c r="F21" s="21">
        <f t="shared" si="0"/>
        <v>45807</v>
      </c>
      <c r="G21" s="21">
        <f t="shared" si="0"/>
        <v>624540034.29999995</v>
      </c>
      <c r="H21" s="316">
        <f>G21/G2</f>
        <v>0.14181660921679223</v>
      </c>
      <c r="I21" s="317">
        <f>F21/F2</f>
        <v>1.6464959796412049E-2</v>
      </c>
      <c r="J21" s="317">
        <f>E21/G21</f>
        <v>0.74273916294240039</v>
      </c>
    </row>
    <row r="22" spans="1:10" x14ac:dyDescent="0.35">
      <c r="A22" s="275" t="s">
        <v>22</v>
      </c>
      <c r="B22" s="237">
        <v>2979</v>
      </c>
      <c r="C22" s="237">
        <v>53677360</v>
      </c>
      <c r="D22" s="237">
        <v>8768</v>
      </c>
      <c r="E22" s="237">
        <v>205935016</v>
      </c>
      <c r="F22" s="109">
        <f t="shared" si="0"/>
        <v>11747</v>
      </c>
      <c r="G22" s="109">
        <f t="shared" si="0"/>
        <v>259612376</v>
      </c>
      <c r="H22" s="316"/>
      <c r="I22" s="317"/>
      <c r="J22" s="317"/>
    </row>
    <row r="23" spans="1:10" x14ac:dyDescent="0.35">
      <c r="A23" s="275" t="s">
        <v>23</v>
      </c>
      <c r="B23" s="237">
        <v>13574</v>
      </c>
      <c r="C23" s="237">
        <v>97150174</v>
      </c>
      <c r="D23" s="237">
        <v>17952</v>
      </c>
      <c r="E23" s="237">
        <v>222971588</v>
      </c>
      <c r="F23" s="109">
        <f t="shared" si="0"/>
        <v>31526</v>
      </c>
      <c r="G23" s="109">
        <f t="shared" si="0"/>
        <v>320121762</v>
      </c>
      <c r="H23" s="316"/>
      <c r="I23" s="317"/>
      <c r="J23" s="317"/>
    </row>
    <row r="24" spans="1:10" x14ac:dyDescent="0.35">
      <c r="A24" s="275" t="s">
        <v>24</v>
      </c>
      <c r="B24" s="237">
        <v>232</v>
      </c>
      <c r="C24" s="237">
        <v>6010721</v>
      </c>
      <c r="D24" s="237">
        <v>795</v>
      </c>
      <c r="E24" s="237">
        <v>29634076.300000001</v>
      </c>
      <c r="F24" s="109">
        <f t="shared" si="0"/>
        <v>1027</v>
      </c>
      <c r="G24" s="109">
        <f t="shared" si="0"/>
        <v>35644797.299999997</v>
      </c>
      <c r="H24" s="316"/>
      <c r="I24" s="317"/>
      <c r="J24" s="317"/>
    </row>
    <row r="25" spans="1:10" x14ac:dyDescent="0.35">
      <c r="A25" s="275" t="s">
        <v>25</v>
      </c>
      <c r="B25" s="237">
        <v>948</v>
      </c>
      <c r="C25" s="237">
        <v>3831437</v>
      </c>
      <c r="D25" s="237">
        <v>559</v>
      </c>
      <c r="E25" s="237">
        <v>5329662</v>
      </c>
      <c r="F25" s="109">
        <f t="shared" si="0"/>
        <v>1507</v>
      </c>
      <c r="G25" s="109">
        <f t="shared" si="0"/>
        <v>9161099</v>
      </c>
      <c r="H25" s="316"/>
      <c r="I25" s="317"/>
      <c r="J25" s="317"/>
    </row>
    <row r="26" spans="1:10" x14ac:dyDescent="0.35">
      <c r="A26" s="240" t="s">
        <v>30</v>
      </c>
      <c r="B26" s="241">
        <v>1099</v>
      </c>
      <c r="C26" s="241">
        <v>117101635</v>
      </c>
      <c r="D26" s="241">
        <v>6403</v>
      </c>
      <c r="E26" s="241">
        <v>1428335847.5</v>
      </c>
      <c r="F26" s="23">
        <f t="shared" si="0"/>
        <v>7502</v>
      </c>
      <c r="G26" s="23">
        <f t="shared" si="0"/>
        <v>1545437482.5</v>
      </c>
      <c r="H26" s="318">
        <f>G26/G2</f>
        <v>0.35092818952805072</v>
      </c>
      <c r="I26" s="319">
        <f>F26/F2</f>
        <v>2.6965339007724407E-3</v>
      </c>
      <c r="J26" s="319">
        <f>E26/G26</f>
        <v>0.92422751723960472</v>
      </c>
    </row>
    <row r="27" spans="1:10" x14ac:dyDescent="0.35">
      <c r="A27" s="276" t="s">
        <v>22</v>
      </c>
      <c r="B27" s="241">
        <v>311</v>
      </c>
      <c r="C27" s="241">
        <v>34170026</v>
      </c>
      <c r="D27" s="241">
        <v>2657</v>
      </c>
      <c r="E27" s="241">
        <v>578825025</v>
      </c>
      <c r="F27" s="110">
        <f t="shared" si="0"/>
        <v>2968</v>
      </c>
      <c r="G27" s="110">
        <f t="shared" si="0"/>
        <v>612995051</v>
      </c>
      <c r="H27" s="318"/>
      <c r="I27" s="319"/>
      <c r="J27" s="319"/>
    </row>
    <row r="28" spans="1:10" x14ac:dyDescent="0.35">
      <c r="A28" s="276" t="s">
        <v>23</v>
      </c>
      <c r="B28" s="241">
        <v>755</v>
      </c>
      <c r="C28" s="241">
        <v>70477966</v>
      </c>
      <c r="D28" s="241">
        <v>3497</v>
      </c>
      <c r="E28" s="241">
        <v>741547905</v>
      </c>
      <c r="F28" s="110">
        <f t="shared" si="0"/>
        <v>4252</v>
      </c>
      <c r="G28" s="110">
        <f t="shared" si="0"/>
        <v>812025871</v>
      </c>
      <c r="H28" s="318"/>
      <c r="I28" s="319"/>
      <c r="J28" s="319"/>
    </row>
    <row r="29" spans="1:10" x14ac:dyDescent="0.35">
      <c r="A29" s="276" t="s">
        <v>24</v>
      </c>
      <c r="B29" s="241">
        <v>27</v>
      </c>
      <c r="C29" s="241">
        <v>11614151</v>
      </c>
      <c r="D29" s="241">
        <v>226</v>
      </c>
      <c r="E29" s="241">
        <v>97780773.5</v>
      </c>
      <c r="F29" s="110">
        <f t="shared" si="0"/>
        <v>253</v>
      </c>
      <c r="G29" s="110">
        <f t="shared" si="0"/>
        <v>109394924.5</v>
      </c>
      <c r="H29" s="318"/>
      <c r="I29" s="319"/>
      <c r="J29" s="319"/>
    </row>
    <row r="30" spans="1:10" x14ac:dyDescent="0.35">
      <c r="A30" s="276" t="s">
        <v>25</v>
      </c>
      <c r="B30" s="241">
        <v>6</v>
      </c>
      <c r="C30" s="241">
        <v>839492</v>
      </c>
      <c r="D30" s="241">
        <v>23</v>
      </c>
      <c r="E30" s="241">
        <v>10182144</v>
      </c>
      <c r="F30" s="110">
        <f t="shared" si="0"/>
        <v>29</v>
      </c>
      <c r="G30" s="110">
        <f t="shared" si="0"/>
        <v>11021636</v>
      </c>
      <c r="H30" s="318"/>
      <c r="I30" s="319"/>
      <c r="J30" s="319"/>
    </row>
    <row r="31" spans="1:10" x14ac:dyDescent="0.35">
      <c r="A31" s="244" t="s">
        <v>31</v>
      </c>
      <c r="B31" s="245">
        <v>3987</v>
      </c>
      <c r="C31" s="245">
        <v>3877226.1</v>
      </c>
      <c r="D31" s="245">
        <v>11999</v>
      </c>
      <c r="E31" s="245">
        <v>12426450</v>
      </c>
      <c r="F31" s="25">
        <f t="shared" si="0"/>
        <v>15986</v>
      </c>
      <c r="G31" s="25">
        <f t="shared" si="0"/>
        <v>16303676.1</v>
      </c>
      <c r="H31" s="320">
        <f>G31/G2</f>
        <v>3.7021358684593384E-3</v>
      </c>
      <c r="I31" s="321">
        <f>F31/F2</f>
        <v>5.746039847740368E-3</v>
      </c>
      <c r="J31" s="321">
        <f>E31/G31</f>
        <v>0.76218700149471197</v>
      </c>
    </row>
    <row r="32" spans="1:10" x14ac:dyDescent="0.35">
      <c r="A32" s="277" t="s">
        <v>22</v>
      </c>
      <c r="B32" s="245">
        <v>296</v>
      </c>
      <c r="C32" s="245">
        <v>1650737</v>
      </c>
      <c r="D32" s="245">
        <v>726</v>
      </c>
      <c r="E32" s="245">
        <v>5885631</v>
      </c>
      <c r="F32" s="111">
        <f t="shared" si="0"/>
        <v>1022</v>
      </c>
      <c r="G32" s="111">
        <f t="shared" si="0"/>
        <v>7536368</v>
      </c>
      <c r="H32" s="320"/>
      <c r="I32" s="321"/>
      <c r="J32" s="321"/>
    </row>
    <row r="33" spans="1:10" x14ac:dyDescent="0.35">
      <c r="A33" s="277" t="s">
        <v>23</v>
      </c>
      <c r="B33" s="245">
        <v>3285</v>
      </c>
      <c r="C33" s="245">
        <v>1608550</v>
      </c>
      <c r="D33" s="245">
        <v>9190</v>
      </c>
      <c r="E33" s="245">
        <v>4768633</v>
      </c>
      <c r="F33" s="111">
        <f t="shared" si="0"/>
        <v>12475</v>
      </c>
      <c r="G33" s="111">
        <f t="shared" si="0"/>
        <v>6377183</v>
      </c>
      <c r="H33" s="320"/>
      <c r="I33" s="321"/>
      <c r="J33" s="321"/>
    </row>
    <row r="34" spans="1:10" x14ac:dyDescent="0.35">
      <c r="A34" s="277" t="s">
        <v>24</v>
      </c>
      <c r="B34" s="245">
        <v>105</v>
      </c>
      <c r="C34" s="245">
        <v>559765.1</v>
      </c>
      <c r="D34" s="245">
        <v>1891</v>
      </c>
      <c r="E34" s="245">
        <v>1676152</v>
      </c>
      <c r="F34" s="111">
        <f t="shared" si="0"/>
        <v>1996</v>
      </c>
      <c r="G34" s="111">
        <f t="shared" si="0"/>
        <v>2235917.1</v>
      </c>
      <c r="H34" s="320"/>
      <c r="I34" s="321"/>
      <c r="J34" s="321"/>
    </row>
    <row r="35" spans="1:10" x14ac:dyDescent="0.35">
      <c r="A35" s="277" t="s">
        <v>25</v>
      </c>
      <c r="B35" s="245">
        <v>301</v>
      </c>
      <c r="C35" s="245">
        <v>58174</v>
      </c>
      <c r="D35" s="245">
        <v>192</v>
      </c>
      <c r="E35" s="245">
        <v>96034</v>
      </c>
      <c r="F35" s="111">
        <f t="shared" si="0"/>
        <v>493</v>
      </c>
      <c r="G35" s="111">
        <f t="shared" si="0"/>
        <v>154208</v>
      </c>
      <c r="H35" s="320"/>
      <c r="I35" s="321"/>
      <c r="J35" s="321"/>
    </row>
    <row r="36" spans="1:10" x14ac:dyDescent="0.35">
      <c r="A36" s="229" t="s">
        <v>32</v>
      </c>
      <c r="B36" s="107">
        <v>444</v>
      </c>
      <c r="C36" s="107">
        <v>909714.5</v>
      </c>
      <c r="D36" s="107">
        <v>172</v>
      </c>
      <c r="E36" s="107">
        <v>825124</v>
      </c>
      <c r="F36" s="27">
        <f t="shared" ref="F36:G40" si="1">B36+D36</f>
        <v>616</v>
      </c>
      <c r="G36" s="27">
        <f t="shared" si="1"/>
        <v>1734838.5</v>
      </c>
      <c r="H36" s="322">
        <f>G36/G2</f>
        <v>3.9393617718118162E-4</v>
      </c>
      <c r="I36" s="323">
        <f>F36/F2</f>
        <v>2.2141627337720921E-4</v>
      </c>
      <c r="J36" s="323">
        <f>E36/G36</f>
        <v>0.47562006492246972</v>
      </c>
    </row>
    <row r="37" spans="1:10" x14ac:dyDescent="0.35">
      <c r="A37" s="273" t="s">
        <v>22</v>
      </c>
      <c r="B37" s="107">
        <v>0</v>
      </c>
      <c r="C37" s="107">
        <v>0</v>
      </c>
      <c r="D37" s="107">
        <v>0</v>
      </c>
      <c r="E37" s="107">
        <v>0</v>
      </c>
      <c r="F37" s="112">
        <f t="shared" si="1"/>
        <v>0</v>
      </c>
      <c r="G37" s="112">
        <f t="shared" si="1"/>
        <v>0</v>
      </c>
      <c r="H37" s="322"/>
      <c r="I37" s="323"/>
      <c r="J37" s="323"/>
    </row>
    <row r="38" spans="1:10" x14ac:dyDescent="0.35">
      <c r="A38" s="273" t="s">
        <v>23</v>
      </c>
      <c r="B38" s="107">
        <v>0</v>
      </c>
      <c r="C38" s="107">
        <v>0</v>
      </c>
      <c r="D38" s="107">
        <v>0</v>
      </c>
      <c r="E38" s="107">
        <v>0</v>
      </c>
      <c r="F38" s="112">
        <f t="shared" si="1"/>
        <v>0</v>
      </c>
      <c r="G38" s="112">
        <f t="shared" si="1"/>
        <v>0</v>
      </c>
      <c r="H38" s="322"/>
      <c r="I38" s="323"/>
      <c r="J38" s="323"/>
    </row>
    <row r="39" spans="1:10" x14ac:dyDescent="0.35">
      <c r="A39" s="273" t="s">
        <v>24</v>
      </c>
      <c r="B39" s="107">
        <v>444</v>
      </c>
      <c r="C39" s="107">
        <v>909714.5</v>
      </c>
      <c r="D39" s="107">
        <v>172</v>
      </c>
      <c r="E39" s="107">
        <v>825124</v>
      </c>
      <c r="F39" s="112">
        <f t="shared" si="1"/>
        <v>616</v>
      </c>
      <c r="G39" s="112">
        <f t="shared" si="1"/>
        <v>1734838.5</v>
      </c>
      <c r="H39" s="322"/>
      <c r="I39" s="323"/>
      <c r="J39" s="323"/>
    </row>
    <row r="40" spans="1:10" x14ac:dyDescent="0.35">
      <c r="A40" s="273" t="s">
        <v>25</v>
      </c>
      <c r="B40" s="107">
        <v>0</v>
      </c>
      <c r="C40" s="107">
        <v>0</v>
      </c>
      <c r="D40" s="107">
        <v>0</v>
      </c>
      <c r="E40" s="107">
        <v>0</v>
      </c>
      <c r="F40" s="112">
        <f t="shared" si="1"/>
        <v>0</v>
      </c>
      <c r="G40" s="112">
        <f t="shared" si="1"/>
        <v>0</v>
      </c>
      <c r="H40" s="322"/>
      <c r="I40" s="323"/>
      <c r="J40" s="323"/>
    </row>
    <row r="42" spans="1:10" x14ac:dyDescent="0.35">
      <c r="F42" s="113"/>
    </row>
    <row r="43" spans="1:10" x14ac:dyDescent="0.35">
      <c r="A43" s="102" t="s">
        <v>14</v>
      </c>
    </row>
    <row r="44" spans="1:10" x14ac:dyDescent="0.35">
      <c r="A44" s="102" t="s">
        <v>15</v>
      </c>
    </row>
    <row r="45" spans="1:10" x14ac:dyDescent="0.35">
      <c r="A45" s="102" t="s">
        <v>16</v>
      </c>
    </row>
    <row r="46" spans="1:10" x14ac:dyDescent="0.35">
      <c r="A46" s="102" t="s">
        <v>17</v>
      </c>
    </row>
    <row r="47" spans="1:10" x14ac:dyDescent="0.35">
      <c r="A47" s="102" t="s">
        <v>18</v>
      </c>
    </row>
    <row r="48" spans="1:10" x14ac:dyDescent="0.35">
      <c r="A48" s="102" t="s">
        <v>19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8"/>
  <sheetViews>
    <sheetView topLeftCell="A28" workbookViewId="0">
      <selection activeCell="E2" sqref="E2"/>
    </sheetView>
  </sheetViews>
  <sheetFormatPr defaultColWidth="9.1796875" defaultRowHeight="14.5" x14ac:dyDescent="0.35"/>
  <cols>
    <col min="1" max="1" width="17.453125" style="102" customWidth="1"/>
    <col min="2" max="2" width="13.1796875" style="113" customWidth="1"/>
    <col min="3" max="3" width="14.453125" style="113" customWidth="1"/>
    <col min="4" max="4" width="13.1796875" style="113" customWidth="1"/>
    <col min="5" max="5" width="14.1796875" style="113" customWidth="1"/>
    <col min="6" max="6" width="11.453125" style="102" customWidth="1"/>
    <col min="7" max="7" width="12.81640625" style="102" customWidth="1"/>
    <col min="8" max="8" width="12.7265625" style="102" bestFit="1" customWidth="1"/>
    <col min="9" max="9" width="11.81640625" style="102" customWidth="1"/>
    <col min="10" max="10" width="13.7265625" style="102" bestFit="1" customWidth="1"/>
    <col min="11" max="11" width="9.1796875" style="102"/>
    <col min="12" max="12" width="12.7265625" style="102" bestFit="1" customWidth="1"/>
    <col min="13" max="16384" width="9.1796875" style="102"/>
  </cols>
  <sheetData>
    <row r="1" spans="1:13" ht="43.5" x14ac:dyDescent="0.35">
      <c r="A1" s="2">
        <f>JAN!A1</f>
        <v>2018</v>
      </c>
      <c r="B1" s="100" t="str">
        <f>AUG!B1</f>
        <v>EDC # of Customer</v>
      </c>
      <c r="C1" s="100" t="str">
        <f>AUG!C1</f>
        <v>EDC  kWh used</v>
      </c>
      <c r="D1" s="100" t="str">
        <f>AUG!D1</f>
        <v xml:space="preserve"> CS # of Customer</v>
      </c>
      <c r="E1" s="100" t="str">
        <f>AUG!E1</f>
        <v xml:space="preserve"> CS  kWh Used</v>
      </c>
      <c r="F1" s="3" t="s">
        <v>11</v>
      </c>
      <c r="G1" s="3" t="s">
        <v>10</v>
      </c>
      <c r="H1" s="15" t="s">
        <v>12</v>
      </c>
      <c r="I1" s="15" t="s">
        <v>13</v>
      </c>
      <c r="J1" s="29" t="s">
        <v>68</v>
      </c>
    </row>
    <row r="2" spans="1:13" x14ac:dyDescent="0.35">
      <c r="A2" s="281" t="s">
        <v>34</v>
      </c>
      <c r="B2" s="218">
        <v>1488459</v>
      </c>
      <c r="C2" s="247">
        <f>C3+C8+C13+C16+C21+C26+C31+C36</f>
        <v>1292178195.8999999</v>
      </c>
      <c r="D2" s="218">
        <v>1303375</v>
      </c>
      <c r="E2" s="247">
        <f>E3+E8+E13+E16+E21+E26+E31+E36</f>
        <v>2950819058.8000002</v>
      </c>
      <c r="F2" s="16">
        <f>B2+D2</f>
        <v>2791834</v>
      </c>
      <c r="G2" s="16">
        <f>C2+E2</f>
        <v>4242997254.6999998</v>
      </c>
      <c r="H2" s="103">
        <f>SUM(H3:H35)</f>
        <v>0.99958020309864049</v>
      </c>
      <c r="I2" s="104">
        <f>SUM(I3:I35)</f>
        <v>0.99977720738410647</v>
      </c>
      <c r="J2" s="104">
        <f>E2/G2</f>
        <v>0.69545627339997829</v>
      </c>
    </row>
    <row r="3" spans="1:13" x14ac:dyDescent="0.35">
      <c r="A3" s="221" t="s">
        <v>21</v>
      </c>
      <c r="B3" s="222">
        <v>1190015</v>
      </c>
      <c r="C3" s="222">
        <v>804456591.29999995</v>
      </c>
      <c r="D3" s="222">
        <v>959951</v>
      </c>
      <c r="E3" s="222">
        <v>705311394</v>
      </c>
      <c r="F3" s="4">
        <f>B3+D3</f>
        <v>2149966</v>
      </c>
      <c r="G3" s="4">
        <f>C3+E3</f>
        <v>1509767985.3</v>
      </c>
      <c r="H3" s="307">
        <f>G3/G$2</f>
        <v>0.35582582185921019</v>
      </c>
      <c r="I3" s="331">
        <f>F3/F2</f>
        <v>0.77009091514753381</v>
      </c>
      <c r="J3" s="331">
        <f>E3/G3</f>
        <v>0.46716541936730127</v>
      </c>
    </row>
    <row r="4" spans="1:13" x14ac:dyDescent="0.35">
      <c r="A4" s="271" t="s">
        <v>22</v>
      </c>
      <c r="B4" s="222">
        <v>612001</v>
      </c>
      <c r="C4" s="222">
        <v>433791554</v>
      </c>
      <c r="D4" s="222">
        <v>416624</v>
      </c>
      <c r="E4" s="222">
        <v>331207584</v>
      </c>
      <c r="F4" s="105">
        <f>B4+D4</f>
        <v>1028625</v>
      </c>
      <c r="G4" s="105">
        <f t="shared" ref="F4:G35" si="0">C4+E4</f>
        <v>764999138</v>
      </c>
      <c r="H4" s="307"/>
      <c r="I4" s="331"/>
      <c r="J4" s="331"/>
    </row>
    <row r="5" spans="1:13" x14ac:dyDescent="0.35">
      <c r="A5" s="271" t="s">
        <v>23</v>
      </c>
      <c r="B5" s="222">
        <v>452393</v>
      </c>
      <c r="C5" s="222">
        <v>289337207</v>
      </c>
      <c r="D5" s="222">
        <v>494982</v>
      </c>
      <c r="E5" s="222">
        <v>343055234</v>
      </c>
      <c r="F5" s="105">
        <f t="shared" si="0"/>
        <v>947375</v>
      </c>
      <c r="G5" s="105">
        <f t="shared" si="0"/>
        <v>632392441</v>
      </c>
      <c r="H5" s="307"/>
      <c r="I5" s="331"/>
      <c r="J5" s="331"/>
      <c r="L5" s="113"/>
      <c r="M5" s="113"/>
    </row>
    <row r="6" spans="1:13" x14ac:dyDescent="0.35">
      <c r="A6" s="271" t="s">
        <v>24</v>
      </c>
      <c r="B6" s="222">
        <v>110963</v>
      </c>
      <c r="C6" s="222">
        <v>73086084.299999997</v>
      </c>
      <c r="D6" s="222">
        <v>41674</v>
      </c>
      <c r="E6" s="222">
        <v>26578290</v>
      </c>
      <c r="F6" s="105">
        <f t="shared" si="0"/>
        <v>152637</v>
      </c>
      <c r="G6" s="105">
        <f t="shared" si="0"/>
        <v>99664374.299999997</v>
      </c>
      <c r="H6" s="307"/>
      <c r="I6" s="331"/>
      <c r="J6" s="331"/>
    </row>
    <row r="7" spans="1:13" x14ac:dyDescent="0.35">
      <c r="A7" s="271" t="s">
        <v>25</v>
      </c>
      <c r="B7" s="222">
        <v>14658</v>
      </c>
      <c r="C7" s="222">
        <v>8241746</v>
      </c>
      <c r="D7" s="222">
        <v>6671</v>
      </c>
      <c r="E7" s="222">
        <v>4470286</v>
      </c>
      <c r="F7" s="105">
        <f t="shared" si="0"/>
        <v>21329</v>
      </c>
      <c r="G7" s="105">
        <f t="shared" si="0"/>
        <v>12712032</v>
      </c>
      <c r="H7" s="307"/>
      <c r="I7" s="331"/>
      <c r="J7" s="331"/>
    </row>
    <row r="8" spans="1:13" x14ac:dyDescent="0.35">
      <c r="A8" s="225" t="s">
        <v>26</v>
      </c>
      <c r="B8" s="226">
        <v>131018</v>
      </c>
      <c r="C8" s="226">
        <v>82721235</v>
      </c>
      <c r="D8" s="226">
        <v>133514</v>
      </c>
      <c r="E8" s="226">
        <v>82942943</v>
      </c>
      <c r="F8" s="17">
        <f t="shared" si="0"/>
        <v>264532</v>
      </c>
      <c r="G8" s="17">
        <f t="shared" si="0"/>
        <v>165664178</v>
      </c>
      <c r="H8" s="324">
        <f>G8/G2</f>
        <v>3.904413980388334E-2</v>
      </c>
      <c r="I8" s="325">
        <f>F8/F2</f>
        <v>9.4752051877009885E-2</v>
      </c>
      <c r="J8" s="325">
        <f>E8/G8</f>
        <v>0.50066914888504144</v>
      </c>
    </row>
    <row r="9" spans="1:13" x14ac:dyDescent="0.35">
      <c r="A9" s="272" t="s">
        <v>22</v>
      </c>
      <c r="B9" s="226">
        <v>68654</v>
      </c>
      <c r="C9" s="226">
        <v>45726223</v>
      </c>
      <c r="D9" s="226">
        <v>66814</v>
      </c>
      <c r="E9" s="226">
        <v>43914938</v>
      </c>
      <c r="F9" s="106">
        <f t="shared" si="0"/>
        <v>135468</v>
      </c>
      <c r="G9" s="106">
        <f t="shared" si="0"/>
        <v>89641161</v>
      </c>
      <c r="H9" s="324"/>
      <c r="I9" s="325"/>
      <c r="J9" s="325"/>
    </row>
    <row r="10" spans="1:13" x14ac:dyDescent="0.35">
      <c r="A10" s="272" t="s">
        <v>23</v>
      </c>
      <c r="B10" s="226">
        <v>39611</v>
      </c>
      <c r="C10" s="226">
        <v>21486059</v>
      </c>
      <c r="D10" s="226">
        <v>49258</v>
      </c>
      <c r="E10" s="226">
        <v>28043782</v>
      </c>
      <c r="F10" s="106">
        <f t="shared" si="0"/>
        <v>88869</v>
      </c>
      <c r="G10" s="106">
        <f t="shared" si="0"/>
        <v>49529841</v>
      </c>
      <c r="H10" s="324"/>
      <c r="I10" s="325"/>
      <c r="J10" s="325"/>
    </row>
    <row r="11" spans="1:13" x14ac:dyDescent="0.35">
      <c r="A11" s="272" t="s">
        <v>24</v>
      </c>
      <c r="B11" s="226">
        <v>19985</v>
      </c>
      <c r="C11" s="226">
        <v>13969623</v>
      </c>
      <c r="D11" s="226">
        <v>16050</v>
      </c>
      <c r="E11" s="226">
        <v>10125475</v>
      </c>
      <c r="F11" s="106">
        <f t="shared" si="0"/>
        <v>36035</v>
      </c>
      <c r="G11" s="106">
        <f t="shared" si="0"/>
        <v>24095098</v>
      </c>
      <c r="H11" s="324"/>
      <c r="I11" s="325"/>
      <c r="J11" s="325"/>
    </row>
    <row r="12" spans="1:13" x14ac:dyDescent="0.35">
      <c r="A12" s="272" t="s">
        <v>25</v>
      </c>
      <c r="B12" s="226">
        <v>2768</v>
      </c>
      <c r="C12" s="226">
        <v>1539330</v>
      </c>
      <c r="D12" s="226">
        <v>1392</v>
      </c>
      <c r="E12" s="226">
        <v>858748</v>
      </c>
      <c r="F12" s="106">
        <f t="shared" si="0"/>
        <v>4160</v>
      </c>
      <c r="G12" s="106">
        <f t="shared" si="0"/>
        <v>2398078</v>
      </c>
      <c r="H12" s="324"/>
      <c r="I12" s="325"/>
      <c r="J12" s="325"/>
    </row>
    <row r="13" spans="1:13" x14ac:dyDescent="0.35">
      <c r="A13" s="229" t="s">
        <v>27</v>
      </c>
      <c r="B13" s="107">
        <v>1279</v>
      </c>
      <c r="C13" s="107">
        <v>242116</v>
      </c>
      <c r="D13" s="107">
        <v>4465</v>
      </c>
      <c r="E13" s="107">
        <v>998069</v>
      </c>
      <c r="F13" s="7">
        <f t="shared" si="0"/>
        <v>5744</v>
      </c>
      <c r="G13" s="7">
        <f t="shared" si="0"/>
        <v>1240185</v>
      </c>
      <c r="H13" s="326">
        <f>G13/G2</f>
        <v>2.9228984266398893E-4</v>
      </c>
      <c r="I13" s="327">
        <f>F13/F2</f>
        <v>2.057428915902593E-3</v>
      </c>
      <c r="J13" s="327">
        <f>E13/G13</f>
        <v>0.80477428770707593</v>
      </c>
    </row>
    <row r="14" spans="1:13" x14ac:dyDescent="0.35">
      <c r="A14" s="273" t="s">
        <v>22</v>
      </c>
      <c r="B14" s="107">
        <v>43</v>
      </c>
      <c r="C14" s="107">
        <v>81319</v>
      </c>
      <c r="D14" s="107">
        <v>90</v>
      </c>
      <c r="E14" s="107">
        <v>450358</v>
      </c>
      <c r="F14" s="107">
        <f t="shared" si="0"/>
        <v>133</v>
      </c>
      <c r="G14" s="107">
        <f t="shared" si="0"/>
        <v>531677</v>
      </c>
      <c r="H14" s="326"/>
      <c r="I14" s="328"/>
      <c r="J14" s="328"/>
    </row>
    <row r="15" spans="1:13" x14ac:dyDescent="0.35">
      <c r="A15" s="273" t="s">
        <v>23</v>
      </c>
      <c r="B15" s="107">
        <v>1236</v>
      </c>
      <c r="C15" s="107">
        <v>160797</v>
      </c>
      <c r="D15" s="107">
        <v>4375</v>
      </c>
      <c r="E15" s="107">
        <v>547711</v>
      </c>
      <c r="F15" s="107">
        <f t="shared" si="0"/>
        <v>5611</v>
      </c>
      <c r="G15" s="107">
        <f t="shared" si="0"/>
        <v>708508</v>
      </c>
      <c r="H15" s="326"/>
      <c r="I15" s="328"/>
      <c r="J15" s="328"/>
    </row>
    <row r="16" spans="1:13" x14ac:dyDescent="0.35">
      <c r="A16" s="232" t="s">
        <v>28</v>
      </c>
      <c r="B16" s="233">
        <v>142631</v>
      </c>
      <c r="C16" s="233">
        <v>140261057</v>
      </c>
      <c r="D16" s="233">
        <v>158946</v>
      </c>
      <c r="E16" s="233">
        <v>277790730.60000002</v>
      </c>
      <c r="F16" s="19">
        <f t="shared" si="0"/>
        <v>301577</v>
      </c>
      <c r="G16" s="19">
        <f t="shared" si="0"/>
        <v>418051787.60000002</v>
      </c>
      <c r="H16" s="329">
        <f>G16/G2</f>
        <v>9.8527470678167639E-2</v>
      </c>
      <c r="I16" s="330">
        <f>F16/F2</f>
        <v>0.10802110727213723</v>
      </c>
      <c r="J16" s="330">
        <f>E16/G16</f>
        <v>0.6644887998082083</v>
      </c>
    </row>
    <row r="17" spans="1:10" x14ac:dyDescent="0.35">
      <c r="A17" s="274" t="s">
        <v>22</v>
      </c>
      <c r="B17" s="233">
        <v>77452</v>
      </c>
      <c r="C17" s="233">
        <v>81334923</v>
      </c>
      <c r="D17" s="233">
        <v>73940</v>
      </c>
      <c r="E17" s="233">
        <v>120470510</v>
      </c>
      <c r="F17" s="108">
        <f t="shared" si="0"/>
        <v>151392</v>
      </c>
      <c r="G17" s="108">
        <f t="shared" si="0"/>
        <v>201805433</v>
      </c>
      <c r="H17" s="329"/>
      <c r="I17" s="330"/>
      <c r="J17" s="330"/>
    </row>
    <row r="18" spans="1:10" x14ac:dyDescent="0.35">
      <c r="A18" s="274" t="s">
        <v>23</v>
      </c>
      <c r="B18" s="233">
        <v>52339</v>
      </c>
      <c r="C18" s="233">
        <v>37167604</v>
      </c>
      <c r="D18" s="233">
        <v>74717</v>
      </c>
      <c r="E18" s="233">
        <v>125206951</v>
      </c>
      <c r="F18" s="108">
        <f t="shared" si="0"/>
        <v>127056</v>
      </c>
      <c r="G18" s="108">
        <f t="shared" si="0"/>
        <v>162374555</v>
      </c>
      <c r="H18" s="329"/>
      <c r="I18" s="330"/>
      <c r="J18" s="330"/>
    </row>
    <row r="19" spans="1:10" x14ac:dyDescent="0.35">
      <c r="A19" s="274" t="s">
        <v>24</v>
      </c>
      <c r="B19" s="233">
        <v>11284</v>
      </c>
      <c r="C19" s="233">
        <v>21457957</v>
      </c>
      <c r="D19" s="233">
        <v>9712</v>
      </c>
      <c r="E19" s="233">
        <v>31929201.600000001</v>
      </c>
      <c r="F19" s="108">
        <f t="shared" si="0"/>
        <v>20996</v>
      </c>
      <c r="G19" s="108">
        <f t="shared" si="0"/>
        <v>53387158.600000001</v>
      </c>
      <c r="H19" s="329"/>
      <c r="I19" s="330"/>
      <c r="J19" s="330"/>
    </row>
    <row r="20" spans="1:10" x14ac:dyDescent="0.35">
      <c r="A20" s="274" t="s">
        <v>25</v>
      </c>
      <c r="B20" s="233">
        <v>1556</v>
      </c>
      <c r="C20" s="233">
        <v>300573</v>
      </c>
      <c r="D20" s="233">
        <v>577</v>
      </c>
      <c r="E20" s="233">
        <v>184068</v>
      </c>
      <c r="F20" s="108">
        <f t="shared" si="0"/>
        <v>2133</v>
      </c>
      <c r="G20" s="108">
        <f t="shared" si="0"/>
        <v>484641</v>
      </c>
      <c r="H20" s="329"/>
      <c r="I20" s="330"/>
      <c r="J20" s="330"/>
    </row>
    <row r="21" spans="1:10" x14ac:dyDescent="0.35">
      <c r="A21" s="236" t="s">
        <v>29</v>
      </c>
      <c r="B21" s="237">
        <v>17958</v>
      </c>
      <c r="C21" s="237">
        <v>157073436</v>
      </c>
      <c r="D21" s="237">
        <v>27999</v>
      </c>
      <c r="E21" s="237">
        <v>452360835.89999998</v>
      </c>
      <c r="F21" s="21">
        <f t="shared" si="0"/>
        <v>45957</v>
      </c>
      <c r="G21" s="21">
        <f t="shared" si="0"/>
        <v>609434271.89999998</v>
      </c>
      <c r="H21" s="316">
        <f>G21/G2</f>
        <v>0.14363296399141551</v>
      </c>
      <c r="I21" s="317">
        <f>F21/F2</f>
        <v>1.6461222264647541E-2</v>
      </c>
      <c r="J21" s="317">
        <f>E21/G21</f>
        <v>0.74226353317758009</v>
      </c>
    </row>
    <row r="22" spans="1:10" x14ac:dyDescent="0.35">
      <c r="A22" s="275" t="s">
        <v>22</v>
      </c>
      <c r="B22" s="237">
        <v>3042</v>
      </c>
      <c r="C22" s="237">
        <v>54141064</v>
      </c>
      <c r="D22" s="237">
        <v>8766</v>
      </c>
      <c r="E22" s="237">
        <v>205495613</v>
      </c>
      <c r="F22" s="109">
        <f t="shared" si="0"/>
        <v>11808</v>
      </c>
      <c r="G22" s="109">
        <f t="shared" si="0"/>
        <v>259636677</v>
      </c>
      <c r="H22" s="316"/>
      <c r="I22" s="317"/>
      <c r="J22" s="317"/>
    </row>
    <row r="23" spans="1:10" x14ac:dyDescent="0.35">
      <c r="A23" s="275" t="s">
        <v>23</v>
      </c>
      <c r="B23" s="237">
        <v>13737</v>
      </c>
      <c r="C23" s="237">
        <v>93968239</v>
      </c>
      <c r="D23" s="237">
        <v>17874</v>
      </c>
      <c r="E23" s="237">
        <v>213657568</v>
      </c>
      <c r="F23" s="109">
        <f t="shared" si="0"/>
        <v>31611</v>
      </c>
      <c r="G23" s="109">
        <f t="shared" si="0"/>
        <v>307625807</v>
      </c>
      <c r="H23" s="316"/>
      <c r="I23" s="317"/>
      <c r="J23" s="317"/>
    </row>
    <row r="24" spans="1:10" x14ac:dyDescent="0.35">
      <c r="A24" s="275" t="s">
        <v>24</v>
      </c>
      <c r="B24" s="237">
        <v>227</v>
      </c>
      <c r="C24" s="237">
        <v>5555668</v>
      </c>
      <c r="D24" s="237">
        <v>800</v>
      </c>
      <c r="E24" s="237">
        <v>28268709.899999999</v>
      </c>
      <c r="F24" s="109">
        <f t="shared" si="0"/>
        <v>1027</v>
      </c>
      <c r="G24" s="109">
        <f t="shared" si="0"/>
        <v>33824377.899999999</v>
      </c>
      <c r="H24" s="316"/>
      <c r="I24" s="317"/>
      <c r="J24" s="317"/>
    </row>
    <row r="25" spans="1:10" x14ac:dyDescent="0.35">
      <c r="A25" s="275" t="s">
        <v>25</v>
      </c>
      <c r="B25" s="237">
        <v>952</v>
      </c>
      <c r="C25" s="237">
        <v>3408465</v>
      </c>
      <c r="D25" s="237">
        <v>559</v>
      </c>
      <c r="E25" s="237">
        <v>4938945</v>
      </c>
      <c r="F25" s="109">
        <f t="shared" si="0"/>
        <v>1511</v>
      </c>
      <c r="G25" s="109">
        <f t="shared" si="0"/>
        <v>8347410</v>
      </c>
      <c r="H25" s="316"/>
      <c r="I25" s="317"/>
      <c r="J25" s="317"/>
    </row>
    <row r="26" spans="1:10" x14ac:dyDescent="0.35">
      <c r="A26" s="240" t="s">
        <v>30</v>
      </c>
      <c r="B26" s="241">
        <v>1103</v>
      </c>
      <c r="C26" s="241">
        <v>102118684</v>
      </c>
      <c r="D26" s="241">
        <v>6353</v>
      </c>
      <c r="E26" s="241">
        <v>1416822539</v>
      </c>
      <c r="F26" s="23">
        <f t="shared" si="0"/>
        <v>7456</v>
      </c>
      <c r="G26" s="23">
        <f t="shared" si="0"/>
        <v>1518941223</v>
      </c>
      <c r="H26" s="318">
        <f>G26/G2</f>
        <v>0.35798779302000666</v>
      </c>
      <c r="I26" s="319">
        <f>F26/F2</f>
        <v>2.6706458908373493E-3</v>
      </c>
      <c r="J26" s="319">
        <f>E26/G26</f>
        <v>0.93276982515603235</v>
      </c>
    </row>
    <row r="27" spans="1:10" x14ac:dyDescent="0.35">
      <c r="A27" s="276" t="s">
        <v>22</v>
      </c>
      <c r="B27" s="241">
        <v>319</v>
      </c>
      <c r="C27" s="241">
        <v>34305317</v>
      </c>
      <c r="D27" s="241">
        <v>2621</v>
      </c>
      <c r="E27" s="241">
        <v>581266330</v>
      </c>
      <c r="F27" s="110">
        <f t="shared" si="0"/>
        <v>2940</v>
      </c>
      <c r="G27" s="110">
        <f t="shared" si="0"/>
        <v>615571647</v>
      </c>
      <c r="H27" s="318"/>
      <c r="I27" s="319"/>
      <c r="J27" s="319"/>
    </row>
    <row r="28" spans="1:10" x14ac:dyDescent="0.35">
      <c r="A28" s="276" t="s">
        <v>23</v>
      </c>
      <c r="B28" s="241">
        <v>750</v>
      </c>
      <c r="C28" s="241">
        <v>57886358</v>
      </c>
      <c r="D28" s="241">
        <v>3495</v>
      </c>
      <c r="E28" s="241">
        <v>737304980</v>
      </c>
      <c r="F28" s="110">
        <f t="shared" si="0"/>
        <v>4245</v>
      </c>
      <c r="G28" s="110">
        <f t="shared" si="0"/>
        <v>795191338</v>
      </c>
      <c r="H28" s="318"/>
      <c r="I28" s="319"/>
      <c r="J28" s="319"/>
    </row>
    <row r="29" spans="1:10" x14ac:dyDescent="0.35">
      <c r="A29" s="276" t="s">
        <v>24</v>
      </c>
      <c r="B29" s="241">
        <v>28</v>
      </c>
      <c r="C29" s="241">
        <v>9158657</v>
      </c>
      <c r="D29" s="241">
        <v>214</v>
      </c>
      <c r="E29" s="241">
        <v>89180889</v>
      </c>
      <c r="F29" s="110">
        <f t="shared" si="0"/>
        <v>242</v>
      </c>
      <c r="G29" s="110">
        <f t="shared" si="0"/>
        <v>98339546</v>
      </c>
      <c r="H29" s="318"/>
      <c r="I29" s="319"/>
      <c r="J29" s="319"/>
    </row>
    <row r="30" spans="1:10" x14ac:dyDescent="0.35">
      <c r="A30" s="276" t="s">
        <v>25</v>
      </c>
      <c r="B30" s="241">
        <v>6</v>
      </c>
      <c r="C30" s="241">
        <v>768352</v>
      </c>
      <c r="D30" s="241">
        <v>23</v>
      </c>
      <c r="E30" s="241">
        <v>9070340</v>
      </c>
      <c r="F30" s="110">
        <f t="shared" si="0"/>
        <v>29</v>
      </c>
      <c r="G30" s="110">
        <f t="shared" si="0"/>
        <v>9838692</v>
      </c>
      <c r="H30" s="318"/>
      <c r="I30" s="319"/>
      <c r="J30" s="319"/>
    </row>
    <row r="31" spans="1:10" x14ac:dyDescent="0.35">
      <c r="A31" s="244" t="s">
        <v>31</v>
      </c>
      <c r="B31" s="245">
        <v>4001</v>
      </c>
      <c r="C31" s="245">
        <v>4334761.5</v>
      </c>
      <c r="D31" s="245">
        <v>11979</v>
      </c>
      <c r="E31" s="245">
        <v>13781665.300000001</v>
      </c>
      <c r="F31" s="25">
        <f t="shared" si="0"/>
        <v>15980</v>
      </c>
      <c r="G31" s="25">
        <f t="shared" si="0"/>
        <v>18116426.800000001</v>
      </c>
      <c r="H31" s="320">
        <f>G31/G2</f>
        <v>4.2697239032931968E-3</v>
      </c>
      <c r="I31" s="321">
        <f>F31/F2</f>
        <v>5.7238360160382033E-3</v>
      </c>
      <c r="J31" s="321">
        <f>E31/G31</f>
        <v>0.76072756797714658</v>
      </c>
    </row>
    <row r="32" spans="1:10" x14ac:dyDescent="0.35">
      <c r="A32" s="277" t="s">
        <v>22</v>
      </c>
      <c r="B32" s="245">
        <v>295</v>
      </c>
      <c r="C32" s="245">
        <v>1885477</v>
      </c>
      <c r="D32" s="245">
        <v>724</v>
      </c>
      <c r="E32" s="245">
        <v>6582616</v>
      </c>
      <c r="F32" s="111">
        <f t="shared" si="0"/>
        <v>1019</v>
      </c>
      <c r="G32" s="111">
        <f t="shared" si="0"/>
        <v>8468093</v>
      </c>
      <c r="H32" s="320"/>
      <c r="I32" s="321"/>
      <c r="J32" s="321"/>
    </row>
    <row r="33" spans="1:10" x14ac:dyDescent="0.35">
      <c r="A33" s="277" t="s">
        <v>23</v>
      </c>
      <c r="B33" s="245">
        <v>3299</v>
      </c>
      <c r="C33" s="245">
        <v>1762351</v>
      </c>
      <c r="D33" s="245">
        <v>9169</v>
      </c>
      <c r="E33" s="245">
        <v>5231342</v>
      </c>
      <c r="F33" s="111">
        <f t="shared" si="0"/>
        <v>12468</v>
      </c>
      <c r="G33" s="111">
        <f t="shared" si="0"/>
        <v>6993693</v>
      </c>
      <c r="H33" s="320"/>
      <c r="I33" s="321"/>
      <c r="J33" s="321"/>
    </row>
    <row r="34" spans="1:10" x14ac:dyDescent="0.35">
      <c r="A34" s="277" t="s">
        <v>24</v>
      </c>
      <c r="B34" s="245">
        <v>105</v>
      </c>
      <c r="C34" s="245">
        <v>622120.5</v>
      </c>
      <c r="D34" s="245">
        <v>1895</v>
      </c>
      <c r="E34" s="245">
        <v>1864185.3</v>
      </c>
      <c r="F34" s="111">
        <f t="shared" si="0"/>
        <v>2000</v>
      </c>
      <c r="G34" s="111">
        <f t="shared" si="0"/>
        <v>2486305.7999999998</v>
      </c>
      <c r="H34" s="320"/>
      <c r="I34" s="321"/>
      <c r="J34" s="321"/>
    </row>
    <row r="35" spans="1:10" x14ac:dyDescent="0.35">
      <c r="A35" s="277" t="s">
        <v>25</v>
      </c>
      <c r="B35" s="245">
        <v>302</v>
      </c>
      <c r="C35" s="245">
        <v>64813</v>
      </c>
      <c r="D35" s="245">
        <v>191</v>
      </c>
      <c r="E35" s="245">
        <v>103522</v>
      </c>
      <c r="F35" s="111">
        <f t="shared" si="0"/>
        <v>493</v>
      </c>
      <c r="G35" s="111">
        <f t="shared" si="0"/>
        <v>168335</v>
      </c>
      <c r="H35" s="320"/>
      <c r="I35" s="321"/>
      <c r="J35" s="321"/>
    </row>
    <row r="36" spans="1:10" x14ac:dyDescent="0.35">
      <c r="A36" s="278" t="s">
        <v>32</v>
      </c>
      <c r="B36" s="279">
        <v>454</v>
      </c>
      <c r="C36" s="279">
        <v>970315.1</v>
      </c>
      <c r="D36" s="279">
        <v>168</v>
      </c>
      <c r="E36" s="279">
        <v>810882</v>
      </c>
      <c r="F36" s="27">
        <f t="shared" ref="F36:G40" si="1">B36+D36</f>
        <v>622</v>
      </c>
      <c r="G36" s="27">
        <f t="shared" si="1"/>
        <v>1781197.1</v>
      </c>
      <c r="H36" s="322">
        <f>G36/G2</f>
        <v>4.1979690135951768E-4</v>
      </c>
      <c r="I36" s="323">
        <f>F36/F2</f>
        <v>2.2279261589335181E-4</v>
      </c>
      <c r="J36" s="323">
        <f>E36/G36</f>
        <v>0.4552455199932674</v>
      </c>
    </row>
    <row r="37" spans="1:10" x14ac:dyDescent="0.35">
      <c r="A37" s="280" t="s">
        <v>22</v>
      </c>
      <c r="B37" s="279">
        <v>0</v>
      </c>
      <c r="C37" s="279">
        <v>0</v>
      </c>
      <c r="D37" s="279">
        <v>0</v>
      </c>
      <c r="E37" s="279">
        <v>0</v>
      </c>
      <c r="F37" s="112">
        <f t="shared" si="1"/>
        <v>0</v>
      </c>
      <c r="G37" s="112">
        <f t="shared" si="1"/>
        <v>0</v>
      </c>
      <c r="H37" s="322"/>
      <c r="I37" s="323"/>
      <c r="J37" s="323"/>
    </row>
    <row r="38" spans="1:10" x14ac:dyDescent="0.35">
      <c r="A38" s="280" t="s">
        <v>23</v>
      </c>
      <c r="B38" s="279">
        <v>0</v>
      </c>
      <c r="C38" s="279">
        <v>0</v>
      </c>
      <c r="D38" s="279">
        <v>0</v>
      </c>
      <c r="E38" s="279">
        <v>0</v>
      </c>
      <c r="F38" s="112">
        <f t="shared" si="1"/>
        <v>0</v>
      </c>
      <c r="G38" s="112">
        <f t="shared" si="1"/>
        <v>0</v>
      </c>
      <c r="H38" s="322"/>
      <c r="I38" s="323"/>
      <c r="J38" s="323"/>
    </row>
    <row r="39" spans="1:10" x14ac:dyDescent="0.35">
      <c r="A39" s="280" t="s">
        <v>24</v>
      </c>
      <c r="B39" s="279">
        <v>454</v>
      </c>
      <c r="C39" s="279">
        <v>970315.1</v>
      </c>
      <c r="D39" s="279">
        <v>168</v>
      </c>
      <c r="E39" s="279">
        <v>810882</v>
      </c>
      <c r="F39" s="112">
        <f t="shared" si="1"/>
        <v>622</v>
      </c>
      <c r="G39" s="112">
        <f t="shared" si="1"/>
        <v>1781197.1</v>
      </c>
      <c r="H39" s="322"/>
      <c r="I39" s="323"/>
      <c r="J39" s="323"/>
    </row>
    <row r="40" spans="1:10" x14ac:dyDescent="0.35">
      <c r="A40" s="280" t="s">
        <v>25</v>
      </c>
      <c r="B40" s="279">
        <v>0</v>
      </c>
      <c r="C40" s="279">
        <v>0</v>
      </c>
      <c r="D40" s="279">
        <v>0</v>
      </c>
      <c r="E40" s="279">
        <v>0</v>
      </c>
      <c r="F40" s="112">
        <f t="shared" si="1"/>
        <v>0</v>
      </c>
      <c r="G40" s="112">
        <f t="shared" si="1"/>
        <v>0</v>
      </c>
      <c r="H40" s="322"/>
      <c r="I40" s="323"/>
      <c r="J40" s="323"/>
    </row>
    <row r="42" spans="1:10" x14ac:dyDescent="0.35">
      <c r="F42" s="113"/>
    </row>
    <row r="43" spans="1:10" x14ac:dyDescent="0.35">
      <c r="A43" s="102" t="s">
        <v>14</v>
      </c>
    </row>
    <row r="44" spans="1:10" x14ac:dyDescent="0.35">
      <c r="A44" s="102" t="s">
        <v>15</v>
      </c>
    </row>
    <row r="45" spans="1:10" x14ac:dyDescent="0.35">
      <c r="A45" s="102" t="s">
        <v>16</v>
      </c>
    </row>
    <row r="46" spans="1:10" x14ac:dyDescent="0.35">
      <c r="A46" s="102" t="s">
        <v>17</v>
      </c>
    </row>
    <row r="47" spans="1:10" x14ac:dyDescent="0.35">
      <c r="A47" s="102" t="s">
        <v>18</v>
      </c>
    </row>
    <row r="48" spans="1:10" x14ac:dyDescent="0.35">
      <c r="A48" s="102" t="s">
        <v>19</v>
      </c>
    </row>
  </sheetData>
  <mergeCells count="24">
    <mergeCell ref="H31:H35"/>
    <mergeCell ref="I31:I35"/>
    <mergeCell ref="J31:J35"/>
    <mergeCell ref="H36:H40"/>
    <mergeCell ref="I36:I40"/>
    <mergeCell ref="J36:J40"/>
    <mergeCell ref="H21:H25"/>
    <mergeCell ref="I21:I25"/>
    <mergeCell ref="J21:J25"/>
    <mergeCell ref="H26:H30"/>
    <mergeCell ref="I26:I30"/>
    <mergeCell ref="J26:J30"/>
    <mergeCell ref="H13:H15"/>
    <mergeCell ref="I13:I15"/>
    <mergeCell ref="J13:J15"/>
    <mergeCell ref="H16:H20"/>
    <mergeCell ref="I16:I20"/>
    <mergeCell ref="J16:J20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skosaifi</dc:creator>
  <cp:lastModifiedBy>Pisiewski, Karin (ENE)</cp:lastModifiedBy>
  <cp:lastPrinted>2020-05-27T17:37:39Z</cp:lastPrinted>
  <dcterms:created xsi:type="dcterms:W3CDTF">2012-11-15T20:56:02Z</dcterms:created>
  <dcterms:modified xsi:type="dcterms:W3CDTF">2020-05-27T17:39:04Z</dcterms:modified>
</cp:coreProperties>
</file>